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CHAYASREE\Downloads\"/>
    </mc:Choice>
  </mc:AlternateContent>
  <xr:revisionPtr revIDLastSave="0" documentId="13_ncr:1_{5A96BEAC-7A6B-4CA0-AE3C-817742C5F62C}" xr6:coauthVersionLast="47" xr6:coauthVersionMax="47" xr10:uidLastSave="{00000000-0000-0000-0000-000000000000}"/>
  <bookViews>
    <workbookView xWindow="11424" yWindow="0" windowWidth="11712" windowHeight="12336" firstSheet="12" activeTab="12" xr2:uid="{00000000-000D-0000-FFFF-FFFF00000000}"/>
  </bookViews>
  <sheets>
    <sheet name="GUIDANCE" sheetId="1" r:id="rId1"/>
    <sheet name="Annexure 1" sheetId="3" r:id="rId2"/>
    <sheet name="Site Info &amp; Permit Section" sheetId="2" r:id="rId3"/>
    <sheet name="Energy &amp; GHG" sheetId="4" r:id="rId4"/>
    <sheet name="Processwise_energy_distribution" sheetId="5" r:id="rId5"/>
    <sheet name="Domestic_energy_consumption" sheetId="8" r:id="rId6"/>
    <sheet name="Finshed_Product_Assembler" sheetId="9" r:id="rId7"/>
    <sheet name="Finished_Product_Processing" sheetId="10" r:id="rId8"/>
    <sheet name="Material Production" sheetId="11" r:id="rId9"/>
    <sheet name="Raw Material Processing" sheetId="12" r:id="rId10"/>
    <sheet name="WATER" sheetId="6" r:id="rId11"/>
    <sheet name="WASTEWATER" sheetId="13" r:id="rId12"/>
    <sheet name="WASTE" sheetId="7" r:id="rId13"/>
    <sheet name="Waste_Annexure1" sheetId="14" r:id="rId14"/>
    <sheet name="Air_Emission_Annexure" sheetId="15" r:id="rId15"/>
    <sheet name="Air Emission" sheetId="16" r:id="rId16"/>
    <sheet name="REFRIGERANTS" sheetId="17" r:id="rId17"/>
    <sheet name="Fugitive emission Calculator" sheetId="18" r:id="rId18"/>
    <sheet name="Permit_Monitoring_Chart" sheetId="19" r:id="rId19"/>
    <sheet name="Legal_Monitoring_Chart" sheetId="20" r:id="rId20"/>
    <sheet name="Roles &amp; Responsibilites" sheetId="21" r:id="rId21"/>
    <sheet name="GHG_Calculation" sheetId="22" r:id="rId22"/>
  </sheets>
  <definedNames>
    <definedName name="_xlnm._FilterDatabase" localSheetId="14" hidden="1">Air_Emission_Annexure!$I$1:$K$383</definedName>
    <definedName name="DISPOSAL_METHOD">Waste_Annexure1!$D$2</definedName>
    <definedName name="Facility_Process">'Annexure 1'!$A$19</definedName>
    <definedName name="Product_Categories">'Annexure 1'!$A$3</definedName>
    <definedName name="UNIT_OF_MEASURE">Waste_Annexure1!$A$2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19" l="1"/>
  <c r="I19" i="19"/>
  <c r="I18" i="19"/>
  <c r="I17" i="19"/>
  <c r="I16" i="19"/>
  <c r="I15" i="19"/>
  <c r="I14" i="19"/>
  <c r="I13" i="19"/>
  <c r="I12" i="19"/>
  <c r="I11" i="19"/>
  <c r="P31" i="18"/>
  <c r="P30" i="18"/>
  <c r="P29" i="18"/>
  <c r="P28" i="18"/>
  <c r="P19" i="18"/>
  <c r="P18" i="18"/>
  <c r="P17" i="18"/>
  <c r="P16" i="18"/>
  <c r="P15" i="18"/>
  <c r="P14" i="18"/>
  <c r="Y130" i="17"/>
  <c r="W130" i="17"/>
  <c r="V130" i="17"/>
  <c r="U130" i="17"/>
  <c r="T130" i="17"/>
  <c r="S130" i="17"/>
  <c r="R130" i="17"/>
  <c r="Q130" i="17"/>
  <c r="P130" i="17"/>
  <c r="O130" i="17"/>
  <c r="N130" i="17"/>
  <c r="M130" i="17"/>
  <c r="L130" i="17"/>
  <c r="X129" i="17"/>
  <c r="Z129" i="17"/>
  <c r="AA129" i="17" s="1"/>
  <c r="J129" i="17"/>
  <c r="X56" i="17"/>
  <c r="Z56" i="17"/>
  <c r="AA56" i="17" s="1"/>
  <c r="J56" i="17"/>
  <c r="Z55" i="17"/>
  <c r="AA55" i="17" s="1"/>
  <c r="AB55" i="17" s="1"/>
  <c r="X55" i="17"/>
  <c r="J55" i="17"/>
  <c r="X54" i="17"/>
  <c r="Z54" i="17"/>
  <c r="AA54" i="17"/>
  <c r="J54" i="17"/>
  <c r="X53" i="17"/>
  <c r="Z53" i="17"/>
  <c r="AA53" i="17"/>
  <c r="J53" i="17"/>
  <c r="AB53" i="17" s="1"/>
  <c r="X52" i="17"/>
  <c r="Z52" i="17" s="1"/>
  <c r="AA52" i="17" s="1"/>
  <c r="J52" i="17"/>
  <c r="X51" i="17"/>
  <c r="Z51" i="17"/>
  <c r="AA51" i="17"/>
  <c r="J51" i="17"/>
  <c r="AB51" i="17" s="1"/>
  <c r="X50" i="17"/>
  <c r="Z50" i="17"/>
  <c r="AA50" i="17"/>
  <c r="J50" i="17"/>
  <c r="AB50" i="17" s="1"/>
  <c r="X49" i="17"/>
  <c r="Z49" i="17"/>
  <c r="AA49" i="17" s="1"/>
  <c r="AB49" i="17" s="1"/>
  <c r="J49" i="17"/>
  <c r="Z48" i="17"/>
  <c r="AA48" i="17" s="1"/>
  <c r="AB48" i="17" s="1"/>
  <c r="X48" i="17"/>
  <c r="J48" i="17"/>
  <c r="X47" i="17"/>
  <c r="Z47" i="17" s="1"/>
  <c r="AA47" i="17" s="1"/>
  <c r="J47" i="17"/>
  <c r="X46" i="17"/>
  <c r="Z46" i="17"/>
  <c r="AA46" i="17" s="1"/>
  <c r="AB46" i="17" s="1"/>
  <c r="J46" i="17"/>
  <c r="X45" i="17"/>
  <c r="Z45" i="17" s="1"/>
  <c r="AA45" i="17" s="1"/>
  <c r="J45" i="17"/>
  <c r="X44" i="17"/>
  <c r="Z44" i="17"/>
  <c r="AA44" i="17" s="1"/>
  <c r="J44" i="17"/>
  <c r="X43" i="17"/>
  <c r="Z43" i="17"/>
  <c r="AA43" i="17" s="1"/>
  <c r="J43" i="17"/>
  <c r="AB43" i="17" s="1"/>
  <c r="X42" i="17"/>
  <c r="Z42" i="17" s="1"/>
  <c r="AA42" i="17" s="1"/>
  <c r="AB42" i="17" s="1"/>
  <c r="J42" i="17"/>
  <c r="X41" i="17"/>
  <c r="Z41" i="17"/>
  <c r="AA41" i="17" s="1"/>
  <c r="J41" i="17"/>
  <c r="Z40" i="17"/>
  <c r="AA40" i="17" s="1"/>
  <c r="X40" i="17"/>
  <c r="J40" i="17"/>
  <c r="X39" i="17"/>
  <c r="K39" i="17"/>
  <c r="J39" i="17"/>
  <c r="X38" i="17"/>
  <c r="Z38" i="17" s="1"/>
  <c r="AA38" i="17" s="1"/>
  <c r="K38" i="17"/>
  <c r="J38" i="17"/>
  <c r="X37" i="17"/>
  <c r="K37" i="17"/>
  <c r="J37" i="17"/>
  <c r="X36" i="17"/>
  <c r="Z36" i="17" s="1"/>
  <c r="AA36" i="17" s="1"/>
  <c r="K36" i="17"/>
  <c r="J36" i="17"/>
  <c r="X35" i="17"/>
  <c r="K35" i="17"/>
  <c r="J35" i="17"/>
  <c r="X34" i="17"/>
  <c r="K34" i="17"/>
  <c r="J34" i="17"/>
  <c r="X33" i="17"/>
  <c r="K33" i="17"/>
  <c r="J33" i="17"/>
  <c r="X32" i="17"/>
  <c r="Z32" i="17" s="1"/>
  <c r="AA32" i="17" s="1"/>
  <c r="K32" i="17"/>
  <c r="J32" i="17"/>
  <c r="X31" i="17"/>
  <c r="K31" i="17"/>
  <c r="J31" i="17"/>
  <c r="X30" i="17"/>
  <c r="K30" i="17"/>
  <c r="Z30" i="17" s="1"/>
  <c r="AA30" i="17" s="1"/>
  <c r="J30" i="17"/>
  <c r="AB30" i="17" s="1"/>
  <c r="X29" i="17"/>
  <c r="Z29" i="17" s="1"/>
  <c r="AA29" i="17" s="1"/>
  <c r="K29" i="17"/>
  <c r="J29" i="17"/>
  <c r="X28" i="17"/>
  <c r="K28" i="17"/>
  <c r="Z28" i="17" s="1"/>
  <c r="AA28" i="17" s="1"/>
  <c r="J28" i="17"/>
  <c r="X27" i="17"/>
  <c r="K27" i="17"/>
  <c r="J27" i="17"/>
  <c r="X26" i="17"/>
  <c r="K26" i="17"/>
  <c r="Z26" i="17"/>
  <c r="AA26" i="17" s="1"/>
  <c r="AB26" i="17" s="1"/>
  <c r="J26" i="17"/>
  <c r="X25" i="17"/>
  <c r="K25" i="17"/>
  <c r="J25" i="17"/>
  <c r="Z24" i="17"/>
  <c r="AA24" i="17" s="1"/>
  <c r="X24" i="17"/>
  <c r="K24" i="17"/>
  <c r="J24" i="17"/>
  <c r="X23" i="17"/>
  <c r="K23" i="17"/>
  <c r="J23" i="17"/>
  <c r="X22" i="17"/>
  <c r="K22" i="17"/>
  <c r="J22" i="17"/>
  <c r="X21" i="17"/>
  <c r="K21" i="17"/>
  <c r="J21" i="17"/>
  <c r="X20" i="17"/>
  <c r="Z20" i="17" s="1"/>
  <c r="AA20" i="17" s="1"/>
  <c r="K20" i="17"/>
  <c r="J20" i="17"/>
  <c r="X19" i="17"/>
  <c r="K19" i="17"/>
  <c r="J19" i="17"/>
  <c r="X18" i="17"/>
  <c r="K18" i="17"/>
  <c r="J18" i="17"/>
  <c r="X17" i="17"/>
  <c r="Z17" i="17"/>
  <c r="AA17" i="17" s="1"/>
  <c r="AB17" i="17" s="1"/>
  <c r="K17" i="17"/>
  <c r="J17" i="17"/>
  <c r="X16" i="17"/>
  <c r="Z16" i="17" s="1"/>
  <c r="AA16" i="17" s="1"/>
  <c r="AB16" i="17" s="1"/>
  <c r="K16" i="17"/>
  <c r="J16" i="17"/>
  <c r="X15" i="17"/>
  <c r="K15" i="17"/>
  <c r="J15" i="17"/>
  <c r="X14" i="17"/>
  <c r="Z14" i="17" s="1"/>
  <c r="AA14" i="17" s="1"/>
  <c r="K14" i="17"/>
  <c r="J14" i="17"/>
  <c r="X13" i="17"/>
  <c r="K13" i="17"/>
  <c r="J13" i="17"/>
  <c r="Z12" i="17"/>
  <c r="AA12" i="17" s="1"/>
  <c r="X12" i="17"/>
  <c r="K12" i="17"/>
  <c r="J12" i="17"/>
  <c r="X11" i="17"/>
  <c r="K11" i="17"/>
  <c r="J11" i="17"/>
  <c r="X10" i="17"/>
  <c r="Z10" i="17"/>
  <c r="AA10" i="17" s="1"/>
  <c r="K10" i="17"/>
  <c r="J10" i="17"/>
  <c r="X9" i="17"/>
  <c r="Z9" i="17"/>
  <c r="AA9" i="17" s="1"/>
  <c r="K9" i="17"/>
  <c r="J9" i="17"/>
  <c r="X8" i="17"/>
  <c r="K8" i="17"/>
  <c r="J8" i="17"/>
  <c r="P2" i="17"/>
  <c r="I2" i="17"/>
  <c r="F1" i="17"/>
  <c r="BJ25" i="16"/>
  <c r="BI25" i="16"/>
  <c r="BH25" i="16"/>
  <c r="BF25" i="16"/>
  <c r="BJ24" i="16"/>
  <c r="BI24" i="16"/>
  <c r="BH24" i="16"/>
  <c r="BF24" i="16"/>
  <c r="BK24" i="16" s="1"/>
  <c r="BJ23" i="16"/>
  <c r="BI23" i="16"/>
  <c r="BH23" i="16"/>
  <c r="BF23" i="16"/>
  <c r="BK23" i="16" s="1"/>
  <c r="BJ22" i="16"/>
  <c r="BI22" i="16"/>
  <c r="BH22" i="16"/>
  <c r="BF22" i="16"/>
  <c r="BJ21" i="16"/>
  <c r="BI21" i="16"/>
  <c r="BH21" i="16"/>
  <c r="BF21" i="16"/>
  <c r="BK21" i="16" s="1"/>
  <c r="BJ20" i="16"/>
  <c r="BI20" i="16"/>
  <c r="BH20" i="16"/>
  <c r="BF20" i="16"/>
  <c r="BJ19" i="16"/>
  <c r="BI19" i="16"/>
  <c r="BK19" i="16"/>
  <c r="BH19" i="16"/>
  <c r="BF19" i="16"/>
  <c r="BJ18" i="16"/>
  <c r="BI18" i="16"/>
  <c r="BH18" i="16"/>
  <c r="BF18" i="16"/>
  <c r="BJ17" i="16"/>
  <c r="BI17" i="16"/>
  <c r="BK17" i="16" s="1"/>
  <c r="J2" i="16" s="1"/>
  <c r="BH17" i="16"/>
  <c r="BF17" i="16"/>
  <c r="BJ16" i="16"/>
  <c r="BI16" i="16"/>
  <c r="BH16" i="16"/>
  <c r="BF16" i="16"/>
  <c r="BJ15" i="16"/>
  <c r="BI15" i="16"/>
  <c r="BH15" i="16"/>
  <c r="BF15" i="16"/>
  <c r="BJ14" i="16"/>
  <c r="BI14" i="16"/>
  <c r="BH14" i="16"/>
  <c r="BF14" i="16"/>
  <c r="BK14" i="16"/>
  <c r="BJ13" i="16"/>
  <c r="BI13" i="16"/>
  <c r="BH13" i="16"/>
  <c r="BF13" i="16"/>
  <c r="BK13" i="16" s="1"/>
  <c r="BJ12" i="16"/>
  <c r="BI12" i="16"/>
  <c r="BH12" i="16"/>
  <c r="BF12" i="16"/>
  <c r="BK12" i="16"/>
  <c r="BJ11" i="16"/>
  <c r="BI11" i="16"/>
  <c r="BH11" i="16"/>
  <c r="BF11" i="16"/>
  <c r="BJ10" i="16"/>
  <c r="BI10" i="16"/>
  <c r="BK10" i="16" s="1"/>
  <c r="BH10" i="16"/>
  <c r="BF10" i="16"/>
  <c r="BJ9" i="16"/>
  <c r="BI9" i="16"/>
  <c r="BH9" i="16"/>
  <c r="BF9" i="16"/>
  <c r="BJ8" i="16"/>
  <c r="BI8" i="16"/>
  <c r="BK8" i="16" s="1"/>
  <c r="BH8" i="16"/>
  <c r="BF8" i="16"/>
  <c r="B17" i="13"/>
  <c r="F16" i="13"/>
  <c r="B16" i="13"/>
  <c r="F15" i="13"/>
  <c r="B15" i="13"/>
  <c r="F14" i="13"/>
  <c r="H14" i="13"/>
  <c r="B14" i="13"/>
  <c r="F13" i="13"/>
  <c r="B13" i="13"/>
  <c r="F12" i="13"/>
  <c r="B12" i="13"/>
  <c r="F11" i="13"/>
  <c r="B11" i="13"/>
  <c r="F10" i="13"/>
  <c r="B10" i="13"/>
  <c r="F9" i="13"/>
  <c r="B9" i="13"/>
  <c r="F8" i="13"/>
  <c r="B8" i="13"/>
  <c r="F7" i="13"/>
  <c r="B7" i="13"/>
  <c r="F6" i="13"/>
  <c r="B6" i="13"/>
  <c r="F5" i="13"/>
  <c r="B5" i="13"/>
  <c r="A3" i="13"/>
  <c r="BU54" i="12"/>
  <c r="BT54" i="12"/>
  <c r="BO54" i="12"/>
  <c r="BN54" i="12"/>
  <c r="BI54" i="12"/>
  <c r="BH54" i="12"/>
  <c r="BC54" i="12"/>
  <c r="BB54" i="12"/>
  <c r="AW54" i="12"/>
  <c r="AV54" i="12"/>
  <c r="AQ54" i="12"/>
  <c r="AP54" i="12"/>
  <c r="AK54" i="12"/>
  <c r="AJ54" i="12"/>
  <c r="AE54" i="12"/>
  <c r="AD54" i="12"/>
  <c r="Y54" i="12"/>
  <c r="X54" i="12"/>
  <c r="T54" i="12"/>
  <c r="S54" i="12"/>
  <c r="R54" i="12"/>
  <c r="N54" i="12"/>
  <c r="M54" i="12"/>
  <c r="L54" i="12"/>
  <c r="H54" i="12"/>
  <c r="G54" i="12"/>
  <c r="F54" i="12"/>
  <c r="CA53" i="12"/>
  <c r="BZ53" i="12"/>
  <c r="CA52" i="12"/>
  <c r="BZ52" i="12"/>
  <c r="CA51" i="12"/>
  <c r="BZ51" i="12"/>
  <c r="CA50" i="12"/>
  <c r="BZ50" i="12"/>
  <c r="CA49" i="12"/>
  <c r="BZ49" i="12"/>
  <c r="CA48" i="12"/>
  <c r="BZ48" i="12"/>
  <c r="CA47" i="12"/>
  <c r="BZ47" i="12"/>
  <c r="CA46" i="12"/>
  <c r="BZ46" i="12"/>
  <c r="CA45" i="12"/>
  <c r="BZ45" i="12"/>
  <c r="CA44" i="12"/>
  <c r="BZ44" i="12"/>
  <c r="CA43" i="12"/>
  <c r="BZ43" i="12"/>
  <c r="CA42" i="12"/>
  <c r="BZ42" i="12"/>
  <c r="CA41" i="12"/>
  <c r="BZ41" i="12"/>
  <c r="CA40" i="12"/>
  <c r="BZ40" i="12"/>
  <c r="CA39" i="12"/>
  <c r="BZ39" i="12"/>
  <c r="CA38" i="12"/>
  <c r="BZ38" i="12"/>
  <c r="CA37" i="12"/>
  <c r="BZ37" i="12"/>
  <c r="CA36" i="12"/>
  <c r="BZ36" i="12"/>
  <c r="CA35" i="12"/>
  <c r="BZ35" i="12"/>
  <c r="CA34" i="12"/>
  <c r="BZ34" i="12"/>
  <c r="CA33" i="12"/>
  <c r="BZ33" i="12"/>
  <c r="CA32" i="12"/>
  <c r="BZ32" i="12"/>
  <c r="CA31" i="12"/>
  <c r="BZ31" i="12"/>
  <c r="CA30" i="12"/>
  <c r="BZ30" i="12"/>
  <c r="CA29" i="12"/>
  <c r="BZ29" i="12"/>
  <c r="CA28" i="12"/>
  <c r="BZ28" i="12"/>
  <c r="CA27" i="12"/>
  <c r="BZ27" i="12"/>
  <c r="CA26" i="12"/>
  <c r="BZ26" i="12"/>
  <c r="CA25" i="12"/>
  <c r="BZ25" i="12"/>
  <c r="CA24" i="12"/>
  <c r="BZ24" i="12"/>
  <c r="CA23" i="12"/>
  <c r="BZ23" i="12"/>
  <c r="CA22" i="12"/>
  <c r="BZ22" i="12"/>
  <c r="CA21" i="12"/>
  <c r="BZ21" i="12"/>
  <c r="CA20" i="12"/>
  <c r="BZ20" i="12"/>
  <c r="CA19" i="12"/>
  <c r="BZ19" i="12"/>
  <c r="CA18" i="12"/>
  <c r="BZ18" i="12"/>
  <c r="CA17" i="12"/>
  <c r="BZ17" i="12"/>
  <c r="CA16" i="12"/>
  <c r="BZ16" i="12"/>
  <c r="CA15" i="12"/>
  <c r="BZ15" i="12"/>
  <c r="CC14" i="12"/>
  <c r="BR14" i="12"/>
  <c r="BQ14" i="12"/>
  <c r="BL14" i="12"/>
  <c r="BF14" i="12"/>
  <c r="AZ14" i="12"/>
  <c r="AP14" i="12"/>
  <c r="AN14" i="12"/>
  <c r="V14" i="12"/>
  <c r="U14" i="12"/>
  <c r="D14" i="12"/>
  <c r="C11" i="12"/>
  <c r="AW14" i="12"/>
  <c r="C10" i="12"/>
  <c r="F14" i="12" s="1"/>
  <c r="BH14" i="12"/>
  <c r="C9" i="12"/>
  <c r="AO14" i="12" s="1"/>
  <c r="C8" i="12"/>
  <c r="AH14" i="12" s="1"/>
  <c r="BX14" i="12"/>
  <c r="C7" i="12"/>
  <c r="CB14" i="12"/>
  <c r="BU54" i="11"/>
  <c r="BT54" i="11"/>
  <c r="BO54" i="11"/>
  <c r="BN54" i="11"/>
  <c r="BI54" i="11"/>
  <c r="BH54" i="11"/>
  <c r="BC54" i="11"/>
  <c r="BB54" i="11"/>
  <c r="AW54" i="11"/>
  <c r="AV54" i="11"/>
  <c r="AQ54" i="11"/>
  <c r="AP54" i="11"/>
  <c r="AK54" i="11"/>
  <c r="AJ54" i="11"/>
  <c r="AE54" i="11"/>
  <c r="AD54" i="11"/>
  <c r="Y54" i="11"/>
  <c r="X54" i="11"/>
  <c r="T54" i="11"/>
  <c r="S54" i="11"/>
  <c r="R54" i="11"/>
  <c r="N54" i="11"/>
  <c r="M54" i="11"/>
  <c r="L54" i="11"/>
  <c r="H54" i="11"/>
  <c r="G54" i="11"/>
  <c r="F54" i="11"/>
  <c r="CA53" i="11"/>
  <c r="BZ53" i="11"/>
  <c r="CA52" i="11"/>
  <c r="BZ52" i="11"/>
  <c r="CA51" i="11"/>
  <c r="BZ51" i="11"/>
  <c r="CA50" i="11"/>
  <c r="BZ50" i="11"/>
  <c r="CA49" i="11"/>
  <c r="BZ49" i="11"/>
  <c r="CA48" i="11"/>
  <c r="BZ48" i="11"/>
  <c r="CA47" i="11"/>
  <c r="BZ47" i="11"/>
  <c r="CA46" i="11"/>
  <c r="BZ46" i="11"/>
  <c r="CA45" i="11"/>
  <c r="BZ45" i="11"/>
  <c r="CA44" i="11"/>
  <c r="BZ44" i="11"/>
  <c r="CA43" i="11"/>
  <c r="BZ43" i="11"/>
  <c r="CA42" i="11"/>
  <c r="BZ42" i="11"/>
  <c r="CA41" i="11"/>
  <c r="BZ41" i="11"/>
  <c r="CA40" i="11"/>
  <c r="BZ40" i="11"/>
  <c r="CA39" i="11"/>
  <c r="BZ39" i="11"/>
  <c r="CA38" i="11"/>
  <c r="BZ38" i="11"/>
  <c r="CA37" i="11"/>
  <c r="BZ37" i="11"/>
  <c r="CA36" i="11"/>
  <c r="BZ36" i="11"/>
  <c r="CA35" i="11"/>
  <c r="BZ35" i="11"/>
  <c r="CA34" i="11"/>
  <c r="BZ34" i="11"/>
  <c r="CA33" i="11"/>
  <c r="BZ33" i="11"/>
  <c r="CA32" i="11"/>
  <c r="BZ32" i="11"/>
  <c r="CA31" i="11"/>
  <c r="BZ31" i="11"/>
  <c r="CA30" i="11"/>
  <c r="BZ30" i="11"/>
  <c r="CA29" i="11"/>
  <c r="BZ29" i="11"/>
  <c r="CA28" i="11"/>
  <c r="BZ28" i="11"/>
  <c r="CA27" i="11"/>
  <c r="BZ27" i="11"/>
  <c r="CA26" i="11"/>
  <c r="BZ26" i="11"/>
  <c r="CA25" i="11"/>
  <c r="BZ25" i="11"/>
  <c r="CA24" i="11"/>
  <c r="BZ24" i="11"/>
  <c r="CA23" i="11"/>
  <c r="BZ23" i="11"/>
  <c r="CA22" i="11"/>
  <c r="BZ22" i="11"/>
  <c r="CA21" i="11"/>
  <c r="BZ21" i="11"/>
  <c r="CA20" i="11"/>
  <c r="BZ20" i="11"/>
  <c r="CA19" i="11"/>
  <c r="BZ19" i="11"/>
  <c r="CA18" i="11"/>
  <c r="BZ18" i="11"/>
  <c r="CA17" i="11"/>
  <c r="BZ17" i="11"/>
  <c r="CA16" i="11"/>
  <c r="BZ16" i="11"/>
  <c r="CA15" i="11"/>
  <c r="BZ15" i="11"/>
  <c r="BZ14" i="11"/>
  <c r="AY14" i="11"/>
  <c r="AP14" i="11"/>
  <c r="AO14" i="11"/>
  <c r="F14" i="11"/>
  <c r="C11" i="11"/>
  <c r="BO14" i="11" s="1"/>
  <c r="C10" i="11"/>
  <c r="AV14" i="11" s="1"/>
  <c r="C9" i="11"/>
  <c r="BY14" i="11" s="1"/>
  <c r="C8" i="11"/>
  <c r="V14" i="11" s="1"/>
  <c r="C7" i="11"/>
  <c r="AG14" i="11" s="1"/>
  <c r="BV53" i="10"/>
  <c r="BU53" i="10"/>
  <c r="BT53" i="10"/>
  <c r="BP53" i="10"/>
  <c r="BO53" i="10"/>
  <c r="BN53" i="10"/>
  <c r="BJ53" i="10"/>
  <c r="BI53" i="10"/>
  <c r="BH53" i="10"/>
  <c r="BD53" i="10"/>
  <c r="BC53" i="10"/>
  <c r="BB53" i="10"/>
  <c r="AX53" i="10"/>
  <c r="AW53" i="10"/>
  <c r="AV53" i="10"/>
  <c r="AR53" i="10"/>
  <c r="AQ53" i="10"/>
  <c r="AP53" i="10"/>
  <c r="AL53" i="10"/>
  <c r="AK53" i="10"/>
  <c r="AJ53" i="10"/>
  <c r="AF53" i="10"/>
  <c r="AE53" i="10"/>
  <c r="AD53" i="10"/>
  <c r="Z53" i="10"/>
  <c r="Y53" i="10"/>
  <c r="X53" i="10"/>
  <c r="T53" i="10"/>
  <c r="S53" i="10"/>
  <c r="R53" i="10"/>
  <c r="N53" i="10"/>
  <c r="M53" i="10"/>
  <c r="L53" i="10"/>
  <c r="H53" i="10"/>
  <c r="G53" i="10"/>
  <c r="F53" i="10"/>
  <c r="BV52" i="10"/>
  <c r="BU52" i="10"/>
  <c r="BT52" i="10"/>
  <c r="BP52" i="10"/>
  <c r="BO52" i="10"/>
  <c r="BN52" i="10"/>
  <c r="BJ52" i="10"/>
  <c r="BI52" i="10"/>
  <c r="BH52" i="10"/>
  <c r="BD52" i="10"/>
  <c r="BC52" i="10"/>
  <c r="BB52" i="10"/>
  <c r="AX52" i="10"/>
  <c r="AW52" i="10"/>
  <c r="AV52" i="10"/>
  <c r="AR52" i="10"/>
  <c r="AQ52" i="10"/>
  <c r="AP52" i="10"/>
  <c r="AL52" i="10"/>
  <c r="AK52" i="10"/>
  <c r="AJ52" i="10"/>
  <c r="AF52" i="10"/>
  <c r="AE52" i="10"/>
  <c r="AD52" i="10"/>
  <c r="Z52" i="10"/>
  <c r="Y52" i="10"/>
  <c r="X52" i="10"/>
  <c r="T52" i="10"/>
  <c r="S52" i="10"/>
  <c r="R52" i="10"/>
  <c r="N52" i="10"/>
  <c r="M52" i="10"/>
  <c r="L52" i="10"/>
  <c r="H52" i="10"/>
  <c r="G52" i="10"/>
  <c r="F52" i="10"/>
  <c r="BV51" i="10"/>
  <c r="BU51" i="10"/>
  <c r="BT51" i="10"/>
  <c r="BP51" i="10"/>
  <c r="BO51" i="10"/>
  <c r="BN51" i="10"/>
  <c r="BJ51" i="10"/>
  <c r="BI51" i="10"/>
  <c r="BH51" i="10"/>
  <c r="BD51" i="10"/>
  <c r="BC51" i="10"/>
  <c r="BB51" i="10"/>
  <c r="AX51" i="10"/>
  <c r="AW51" i="10"/>
  <c r="AV51" i="10"/>
  <c r="AR51" i="10"/>
  <c r="AQ51" i="10"/>
  <c r="AP51" i="10"/>
  <c r="AL51" i="10"/>
  <c r="AK51" i="10"/>
  <c r="AJ51" i="10"/>
  <c r="AF51" i="10"/>
  <c r="AE51" i="10"/>
  <c r="AD51" i="10"/>
  <c r="Z51" i="10"/>
  <c r="Y51" i="10"/>
  <c r="X51" i="10"/>
  <c r="T51" i="10"/>
  <c r="S51" i="10"/>
  <c r="R51" i="10"/>
  <c r="N51" i="10"/>
  <c r="M51" i="10"/>
  <c r="L51" i="10"/>
  <c r="H51" i="10"/>
  <c r="G51" i="10"/>
  <c r="F51" i="10"/>
  <c r="BV50" i="10"/>
  <c r="BU50" i="10"/>
  <c r="BT50" i="10"/>
  <c r="BP50" i="10"/>
  <c r="BO50" i="10"/>
  <c r="BN50" i="10"/>
  <c r="BJ50" i="10"/>
  <c r="BI50" i="10"/>
  <c r="BH50" i="10"/>
  <c r="BD50" i="10"/>
  <c r="BC50" i="10"/>
  <c r="BB50" i="10"/>
  <c r="AX50" i="10"/>
  <c r="AW50" i="10"/>
  <c r="AV50" i="10"/>
  <c r="AR50" i="10"/>
  <c r="AQ50" i="10"/>
  <c r="AP50" i="10"/>
  <c r="AL50" i="10"/>
  <c r="AK50" i="10"/>
  <c r="AJ50" i="10"/>
  <c r="AF50" i="10"/>
  <c r="AE50" i="10"/>
  <c r="AD50" i="10"/>
  <c r="Z50" i="10"/>
  <c r="Y50" i="10"/>
  <c r="X50" i="10"/>
  <c r="T50" i="10"/>
  <c r="S50" i="10"/>
  <c r="R50" i="10"/>
  <c r="N50" i="10"/>
  <c r="M50" i="10"/>
  <c r="L50" i="10"/>
  <c r="H50" i="10"/>
  <c r="G50" i="10"/>
  <c r="F50" i="10"/>
  <c r="BV49" i="10"/>
  <c r="BU49" i="10"/>
  <c r="BT49" i="10"/>
  <c r="BP49" i="10"/>
  <c r="BO49" i="10"/>
  <c r="BN49" i="10"/>
  <c r="BJ49" i="10"/>
  <c r="BI49" i="10"/>
  <c r="BH49" i="10"/>
  <c r="BD49" i="10"/>
  <c r="BC49" i="10"/>
  <c r="BB49" i="10"/>
  <c r="AX49" i="10"/>
  <c r="AW49" i="10"/>
  <c r="AV49" i="10"/>
  <c r="AR49" i="10"/>
  <c r="AQ49" i="10"/>
  <c r="AP49" i="10"/>
  <c r="AL49" i="10"/>
  <c r="AK49" i="10"/>
  <c r="AJ49" i="10"/>
  <c r="AF49" i="10"/>
  <c r="AE49" i="10"/>
  <c r="AD49" i="10"/>
  <c r="Z49" i="10"/>
  <c r="Y49" i="10"/>
  <c r="X49" i="10"/>
  <c r="T49" i="10"/>
  <c r="S49" i="10"/>
  <c r="R49" i="10"/>
  <c r="N49" i="10"/>
  <c r="M49" i="10"/>
  <c r="L49" i="10"/>
  <c r="H49" i="10"/>
  <c r="G49" i="10"/>
  <c r="F49" i="10"/>
  <c r="BV48" i="10"/>
  <c r="BU48" i="10"/>
  <c r="BT48" i="10"/>
  <c r="BP48" i="10"/>
  <c r="BO48" i="10"/>
  <c r="BN48" i="10"/>
  <c r="BJ48" i="10"/>
  <c r="BI48" i="10"/>
  <c r="BH48" i="10"/>
  <c r="BD48" i="10"/>
  <c r="BC48" i="10"/>
  <c r="BB48" i="10"/>
  <c r="AX48" i="10"/>
  <c r="AW48" i="10"/>
  <c r="AV48" i="10"/>
  <c r="AR48" i="10"/>
  <c r="AQ48" i="10"/>
  <c r="AP48" i="10"/>
  <c r="AL48" i="10"/>
  <c r="AK48" i="10"/>
  <c r="AJ48" i="10"/>
  <c r="AF48" i="10"/>
  <c r="AE48" i="10"/>
  <c r="AD48" i="10"/>
  <c r="Z48" i="10"/>
  <c r="Y48" i="10"/>
  <c r="X48" i="10"/>
  <c r="T48" i="10"/>
  <c r="S48" i="10"/>
  <c r="R48" i="10"/>
  <c r="N48" i="10"/>
  <c r="M48" i="10"/>
  <c r="L48" i="10"/>
  <c r="H48" i="10"/>
  <c r="G48" i="10"/>
  <c r="F48" i="10"/>
  <c r="BV47" i="10"/>
  <c r="BU47" i="10"/>
  <c r="BT47" i="10"/>
  <c r="BP47" i="10"/>
  <c r="BO47" i="10"/>
  <c r="BN47" i="10"/>
  <c r="BJ47" i="10"/>
  <c r="BI47" i="10"/>
  <c r="BH47" i="10"/>
  <c r="BD47" i="10"/>
  <c r="BC47" i="10"/>
  <c r="BB47" i="10"/>
  <c r="AX47" i="10"/>
  <c r="AW47" i="10"/>
  <c r="AV47" i="10"/>
  <c r="AR47" i="10"/>
  <c r="AQ47" i="10"/>
  <c r="AP47" i="10"/>
  <c r="AL47" i="10"/>
  <c r="AK47" i="10"/>
  <c r="AJ47" i="10"/>
  <c r="AF47" i="10"/>
  <c r="AE47" i="10"/>
  <c r="AD47" i="10"/>
  <c r="Z47" i="10"/>
  <c r="Y47" i="10"/>
  <c r="X47" i="10"/>
  <c r="T47" i="10"/>
  <c r="S47" i="10"/>
  <c r="R47" i="10"/>
  <c r="N47" i="10"/>
  <c r="M47" i="10"/>
  <c r="L47" i="10"/>
  <c r="H47" i="10"/>
  <c r="G47" i="10"/>
  <c r="F47" i="10"/>
  <c r="BV46" i="10"/>
  <c r="BU46" i="10"/>
  <c r="BT46" i="10"/>
  <c r="BP46" i="10"/>
  <c r="BO46" i="10"/>
  <c r="BN46" i="10"/>
  <c r="BJ46" i="10"/>
  <c r="BI46" i="10"/>
  <c r="BH46" i="10"/>
  <c r="BD46" i="10"/>
  <c r="BC46" i="10"/>
  <c r="BB46" i="10"/>
  <c r="AX46" i="10"/>
  <c r="AW46" i="10"/>
  <c r="AV46" i="10"/>
  <c r="AR46" i="10"/>
  <c r="AQ46" i="10"/>
  <c r="AP46" i="10"/>
  <c r="AL46" i="10"/>
  <c r="AK46" i="10"/>
  <c r="AJ46" i="10"/>
  <c r="AF46" i="10"/>
  <c r="AE46" i="10"/>
  <c r="AD46" i="10"/>
  <c r="Z46" i="10"/>
  <c r="Y46" i="10"/>
  <c r="X46" i="10"/>
  <c r="T46" i="10"/>
  <c r="S46" i="10"/>
  <c r="R46" i="10"/>
  <c r="N46" i="10"/>
  <c r="M46" i="10"/>
  <c r="L46" i="10"/>
  <c r="H46" i="10"/>
  <c r="G46" i="10"/>
  <c r="F46" i="10"/>
  <c r="BV45" i="10"/>
  <c r="BU45" i="10"/>
  <c r="BT45" i="10"/>
  <c r="BP45" i="10"/>
  <c r="BO45" i="10"/>
  <c r="BN45" i="10"/>
  <c r="BJ45" i="10"/>
  <c r="BI45" i="10"/>
  <c r="BH45" i="10"/>
  <c r="BD45" i="10"/>
  <c r="BC45" i="10"/>
  <c r="BB45" i="10"/>
  <c r="AX45" i="10"/>
  <c r="AW45" i="10"/>
  <c r="AV45" i="10"/>
  <c r="AR45" i="10"/>
  <c r="AQ45" i="10"/>
  <c r="AP45" i="10"/>
  <c r="AL45" i="10"/>
  <c r="AK45" i="10"/>
  <c r="AJ45" i="10"/>
  <c r="AF45" i="10"/>
  <c r="AE45" i="10"/>
  <c r="AD45" i="10"/>
  <c r="Z45" i="10"/>
  <c r="Y45" i="10"/>
  <c r="X45" i="10"/>
  <c r="T45" i="10"/>
  <c r="S45" i="10"/>
  <c r="R45" i="10"/>
  <c r="N45" i="10"/>
  <c r="M45" i="10"/>
  <c r="L45" i="10"/>
  <c r="H45" i="10"/>
  <c r="G45" i="10"/>
  <c r="F45" i="10"/>
  <c r="BV44" i="10"/>
  <c r="BU44" i="10"/>
  <c r="BT44" i="10"/>
  <c r="BP44" i="10"/>
  <c r="BO44" i="10"/>
  <c r="BN44" i="10"/>
  <c r="BJ44" i="10"/>
  <c r="BI44" i="10"/>
  <c r="BH44" i="10"/>
  <c r="BD44" i="10"/>
  <c r="BC44" i="10"/>
  <c r="BB44" i="10"/>
  <c r="AX44" i="10"/>
  <c r="AW44" i="10"/>
  <c r="AV44" i="10"/>
  <c r="AR44" i="10"/>
  <c r="AQ44" i="10"/>
  <c r="AP44" i="10"/>
  <c r="AL44" i="10"/>
  <c r="AK44" i="10"/>
  <c r="AJ44" i="10"/>
  <c r="AF44" i="10"/>
  <c r="AE44" i="10"/>
  <c r="AD44" i="10"/>
  <c r="Z44" i="10"/>
  <c r="Y44" i="10"/>
  <c r="X44" i="10"/>
  <c r="T44" i="10"/>
  <c r="S44" i="10"/>
  <c r="R44" i="10"/>
  <c r="N44" i="10"/>
  <c r="M44" i="10"/>
  <c r="L44" i="10"/>
  <c r="H44" i="10"/>
  <c r="G44" i="10"/>
  <c r="F44" i="10"/>
  <c r="BV43" i="10"/>
  <c r="BU43" i="10"/>
  <c r="BT43" i="10"/>
  <c r="BP43" i="10"/>
  <c r="BO43" i="10"/>
  <c r="BN43" i="10"/>
  <c r="BJ43" i="10"/>
  <c r="BI43" i="10"/>
  <c r="BH43" i="10"/>
  <c r="BD43" i="10"/>
  <c r="BC43" i="10"/>
  <c r="BB43" i="10"/>
  <c r="AX43" i="10"/>
  <c r="AW43" i="10"/>
  <c r="AV43" i="10"/>
  <c r="AR43" i="10"/>
  <c r="AQ43" i="10"/>
  <c r="AP43" i="10"/>
  <c r="AL43" i="10"/>
  <c r="AK43" i="10"/>
  <c r="AJ43" i="10"/>
  <c r="AF43" i="10"/>
  <c r="AE43" i="10"/>
  <c r="AD43" i="10"/>
  <c r="Z43" i="10"/>
  <c r="Y43" i="10"/>
  <c r="X43" i="10"/>
  <c r="T43" i="10"/>
  <c r="S43" i="10"/>
  <c r="R43" i="10"/>
  <c r="N43" i="10"/>
  <c r="M43" i="10"/>
  <c r="L43" i="10"/>
  <c r="H43" i="10"/>
  <c r="G43" i="10"/>
  <c r="F43" i="10"/>
  <c r="BV42" i="10"/>
  <c r="BU42" i="10"/>
  <c r="BT42" i="10"/>
  <c r="BP42" i="10"/>
  <c r="BO42" i="10"/>
  <c r="BN42" i="10"/>
  <c r="BJ42" i="10"/>
  <c r="BI42" i="10"/>
  <c r="BH42" i="10"/>
  <c r="BD42" i="10"/>
  <c r="BC42" i="10"/>
  <c r="BB42" i="10"/>
  <c r="AX42" i="10"/>
  <c r="AW42" i="10"/>
  <c r="AV42" i="10"/>
  <c r="AR42" i="10"/>
  <c r="AQ42" i="10"/>
  <c r="AP42" i="10"/>
  <c r="AL42" i="10"/>
  <c r="AK42" i="10"/>
  <c r="AJ42" i="10"/>
  <c r="AF42" i="10"/>
  <c r="AE42" i="10"/>
  <c r="AD42" i="10"/>
  <c r="Z42" i="10"/>
  <c r="Y42" i="10"/>
  <c r="X42" i="10"/>
  <c r="T42" i="10"/>
  <c r="S42" i="10"/>
  <c r="R42" i="10"/>
  <c r="N42" i="10"/>
  <c r="M42" i="10"/>
  <c r="L42" i="10"/>
  <c r="H42" i="10"/>
  <c r="G42" i="10"/>
  <c r="F42" i="10"/>
  <c r="BV41" i="10"/>
  <c r="BU41" i="10"/>
  <c r="BT41" i="10"/>
  <c r="BP41" i="10"/>
  <c r="BO41" i="10"/>
  <c r="BN41" i="10"/>
  <c r="BJ41" i="10"/>
  <c r="BI41" i="10"/>
  <c r="BH41" i="10"/>
  <c r="BD41" i="10"/>
  <c r="BC41" i="10"/>
  <c r="BB41" i="10"/>
  <c r="AX41" i="10"/>
  <c r="AW41" i="10"/>
  <c r="AV41" i="10"/>
  <c r="AR41" i="10"/>
  <c r="AQ41" i="10"/>
  <c r="AP41" i="10"/>
  <c r="AL41" i="10"/>
  <c r="AK41" i="10"/>
  <c r="AJ41" i="10"/>
  <c r="AF41" i="10"/>
  <c r="AE41" i="10"/>
  <c r="AD41" i="10"/>
  <c r="Z41" i="10"/>
  <c r="Y41" i="10"/>
  <c r="X41" i="10"/>
  <c r="T41" i="10"/>
  <c r="S41" i="10"/>
  <c r="R41" i="10"/>
  <c r="N41" i="10"/>
  <c r="M41" i="10"/>
  <c r="L41" i="10"/>
  <c r="H41" i="10"/>
  <c r="G41" i="10"/>
  <c r="F41" i="10"/>
  <c r="BV40" i="10"/>
  <c r="BU40" i="10"/>
  <c r="BT40" i="10"/>
  <c r="BP40" i="10"/>
  <c r="BO40" i="10"/>
  <c r="BN40" i="10"/>
  <c r="BJ40" i="10"/>
  <c r="BI40" i="10"/>
  <c r="BH40" i="10"/>
  <c r="BD40" i="10"/>
  <c r="BC40" i="10"/>
  <c r="BB40" i="10"/>
  <c r="AX40" i="10"/>
  <c r="AW40" i="10"/>
  <c r="AV40" i="10"/>
  <c r="AR40" i="10"/>
  <c r="AQ40" i="10"/>
  <c r="AP40" i="10"/>
  <c r="AL40" i="10"/>
  <c r="AK40" i="10"/>
  <c r="AJ40" i="10"/>
  <c r="AF40" i="10"/>
  <c r="AE40" i="10"/>
  <c r="AD40" i="10"/>
  <c r="Z40" i="10"/>
  <c r="Y40" i="10"/>
  <c r="X40" i="10"/>
  <c r="T40" i="10"/>
  <c r="S40" i="10"/>
  <c r="R40" i="10"/>
  <c r="N40" i="10"/>
  <c r="M40" i="10"/>
  <c r="L40" i="10"/>
  <c r="H40" i="10"/>
  <c r="G40" i="10"/>
  <c r="F40" i="10"/>
  <c r="BV39" i="10"/>
  <c r="BU39" i="10"/>
  <c r="BT39" i="10"/>
  <c r="BP39" i="10"/>
  <c r="BO39" i="10"/>
  <c r="BN39" i="10"/>
  <c r="BJ39" i="10"/>
  <c r="BI39" i="10"/>
  <c r="BH39" i="10"/>
  <c r="BD39" i="10"/>
  <c r="BC39" i="10"/>
  <c r="BB39" i="10"/>
  <c r="AX39" i="10"/>
  <c r="AW39" i="10"/>
  <c r="AV39" i="10"/>
  <c r="AR39" i="10"/>
  <c r="AQ39" i="10"/>
  <c r="AP39" i="10"/>
  <c r="AL39" i="10"/>
  <c r="AK39" i="10"/>
  <c r="AJ39" i="10"/>
  <c r="AF39" i="10"/>
  <c r="AE39" i="10"/>
  <c r="AD39" i="10"/>
  <c r="Z39" i="10"/>
  <c r="Y39" i="10"/>
  <c r="X39" i="10"/>
  <c r="T39" i="10"/>
  <c r="S39" i="10"/>
  <c r="R39" i="10"/>
  <c r="N39" i="10"/>
  <c r="M39" i="10"/>
  <c r="L39" i="10"/>
  <c r="H39" i="10"/>
  <c r="G39" i="10"/>
  <c r="F39" i="10"/>
  <c r="BV38" i="10"/>
  <c r="BU38" i="10"/>
  <c r="BT38" i="10"/>
  <c r="BP38" i="10"/>
  <c r="BO38" i="10"/>
  <c r="BN38" i="10"/>
  <c r="BJ38" i="10"/>
  <c r="BI38" i="10"/>
  <c r="BH38" i="10"/>
  <c r="BD38" i="10"/>
  <c r="BC38" i="10"/>
  <c r="BB38" i="10"/>
  <c r="AX38" i="10"/>
  <c r="AW38" i="10"/>
  <c r="AV38" i="10"/>
  <c r="AR38" i="10"/>
  <c r="AQ38" i="10"/>
  <c r="AP38" i="10"/>
  <c r="AL38" i="10"/>
  <c r="AK38" i="10"/>
  <c r="AJ38" i="10"/>
  <c r="AF38" i="10"/>
  <c r="AE38" i="10"/>
  <c r="AD38" i="10"/>
  <c r="Z38" i="10"/>
  <c r="Y38" i="10"/>
  <c r="X38" i="10"/>
  <c r="T38" i="10"/>
  <c r="S38" i="10"/>
  <c r="R38" i="10"/>
  <c r="N38" i="10"/>
  <c r="M38" i="10"/>
  <c r="L38" i="10"/>
  <c r="H38" i="10"/>
  <c r="G38" i="10"/>
  <c r="F38" i="10"/>
  <c r="BV37" i="10"/>
  <c r="BU37" i="10"/>
  <c r="BT37" i="10"/>
  <c r="BP37" i="10"/>
  <c r="BO37" i="10"/>
  <c r="BN37" i="10"/>
  <c r="BJ37" i="10"/>
  <c r="BI37" i="10"/>
  <c r="BH37" i="10"/>
  <c r="BD37" i="10"/>
  <c r="BC37" i="10"/>
  <c r="BB37" i="10"/>
  <c r="AX37" i="10"/>
  <c r="AW37" i="10"/>
  <c r="AV37" i="10"/>
  <c r="AR37" i="10"/>
  <c r="AQ37" i="10"/>
  <c r="AP37" i="10"/>
  <c r="AL37" i="10"/>
  <c r="AK37" i="10"/>
  <c r="AJ37" i="10"/>
  <c r="AF37" i="10"/>
  <c r="AE37" i="10"/>
  <c r="AD37" i="10"/>
  <c r="Z37" i="10"/>
  <c r="Y37" i="10"/>
  <c r="X37" i="10"/>
  <c r="BZ37" i="10" s="1"/>
  <c r="T37" i="10"/>
  <c r="S37" i="10"/>
  <c r="R37" i="10"/>
  <c r="N37" i="10"/>
  <c r="M37" i="10"/>
  <c r="L37" i="10"/>
  <c r="H37" i="10"/>
  <c r="G37" i="10"/>
  <c r="F37" i="10"/>
  <c r="BV36" i="10"/>
  <c r="BU36" i="10"/>
  <c r="BT36" i="10"/>
  <c r="BP36" i="10"/>
  <c r="BO36" i="10"/>
  <c r="BN36" i="10"/>
  <c r="BJ36" i="10"/>
  <c r="BI36" i="10"/>
  <c r="BH36" i="10"/>
  <c r="BD36" i="10"/>
  <c r="BC36" i="10"/>
  <c r="BB36" i="10"/>
  <c r="AX36" i="10"/>
  <c r="AW36" i="10"/>
  <c r="AV36" i="10"/>
  <c r="AR36" i="10"/>
  <c r="AQ36" i="10"/>
  <c r="AP36" i="10"/>
  <c r="AL36" i="10"/>
  <c r="AK36" i="10"/>
  <c r="AJ36" i="10"/>
  <c r="AF36" i="10"/>
  <c r="AE36" i="10"/>
  <c r="AD36" i="10"/>
  <c r="Z36" i="10"/>
  <c r="Y36" i="10"/>
  <c r="X36" i="10"/>
  <c r="BZ36" i="10" s="1"/>
  <c r="T36" i="10"/>
  <c r="S36" i="10"/>
  <c r="R36" i="10"/>
  <c r="N36" i="10"/>
  <c r="M36" i="10"/>
  <c r="L36" i="10"/>
  <c r="H36" i="10"/>
  <c r="G36" i="10"/>
  <c r="F36" i="10"/>
  <c r="BV35" i="10"/>
  <c r="BU35" i="10"/>
  <c r="BT35" i="10"/>
  <c r="BP35" i="10"/>
  <c r="BO35" i="10"/>
  <c r="BN35" i="10"/>
  <c r="BJ35" i="10"/>
  <c r="BI35" i="10"/>
  <c r="BH35" i="10"/>
  <c r="BD35" i="10"/>
  <c r="BC35" i="10"/>
  <c r="BB35" i="10"/>
  <c r="AX35" i="10"/>
  <c r="AW35" i="10"/>
  <c r="AV35" i="10"/>
  <c r="AR35" i="10"/>
  <c r="AQ35" i="10"/>
  <c r="AP35" i="10"/>
  <c r="AL35" i="10"/>
  <c r="AK35" i="10"/>
  <c r="AJ35" i="10"/>
  <c r="AF35" i="10"/>
  <c r="AE35" i="10"/>
  <c r="AD35" i="10"/>
  <c r="Z35" i="10"/>
  <c r="Y35" i="10"/>
  <c r="X35" i="10"/>
  <c r="BZ35" i="10" s="1"/>
  <c r="T35" i="10"/>
  <c r="S35" i="10"/>
  <c r="R35" i="10"/>
  <c r="N35" i="10"/>
  <c r="M35" i="10"/>
  <c r="L35" i="10"/>
  <c r="H35" i="10"/>
  <c r="G35" i="10"/>
  <c r="F35" i="10"/>
  <c r="BV34" i="10"/>
  <c r="BU34" i="10"/>
  <c r="BT34" i="10"/>
  <c r="BP34" i="10"/>
  <c r="BO34" i="10"/>
  <c r="BN34" i="10"/>
  <c r="BJ34" i="10"/>
  <c r="BI34" i="10"/>
  <c r="BH34" i="10"/>
  <c r="BD34" i="10"/>
  <c r="BC34" i="10"/>
  <c r="BB34" i="10"/>
  <c r="AX34" i="10"/>
  <c r="AW34" i="10"/>
  <c r="AV34" i="10"/>
  <c r="AR34" i="10"/>
  <c r="AQ34" i="10"/>
  <c r="AP34" i="10"/>
  <c r="AL34" i="10"/>
  <c r="AK34" i="10"/>
  <c r="AJ34" i="10"/>
  <c r="AF34" i="10"/>
  <c r="AE34" i="10"/>
  <c r="AD34" i="10"/>
  <c r="Z34" i="10"/>
  <c r="Y34" i="10"/>
  <c r="X34" i="10"/>
  <c r="T34" i="10"/>
  <c r="S34" i="10"/>
  <c r="R34" i="10"/>
  <c r="N34" i="10"/>
  <c r="M34" i="10"/>
  <c r="L34" i="10"/>
  <c r="H34" i="10"/>
  <c r="G34" i="10"/>
  <c r="F34" i="10"/>
  <c r="BV33" i="10"/>
  <c r="BU33" i="10"/>
  <c r="BT33" i="10"/>
  <c r="BP33" i="10"/>
  <c r="BO33" i="10"/>
  <c r="BN33" i="10"/>
  <c r="BJ33" i="10"/>
  <c r="BI33" i="10"/>
  <c r="BH33" i="10"/>
  <c r="BD33" i="10"/>
  <c r="BC33" i="10"/>
  <c r="BB33" i="10"/>
  <c r="AX33" i="10"/>
  <c r="AW33" i="10"/>
  <c r="AV33" i="10"/>
  <c r="AR33" i="10"/>
  <c r="AQ33" i="10"/>
  <c r="AP33" i="10"/>
  <c r="AL33" i="10"/>
  <c r="AK33" i="10"/>
  <c r="AJ33" i="10"/>
  <c r="AF33" i="10"/>
  <c r="AE33" i="10"/>
  <c r="AD33" i="10"/>
  <c r="Z33" i="10"/>
  <c r="Y33" i="10"/>
  <c r="X33" i="10"/>
  <c r="BZ33" i="10" s="1"/>
  <c r="T33" i="10"/>
  <c r="S33" i="10"/>
  <c r="R33" i="10"/>
  <c r="N33" i="10"/>
  <c r="M33" i="10"/>
  <c r="L33" i="10"/>
  <c r="H33" i="10"/>
  <c r="G33" i="10"/>
  <c r="F33" i="10"/>
  <c r="BV32" i="10"/>
  <c r="BU32" i="10"/>
  <c r="BT32" i="10"/>
  <c r="BP32" i="10"/>
  <c r="BO32" i="10"/>
  <c r="BN32" i="10"/>
  <c r="BJ32" i="10"/>
  <c r="BI32" i="10"/>
  <c r="BH32" i="10"/>
  <c r="BD32" i="10"/>
  <c r="BC32" i="10"/>
  <c r="BB32" i="10"/>
  <c r="AX32" i="10"/>
  <c r="AW32" i="10"/>
  <c r="AV32" i="10"/>
  <c r="AR32" i="10"/>
  <c r="AQ32" i="10"/>
  <c r="AP32" i="10"/>
  <c r="AL32" i="10"/>
  <c r="AK32" i="10"/>
  <c r="AJ32" i="10"/>
  <c r="AF32" i="10"/>
  <c r="AE32" i="10"/>
  <c r="AD32" i="10"/>
  <c r="Z32" i="10"/>
  <c r="Y32" i="10"/>
  <c r="X32" i="10"/>
  <c r="BZ32" i="10" s="1"/>
  <c r="T32" i="10"/>
  <c r="S32" i="10"/>
  <c r="R32" i="10"/>
  <c r="N32" i="10"/>
  <c r="M32" i="10"/>
  <c r="L32" i="10"/>
  <c r="H32" i="10"/>
  <c r="G32" i="10"/>
  <c r="F32" i="10"/>
  <c r="BV31" i="10"/>
  <c r="BU31" i="10"/>
  <c r="BT31" i="10"/>
  <c r="BP31" i="10"/>
  <c r="BO31" i="10"/>
  <c r="BN31" i="10"/>
  <c r="BJ31" i="10"/>
  <c r="BI31" i="10"/>
  <c r="BH31" i="10"/>
  <c r="BD31" i="10"/>
  <c r="BC31" i="10"/>
  <c r="BB31" i="10"/>
  <c r="AX31" i="10"/>
  <c r="AW31" i="10"/>
  <c r="AV31" i="10"/>
  <c r="AR31" i="10"/>
  <c r="AQ31" i="10"/>
  <c r="AP31" i="10"/>
  <c r="AL31" i="10"/>
  <c r="AK31" i="10"/>
  <c r="AJ31" i="10"/>
  <c r="AF31" i="10"/>
  <c r="AE31" i="10"/>
  <c r="AD31" i="10"/>
  <c r="Z31" i="10"/>
  <c r="Y31" i="10"/>
  <c r="X31" i="10"/>
  <c r="BZ31" i="10" s="1"/>
  <c r="T31" i="10"/>
  <c r="S31" i="10"/>
  <c r="R31" i="10"/>
  <c r="N31" i="10"/>
  <c r="M31" i="10"/>
  <c r="L31" i="10"/>
  <c r="H31" i="10"/>
  <c r="G31" i="10"/>
  <c r="F31" i="10"/>
  <c r="BV30" i="10"/>
  <c r="BU30" i="10"/>
  <c r="BT30" i="10"/>
  <c r="BP30" i="10"/>
  <c r="BO30" i="10"/>
  <c r="BN30" i="10"/>
  <c r="BJ30" i="10"/>
  <c r="BI30" i="10"/>
  <c r="BH30" i="10"/>
  <c r="BD30" i="10"/>
  <c r="BC30" i="10"/>
  <c r="BB30" i="10"/>
  <c r="AX30" i="10"/>
  <c r="AW30" i="10"/>
  <c r="AV30" i="10"/>
  <c r="AR30" i="10"/>
  <c r="AQ30" i="10"/>
  <c r="AP30" i="10"/>
  <c r="AL30" i="10"/>
  <c r="AK30" i="10"/>
  <c r="AJ30" i="10"/>
  <c r="AF30" i="10"/>
  <c r="AE30" i="10"/>
  <c r="AD30" i="10"/>
  <c r="Z30" i="10"/>
  <c r="Y30" i="10"/>
  <c r="X30" i="10"/>
  <c r="BZ30" i="10" s="1"/>
  <c r="T30" i="10"/>
  <c r="S30" i="10"/>
  <c r="R30" i="10"/>
  <c r="N30" i="10"/>
  <c r="M30" i="10"/>
  <c r="L30" i="10"/>
  <c r="H30" i="10"/>
  <c r="G30" i="10"/>
  <c r="F30" i="10"/>
  <c r="BV29" i="10"/>
  <c r="BU29" i="10"/>
  <c r="BT29" i="10"/>
  <c r="BP29" i="10"/>
  <c r="BO29" i="10"/>
  <c r="BN29" i="10"/>
  <c r="BJ29" i="10"/>
  <c r="BI29" i="10"/>
  <c r="BH29" i="10"/>
  <c r="BD29" i="10"/>
  <c r="BC29" i="10"/>
  <c r="BB29" i="10"/>
  <c r="AX29" i="10"/>
  <c r="AW29" i="10"/>
  <c r="AV29" i="10"/>
  <c r="AR29" i="10"/>
  <c r="AQ29" i="10"/>
  <c r="AP29" i="10"/>
  <c r="AL29" i="10"/>
  <c r="AK29" i="10"/>
  <c r="AJ29" i="10"/>
  <c r="AF29" i="10"/>
  <c r="AE29" i="10"/>
  <c r="AD29" i="10"/>
  <c r="Z29" i="10"/>
  <c r="Y29" i="10"/>
  <c r="X29" i="10"/>
  <c r="BZ29" i="10" s="1"/>
  <c r="T29" i="10"/>
  <c r="S29" i="10"/>
  <c r="R29" i="10"/>
  <c r="N29" i="10"/>
  <c r="M29" i="10"/>
  <c r="L29" i="10"/>
  <c r="H29" i="10"/>
  <c r="G29" i="10"/>
  <c r="F29" i="10"/>
  <c r="BV28" i="10"/>
  <c r="BU28" i="10"/>
  <c r="BT28" i="10"/>
  <c r="BP28" i="10"/>
  <c r="BO28" i="10"/>
  <c r="BN28" i="10"/>
  <c r="BJ28" i="10"/>
  <c r="BI28" i="10"/>
  <c r="BH28" i="10"/>
  <c r="BD28" i="10"/>
  <c r="BC28" i="10"/>
  <c r="BB28" i="10"/>
  <c r="AX28" i="10"/>
  <c r="AW28" i="10"/>
  <c r="AV28" i="10"/>
  <c r="AR28" i="10"/>
  <c r="AQ28" i="10"/>
  <c r="AP28" i="10"/>
  <c r="AL28" i="10"/>
  <c r="AK28" i="10"/>
  <c r="AJ28" i="10"/>
  <c r="AF28" i="10"/>
  <c r="AE28" i="10"/>
  <c r="AD28" i="10"/>
  <c r="Z28" i="10"/>
  <c r="Y28" i="10"/>
  <c r="X28" i="10"/>
  <c r="BZ28" i="10" s="1"/>
  <c r="T28" i="10"/>
  <c r="S28" i="10"/>
  <c r="R28" i="10"/>
  <c r="N28" i="10"/>
  <c r="M28" i="10"/>
  <c r="L28" i="10"/>
  <c r="H28" i="10"/>
  <c r="G28" i="10"/>
  <c r="CA28" i="10" s="1"/>
  <c r="F28" i="10"/>
  <c r="BV27" i="10"/>
  <c r="BU27" i="10"/>
  <c r="BT27" i="10"/>
  <c r="BP27" i="10"/>
  <c r="BO27" i="10"/>
  <c r="BN27" i="10"/>
  <c r="BJ27" i="10"/>
  <c r="BI27" i="10"/>
  <c r="BH27" i="10"/>
  <c r="BD27" i="10"/>
  <c r="BC27" i="10"/>
  <c r="BB27" i="10"/>
  <c r="AX27" i="10"/>
  <c r="AW27" i="10"/>
  <c r="AV27" i="10"/>
  <c r="AR27" i="10"/>
  <c r="AQ27" i="10"/>
  <c r="AP27" i="10"/>
  <c r="AL27" i="10"/>
  <c r="AK27" i="10"/>
  <c r="AJ27" i="10"/>
  <c r="AF27" i="10"/>
  <c r="AE27" i="10"/>
  <c r="AD27" i="10"/>
  <c r="Z27" i="10"/>
  <c r="Y27" i="10"/>
  <c r="X27" i="10"/>
  <c r="BZ27" i="10" s="1"/>
  <c r="T27" i="10"/>
  <c r="S27" i="10"/>
  <c r="R27" i="10"/>
  <c r="N27" i="10"/>
  <c r="M27" i="10"/>
  <c r="L27" i="10"/>
  <c r="H27" i="10"/>
  <c r="G27" i="10"/>
  <c r="F27" i="10"/>
  <c r="BV26" i="10"/>
  <c r="BU26" i="10"/>
  <c r="BT26" i="10"/>
  <c r="BP26" i="10"/>
  <c r="BO26" i="10"/>
  <c r="BN26" i="10"/>
  <c r="BJ26" i="10"/>
  <c r="BI26" i="10"/>
  <c r="BH26" i="10"/>
  <c r="BD26" i="10"/>
  <c r="BC26" i="10"/>
  <c r="BB26" i="10"/>
  <c r="AX26" i="10"/>
  <c r="AW26" i="10"/>
  <c r="AV26" i="10"/>
  <c r="AR26" i="10"/>
  <c r="AQ26" i="10"/>
  <c r="AP26" i="10"/>
  <c r="AL26" i="10"/>
  <c r="AK26" i="10"/>
  <c r="AJ26" i="10"/>
  <c r="AF26" i="10"/>
  <c r="AE26" i="10"/>
  <c r="AD26" i="10"/>
  <c r="Z26" i="10"/>
  <c r="Y26" i="10"/>
  <c r="X26" i="10"/>
  <c r="BZ26" i="10" s="1"/>
  <c r="T26" i="10"/>
  <c r="S26" i="10"/>
  <c r="R26" i="10"/>
  <c r="N26" i="10"/>
  <c r="M26" i="10"/>
  <c r="L26" i="10"/>
  <c r="H26" i="10"/>
  <c r="G26" i="10"/>
  <c r="F26" i="10"/>
  <c r="BV25" i="10"/>
  <c r="BU25" i="10"/>
  <c r="BT25" i="10"/>
  <c r="BP25" i="10"/>
  <c r="BO25" i="10"/>
  <c r="BN25" i="10"/>
  <c r="BJ25" i="10"/>
  <c r="BI25" i="10"/>
  <c r="BH25" i="10"/>
  <c r="BD25" i="10"/>
  <c r="BC25" i="10"/>
  <c r="BB25" i="10"/>
  <c r="AX25" i="10"/>
  <c r="AW25" i="10"/>
  <c r="AV25" i="10"/>
  <c r="AR25" i="10"/>
  <c r="AQ25" i="10"/>
  <c r="AP25" i="10"/>
  <c r="AL25" i="10"/>
  <c r="AK25" i="10"/>
  <c r="AJ25" i="10"/>
  <c r="AF25" i="10"/>
  <c r="AE25" i="10"/>
  <c r="AD25" i="10"/>
  <c r="Z25" i="10"/>
  <c r="Y25" i="10"/>
  <c r="X25" i="10"/>
  <c r="BZ25" i="10" s="1"/>
  <c r="T25" i="10"/>
  <c r="S25" i="10"/>
  <c r="R25" i="10"/>
  <c r="N25" i="10"/>
  <c r="M25" i="10"/>
  <c r="L25" i="10"/>
  <c r="H25" i="10"/>
  <c r="G25" i="10"/>
  <c r="F25" i="10"/>
  <c r="BV24" i="10"/>
  <c r="BU24" i="10"/>
  <c r="BT24" i="10"/>
  <c r="BP24" i="10"/>
  <c r="BO24" i="10"/>
  <c r="BN24" i="10"/>
  <c r="BJ24" i="10"/>
  <c r="BI24" i="10"/>
  <c r="BH24" i="10"/>
  <c r="BD24" i="10"/>
  <c r="BC24" i="10"/>
  <c r="BB24" i="10"/>
  <c r="AX24" i="10"/>
  <c r="AW24" i="10"/>
  <c r="AV24" i="10"/>
  <c r="AR24" i="10"/>
  <c r="AQ24" i="10"/>
  <c r="AP24" i="10"/>
  <c r="AL24" i="10"/>
  <c r="AK24" i="10"/>
  <c r="AJ24" i="10"/>
  <c r="AF24" i="10"/>
  <c r="AE24" i="10"/>
  <c r="AD24" i="10"/>
  <c r="Z24" i="10"/>
  <c r="Y24" i="10"/>
  <c r="X24" i="10"/>
  <c r="BZ24" i="10" s="1"/>
  <c r="T24" i="10"/>
  <c r="S24" i="10"/>
  <c r="R24" i="10"/>
  <c r="N24" i="10"/>
  <c r="M24" i="10"/>
  <c r="L24" i="10"/>
  <c r="H24" i="10"/>
  <c r="G24" i="10"/>
  <c r="CA24" i="10" s="1"/>
  <c r="F24" i="10"/>
  <c r="BV23" i="10"/>
  <c r="BU23" i="10"/>
  <c r="BT23" i="10"/>
  <c r="BP23" i="10"/>
  <c r="BO23" i="10"/>
  <c r="BN23" i="10"/>
  <c r="BJ23" i="10"/>
  <c r="BI23" i="10"/>
  <c r="BH23" i="10"/>
  <c r="BD23" i="10"/>
  <c r="BC23" i="10"/>
  <c r="BB23" i="10"/>
  <c r="AX23" i="10"/>
  <c r="AW23" i="10"/>
  <c r="AV23" i="10"/>
  <c r="AR23" i="10"/>
  <c r="AQ23" i="10"/>
  <c r="AP23" i="10"/>
  <c r="AL23" i="10"/>
  <c r="AK23" i="10"/>
  <c r="AJ23" i="10"/>
  <c r="AF23" i="10"/>
  <c r="AE23" i="10"/>
  <c r="AD23" i="10"/>
  <c r="Z23" i="10"/>
  <c r="Y23" i="10"/>
  <c r="X23" i="10"/>
  <c r="BZ23" i="10" s="1"/>
  <c r="T23" i="10"/>
  <c r="S23" i="10"/>
  <c r="R23" i="10"/>
  <c r="N23" i="10"/>
  <c r="M23" i="10"/>
  <c r="L23" i="10"/>
  <c r="H23" i="10"/>
  <c r="G23" i="10"/>
  <c r="CA23" i="10" s="1"/>
  <c r="F23" i="10"/>
  <c r="BV22" i="10"/>
  <c r="BU22" i="10"/>
  <c r="BT22" i="10"/>
  <c r="BP22" i="10"/>
  <c r="BO22" i="10"/>
  <c r="BN22" i="10"/>
  <c r="BJ22" i="10"/>
  <c r="BI22" i="10"/>
  <c r="BH22" i="10"/>
  <c r="BD22" i="10"/>
  <c r="BC22" i="10"/>
  <c r="BB22" i="10"/>
  <c r="AX22" i="10"/>
  <c r="AW22" i="10"/>
  <c r="AV22" i="10"/>
  <c r="AR22" i="10"/>
  <c r="AQ22" i="10"/>
  <c r="AP22" i="10"/>
  <c r="AL22" i="10"/>
  <c r="AK22" i="10"/>
  <c r="AJ22" i="10"/>
  <c r="AF22" i="10"/>
  <c r="AE22" i="10"/>
  <c r="AD22" i="10"/>
  <c r="Z22" i="10"/>
  <c r="Y22" i="10"/>
  <c r="X22" i="10"/>
  <c r="BZ22" i="10" s="1"/>
  <c r="T22" i="10"/>
  <c r="S22" i="10"/>
  <c r="R22" i="10"/>
  <c r="N22" i="10"/>
  <c r="M22" i="10"/>
  <c r="L22" i="10"/>
  <c r="H22" i="10"/>
  <c r="G22" i="10"/>
  <c r="CA22" i="10" s="1"/>
  <c r="F22" i="10"/>
  <c r="BV21" i="10"/>
  <c r="BU21" i="10"/>
  <c r="BT21" i="10"/>
  <c r="BP21" i="10"/>
  <c r="BO21" i="10"/>
  <c r="BN21" i="10"/>
  <c r="BJ21" i="10"/>
  <c r="BI21" i="10"/>
  <c r="BH21" i="10"/>
  <c r="BD21" i="10"/>
  <c r="BC21" i="10"/>
  <c r="BB21" i="10"/>
  <c r="AX21" i="10"/>
  <c r="AW21" i="10"/>
  <c r="AV21" i="10"/>
  <c r="AR21" i="10"/>
  <c r="AQ21" i="10"/>
  <c r="AP21" i="10"/>
  <c r="AL21" i="10"/>
  <c r="AK21" i="10"/>
  <c r="AJ21" i="10"/>
  <c r="AF21" i="10"/>
  <c r="AE21" i="10"/>
  <c r="AD21" i="10"/>
  <c r="Z21" i="10"/>
  <c r="Y21" i="10"/>
  <c r="X21" i="10"/>
  <c r="BZ21" i="10" s="1"/>
  <c r="T21" i="10"/>
  <c r="S21" i="10"/>
  <c r="R21" i="10"/>
  <c r="N21" i="10"/>
  <c r="M21" i="10"/>
  <c r="L21" i="10"/>
  <c r="H21" i="10"/>
  <c r="G21" i="10"/>
  <c r="CA21" i="10" s="1"/>
  <c r="F21" i="10"/>
  <c r="BV20" i="10"/>
  <c r="BU20" i="10"/>
  <c r="BT20" i="10"/>
  <c r="BP20" i="10"/>
  <c r="BO20" i="10"/>
  <c r="BN20" i="10"/>
  <c r="BJ20" i="10"/>
  <c r="BI20" i="10"/>
  <c r="BH20" i="10"/>
  <c r="BD20" i="10"/>
  <c r="BC20" i="10"/>
  <c r="BB20" i="10"/>
  <c r="AX20" i="10"/>
  <c r="AW20" i="10"/>
  <c r="AV20" i="10"/>
  <c r="AR20" i="10"/>
  <c r="AQ20" i="10"/>
  <c r="AP20" i="10"/>
  <c r="AL20" i="10"/>
  <c r="AK20" i="10"/>
  <c r="AJ20" i="10"/>
  <c r="AF20" i="10"/>
  <c r="AE20" i="10"/>
  <c r="AD20" i="10"/>
  <c r="Z20" i="10"/>
  <c r="Y20" i="10"/>
  <c r="X20" i="10"/>
  <c r="BZ20" i="10" s="1"/>
  <c r="T20" i="10"/>
  <c r="S20" i="10"/>
  <c r="R20" i="10"/>
  <c r="N20" i="10"/>
  <c r="M20" i="10"/>
  <c r="L20" i="10"/>
  <c r="H20" i="10"/>
  <c r="G20" i="10"/>
  <c r="F20" i="10"/>
  <c r="BV19" i="10"/>
  <c r="BU19" i="10"/>
  <c r="BT19" i="10"/>
  <c r="BP19" i="10"/>
  <c r="BO19" i="10"/>
  <c r="BN19" i="10"/>
  <c r="BJ19" i="10"/>
  <c r="BI19" i="10"/>
  <c r="BH19" i="10"/>
  <c r="BD19" i="10"/>
  <c r="BC19" i="10"/>
  <c r="BB19" i="10"/>
  <c r="AX19" i="10"/>
  <c r="AW19" i="10"/>
  <c r="AV19" i="10"/>
  <c r="AR19" i="10"/>
  <c r="AQ19" i="10"/>
  <c r="AP19" i="10"/>
  <c r="AL19" i="10"/>
  <c r="AK19" i="10"/>
  <c r="AJ19" i="10"/>
  <c r="AF19" i="10"/>
  <c r="AE19" i="10"/>
  <c r="AD19" i="10"/>
  <c r="Z19" i="10"/>
  <c r="Y19" i="10"/>
  <c r="X19" i="10"/>
  <c r="BZ19" i="10" s="1"/>
  <c r="T19" i="10"/>
  <c r="S19" i="10"/>
  <c r="R19" i="10"/>
  <c r="N19" i="10"/>
  <c r="M19" i="10"/>
  <c r="L19" i="10"/>
  <c r="H19" i="10"/>
  <c r="G19" i="10"/>
  <c r="CA19" i="10" s="1"/>
  <c r="F19" i="10"/>
  <c r="BV18" i="10"/>
  <c r="BU18" i="10"/>
  <c r="BT18" i="10"/>
  <c r="BP18" i="10"/>
  <c r="BO18" i="10"/>
  <c r="BN18" i="10"/>
  <c r="BJ18" i="10"/>
  <c r="BI18" i="10"/>
  <c r="BH18" i="10"/>
  <c r="BD18" i="10"/>
  <c r="BC18" i="10"/>
  <c r="BB18" i="10"/>
  <c r="AX18" i="10"/>
  <c r="AW18" i="10"/>
  <c r="AV18" i="10"/>
  <c r="AR18" i="10"/>
  <c r="AQ18" i="10"/>
  <c r="AP18" i="10"/>
  <c r="AL18" i="10"/>
  <c r="AK18" i="10"/>
  <c r="AJ18" i="10"/>
  <c r="AF18" i="10"/>
  <c r="AE18" i="10"/>
  <c r="AD18" i="10"/>
  <c r="Z18" i="10"/>
  <c r="Y18" i="10"/>
  <c r="X18" i="10"/>
  <c r="BZ18" i="10" s="1"/>
  <c r="T18" i="10"/>
  <c r="S18" i="10"/>
  <c r="R18" i="10"/>
  <c r="N18" i="10"/>
  <c r="M18" i="10"/>
  <c r="L18" i="10"/>
  <c r="H18" i="10"/>
  <c r="G18" i="10"/>
  <c r="CA18" i="10" s="1"/>
  <c r="F18" i="10"/>
  <c r="BV17" i="10"/>
  <c r="BU17" i="10"/>
  <c r="BT17" i="10"/>
  <c r="BP17" i="10"/>
  <c r="BO17" i="10"/>
  <c r="BN17" i="10"/>
  <c r="BJ17" i="10"/>
  <c r="BI17" i="10"/>
  <c r="BH17" i="10"/>
  <c r="BD17" i="10"/>
  <c r="BC17" i="10"/>
  <c r="BB17" i="10"/>
  <c r="AX17" i="10"/>
  <c r="AW17" i="10"/>
  <c r="AV17" i="10"/>
  <c r="AR17" i="10"/>
  <c r="AQ17" i="10"/>
  <c r="AP17" i="10"/>
  <c r="AL17" i="10"/>
  <c r="AK17" i="10"/>
  <c r="AJ17" i="10"/>
  <c r="AF17" i="10"/>
  <c r="AE17" i="10"/>
  <c r="AD17" i="10"/>
  <c r="Z17" i="10"/>
  <c r="Y17" i="10"/>
  <c r="X17" i="10"/>
  <c r="BZ17" i="10" s="1"/>
  <c r="T17" i="10"/>
  <c r="S17" i="10"/>
  <c r="R17" i="10"/>
  <c r="N17" i="10"/>
  <c r="M17" i="10"/>
  <c r="L17" i="10"/>
  <c r="H17" i="10"/>
  <c r="G17" i="10"/>
  <c r="F17" i="10"/>
  <c r="BV16" i="10"/>
  <c r="BU16" i="10"/>
  <c r="BT16" i="10"/>
  <c r="BP16" i="10"/>
  <c r="BO16" i="10"/>
  <c r="BN16" i="10"/>
  <c r="BJ16" i="10"/>
  <c r="BI16" i="10"/>
  <c r="BH16" i="10"/>
  <c r="BD16" i="10"/>
  <c r="BC16" i="10"/>
  <c r="BB16" i="10"/>
  <c r="AX16" i="10"/>
  <c r="AW16" i="10"/>
  <c r="AV16" i="10"/>
  <c r="AR16" i="10"/>
  <c r="AQ16" i="10"/>
  <c r="AP16" i="10"/>
  <c r="AL16" i="10"/>
  <c r="AK16" i="10"/>
  <c r="AJ16" i="10"/>
  <c r="AF16" i="10"/>
  <c r="AE16" i="10"/>
  <c r="AD16" i="10"/>
  <c r="Z16" i="10"/>
  <c r="Y16" i="10"/>
  <c r="X16" i="10"/>
  <c r="BZ16" i="10" s="1"/>
  <c r="T16" i="10"/>
  <c r="S16" i="10"/>
  <c r="R16" i="10"/>
  <c r="N16" i="10"/>
  <c r="M16" i="10"/>
  <c r="L16" i="10"/>
  <c r="H16" i="10"/>
  <c r="G16" i="10"/>
  <c r="F16" i="10"/>
  <c r="BV15" i="10"/>
  <c r="BU15" i="10"/>
  <c r="BT15" i="10"/>
  <c r="BT54" i="10" s="1"/>
  <c r="BN28" i="4" s="1"/>
  <c r="BP15" i="10"/>
  <c r="BO15" i="10"/>
  <c r="BN15" i="10"/>
  <c r="BJ15" i="10"/>
  <c r="BI15" i="10"/>
  <c r="BH15" i="10"/>
  <c r="BD15" i="10"/>
  <c r="BC15" i="10"/>
  <c r="BB15" i="10"/>
  <c r="AX15" i="10"/>
  <c r="AW15" i="10"/>
  <c r="AV15" i="10"/>
  <c r="AV54" i="10" s="1"/>
  <c r="BN24" i="4" s="1"/>
  <c r="AR15" i="10"/>
  <c r="AQ15" i="10"/>
  <c r="AP15" i="10"/>
  <c r="AL15" i="10"/>
  <c r="AK15" i="10"/>
  <c r="AJ15" i="10"/>
  <c r="AF15" i="10"/>
  <c r="AE15" i="10"/>
  <c r="AD15" i="10"/>
  <c r="Z15" i="10"/>
  <c r="Y15" i="10"/>
  <c r="X15" i="10"/>
  <c r="T15" i="10"/>
  <c r="S15" i="10"/>
  <c r="R15" i="10"/>
  <c r="N15" i="10"/>
  <c r="M15" i="10"/>
  <c r="L15" i="10"/>
  <c r="H15" i="10"/>
  <c r="G15" i="10"/>
  <c r="F15" i="10"/>
  <c r="BK14" i="10"/>
  <c r="AW14" i="10"/>
  <c r="C11" i="10"/>
  <c r="M14" i="10" s="1"/>
  <c r="C10" i="10"/>
  <c r="C9" i="10"/>
  <c r="BA14" i="10" s="1"/>
  <c r="C8" i="10"/>
  <c r="C7" i="10"/>
  <c r="I14" i="10" s="1"/>
  <c r="BV53" i="9"/>
  <c r="BU53" i="9"/>
  <c r="BT53" i="9"/>
  <c r="BP53" i="9"/>
  <c r="BO53" i="9"/>
  <c r="BN53" i="9"/>
  <c r="BJ53" i="9"/>
  <c r="BI53" i="9"/>
  <c r="BH53" i="9"/>
  <c r="BD53" i="9"/>
  <c r="BC53" i="9"/>
  <c r="BB53" i="9"/>
  <c r="AX53" i="9"/>
  <c r="AW53" i="9"/>
  <c r="AV53" i="9"/>
  <c r="AR53" i="9"/>
  <c r="AQ53" i="9"/>
  <c r="AP53" i="9"/>
  <c r="AL53" i="9"/>
  <c r="AK53" i="9"/>
  <c r="AJ53" i="9"/>
  <c r="AF53" i="9"/>
  <c r="AE53" i="9"/>
  <c r="AD53" i="9"/>
  <c r="Z53" i="9"/>
  <c r="Y53" i="9"/>
  <c r="X53" i="9"/>
  <c r="T53" i="9"/>
  <c r="S53" i="9"/>
  <c r="R53" i="9"/>
  <c r="N53" i="9"/>
  <c r="M53" i="9"/>
  <c r="L53" i="9"/>
  <c r="H53" i="9"/>
  <c r="G53" i="9"/>
  <c r="F53" i="9"/>
  <c r="BV52" i="9"/>
  <c r="BU52" i="9"/>
  <c r="BT52" i="9"/>
  <c r="BP52" i="9"/>
  <c r="BO52" i="9"/>
  <c r="BN52" i="9"/>
  <c r="BJ52" i="9"/>
  <c r="BI52" i="9"/>
  <c r="BH52" i="9"/>
  <c r="BD52" i="9"/>
  <c r="BC52" i="9"/>
  <c r="BB52" i="9"/>
  <c r="AX52" i="9"/>
  <c r="AW52" i="9"/>
  <c r="AV52" i="9"/>
  <c r="AR52" i="9"/>
  <c r="AQ52" i="9"/>
  <c r="AP52" i="9"/>
  <c r="AL52" i="9"/>
  <c r="AK52" i="9"/>
  <c r="AJ52" i="9"/>
  <c r="AF52" i="9"/>
  <c r="AE52" i="9"/>
  <c r="AD52" i="9"/>
  <c r="Z52" i="9"/>
  <c r="Y52" i="9"/>
  <c r="X52" i="9"/>
  <c r="T52" i="9"/>
  <c r="S52" i="9"/>
  <c r="CA52" i="9" s="1"/>
  <c r="R52" i="9"/>
  <c r="N52" i="9"/>
  <c r="M52" i="9"/>
  <c r="L52" i="9"/>
  <c r="H52" i="9"/>
  <c r="G52" i="9"/>
  <c r="F52" i="9"/>
  <c r="BV51" i="9"/>
  <c r="BU51" i="9"/>
  <c r="BT51" i="9"/>
  <c r="BP51" i="9"/>
  <c r="BO51" i="9"/>
  <c r="BN51" i="9"/>
  <c r="BJ51" i="9"/>
  <c r="BI51" i="9"/>
  <c r="BH51" i="9"/>
  <c r="BD51" i="9"/>
  <c r="BC51" i="9"/>
  <c r="BB51" i="9"/>
  <c r="AX51" i="9"/>
  <c r="AW51" i="9"/>
  <c r="AV51" i="9"/>
  <c r="AR51" i="9"/>
  <c r="AQ51" i="9"/>
  <c r="AP51" i="9"/>
  <c r="AL51" i="9"/>
  <c r="AK51" i="9"/>
  <c r="AJ51" i="9"/>
  <c r="AF51" i="9"/>
  <c r="AE51" i="9"/>
  <c r="AD51" i="9"/>
  <c r="Z51" i="9"/>
  <c r="Y51" i="9"/>
  <c r="X51" i="9"/>
  <c r="T51" i="9"/>
  <c r="S51" i="9"/>
  <c r="R51" i="9"/>
  <c r="N51" i="9"/>
  <c r="M51" i="9"/>
  <c r="L51" i="9"/>
  <c r="H51" i="9"/>
  <c r="G51" i="9"/>
  <c r="F51" i="9"/>
  <c r="BV50" i="9"/>
  <c r="BU50" i="9"/>
  <c r="BT50" i="9"/>
  <c r="BP50" i="9"/>
  <c r="BO50" i="9"/>
  <c r="BN50" i="9"/>
  <c r="BJ50" i="9"/>
  <c r="BI50" i="9"/>
  <c r="BH50" i="9"/>
  <c r="BD50" i="9"/>
  <c r="BC50" i="9"/>
  <c r="BB50" i="9"/>
  <c r="AX50" i="9"/>
  <c r="AW50" i="9"/>
  <c r="AV50" i="9"/>
  <c r="AR50" i="9"/>
  <c r="AQ50" i="9"/>
  <c r="AP50" i="9"/>
  <c r="AL50" i="9"/>
  <c r="AK50" i="9"/>
  <c r="AJ50" i="9"/>
  <c r="AF50" i="9"/>
  <c r="AE50" i="9"/>
  <c r="AD50" i="9"/>
  <c r="Z50" i="9"/>
  <c r="Y50" i="9"/>
  <c r="X50" i="9"/>
  <c r="T50" i="9"/>
  <c r="S50" i="9"/>
  <c r="R50" i="9"/>
  <c r="N50" i="9"/>
  <c r="M50" i="9"/>
  <c r="L50" i="9"/>
  <c r="H50" i="9"/>
  <c r="G50" i="9"/>
  <c r="F50" i="9"/>
  <c r="BV49" i="9"/>
  <c r="BU49" i="9"/>
  <c r="BT49" i="9"/>
  <c r="BP49" i="9"/>
  <c r="BO49" i="9"/>
  <c r="BN49" i="9"/>
  <c r="BJ49" i="9"/>
  <c r="BI49" i="9"/>
  <c r="BH49" i="9"/>
  <c r="BD49" i="9"/>
  <c r="BC49" i="9"/>
  <c r="BB49" i="9"/>
  <c r="AX49" i="9"/>
  <c r="AW49" i="9"/>
  <c r="AV49" i="9"/>
  <c r="AR49" i="9"/>
  <c r="AQ49" i="9"/>
  <c r="AP49" i="9"/>
  <c r="AL49" i="9"/>
  <c r="AK49" i="9"/>
  <c r="AJ49" i="9"/>
  <c r="AF49" i="9"/>
  <c r="AE49" i="9"/>
  <c r="AD49" i="9"/>
  <c r="Z49" i="9"/>
  <c r="Y49" i="9"/>
  <c r="X49" i="9"/>
  <c r="T49" i="9"/>
  <c r="S49" i="9"/>
  <c r="R49" i="9"/>
  <c r="N49" i="9"/>
  <c r="M49" i="9"/>
  <c r="L49" i="9"/>
  <c r="BZ49" i="9" s="1"/>
  <c r="H49" i="9"/>
  <c r="G49" i="9"/>
  <c r="F49" i="9"/>
  <c r="BV48" i="9"/>
  <c r="BU48" i="9"/>
  <c r="BT48" i="9"/>
  <c r="BP48" i="9"/>
  <c r="BO48" i="9"/>
  <c r="BN48" i="9"/>
  <c r="BJ48" i="9"/>
  <c r="BI48" i="9"/>
  <c r="BH48" i="9"/>
  <c r="BD48" i="9"/>
  <c r="BC48" i="9"/>
  <c r="BB48" i="9"/>
  <c r="AX48" i="9"/>
  <c r="AW48" i="9"/>
  <c r="AV48" i="9"/>
  <c r="AR48" i="9"/>
  <c r="AQ48" i="9"/>
  <c r="AP48" i="9"/>
  <c r="AL48" i="9"/>
  <c r="AK48" i="9"/>
  <c r="AJ48" i="9"/>
  <c r="AF48" i="9"/>
  <c r="AE48" i="9"/>
  <c r="AD48" i="9"/>
  <c r="Z48" i="9"/>
  <c r="Y48" i="9"/>
  <c r="X48" i="9"/>
  <c r="T48" i="9"/>
  <c r="S48" i="9"/>
  <c r="R48" i="9"/>
  <c r="N48" i="9"/>
  <c r="M48" i="9"/>
  <c r="L48" i="9"/>
  <c r="BZ48" i="9" s="1"/>
  <c r="H48" i="9"/>
  <c r="G48" i="9"/>
  <c r="F48" i="9"/>
  <c r="BV47" i="9"/>
  <c r="BU47" i="9"/>
  <c r="BT47" i="9"/>
  <c r="BP47" i="9"/>
  <c r="BO47" i="9"/>
  <c r="BN47" i="9"/>
  <c r="BJ47" i="9"/>
  <c r="BI47" i="9"/>
  <c r="BH47" i="9"/>
  <c r="BD47" i="9"/>
  <c r="BC47" i="9"/>
  <c r="BB47" i="9"/>
  <c r="AX47" i="9"/>
  <c r="AW47" i="9"/>
  <c r="AV47" i="9"/>
  <c r="AR47" i="9"/>
  <c r="AQ47" i="9"/>
  <c r="AP47" i="9"/>
  <c r="AL47" i="9"/>
  <c r="AK47" i="9"/>
  <c r="AJ47" i="9"/>
  <c r="AF47" i="9"/>
  <c r="AE47" i="9"/>
  <c r="AD47" i="9"/>
  <c r="Z47" i="9"/>
  <c r="Y47" i="9"/>
  <c r="X47" i="9"/>
  <c r="T47" i="9"/>
  <c r="S47" i="9"/>
  <c r="R47" i="9"/>
  <c r="N47" i="9"/>
  <c r="M47" i="9"/>
  <c r="L47" i="9"/>
  <c r="H47" i="9"/>
  <c r="G47" i="9"/>
  <c r="F47" i="9"/>
  <c r="BV46" i="9"/>
  <c r="BU46" i="9"/>
  <c r="BT46" i="9"/>
  <c r="BP46" i="9"/>
  <c r="BO46" i="9"/>
  <c r="BN46" i="9"/>
  <c r="BJ46" i="9"/>
  <c r="BI46" i="9"/>
  <c r="BH46" i="9"/>
  <c r="BD46" i="9"/>
  <c r="BC46" i="9"/>
  <c r="BB46" i="9"/>
  <c r="AX46" i="9"/>
  <c r="AW46" i="9"/>
  <c r="AV46" i="9"/>
  <c r="AR46" i="9"/>
  <c r="AQ46" i="9"/>
  <c r="AP46" i="9"/>
  <c r="AL46" i="9"/>
  <c r="AK46" i="9"/>
  <c r="AJ46" i="9"/>
  <c r="AF46" i="9"/>
  <c r="AE46" i="9"/>
  <c r="AD46" i="9"/>
  <c r="Z46" i="9"/>
  <c r="Y46" i="9"/>
  <c r="X46" i="9"/>
  <c r="T46" i="9"/>
  <c r="S46" i="9"/>
  <c r="R46" i="9"/>
  <c r="N46" i="9"/>
  <c r="M46" i="9"/>
  <c r="L46" i="9"/>
  <c r="H46" i="9"/>
  <c r="G46" i="9"/>
  <c r="F46" i="9"/>
  <c r="BV45" i="9"/>
  <c r="BU45" i="9"/>
  <c r="BT45" i="9"/>
  <c r="BP45" i="9"/>
  <c r="BO45" i="9"/>
  <c r="BN45" i="9"/>
  <c r="BJ45" i="9"/>
  <c r="BI45" i="9"/>
  <c r="BH45" i="9"/>
  <c r="BD45" i="9"/>
  <c r="BC45" i="9"/>
  <c r="BB45" i="9"/>
  <c r="AX45" i="9"/>
  <c r="AW45" i="9"/>
  <c r="AV45" i="9"/>
  <c r="AR45" i="9"/>
  <c r="AQ45" i="9"/>
  <c r="AP45" i="9"/>
  <c r="AL45" i="9"/>
  <c r="AK45" i="9"/>
  <c r="AJ45" i="9"/>
  <c r="AF45" i="9"/>
  <c r="AE45" i="9"/>
  <c r="AD45" i="9"/>
  <c r="Z45" i="9"/>
  <c r="Y45" i="9"/>
  <c r="X45" i="9"/>
  <c r="T45" i="9"/>
  <c r="S45" i="9"/>
  <c r="R45" i="9"/>
  <c r="N45" i="9"/>
  <c r="M45" i="9"/>
  <c r="L45" i="9"/>
  <c r="H45" i="9"/>
  <c r="G45" i="9"/>
  <c r="F45" i="9"/>
  <c r="BV44" i="9"/>
  <c r="BU44" i="9"/>
  <c r="BT44" i="9"/>
  <c r="BP44" i="9"/>
  <c r="BO44" i="9"/>
  <c r="BN44" i="9"/>
  <c r="BJ44" i="9"/>
  <c r="BI44" i="9"/>
  <c r="BH44" i="9"/>
  <c r="BD44" i="9"/>
  <c r="BC44" i="9"/>
  <c r="BB44" i="9"/>
  <c r="AX44" i="9"/>
  <c r="AW44" i="9"/>
  <c r="AV44" i="9"/>
  <c r="AR44" i="9"/>
  <c r="AQ44" i="9"/>
  <c r="AP44" i="9"/>
  <c r="AL44" i="9"/>
  <c r="AK44" i="9"/>
  <c r="AJ44" i="9"/>
  <c r="AF44" i="9"/>
  <c r="AE44" i="9"/>
  <c r="AD44" i="9"/>
  <c r="Z44" i="9"/>
  <c r="Y44" i="9"/>
  <c r="X44" i="9"/>
  <c r="T44" i="9"/>
  <c r="S44" i="9"/>
  <c r="CA44" i="9" s="1"/>
  <c r="R44" i="9"/>
  <c r="N44" i="9"/>
  <c r="M44" i="9"/>
  <c r="L44" i="9"/>
  <c r="BZ44" i="9" s="1"/>
  <c r="H44" i="9"/>
  <c r="G44" i="9"/>
  <c r="F44" i="9"/>
  <c r="BV43" i="9"/>
  <c r="BU43" i="9"/>
  <c r="BT43" i="9"/>
  <c r="BP43" i="9"/>
  <c r="BO43" i="9"/>
  <c r="BN43" i="9"/>
  <c r="BJ43" i="9"/>
  <c r="BI43" i="9"/>
  <c r="BH43" i="9"/>
  <c r="BD43" i="9"/>
  <c r="BC43" i="9"/>
  <c r="BB43" i="9"/>
  <c r="AX43" i="9"/>
  <c r="AW43" i="9"/>
  <c r="AV43" i="9"/>
  <c r="AR43" i="9"/>
  <c r="AQ43" i="9"/>
  <c r="AP43" i="9"/>
  <c r="AL43" i="9"/>
  <c r="AK43" i="9"/>
  <c r="AJ43" i="9"/>
  <c r="AF43" i="9"/>
  <c r="AE43" i="9"/>
  <c r="AD43" i="9"/>
  <c r="Z43" i="9"/>
  <c r="Y43" i="9"/>
  <c r="X43" i="9"/>
  <c r="T43" i="9"/>
  <c r="S43" i="9"/>
  <c r="R43" i="9"/>
  <c r="N43" i="9"/>
  <c r="M43" i="9"/>
  <c r="L43" i="9"/>
  <c r="H43" i="9"/>
  <c r="G43" i="9"/>
  <c r="F43" i="9"/>
  <c r="BV42" i="9"/>
  <c r="BU42" i="9"/>
  <c r="BT42" i="9"/>
  <c r="BP42" i="9"/>
  <c r="BO42" i="9"/>
  <c r="BN42" i="9"/>
  <c r="BJ42" i="9"/>
  <c r="BI42" i="9"/>
  <c r="BH42" i="9"/>
  <c r="BD42" i="9"/>
  <c r="BC42" i="9"/>
  <c r="BB42" i="9"/>
  <c r="AX42" i="9"/>
  <c r="AW42" i="9"/>
  <c r="AV42" i="9"/>
  <c r="AR42" i="9"/>
  <c r="AQ42" i="9"/>
  <c r="AP42" i="9"/>
  <c r="AL42" i="9"/>
  <c r="AK42" i="9"/>
  <c r="AJ42" i="9"/>
  <c r="AF42" i="9"/>
  <c r="AE42" i="9"/>
  <c r="AD42" i="9"/>
  <c r="Z42" i="9"/>
  <c r="Y42" i="9"/>
  <c r="X42" i="9"/>
  <c r="T42" i="9"/>
  <c r="S42" i="9"/>
  <c r="R42" i="9"/>
  <c r="N42" i="9"/>
  <c r="M42" i="9"/>
  <c r="L42" i="9"/>
  <c r="BZ42" i="9" s="1"/>
  <c r="H42" i="9"/>
  <c r="G42" i="9"/>
  <c r="F42" i="9"/>
  <c r="BV41" i="9"/>
  <c r="BU41" i="9"/>
  <c r="BT41" i="9"/>
  <c r="BP41" i="9"/>
  <c r="BO41" i="9"/>
  <c r="BN41" i="9"/>
  <c r="BJ41" i="9"/>
  <c r="BI41" i="9"/>
  <c r="BH41" i="9"/>
  <c r="BD41" i="9"/>
  <c r="BC41" i="9"/>
  <c r="BB41" i="9"/>
  <c r="AX41" i="9"/>
  <c r="AW41" i="9"/>
  <c r="AV41" i="9"/>
  <c r="AR41" i="9"/>
  <c r="AQ41" i="9"/>
  <c r="AP41" i="9"/>
  <c r="AL41" i="9"/>
  <c r="AK41" i="9"/>
  <c r="AJ41" i="9"/>
  <c r="AF41" i="9"/>
  <c r="AE41" i="9"/>
  <c r="AD41" i="9"/>
  <c r="Z41" i="9"/>
  <c r="Y41" i="9"/>
  <c r="X41" i="9"/>
  <c r="T41" i="9"/>
  <c r="S41" i="9"/>
  <c r="R41" i="9"/>
  <c r="N41" i="9"/>
  <c r="M41" i="9"/>
  <c r="L41" i="9"/>
  <c r="H41" i="9"/>
  <c r="G41" i="9"/>
  <c r="F41" i="9"/>
  <c r="BV40" i="9"/>
  <c r="BU40" i="9"/>
  <c r="BT40" i="9"/>
  <c r="BP40" i="9"/>
  <c r="BO40" i="9"/>
  <c r="BN40" i="9"/>
  <c r="BJ40" i="9"/>
  <c r="BI40" i="9"/>
  <c r="BH40" i="9"/>
  <c r="BD40" i="9"/>
  <c r="BC40" i="9"/>
  <c r="BB40" i="9"/>
  <c r="AX40" i="9"/>
  <c r="AW40" i="9"/>
  <c r="AV40" i="9"/>
  <c r="AR40" i="9"/>
  <c r="AQ40" i="9"/>
  <c r="AP40" i="9"/>
  <c r="AL40" i="9"/>
  <c r="AK40" i="9"/>
  <c r="AJ40" i="9"/>
  <c r="AF40" i="9"/>
  <c r="AE40" i="9"/>
  <c r="AD40" i="9"/>
  <c r="Z40" i="9"/>
  <c r="Y40" i="9"/>
  <c r="X40" i="9"/>
  <c r="T40" i="9"/>
  <c r="S40" i="9"/>
  <c r="R40" i="9"/>
  <c r="N40" i="9"/>
  <c r="M40" i="9"/>
  <c r="L40" i="9"/>
  <c r="H40" i="9"/>
  <c r="G40" i="9"/>
  <c r="F40" i="9"/>
  <c r="BV39" i="9"/>
  <c r="BU39" i="9"/>
  <c r="BT39" i="9"/>
  <c r="BP39" i="9"/>
  <c r="BO39" i="9"/>
  <c r="BN39" i="9"/>
  <c r="BJ39" i="9"/>
  <c r="BI39" i="9"/>
  <c r="BH39" i="9"/>
  <c r="BD39" i="9"/>
  <c r="BC39" i="9"/>
  <c r="BB39" i="9"/>
  <c r="AX39" i="9"/>
  <c r="AW39" i="9"/>
  <c r="AV39" i="9"/>
  <c r="AR39" i="9"/>
  <c r="AQ39" i="9"/>
  <c r="AP39" i="9"/>
  <c r="AL39" i="9"/>
  <c r="AK39" i="9"/>
  <c r="AJ39" i="9"/>
  <c r="AF39" i="9"/>
  <c r="AE39" i="9"/>
  <c r="AD39" i="9"/>
  <c r="Z39" i="9"/>
  <c r="Y39" i="9"/>
  <c r="X39" i="9"/>
  <c r="T39" i="9"/>
  <c r="S39" i="9"/>
  <c r="R39" i="9"/>
  <c r="N39" i="9"/>
  <c r="M39" i="9"/>
  <c r="L39" i="9"/>
  <c r="H39" i="9"/>
  <c r="G39" i="9"/>
  <c r="F39" i="9"/>
  <c r="BV38" i="9"/>
  <c r="BU38" i="9"/>
  <c r="BT38" i="9"/>
  <c r="BP38" i="9"/>
  <c r="BO38" i="9"/>
  <c r="BN38" i="9"/>
  <c r="BJ38" i="9"/>
  <c r="BI38" i="9"/>
  <c r="BH38" i="9"/>
  <c r="BD38" i="9"/>
  <c r="BC38" i="9"/>
  <c r="BB38" i="9"/>
  <c r="AX38" i="9"/>
  <c r="AW38" i="9"/>
  <c r="AV38" i="9"/>
  <c r="AR38" i="9"/>
  <c r="AQ38" i="9"/>
  <c r="AP38" i="9"/>
  <c r="AL38" i="9"/>
  <c r="AK38" i="9"/>
  <c r="AJ38" i="9"/>
  <c r="AF38" i="9"/>
  <c r="AE38" i="9"/>
  <c r="AD38" i="9"/>
  <c r="Z38" i="9"/>
  <c r="Y38" i="9"/>
  <c r="X38" i="9"/>
  <c r="T38" i="9"/>
  <c r="S38" i="9"/>
  <c r="R38" i="9"/>
  <c r="N38" i="9"/>
  <c r="M38" i="9"/>
  <c r="L38" i="9"/>
  <c r="H38" i="9"/>
  <c r="G38" i="9"/>
  <c r="F38" i="9"/>
  <c r="BV37" i="9"/>
  <c r="BU37" i="9"/>
  <c r="BT37" i="9"/>
  <c r="BP37" i="9"/>
  <c r="BO37" i="9"/>
  <c r="BN37" i="9"/>
  <c r="BJ37" i="9"/>
  <c r="BI37" i="9"/>
  <c r="BH37" i="9"/>
  <c r="BD37" i="9"/>
  <c r="BC37" i="9"/>
  <c r="BB37" i="9"/>
  <c r="AX37" i="9"/>
  <c r="AW37" i="9"/>
  <c r="AV37" i="9"/>
  <c r="AR37" i="9"/>
  <c r="AQ37" i="9"/>
  <c r="AP37" i="9"/>
  <c r="AL37" i="9"/>
  <c r="AK37" i="9"/>
  <c r="AJ37" i="9"/>
  <c r="AF37" i="9"/>
  <c r="AE37" i="9"/>
  <c r="AD37" i="9"/>
  <c r="Z37" i="9"/>
  <c r="Y37" i="9"/>
  <c r="X37" i="9"/>
  <c r="T37" i="9"/>
  <c r="S37" i="9"/>
  <c r="R37" i="9"/>
  <c r="N37" i="9"/>
  <c r="M37" i="9"/>
  <c r="L37" i="9"/>
  <c r="BZ37" i="9" s="1"/>
  <c r="H37" i="9"/>
  <c r="G37" i="9"/>
  <c r="F37" i="9"/>
  <c r="BV36" i="9"/>
  <c r="BU36" i="9"/>
  <c r="BT36" i="9"/>
  <c r="BP36" i="9"/>
  <c r="BO36" i="9"/>
  <c r="BN36" i="9"/>
  <c r="BJ36" i="9"/>
  <c r="BI36" i="9"/>
  <c r="BH36" i="9"/>
  <c r="BD36" i="9"/>
  <c r="BC36" i="9"/>
  <c r="BB36" i="9"/>
  <c r="AX36" i="9"/>
  <c r="AW36" i="9"/>
  <c r="AV36" i="9"/>
  <c r="AR36" i="9"/>
  <c r="AQ36" i="9"/>
  <c r="AP36" i="9"/>
  <c r="AL36" i="9"/>
  <c r="AK36" i="9"/>
  <c r="AJ36" i="9"/>
  <c r="AF36" i="9"/>
  <c r="AE36" i="9"/>
  <c r="AD36" i="9"/>
  <c r="Z36" i="9"/>
  <c r="Y36" i="9"/>
  <c r="X36" i="9"/>
  <c r="T36" i="9"/>
  <c r="S36" i="9"/>
  <c r="R36" i="9"/>
  <c r="N36" i="9"/>
  <c r="M36" i="9"/>
  <c r="L36" i="9"/>
  <c r="BZ36" i="9" s="1"/>
  <c r="H36" i="9"/>
  <c r="G36" i="9"/>
  <c r="F36" i="9"/>
  <c r="BV35" i="9"/>
  <c r="BU35" i="9"/>
  <c r="BT35" i="9"/>
  <c r="BP35" i="9"/>
  <c r="BO35" i="9"/>
  <c r="BN35" i="9"/>
  <c r="BJ35" i="9"/>
  <c r="BI35" i="9"/>
  <c r="BH35" i="9"/>
  <c r="BD35" i="9"/>
  <c r="BC35" i="9"/>
  <c r="BB35" i="9"/>
  <c r="AX35" i="9"/>
  <c r="AW35" i="9"/>
  <c r="AV35" i="9"/>
  <c r="AR35" i="9"/>
  <c r="AQ35" i="9"/>
  <c r="AP35" i="9"/>
  <c r="AL35" i="9"/>
  <c r="AK35" i="9"/>
  <c r="AJ35" i="9"/>
  <c r="AF35" i="9"/>
  <c r="AE35" i="9"/>
  <c r="AD35" i="9"/>
  <c r="Z35" i="9"/>
  <c r="Y35" i="9"/>
  <c r="X35" i="9"/>
  <c r="T35" i="9"/>
  <c r="S35" i="9"/>
  <c r="R35" i="9"/>
  <c r="N35" i="9"/>
  <c r="M35" i="9"/>
  <c r="L35" i="9"/>
  <c r="H35" i="9"/>
  <c r="G35" i="9"/>
  <c r="F35" i="9"/>
  <c r="BV34" i="9"/>
  <c r="BU34" i="9"/>
  <c r="BT34" i="9"/>
  <c r="BP34" i="9"/>
  <c r="BO34" i="9"/>
  <c r="BN34" i="9"/>
  <c r="BJ34" i="9"/>
  <c r="BI34" i="9"/>
  <c r="BH34" i="9"/>
  <c r="BD34" i="9"/>
  <c r="BC34" i="9"/>
  <c r="BB34" i="9"/>
  <c r="AX34" i="9"/>
  <c r="AW34" i="9"/>
  <c r="AV34" i="9"/>
  <c r="AR34" i="9"/>
  <c r="AQ34" i="9"/>
  <c r="AP34" i="9"/>
  <c r="AL34" i="9"/>
  <c r="AK34" i="9"/>
  <c r="AJ34" i="9"/>
  <c r="AF34" i="9"/>
  <c r="AE34" i="9"/>
  <c r="AD34" i="9"/>
  <c r="Z34" i="9"/>
  <c r="Y34" i="9"/>
  <c r="X34" i="9"/>
  <c r="T34" i="9"/>
  <c r="S34" i="9"/>
  <c r="R34" i="9"/>
  <c r="N34" i="9"/>
  <c r="M34" i="9"/>
  <c r="L34" i="9"/>
  <c r="H34" i="9"/>
  <c r="G34" i="9"/>
  <c r="F34" i="9"/>
  <c r="BV33" i="9"/>
  <c r="BU33" i="9"/>
  <c r="BT33" i="9"/>
  <c r="BP33" i="9"/>
  <c r="BO33" i="9"/>
  <c r="BN33" i="9"/>
  <c r="BJ33" i="9"/>
  <c r="BI33" i="9"/>
  <c r="BH33" i="9"/>
  <c r="BD33" i="9"/>
  <c r="BC33" i="9"/>
  <c r="BB33" i="9"/>
  <c r="AX33" i="9"/>
  <c r="AW33" i="9"/>
  <c r="AV33" i="9"/>
  <c r="AR33" i="9"/>
  <c r="AQ33" i="9"/>
  <c r="AP33" i="9"/>
  <c r="AL33" i="9"/>
  <c r="AK33" i="9"/>
  <c r="AJ33" i="9"/>
  <c r="AF33" i="9"/>
  <c r="AE33" i="9"/>
  <c r="AD33" i="9"/>
  <c r="Z33" i="9"/>
  <c r="Y33" i="9"/>
  <c r="X33" i="9"/>
  <c r="T33" i="9"/>
  <c r="S33" i="9"/>
  <c r="CA33" i="9" s="1"/>
  <c r="R33" i="9"/>
  <c r="N33" i="9"/>
  <c r="M33" i="9"/>
  <c r="L33" i="9"/>
  <c r="H33" i="9"/>
  <c r="G33" i="9"/>
  <c r="F33" i="9"/>
  <c r="BV32" i="9"/>
  <c r="BU32" i="9"/>
  <c r="BT32" i="9"/>
  <c r="BP32" i="9"/>
  <c r="BO32" i="9"/>
  <c r="BN32" i="9"/>
  <c r="BJ32" i="9"/>
  <c r="BI32" i="9"/>
  <c r="BH32" i="9"/>
  <c r="BD32" i="9"/>
  <c r="BC32" i="9"/>
  <c r="BB32" i="9"/>
  <c r="AX32" i="9"/>
  <c r="AW32" i="9"/>
  <c r="AV32" i="9"/>
  <c r="AR32" i="9"/>
  <c r="AQ32" i="9"/>
  <c r="AP32" i="9"/>
  <c r="AL32" i="9"/>
  <c r="AK32" i="9"/>
  <c r="AJ32" i="9"/>
  <c r="AF32" i="9"/>
  <c r="AE32" i="9"/>
  <c r="AD32" i="9"/>
  <c r="Z32" i="9"/>
  <c r="Y32" i="9"/>
  <c r="X32" i="9"/>
  <c r="T32" i="9"/>
  <c r="S32" i="9"/>
  <c r="R32" i="9"/>
  <c r="N32" i="9"/>
  <c r="M32" i="9"/>
  <c r="L32" i="9"/>
  <c r="H32" i="9"/>
  <c r="G32" i="9"/>
  <c r="F32" i="9"/>
  <c r="BV31" i="9"/>
  <c r="BU31" i="9"/>
  <c r="BT31" i="9"/>
  <c r="BP31" i="9"/>
  <c r="BO31" i="9"/>
  <c r="BN31" i="9"/>
  <c r="BJ31" i="9"/>
  <c r="BI31" i="9"/>
  <c r="BH31" i="9"/>
  <c r="BD31" i="9"/>
  <c r="BC31" i="9"/>
  <c r="BB31" i="9"/>
  <c r="AX31" i="9"/>
  <c r="AW31" i="9"/>
  <c r="AV31" i="9"/>
  <c r="AR31" i="9"/>
  <c r="AQ31" i="9"/>
  <c r="AP31" i="9"/>
  <c r="AL31" i="9"/>
  <c r="AK31" i="9"/>
  <c r="AJ31" i="9"/>
  <c r="AF31" i="9"/>
  <c r="AE31" i="9"/>
  <c r="AD31" i="9"/>
  <c r="Z31" i="9"/>
  <c r="Y31" i="9"/>
  <c r="X31" i="9"/>
  <c r="T31" i="9"/>
  <c r="S31" i="9"/>
  <c r="R31" i="9"/>
  <c r="N31" i="9"/>
  <c r="M31" i="9"/>
  <c r="L31" i="9"/>
  <c r="H31" i="9"/>
  <c r="G31" i="9"/>
  <c r="F31" i="9"/>
  <c r="BV30" i="9"/>
  <c r="BU30" i="9"/>
  <c r="BT30" i="9"/>
  <c r="BP30" i="9"/>
  <c r="BO30" i="9"/>
  <c r="BN30" i="9"/>
  <c r="BJ30" i="9"/>
  <c r="BI30" i="9"/>
  <c r="BH30" i="9"/>
  <c r="BD30" i="9"/>
  <c r="BC30" i="9"/>
  <c r="BB30" i="9"/>
  <c r="AX30" i="9"/>
  <c r="AW30" i="9"/>
  <c r="AV30" i="9"/>
  <c r="AR30" i="9"/>
  <c r="AQ30" i="9"/>
  <c r="AP30" i="9"/>
  <c r="AL30" i="9"/>
  <c r="AK30" i="9"/>
  <c r="AJ30" i="9"/>
  <c r="AF30" i="9"/>
  <c r="AE30" i="9"/>
  <c r="AD30" i="9"/>
  <c r="Z30" i="9"/>
  <c r="Y30" i="9"/>
  <c r="X30" i="9"/>
  <c r="T30" i="9"/>
  <c r="S30" i="9"/>
  <c r="CA30" i="9" s="1"/>
  <c r="R30" i="9"/>
  <c r="N30" i="9"/>
  <c r="M30" i="9"/>
  <c r="L30" i="9"/>
  <c r="H30" i="9"/>
  <c r="G30" i="9"/>
  <c r="F30" i="9"/>
  <c r="BV29" i="9"/>
  <c r="BU29" i="9"/>
  <c r="BT29" i="9"/>
  <c r="BP29" i="9"/>
  <c r="BO29" i="9"/>
  <c r="BN29" i="9"/>
  <c r="BJ29" i="9"/>
  <c r="BI29" i="9"/>
  <c r="BH29" i="9"/>
  <c r="BD29" i="9"/>
  <c r="BC29" i="9"/>
  <c r="BB29" i="9"/>
  <c r="AX29" i="9"/>
  <c r="AW29" i="9"/>
  <c r="AV29" i="9"/>
  <c r="AR29" i="9"/>
  <c r="AQ29" i="9"/>
  <c r="AP29" i="9"/>
  <c r="AL29" i="9"/>
  <c r="AK29" i="9"/>
  <c r="AJ29" i="9"/>
  <c r="AF29" i="9"/>
  <c r="AE29" i="9"/>
  <c r="AD29" i="9"/>
  <c r="Z29" i="9"/>
  <c r="Y29" i="9"/>
  <c r="X29" i="9"/>
  <c r="T29" i="9"/>
  <c r="S29" i="9"/>
  <c r="R29" i="9"/>
  <c r="N29" i="9"/>
  <c r="M29" i="9"/>
  <c r="L29" i="9"/>
  <c r="H29" i="9"/>
  <c r="G29" i="9"/>
  <c r="F29" i="9"/>
  <c r="BV28" i="9"/>
  <c r="BU28" i="9"/>
  <c r="BT28" i="9"/>
  <c r="BP28" i="9"/>
  <c r="BO28" i="9"/>
  <c r="BN28" i="9"/>
  <c r="BJ28" i="9"/>
  <c r="BI28" i="9"/>
  <c r="BH28" i="9"/>
  <c r="BD28" i="9"/>
  <c r="BC28" i="9"/>
  <c r="BB28" i="9"/>
  <c r="AX28" i="9"/>
  <c r="AW28" i="9"/>
  <c r="AV28" i="9"/>
  <c r="AR28" i="9"/>
  <c r="AQ28" i="9"/>
  <c r="AP28" i="9"/>
  <c r="AL28" i="9"/>
  <c r="AK28" i="9"/>
  <c r="AJ28" i="9"/>
  <c r="AF28" i="9"/>
  <c r="AE28" i="9"/>
  <c r="AD28" i="9"/>
  <c r="Z28" i="9"/>
  <c r="Y28" i="9"/>
  <c r="X28" i="9"/>
  <c r="T28" i="9"/>
  <c r="S28" i="9"/>
  <c r="R28" i="9"/>
  <c r="N28" i="9"/>
  <c r="M28" i="9"/>
  <c r="L28" i="9"/>
  <c r="H28" i="9"/>
  <c r="G28" i="9"/>
  <c r="F28" i="9"/>
  <c r="BV27" i="9"/>
  <c r="BU27" i="9"/>
  <c r="BT27" i="9"/>
  <c r="BP27" i="9"/>
  <c r="BO27" i="9"/>
  <c r="BN27" i="9"/>
  <c r="BJ27" i="9"/>
  <c r="BI27" i="9"/>
  <c r="BH27" i="9"/>
  <c r="BD27" i="9"/>
  <c r="BC27" i="9"/>
  <c r="BB27" i="9"/>
  <c r="AX27" i="9"/>
  <c r="AW27" i="9"/>
  <c r="AV27" i="9"/>
  <c r="AR27" i="9"/>
  <c r="AQ27" i="9"/>
  <c r="AP27" i="9"/>
  <c r="AL27" i="9"/>
  <c r="AK27" i="9"/>
  <c r="AJ27" i="9"/>
  <c r="AF27" i="9"/>
  <c r="AE27" i="9"/>
  <c r="AD27" i="9"/>
  <c r="Z27" i="9"/>
  <c r="Y27" i="9"/>
  <c r="X27" i="9"/>
  <c r="T27" i="9"/>
  <c r="S27" i="9"/>
  <c r="CA27" i="9" s="1"/>
  <c r="R27" i="9"/>
  <c r="N27" i="9"/>
  <c r="M27" i="9"/>
  <c r="L27" i="9"/>
  <c r="BZ27" i="9" s="1"/>
  <c r="H27" i="9"/>
  <c r="G27" i="9"/>
  <c r="F27" i="9"/>
  <c r="BV26" i="9"/>
  <c r="BU26" i="9"/>
  <c r="BT26" i="9"/>
  <c r="BP26" i="9"/>
  <c r="BO26" i="9"/>
  <c r="BN26" i="9"/>
  <c r="BJ26" i="9"/>
  <c r="BI26" i="9"/>
  <c r="BH26" i="9"/>
  <c r="BD26" i="9"/>
  <c r="BC26" i="9"/>
  <c r="BB26" i="9"/>
  <c r="AX26" i="9"/>
  <c r="AW26" i="9"/>
  <c r="AV26" i="9"/>
  <c r="AR26" i="9"/>
  <c r="AQ26" i="9"/>
  <c r="AP26" i="9"/>
  <c r="AL26" i="9"/>
  <c r="AK26" i="9"/>
  <c r="AJ26" i="9"/>
  <c r="AF26" i="9"/>
  <c r="AE26" i="9"/>
  <c r="AD26" i="9"/>
  <c r="Z26" i="9"/>
  <c r="Y26" i="9"/>
  <c r="X26" i="9"/>
  <c r="T26" i="9"/>
  <c r="S26" i="9"/>
  <c r="R26" i="9"/>
  <c r="N26" i="9"/>
  <c r="M26" i="9"/>
  <c r="L26" i="9"/>
  <c r="H26" i="9"/>
  <c r="G26" i="9"/>
  <c r="F26" i="9"/>
  <c r="BV25" i="9"/>
  <c r="BU25" i="9"/>
  <c r="BT25" i="9"/>
  <c r="BP25" i="9"/>
  <c r="BO25" i="9"/>
  <c r="BN25" i="9"/>
  <c r="BJ25" i="9"/>
  <c r="BI25" i="9"/>
  <c r="BH25" i="9"/>
  <c r="BD25" i="9"/>
  <c r="BC25" i="9"/>
  <c r="BB25" i="9"/>
  <c r="AX25" i="9"/>
  <c r="AW25" i="9"/>
  <c r="AV25" i="9"/>
  <c r="AR25" i="9"/>
  <c r="AQ25" i="9"/>
  <c r="AP25" i="9"/>
  <c r="AL25" i="9"/>
  <c r="AK25" i="9"/>
  <c r="AJ25" i="9"/>
  <c r="AF25" i="9"/>
  <c r="AE25" i="9"/>
  <c r="AD25" i="9"/>
  <c r="Z25" i="9"/>
  <c r="Y25" i="9"/>
  <c r="X25" i="9"/>
  <c r="T25" i="9"/>
  <c r="S25" i="9"/>
  <c r="R25" i="9"/>
  <c r="N25" i="9"/>
  <c r="M25" i="9"/>
  <c r="L25" i="9"/>
  <c r="H25" i="9"/>
  <c r="G25" i="9"/>
  <c r="F25" i="9"/>
  <c r="BV24" i="9"/>
  <c r="BU24" i="9"/>
  <c r="BT24" i="9"/>
  <c r="BP24" i="9"/>
  <c r="BO24" i="9"/>
  <c r="BN24" i="9"/>
  <c r="BJ24" i="9"/>
  <c r="BI24" i="9"/>
  <c r="BH24" i="9"/>
  <c r="BD24" i="9"/>
  <c r="BC24" i="9"/>
  <c r="BB24" i="9"/>
  <c r="AX24" i="9"/>
  <c r="AW24" i="9"/>
  <c r="AV24" i="9"/>
  <c r="AR24" i="9"/>
  <c r="AQ24" i="9"/>
  <c r="AP24" i="9"/>
  <c r="AL24" i="9"/>
  <c r="AK24" i="9"/>
  <c r="AJ24" i="9"/>
  <c r="AF24" i="9"/>
  <c r="AE24" i="9"/>
  <c r="AD24" i="9"/>
  <c r="Z24" i="9"/>
  <c r="Y24" i="9"/>
  <c r="X24" i="9"/>
  <c r="T24" i="9"/>
  <c r="S24" i="9"/>
  <c r="R24" i="9"/>
  <c r="N24" i="9"/>
  <c r="M24" i="9"/>
  <c r="L24" i="9"/>
  <c r="BZ24" i="9" s="1"/>
  <c r="H24" i="9"/>
  <c r="G24" i="9"/>
  <c r="F24" i="9"/>
  <c r="BV23" i="9"/>
  <c r="BU23" i="9"/>
  <c r="BT23" i="9"/>
  <c r="BP23" i="9"/>
  <c r="BO23" i="9"/>
  <c r="BN23" i="9"/>
  <c r="BJ23" i="9"/>
  <c r="BI23" i="9"/>
  <c r="BH23" i="9"/>
  <c r="BD23" i="9"/>
  <c r="BC23" i="9"/>
  <c r="BB23" i="9"/>
  <c r="AX23" i="9"/>
  <c r="AW23" i="9"/>
  <c r="AV23" i="9"/>
  <c r="AR23" i="9"/>
  <c r="AQ23" i="9"/>
  <c r="AP23" i="9"/>
  <c r="AL23" i="9"/>
  <c r="AK23" i="9"/>
  <c r="AJ23" i="9"/>
  <c r="AF23" i="9"/>
  <c r="AE23" i="9"/>
  <c r="AD23" i="9"/>
  <c r="Z23" i="9"/>
  <c r="Y23" i="9"/>
  <c r="X23" i="9"/>
  <c r="T23" i="9"/>
  <c r="S23" i="9"/>
  <c r="R23" i="9"/>
  <c r="N23" i="9"/>
  <c r="M23" i="9"/>
  <c r="L23" i="9"/>
  <c r="BZ23" i="9" s="1"/>
  <c r="H23" i="9"/>
  <c r="G23" i="9"/>
  <c r="F23" i="9"/>
  <c r="BV22" i="9"/>
  <c r="BU22" i="9"/>
  <c r="BT22" i="9"/>
  <c r="BP22" i="9"/>
  <c r="BO22" i="9"/>
  <c r="BN22" i="9"/>
  <c r="BJ22" i="9"/>
  <c r="BI22" i="9"/>
  <c r="BH22" i="9"/>
  <c r="BD22" i="9"/>
  <c r="BC22" i="9"/>
  <c r="BB22" i="9"/>
  <c r="AX22" i="9"/>
  <c r="AW22" i="9"/>
  <c r="AV22" i="9"/>
  <c r="AR22" i="9"/>
  <c r="AQ22" i="9"/>
  <c r="AP22" i="9"/>
  <c r="AL22" i="9"/>
  <c r="AK22" i="9"/>
  <c r="AJ22" i="9"/>
  <c r="AF22" i="9"/>
  <c r="AE22" i="9"/>
  <c r="AD22" i="9"/>
  <c r="Z22" i="9"/>
  <c r="Y22" i="9"/>
  <c r="X22" i="9"/>
  <c r="T22" i="9"/>
  <c r="S22" i="9"/>
  <c r="R22" i="9"/>
  <c r="N22" i="9"/>
  <c r="M22" i="9"/>
  <c r="L22" i="9"/>
  <c r="H22" i="9"/>
  <c r="G22" i="9"/>
  <c r="F22" i="9"/>
  <c r="BV21" i="9"/>
  <c r="BU21" i="9"/>
  <c r="BT21" i="9"/>
  <c r="BP21" i="9"/>
  <c r="BO21" i="9"/>
  <c r="BN21" i="9"/>
  <c r="BJ21" i="9"/>
  <c r="BI21" i="9"/>
  <c r="BH21" i="9"/>
  <c r="BD21" i="9"/>
  <c r="BC21" i="9"/>
  <c r="BB21" i="9"/>
  <c r="AX21" i="9"/>
  <c r="AW21" i="9"/>
  <c r="AV21" i="9"/>
  <c r="AR21" i="9"/>
  <c r="AQ21" i="9"/>
  <c r="AP21" i="9"/>
  <c r="AL21" i="9"/>
  <c r="AK21" i="9"/>
  <c r="AJ21" i="9"/>
  <c r="AF21" i="9"/>
  <c r="AE21" i="9"/>
  <c r="AD21" i="9"/>
  <c r="Z21" i="9"/>
  <c r="Y21" i="9"/>
  <c r="X21" i="9"/>
  <c r="T21" i="9"/>
  <c r="S21" i="9"/>
  <c r="R21" i="9"/>
  <c r="N21" i="9"/>
  <c r="M21" i="9"/>
  <c r="L21" i="9"/>
  <c r="H21" i="9"/>
  <c r="G21" i="9"/>
  <c r="F21" i="9"/>
  <c r="BV20" i="9"/>
  <c r="BU20" i="9"/>
  <c r="BT20" i="9"/>
  <c r="BP20" i="9"/>
  <c r="BO20" i="9"/>
  <c r="BN20" i="9"/>
  <c r="BJ20" i="9"/>
  <c r="BI20" i="9"/>
  <c r="BH20" i="9"/>
  <c r="BD20" i="9"/>
  <c r="BC20" i="9"/>
  <c r="BB20" i="9"/>
  <c r="AX20" i="9"/>
  <c r="AW20" i="9"/>
  <c r="AV20" i="9"/>
  <c r="AR20" i="9"/>
  <c r="AQ20" i="9"/>
  <c r="AP20" i="9"/>
  <c r="AL20" i="9"/>
  <c r="AK20" i="9"/>
  <c r="AJ20" i="9"/>
  <c r="AF20" i="9"/>
  <c r="AE20" i="9"/>
  <c r="AD20" i="9"/>
  <c r="Z20" i="9"/>
  <c r="Y20" i="9"/>
  <c r="X20" i="9"/>
  <c r="T20" i="9"/>
  <c r="S20" i="9"/>
  <c r="R20" i="9"/>
  <c r="N20" i="9"/>
  <c r="M20" i="9"/>
  <c r="L20" i="9"/>
  <c r="BZ20" i="9" s="1"/>
  <c r="H20" i="9"/>
  <c r="G20" i="9"/>
  <c r="F20" i="9"/>
  <c r="BV19" i="9"/>
  <c r="BU19" i="9"/>
  <c r="BT19" i="9"/>
  <c r="BP19" i="9"/>
  <c r="BO19" i="9"/>
  <c r="BN19" i="9"/>
  <c r="BJ19" i="9"/>
  <c r="BI19" i="9"/>
  <c r="BH19" i="9"/>
  <c r="BD19" i="9"/>
  <c r="BC19" i="9"/>
  <c r="BB19" i="9"/>
  <c r="AX19" i="9"/>
  <c r="AW19" i="9"/>
  <c r="AV19" i="9"/>
  <c r="AR19" i="9"/>
  <c r="AQ19" i="9"/>
  <c r="AP19" i="9"/>
  <c r="AL19" i="9"/>
  <c r="AK19" i="9"/>
  <c r="AJ19" i="9"/>
  <c r="AF19" i="9"/>
  <c r="AE19" i="9"/>
  <c r="AD19" i="9"/>
  <c r="Z19" i="9"/>
  <c r="Y19" i="9"/>
  <c r="X19" i="9"/>
  <c r="T19" i="9"/>
  <c r="S19" i="9"/>
  <c r="R19" i="9"/>
  <c r="N19" i="9"/>
  <c r="M19" i="9"/>
  <c r="L19" i="9"/>
  <c r="BZ19" i="9" s="1"/>
  <c r="H19" i="9"/>
  <c r="G19" i="9"/>
  <c r="F19" i="9"/>
  <c r="BV18" i="9"/>
  <c r="BU18" i="9"/>
  <c r="BT18" i="9"/>
  <c r="BP18" i="9"/>
  <c r="BO18" i="9"/>
  <c r="BN18" i="9"/>
  <c r="BJ18" i="9"/>
  <c r="BI18" i="9"/>
  <c r="BH18" i="9"/>
  <c r="BD18" i="9"/>
  <c r="BC18" i="9"/>
  <c r="BB18" i="9"/>
  <c r="AX18" i="9"/>
  <c r="AW18" i="9"/>
  <c r="AV18" i="9"/>
  <c r="AR18" i="9"/>
  <c r="AQ18" i="9"/>
  <c r="AP18" i="9"/>
  <c r="AL18" i="9"/>
  <c r="AK18" i="9"/>
  <c r="AJ18" i="9"/>
  <c r="AF18" i="9"/>
  <c r="AE18" i="9"/>
  <c r="AD18" i="9"/>
  <c r="Z18" i="9"/>
  <c r="Y18" i="9"/>
  <c r="X18" i="9"/>
  <c r="T18" i="9"/>
  <c r="S18" i="9"/>
  <c r="R18" i="9"/>
  <c r="N18" i="9"/>
  <c r="M18" i="9"/>
  <c r="L18" i="9"/>
  <c r="BZ18" i="9" s="1"/>
  <c r="H18" i="9"/>
  <c r="G18" i="9"/>
  <c r="F18" i="9"/>
  <c r="BV17" i="9"/>
  <c r="BU17" i="9"/>
  <c r="BT17" i="9"/>
  <c r="BP17" i="9"/>
  <c r="BO17" i="9"/>
  <c r="BN17" i="9"/>
  <c r="BJ17" i="9"/>
  <c r="BI17" i="9"/>
  <c r="BH17" i="9"/>
  <c r="BD17" i="9"/>
  <c r="BC17" i="9"/>
  <c r="BB17" i="9"/>
  <c r="AX17" i="9"/>
  <c r="AW17" i="9"/>
  <c r="AV17" i="9"/>
  <c r="AR17" i="9"/>
  <c r="AQ17" i="9"/>
  <c r="AP17" i="9"/>
  <c r="AL17" i="9"/>
  <c r="AK17" i="9"/>
  <c r="AJ17" i="9"/>
  <c r="AF17" i="9"/>
  <c r="AE17" i="9"/>
  <c r="AD17" i="9"/>
  <c r="Z17" i="9"/>
  <c r="Y17" i="9"/>
  <c r="X17" i="9"/>
  <c r="T17" i="9"/>
  <c r="S17" i="9"/>
  <c r="R17" i="9"/>
  <c r="N17" i="9"/>
  <c r="M17" i="9"/>
  <c r="L17" i="9"/>
  <c r="BZ17" i="9" s="1"/>
  <c r="H17" i="9"/>
  <c r="G17" i="9"/>
  <c r="F17" i="9"/>
  <c r="BV16" i="9"/>
  <c r="BU16" i="9"/>
  <c r="BT16" i="9"/>
  <c r="BP16" i="9"/>
  <c r="BO16" i="9"/>
  <c r="BN16" i="9"/>
  <c r="BJ16" i="9"/>
  <c r="BI16" i="9"/>
  <c r="BH16" i="9"/>
  <c r="BD16" i="9"/>
  <c r="BC16" i="9"/>
  <c r="BB16" i="9"/>
  <c r="AX16" i="9"/>
  <c r="AW16" i="9"/>
  <c r="AV16" i="9"/>
  <c r="AR16" i="9"/>
  <c r="AQ16" i="9"/>
  <c r="AP16" i="9"/>
  <c r="AL16" i="9"/>
  <c r="AK16" i="9"/>
  <c r="AJ16" i="9"/>
  <c r="AF16" i="9"/>
  <c r="AE16" i="9"/>
  <c r="AD16" i="9"/>
  <c r="Z16" i="9"/>
  <c r="Y16" i="9"/>
  <c r="X16" i="9"/>
  <c r="T16" i="9"/>
  <c r="S16" i="9"/>
  <c r="CA16" i="9" s="1"/>
  <c r="R16" i="9"/>
  <c r="N16" i="9"/>
  <c r="M16" i="9"/>
  <c r="L16" i="9"/>
  <c r="H16" i="9"/>
  <c r="G16" i="9"/>
  <c r="F16" i="9"/>
  <c r="BV15" i="9"/>
  <c r="BU15" i="9"/>
  <c r="BT15" i="9"/>
  <c r="BP15" i="9"/>
  <c r="BO15" i="9"/>
  <c r="BN15" i="9"/>
  <c r="BJ15" i="9"/>
  <c r="BI15" i="9"/>
  <c r="BH15" i="9"/>
  <c r="BZ15" i="9" s="1"/>
  <c r="BD15" i="9"/>
  <c r="BC15" i="9"/>
  <c r="BB15" i="9"/>
  <c r="AX15" i="9"/>
  <c r="AW15" i="9"/>
  <c r="AW54" i="9"/>
  <c r="AV15" i="9"/>
  <c r="AR15" i="9"/>
  <c r="AQ15" i="9"/>
  <c r="AP15" i="9"/>
  <c r="AL15" i="9"/>
  <c r="AK15" i="9"/>
  <c r="AJ15" i="9"/>
  <c r="AF15" i="9"/>
  <c r="AE15" i="9"/>
  <c r="AD15" i="9"/>
  <c r="Z15" i="9"/>
  <c r="Y15" i="9"/>
  <c r="X15" i="9"/>
  <c r="T15" i="9"/>
  <c r="S15" i="9"/>
  <c r="R15" i="9"/>
  <c r="N15" i="9"/>
  <c r="M15" i="9"/>
  <c r="L15" i="9"/>
  <c r="H15" i="9"/>
  <c r="G15" i="9"/>
  <c r="F15" i="9"/>
  <c r="C11" i="9"/>
  <c r="AK14" i="9" s="1"/>
  <c r="C10" i="9"/>
  <c r="AP14" i="9" s="1"/>
  <c r="C9" i="9"/>
  <c r="C8" i="9"/>
  <c r="AT14" i="9" s="1"/>
  <c r="C7" i="9"/>
  <c r="CB14" i="9" s="1"/>
  <c r="BV53" i="8"/>
  <c r="BU53" i="8"/>
  <c r="BT53" i="8"/>
  <c r="BP53" i="8"/>
  <c r="BO53" i="8"/>
  <c r="BN53" i="8"/>
  <c r="BJ53" i="8"/>
  <c r="BI53" i="8"/>
  <c r="BH53" i="8"/>
  <c r="BD53" i="8"/>
  <c r="BC53" i="8"/>
  <c r="BB53" i="8"/>
  <c r="AX53" i="8"/>
  <c r="AW53" i="8"/>
  <c r="AV53" i="8"/>
  <c r="AR53" i="8"/>
  <c r="AQ53" i="8"/>
  <c r="AP53" i="8"/>
  <c r="AL53" i="8"/>
  <c r="AK53" i="8"/>
  <c r="AJ53" i="8"/>
  <c r="AF53" i="8"/>
  <c r="AE53" i="8"/>
  <c r="AD53" i="8"/>
  <c r="Z53" i="8"/>
  <c r="Y53" i="8"/>
  <c r="X53" i="8"/>
  <c r="BZ53" i="8" s="1"/>
  <c r="T53" i="8"/>
  <c r="S53" i="8"/>
  <c r="R53" i="8"/>
  <c r="N53" i="8"/>
  <c r="M53" i="8"/>
  <c r="L53" i="8"/>
  <c r="H53" i="8"/>
  <c r="G53" i="8"/>
  <c r="F53" i="8"/>
  <c r="BV52" i="8"/>
  <c r="BU52" i="8"/>
  <c r="BT52" i="8"/>
  <c r="BP52" i="8"/>
  <c r="BO52" i="8"/>
  <c r="BN52" i="8"/>
  <c r="BJ52" i="8"/>
  <c r="BI52" i="8"/>
  <c r="BH52" i="8"/>
  <c r="BD52" i="8"/>
  <c r="BC52" i="8"/>
  <c r="BB52" i="8"/>
  <c r="AX52" i="8"/>
  <c r="AW52" i="8"/>
  <c r="AV52" i="8"/>
  <c r="AR52" i="8"/>
  <c r="AQ52" i="8"/>
  <c r="AP52" i="8"/>
  <c r="AL52" i="8"/>
  <c r="AK52" i="8"/>
  <c r="AJ52" i="8"/>
  <c r="AF52" i="8"/>
  <c r="AE52" i="8"/>
  <c r="AD52" i="8"/>
  <c r="Z52" i="8"/>
  <c r="Y52" i="8"/>
  <c r="X52" i="8"/>
  <c r="BZ52" i="8" s="1"/>
  <c r="T52" i="8"/>
  <c r="S52" i="8"/>
  <c r="R52" i="8"/>
  <c r="N52" i="8"/>
  <c r="M52" i="8"/>
  <c r="L52" i="8"/>
  <c r="H52" i="8"/>
  <c r="G52" i="8"/>
  <c r="CA52" i="8" s="1"/>
  <c r="F52" i="8"/>
  <c r="BV51" i="8"/>
  <c r="BU51" i="8"/>
  <c r="BT51" i="8"/>
  <c r="BP51" i="8"/>
  <c r="BO51" i="8"/>
  <c r="BN51" i="8"/>
  <c r="BJ51" i="8"/>
  <c r="BI51" i="8"/>
  <c r="BH51" i="8"/>
  <c r="BD51" i="8"/>
  <c r="BC51" i="8"/>
  <c r="BB51" i="8"/>
  <c r="AX51" i="8"/>
  <c r="AW51" i="8"/>
  <c r="AV51" i="8"/>
  <c r="AR51" i="8"/>
  <c r="AQ51" i="8"/>
  <c r="AP51" i="8"/>
  <c r="AL51" i="8"/>
  <c r="AK51" i="8"/>
  <c r="AJ51" i="8"/>
  <c r="AF51" i="8"/>
  <c r="AE51" i="8"/>
  <c r="AD51" i="8"/>
  <c r="Z51" i="8"/>
  <c r="Y51" i="8"/>
  <c r="CA51" i="8" s="1"/>
  <c r="X51" i="8"/>
  <c r="T51" i="8"/>
  <c r="S51" i="8"/>
  <c r="R51" i="8"/>
  <c r="N51" i="8"/>
  <c r="M51" i="8"/>
  <c r="L51" i="8"/>
  <c r="H51" i="8"/>
  <c r="G51" i="8"/>
  <c r="F51" i="8"/>
  <c r="BV50" i="8"/>
  <c r="BU50" i="8"/>
  <c r="BT50" i="8"/>
  <c r="BP50" i="8"/>
  <c r="BO50" i="8"/>
  <c r="BN50" i="8"/>
  <c r="BJ50" i="8"/>
  <c r="BI50" i="8"/>
  <c r="BH50" i="8"/>
  <c r="BD50" i="8"/>
  <c r="BC50" i="8"/>
  <c r="BB50" i="8"/>
  <c r="AX50" i="8"/>
  <c r="AW50" i="8"/>
  <c r="AV50" i="8"/>
  <c r="AR50" i="8"/>
  <c r="AQ50" i="8"/>
  <c r="AP50" i="8"/>
  <c r="AL50" i="8"/>
  <c r="AK50" i="8"/>
  <c r="AJ50" i="8"/>
  <c r="AF50" i="8"/>
  <c r="AE50" i="8"/>
  <c r="AD50" i="8"/>
  <c r="Z50" i="8"/>
  <c r="Y50" i="8"/>
  <c r="X50" i="8"/>
  <c r="T50" i="8"/>
  <c r="S50" i="8"/>
  <c r="R50" i="8"/>
  <c r="N50" i="8"/>
  <c r="M50" i="8"/>
  <c r="L50" i="8"/>
  <c r="H50" i="8"/>
  <c r="G50" i="8"/>
  <c r="F50" i="8"/>
  <c r="BV49" i="8"/>
  <c r="BU49" i="8"/>
  <c r="BT49" i="8"/>
  <c r="BP49" i="8"/>
  <c r="BO49" i="8"/>
  <c r="BN49" i="8"/>
  <c r="BJ49" i="8"/>
  <c r="BI49" i="8"/>
  <c r="BH49" i="8"/>
  <c r="BD49" i="8"/>
  <c r="BC49" i="8"/>
  <c r="BB49" i="8"/>
  <c r="AX49" i="8"/>
  <c r="AW49" i="8"/>
  <c r="AV49" i="8"/>
  <c r="AR49" i="8"/>
  <c r="AQ49" i="8"/>
  <c r="AP49" i="8"/>
  <c r="AL49" i="8"/>
  <c r="AK49" i="8"/>
  <c r="AJ49" i="8"/>
  <c r="AF49" i="8"/>
  <c r="AE49" i="8"/>
  <c r="AD49" i="8"/>
  <c r="Z49" i="8"/>
  <c r="Y49" i="8"/>
  <c r="X49" i="8"/>
  <c r="T49" i="8"/>
  <c r="S49" i="8"/>
  <c r="R49" i="8"/>
  <c r="N49" i="8"/>
  <c r="M49" i="8"/>
  <c r="L49" i="8"/>
  <c r="H49" i="8"/>
  <c r="G49" i="8"/>
  <c r="F49" i="8"/>
  <c r="BV48" i="8"/>
  <c r="BU48" i="8"/>
  <c r="BT48" i="8"/>
  <c r="BP48" i="8"/>
  <c r="BO48" i="8"/>
  <c r="BN48" i="8"/>
  <c r="BJ48" i="8"/>
  <c r="BI48" i="8"/>
  <c r="BH48" i="8"/>
  <c r="BD48" i="8"/>
  <c r="BC48" i="8"/>
  <c r="BB48" i="8"/>
  <c r="AX48" i="8"/>
  <c r="AW48" i="8"/>
  <c r="AV48" i="8"/>
  <c r="AR48" i="8"/>
  <c r="AQ48" i="8"/>
  <c r="AP48" i="8"/>
  <c r="AL48" i="8"/>
  <c r="AK48" i="8"/>
  <c r="AJ48" i="8"/>
  <c r="AF48" i="8"/>
  <c r="AE48" i="8"/>
  <c r="AD48" i="8"/>
  <c r="Z48" i="8"/>
  <c r="Y48" i="8"/>
  <c r="X48" i="8"/>
  <c r="T48" i="8"/>
  <c r="S48" i="8"/>
  <c r="R48" i="8"/>
  <c r="N48" i="8"/>
  <c r="M48" i="8"/>
  <c r="L48" i="8"/>
  <c r="H48" i="8"/>
  <c r="G48" i="8"/>
  <c r="F48" i="8"/>
  <c r="BV47" i="8"/>
  <c r="BU47" i="8"/>
  <c r="BT47" i="8"/>
  <c r="BP47" i="8"/>
  <c r="BO47" i="8"/>
  <c r="BN47" i="8"/>
  <c r="BJ47" i="8"/>
  <c r="BI47" i="8"/>
  <c r="BH47" i="8"/>
  <c r="BD47" i="8"/>
  <c r="BC47" i="8"/>
  <c r="BB47" i="8"/>
  <c r="AX47" i="8"/>
  <c r="AW47" i="8"/>
  <c r="AV47" i="8"/>
  <c r="AR47" i="8"/>
  <c r="AQ47" i="8"/>
  <c r="AP47" i="8"/>
  <c r="AL47" i="8"/>
  <c r="AK47" i="8"/>
  <c r="AJ47" i="8"/>
  <c r="AF47" i="8"/>
  <c r="AE47" i="8"/>
  <c r="AD47" i="8"/>
  <c r="Z47" i="8"/>
  <c r="Y47" i="8"/>
  <c r="X47" i="8"/>
  <c r="T47" i="8"/>
  <c r="S47" i="8"/>
  <c r="R47" i="8"/>
  <c r="N47" i="8"/>
  <c r="M47" i="8"/>
  <c r="L47" i="8"/>
  <c r="H47" i="8"/>
  <c r="G47" i="8"/>
  <c r="F47" i="8"/>
  <c r="BZ47" i="8" s="1"/>
  <c r="BV46" i="8"/>
  <c r="BU46" i="8"/>
  <c r="BT46" i="8"/>
  <c r="BP46" i="8"/>
  <c r="BP54" i="8" s="1"/>
  <c r="BO46" i="8"/>
  <c r="BN46" i="8"/>
  <c r="BJ46" i="8"/>
  <c r="BI46" i="8"/>
  <c r="BH46" i="8"/>
  <c r="BD46" i="8"/>
  <c r="BC46" i="8"/>
  <c r="BB46" i="8"/>
  <c r="AX46" i="8"/>
  <c r="AW46" i="8"/>
  <c r="AV46" i="8"/>
  <c r="AR46" i="8"/>
  <c r="AQ46" i="8"/>
  <c r="AP46" i="8"/>
  <c r="AL46" i="8"/>
  <c r="AK46" i="8"/>
  <c r="AJ46" i="8"/>
  <c r="AF46" i="8"/>
  <c r="AE46" i="8"/>
  <c r="AD46" i="8"/>
  <c r="Z46" i="8"/>
  <c r="Y46" i="8"/>
  <c r="X46" i="8"/>
  <c r="T46" i="8"/>
  <c r="S46" i="8"/>
  <c r="R46" i="8"/>
  <c r="N46" i="8"/>
  <c r="M46" i="8"/>
  <c r="L46" i="8"/>
  <c r="H46" i="8"/>
  <c r="G46" i="8"/>
  <c r="CA46" i="8"/>
  <c r="F46" i="8"/>
  <c r="BV45" i="8"/>
  <c r="BU45" i="8"/>
  <c r="BT45" i="8"/>
  <c r="BP45" i="8"/>
  <c r="BO45" i="8"/>
  <c r="BN45" i="8"/>
  <c r="BJ45" i="8"/>
  <c r="BI45" i="8"/>
  <c r="BH45" i="8"/>
  <c r="BD45" i="8"/>
  <c r="BC45" i="8"/>
  <c r="BB45" i="8"/>
  <c r="AX45" i="8"/>
  <c r="AW45" i="8"/>
  <c r="AV45" i="8"/>
  <c r="AR45" i="8"/>
  <c r="AQ45" i="8"/>
  <c r="AP45" i="8"/>
  <c r="AL45" i="8"/>
  <c r="AK45" i="8"/>
  <c r="AJ45" i="8"/>
  <c r="AF45" i="8"/>
  <c r="AE45" i="8"/>
  <c r="AD45" i="8"/>
  <c r="Z45" i="8"/>
  <c r="Y45" i="8"/>
  <c r="X45" i="8"/>
  <c r="BZ45" i="8" s="1"/>
  <c r="T45" i="8"/>
  <c r="S45" i="8"/>
  <c r="R45" i="8"/>
  <c r="N45" i="8"/>
  <c r="M45" i="8"/>
  <c r="L45" i="8"/>
  <c r="H45" i="8"/>
  <c r="G45" i="8"/>
  <c r="CA45" i="8" s="1"/>
  <c r="F45" i="8"/>
  <c r="BV44" i="8"/>
  <c r="BU44" i="8"/>
  <c r="BT44" i="8"/>
  <c r="BP44" i="8"/>
  <c r="BO44" i="8"/>
  <c r="BN44" i="8"/>
  <c r="BJ44" i="8"/>
  <c r="BI44" i="8"/>
  <c r="BH44" i="8"/>
  <c r="BD44" i="8"/>
  <c r="BC44" i="8"/>
  <c r="BB44" i="8"/>
  <c r="AX44" i="8"/>
  <c r="AW44" i="8"/>
  <c r="AV44" i="8"/>
  <c r="AV54" i="8" s="1"/>
  <c r="BL24" i="4" s="1"/>
  <c r="AR44" i="8"/>
  <c r="AQ44" i="8"/>
  <c r="AP44" i="8"/>
  <c r="AL44" i="8"/>
  <c r="AK44" i="8"/>
  <c r="AJ44" i="8"/>
  <c r="AF44" i="8"/>
  <c r="AE44" i="8"/>
  <c r="AD44" i="8"/>
  <c r="Z44" i="8"/>
  <c r="Y44" i="8"/>
  <c r="X44" i="8"/>
  <c r="BZ44" i="8" s="1"/>
  <c r="T44" i="8"/>
  <c r="S44" i="8"/>
  <c r="R44" i="8"/>
  <c r="N44" i="8"/>
  <c r="M44" i="8"/>
  <c r="L44" i="8"/>
  <c r="H44" i="8"/>
  <c r="G44" i="8"/>
  <c r="CA44" i="8" s="1"/>
  <c r="F44" i="8"/>
  <c r="BV43" i="8"/>
  <c r="BU43" i="8"/>
  <c r="BT43" i="8"/>
  <c r="BP43" i="8"/>
  <c r="BO43" i="8"/>
  <c r="BN43" i="8"/>
  <c r="BJ43" i="8"/>
  <c r="BI43" i="8"/>
  <c r="BH43" i="8"/>
  <c r="BD43" i="8"/>
  <c r="BC43" i="8"/>
  <c r="BB43" i="8"/>
  <c r="AX43" i="8"/>
  <c r="AW43" i="8"/>
  <c r="AV43" i="8"/>
  <c r="AR43" i="8"/>
  <c r="AQ43" i="8"/>
  <c r="AP43" i="8"/>
  <c r="AL43" i="8"/>
  <c r="AK43" i="8"/>
  <c r="AJ43" i="8"/>
  <c r="AF43" i="8"/>
  <c r="AE43" i="8"/>
  <c r="AD43" i="8"/>
  <c r="Z43" i="8"/>
  <c r="Y43" i="8"/>
  <c r="CA43" i="8" s="1"/>
  <c r="X43" i="8"/>
  <c r="T43" i="8"/>
  <c r="S43" i="8"/>
  <c r="R43" i="8"/>
  <c r="N43" i="8"/>
  <c r="M43" i="8"/>
  <c r="L43" i="8"/>
  <c r="H43" i="8"/>
  <c r="G43" i="8"/>
  <c r="F43" i="8"/>
  <c r="BV42" i="8"/>
  <c r="BU42" i="8"/>
  <c r="BT42" i="8"/>
  <c r="BP42" i="8"/>
  <c r="BO42" i="8"/>
  <c r="BN42" i="8"/>
  <c r="BJ42" i="8"/>
  <c r="BI42" i="8"/>
  <c r="BH42" i="8"/>
  <c r="BD42" i="8"/>
  <c r="BC42" i="8"/>
  <c r="BB42" i="8"/>
  <c r="AX42" i="8"/>
  <c r="AW42" i="8"/>
  <c r="AV42" i="8"/>
  <c r="AR42" i="8"/>
  <c r="AQ42" i="8"/>
  <c r="AP42" i="8"/>
  <c r="AL42" i="8"/>
  <c r="AK42" i="8"/>
  <c r="AJ42" i="8"/>
  <c r="AF42" i="8"/>
  <c r="AE42" i="8"/>
  <c r="AD42" i="8"/>
  <c r="Z42" i="8"/>
  <c r="Y42" i="8"/>
  <c r="CA42" i="8" s="1"/>
  <c r="X42" i="8"/>
  <c r="T42" i="8"/>
  <c r="S42" i="8"/>
  <c r="R42" i="8"/>
  <c r="N42" i="8"/>
  <c r="M42" i="8"/>
  <c r="L42" i="8"/>
  <c r="H42" i="8"/>
  <c r="G42" i="8"/>
  <c r="F42" i="8"/>
  <c r="BV41" i="8"/>
  <c r="BU41" i="8"/>
  <c r="BT41" i="8"/>
  <c r="BP41" i="8"/>
  <c r="BO41" i="8"/>
  <c r="BN41" i="8"/>
  <c r="BJ41" i="8"/>
  <c r="BI41" i="8"/>
  <c r="BH41" i="8"/>
  <c r="BD41" i="8"/>
  <c r="BC41" i="8"/>
  <c r="BB41" i="8"/>
  <c r="AX41" i="8"/>
  <c r="AW41" i="8"/>
  <c r="AV41" i="8"/>
  <c r="AR41" i="8"/>
  <c r="AQ41" i="8"/>
  <c r="AP41" i="8"/>
  <c r="AL41" i="8"/>
  <c r="AK41" i="8"/>
  <c r="AJ41" i="8"/>
  <c r="AF41" i="8"/>
  <c r="AE41" i="8"/>
  <c r="AD41" i="8"/>
  <c r="Z41" i="8"/>
  <c r="Y41" i="8"/>
  <c r="X41" i="8"/>
  <c r="T41" i="8"/>
  <c r="S41" i="8"/>
  <c r="R41" i="8"/>
  <c r="N41" i="8"/>
  <c r="M41" i="8"/>
  <c r="L41" i="8"/>
  <c r="H41" i="8"/>
  <c r="G41" i="8"/>
  <c r="F41" i="8"/>
  <c r="BV40" i="8"/>
  <c r="BU40" i="8"/>
  <c r="BT40" i="8"/>
  <c r="BP40" i="8"/>
  <c r="BO40" i="8"/>
  <c r="BN40" i="8"/>
  <c r="BJ40" i="8"/>
  <c r="BI40" i="8"/>
  <c r="BH40" i="8"/>
  <c r="BD40" i="8"/>
  <c r="BC40" i="8"/>
  <c r="BB40" i="8"/>
  <c r="AX40" i="8"/>
  <c r="AW40" i="8"/>
  <c r="AV40" i="8"/>
  <c r="AR40" i="8"/>
  <c r="AQ40" i="8"/>
  <c r="AP40" i="8"/>
  <c r="AL40" i="8"/>
  <c r="AK40" i="8"/>
  <c r="AJ40" i="8"/>
  <c r="AF40" i="8"/>
  <c r="AE40" i="8"/>
  <c r="AD40" i="8"/>
  <c r="Z40" i="8"/>
  <c r="Y40" i="8"/>
  <c r="X40" i="8"/>
  <c r="T40" i="8"/>
  <c r="S40" i="8"/>
  <c r="R40" i="8"/>
  <c r="N40" i="8"/>
  <c r="M40" i="8"/>
  <c r="L40" i="8"/>
  <c r="H40" i="8"/>
  <c r="G40" i="8"/>
  <c r="F40" i="8"/>
  <c r="BV39" i="8"/>
  <c r="BU39" i="8"/>
  <c r="BT39" i="8"/>
  <c r="BP39" i="8"/>
  <c r="BO39" i="8"/>
  <c r="BN39" i="8"/>
  <c r="BJ39" i="8"/>
  <c r="BI39" i="8"/>
  <c r="BH39" i="8"/>
  <c r="BD39" i="8"/>
  <c r="BC39" i="8"/>
  <c r="BB39" i="8"/>
  <c r="AX39" i="8"/>
  <c r="AW39" i="8"/>
  <c r="AV39" i="8"/>
  <c r="AR39" i="8"/>
  <c r="AQ39" i="8"/>
  <c r="AP39" i="8"/>
  <c r="AL39" i="8"/>
  <c r="AK39" i="8"/>
  <c r="AJ39" i="8"/>
  <c r="AF39" i="8"/>
  <c r="AE39" i="8"/>
  <c r="AD39" i="8"/>
  <c r="Z39" i="8"/>
  <c r="Y39" i="8"/>
  <c r="X39" i="8"/>
  <c r="T39" i="8"/>
  <c r="S39" i="8"/>
  <c r="R39" i="8"/>
  <c r="N39" i="8"/>
  <c r="M39" i="8"/>
  <c r="L39" i="8"/>
  <c r="BZ39" i="8" s="1"/>
  <c r="H39" i="8"/>
  <c r="G39" i="8"/>
  <c r="F39" i="8"/>
  <c r="BV38" i="8"/>
  <c r="BU38" i="8"/>
  <c r="BT38" i="8"/>
  <c r="BP38" i="8"/>
  <c r="BO38" i="8"/>
  <c r="BN38" i="8"/>
  <c r="BJ38" i="8"/>
  <c r="BI38" i="8"/>
  <c r="BH38" i="8"/>
  <c r="BD38" i="8"/>
  <c r="BC38" i="8"/>
  <c r="BB38" i="8"/>
  <c r="AX38" i="8"/>
  <c r="AW38" i="8"/>
  <c r="AV38" i="8"/>
  <c r="AR38" i="8"/>
  <c r="AQ38" i="8"/>
  <c r="AP38" i="8"/>
  <c r="AL38" i="8"/>
  <c r="AK38" i="8"/>
  <c r="AJ38" i="8"/>
  <c r="AF38" i="8"/>
  <c r="AE38" i="8"/>
  <c r="AD38" i="8"/>
  <c r="Z38" i="8"/>
  <c r="Y38" i="8"/>
  <c r="X38" i="8"/>
  <c r="T38" i="8"/>
  <c r="S38" i="8"/>
  <c r="R38" i="8"/>
  <c r="N38" i="8"/>
  <c r="M38" i="8"/>
  <c r="L38" i="8"/>
  <c r="BZ38" i="8" s="1"/>
  <c r="H38" i="8"/>
  <c r="G38" i="8"/>
  <c r="F38" i="8"/>
  <c r="BV37" i="8"/>
  <c r="BU37" i="8"/>
  <c r="BT37" i="8"/>
  <c r="BP37" i="8"/>
  <c r="BO37" i="8"/>
  <c r="BN37" i="8"/>
  <c r="BJ37" i="8"/>
  <c r="BI37" i="8"/>
  <c r="BH37" i="8"/>
  <c r="BD37" i="8"/>
  <c r="BC37" i="8"/>
  <c r="BB37" i="8"/>
  <c r="AX37" i="8"/>
  <c r="AW37" i="8"/>
  <c r="AV37" i="8"/>
  <c r="AR37" i="8"/>
  <c r="AQ37" i="8"/>
  <c r="AP37" i="8"/>
  <c r="AL37" i="8"/>
  <c r="AK37" i="8"/>
  <c r="AJ37" i="8"/>
  <c r="AF37" i="8"/>
  <c r="AE37" i="8"/>
  <c r="AD37" i="8"/>
  <c r="Z37" i="8"/>
  <c r="Y37" i="8"/>
  <c r="X37" i="8"/>
  <c r="T37" i="8"/>
  <c r="S37" i="8"/>
  <c r="R37" i="8"/>
  <c r="N37" i="8"/>
  <c r="M37" i="8"/>
  <c r="L37" i="8"/>
  <c r="H37" i="8"/>
  <c r="G37" i="8"/>
  <c r="F37" i="8"/>
  <c r="BV36" i="8"/>
  <c r="BU36" i="8"/>
  <c r="BT36" i="8"/>
  <c r="BP36" i="8"/>
  <c r="BO36" i="8"/>
  <c r="BN36" i="8"/>
  <c r="BJ36" i="8"/>
  <c r="BI36" i="8"/>
  <c r="BH36" i="8"/>
  <c r="BD36" i="8"/>
  <c r="BC36" i="8"/>
  <c r="BB36" i="8"/>
  <c r="AX36" i="8"/>
  <c r="AW36" i="8"/>
  <c r="AV36" i="8"/>
  <c r="AR36" i="8"/>
  <c r="AQ36" i="8"/>
  <c r="AP36" i="8"/>
  <c r="AL36" i="8"/>
  <c r="AK36" i="8"/>
  <c r="AJ36" i="8"/>
  <c r="AF36" i="8"/>
  <c r="AE36" i="8"/>
  <c r="AD36" i="8"/>
  <c r="Z36" i="8"/>
  <c r="Y36" i="8"/>
  <c r="X36" i="8"/>
  <c r="T36" i="8"/>
  <c r="S36" i="8"/>
  <c r="R36" i="8"/>
  <c r="N36" i="8"/>
  <c r="M36" i="8"/>
  <c r="L36" i="8"/>
  <c r="BZ36" i="8" s="1"/>
  <c r="H36" i="8"/>
  <c r="G36" i="8"/>
  <c r="F36" i="8"/>
  <c r="BV35" i="8"/>
  <c r="BU35" i="8"/>
  <c r="BT35" i="8"/>
  <c r="BP35" i="8"/>
  <c r="BO35" i="8"/>
  <c r="BN35" i="8"/>
  <c r="BJ35" i="8"/>
  <c r="BI35" i="8"/>
  <c r="BH35" i="8"/>
  <c r="BD35" i="8"/>
  <c r="BC35" i="8"/>
  <c r="BB35" i="8"/>
  <c r="AX35" i="8"/>
  <c r="AW35" i="8"/>
  <c r="AV35" i="8"/>
  <c r="AR35" i="8"/>
  <c r="AQ35" i="8"/>
  <c r="AP35" i="8"/>
  <c r="AL35" i="8"/>
  <c r="AK35" i="8"/>
  <c r="AJ35" i="8"/>
  <c r="AF35" i="8"/>
  <c r="AE35" i="8"/>
  <c r="AD35" i="8"/>
  <c r="Z35" i="8"/>
  <c r="Y35" i="8"/>
  <c r="X35" i="8"/>
  <c r="T35" i="8"/>
  <c r="S35" i="8"/>
  <c r="R35" i="8"/>
  <c r="N35" i="8"/>
  <c r="M35" i="8"/>
  <c r="L35" i="8"/>
  <c r="H35" i="8"/>
  <c r="G35" i="8"/>
  <c r="F35" i="8"/>
  <c r="BV34" i="8"/>
  <c r="BU34" i="8"/>
  <c r="BT34" i="8"/>
  <c r="BP34" i="8"/>
  <c r="BO34" i="8"/>
  <c r="BN34" i="8"/>
  <c r="BJ34" i="8"/>
  <c r="BI34" i="8"/>
  <c r="BH34" i="8"/>
  <c r="BD34" i="8"/>
  <c r="BC34" i="8"/>
  <c r="BB34" i="8"/>
  <c r="AX34" i="8"/>
  <c r="AW34" i="8"/>
  <c r="AV34" i="8"/>
  <c r="AR34" i="8"/>
  <c r="AQ34" i="8"/>
  <c r="AP34" i="8"/>
  <c r="AL34" i="8"/>
  <c r="AK34" i="8"/>
  <c r="AJ34" i="8"/>
  <c r="AF34" i="8"/>
  <c r="AE34" i="8"/>
  <c r="AD34" i="8"/>
  <c r="Z34" i="8"/>
  <c r="Y34" i="8"/>
  <c r="X34" i="8"/>
  <c r="T34" i="8"/>
  <c r="S34" i="8"/>
  <c r="R34" i="8"/>
  <c r="N34" i="8"/>
  <c r="M34" i="8"/>
  <c r="L34" i="8"/>
  <c r="H34" i="8"/>
  <c r="G34" i="8"/>
  <c r="F34" i="8"/>
  <c r="BV33" i="8"/>
  <c r="BU33" i="8"/>
  <c r="BT33" i="8"/>
  <c r="BP33" i="8"/>
  <c r="BO33" i="8"/>
  <c r="BN33" i="8"/>
  <c r="BJ33" i="8"/>
  <c r="BI33" i="8"/>
  <c r="BH33" i="8"/>
  <c r="BD33" i="8"/>
  <c r="BC33" i="8"/>
  <c r="BB33" i="8"/>
  <c r="AX33" i="8"/>
  <c r="AW33" i="8"/>
  <c r="AV33" i="8"/>
  <c r="AR33" i="8"/>
  <c r="AQ33" i="8"/>
  <c r="AP33" i="8"/>
  <c r="AL33" i="8"/>
  <c r="AK33" i="8"/>
  <c r="AJ33" i="8"/>
  <c r="AF33" i="8"/>
  <c r="AE33" i="8"/>
  <c r="AD33" i="8"/>
  <c r="Z33" i="8"/>
  <c r="Y33" i="8"/>
  <c r="X33" i="8"/>
  <c r="T33" i="8"/>
  <c r="S33" i="8"/>
  <c r="R33" i="8"/>
  <c r="N33" i="8"/>
  <c r="M33" i="8"/>
  <c r="L33" i="8"/>
  <c r="H33" i="8"/>
  <c r="G33" i="8"/>
  <c r="F33" i="8"/>
  <c r="BV32" i="8"/>
  <c r="BU32" i="8"/>
  <c r="BT32" i="8"/>
  <c r="BP32" i="8"/>
  <c r="BO32" i="8"/>
  <c r="BN32" i="8"/>
  <c r="BJ32" i="8"/>
  <c r="BI32" i="8"/>
  <c r="BH32" i="8"/>
  <c r="BD32" i="8"/>
  <c r="BC32" i="8"/>
  <c r="BB32" i="8"/>
  <c r="AX32" i="8"/>
  <c r="AW32" i="8"/>
  <c r="AV32" i="8"/>
  <c r="AR32" i="8"/>
  <c r="AQ32" i="8"/>
  <c r="AP32" i="8"/>
  <c r="AL32" i="8"/>
  <c r="AK32" i="8"/>
  <c r="AJ32" i="8"/>
  <c r="AF32" i="8"/>
  <c r="AE32" i="8"/>
  <c r="AD32" i="8"/>
  <c r="Z32" i="8"/>
  <c r="Y32" i="8"/>
  <c r="X32" i="8"/>
  <c r="T32" i="8"/>
  <c r="S32" i="8"/>
  <c r="R32" i="8"/>
  <c r="N32" i="8"/>
  <c r="M32" i="8"/>
  <c r="L32" i="8"/>
  <c r="H32" i="8"/>
  <c r="G32" i="8"/>
  <c r="F32" i="8"/>
  <c r="BV31" i="8"/>
  <c r="BU31" i="8"/>
  <c r="BT31" i="8"/>
  <c r="BP31" i="8"/>
  <c r="BO31" i="8"/>
  <c r="BN31" i="8"/>
  <c r="BJ31" i="8"/>
  <c r="BI31" i="8"/>
  <c r="BH31" i="8"/>
  <c r="BD31" i="8"/>
  <c r="BC31" i="8"/>
  <c r="BB31" i="8"/>
  <c r="AX31" i="8"/>
  <c r="AW31" i="8"/>
  <c r="AV31" i="8"/>
  <c r="AR31" i="8"/>
  <c r="AQ31" i="8"/>
  <c r="AP31" i="8"/>
  <c r="AL31" i="8"/>
  <c r="AK31" i="8"/>
  <c r="AJ31" i="8"/>
  <c r="AF31" i="8"/>
  <c r="AE31" i="8"/>
  <c r="AD31" i="8"/>
  <c r="Z31" i="8"/>
  <c r="Y31" i="8"/>
  <c r="X31" i="8"/>
  <c r="T31" i="8"/>
  <c r="S31" i="8"/>
  <c r="R31" i="8"/>
  <c r="N31" i="8"/>
  <c r="M31" i="8"/>
  <c r="L31" i="8"/>
  <c r="H31" i="8"/>
  <c r="G31" i="8"/>
  <c r="F31" i="8"/>
  <c r="BV30" i="8"/>
  <c r="BU30" i="8"/>
  <c r="BT30" i="8"/>
  <c r="BP30" i="8"/>
  <c r="BO30" i="8"/>
  <c r="BN30" i="8"/>
  <c r="BJ30" i="8"/>
  <c r="BI30" i="8"/>
  <c r="BH30" i="8"/>
  <c r="BD30" i="8"/>
  <c r="BC30" i="8"/>
  <c r="BB30" i="8"/>
  <c r="AX30" i="8"/>
  <c r="AW30" i="8"/>
  <c r="AV30" i="8"/>
  <c r="AR30" i="8"/>
  <c r="AQ30" i="8"/>
  <c r="AP30" i="8"/>
  <c r="AL30" i="8"/>
  <c r="AK30" i="8"/>
  <c r="AJ30" i="8"/>
  <c r="AF30" i="8"/>
  <c r="AE30" i="8"/>
  <c r="AD30" i="8"/>
  <c r="Z30" i="8"/>
  <c r="Y30" i="8"/>
  <c r="X30" i="8"/>
  <c r="T30" i="8"/>
  <c r="S30" i="8"/>
  <c r="R30" i="8"/>
  <c r="N30" i="8"/>
  <c r="M30" i="8"/>
  <c r="L30" i="8"/>
  <c r="H30" i="8"/>
  <c r="G30" i="8"/>
  <c r="F30" i="8"/>
  <c r="BZ30" i="8" s="1"/>
  <c r="BV29" i="8"/>
  <c r="BU29" i="8"/>
  <c r="BT29" i="8"/>
  <c r="BP29" i="8"/>
  <c r="BO29" i="8"/>
  <c r="BN29" i="8"/>
  <c r="BJ29" i="8"/>
  <c r="BI29" i="8"/>
  <c r="BH29" i="8"/>
  <c r="BD29" i="8"/>
  <c r="BC29" i="8"/>
  <c r="BB29" i="8"/>
  <c r="AX29" i="8"/>
  <c r="AW29" i="8"/>
  <c r="AV29" i="8"/>
  <c r="AR29" i="8"/>
  <c r="AQ29" i="8"/>
  <c r="AP29" i="8"/>
  <c r="AL29" i="8"/>
  <c r="AK29" i="8"/>
  <c r="AJ29" i="8"/>
  <c r="AF29" i="8"/>
  <c r="AE29" i="8"/>
  <c r="AD29" i="8"/>
  <c r="Z29" i="8"/>
  <c r="Y29" i="8"/>
  <c r="X29" i="8"/>
  <c r="T29" i="8"/>
  <c r="S29" i="8"/>
  <c r="R29" i="8"/>
  <c r="N29" i="8"/>
  <c r="M29" i="8"/>
  <c r="CA29" i="8" s="1"/>
  <c r="L29" i="8"/>
  <c r="H29" i="8"/>
  <c r="G29" i="8"/>
  <c r="F29" i="8"/>
  <c r="BZ29" i="8"/>
  <c r="BV28" i="8"/>
  <c r="BU28" i="8"/>
  <c r="BT28" i="8"/>
  <c r="BP28" i="8"/>
  <c r="BO28" i="8"/>
  <c r="BN28" i="8"/>
  <c r="BJ28" i="8"/>
  <c r="BI28" i="8"/>
  <c r="BH28" i="8"/>
  <c r="BD28" i="8"/>
  <c r="BC28" i="8"/>
  <c r="BB28" i="8"/>
  <c r="AX28" i="8"/>
  <c r="AW28" i="8"/>
  <c r="AV28" i="8"/>
  <c r="AR28" i="8"/>
  <c r="AQ28" i="8"/>
  <c r="AP28" i="8"/>
  <c r="AL28" i="8"/>
  <c r="AK28" i="8"/>
  <c r="AJ28" i="8"/>
  <c r="AF28" i="8"/>
  <c r="AE28" i="8"/>
  <c r="AD28" i="8"/>
  <c r="Z28" i="8"/>
  <c r="Y28" i="8"/>
  <c r="X28" i="8"/>
  <c r="T28" i="8"/>
  <c r="S28" i="8"/>
  <c r="R28" i="8"/>
  <c r="N28" i="8"/>
  <c r="M28" i="8"/>
  <c r="L28" i="8"/>
  <c r="H28" i="8"/>
  <c r="G28" i="8"/>
  <c r="CA28" i="8" s="1"/>
  <c r="F28" i="8"/>
  <c r="BZ28" i="8" s="1"/>
  <c r="BV27" i="8"/>
  <c r="BU27" i="8"/>
  <c r="BT27" i="8"/>
  <c r="BP27" i="8"/>
  <c r="BO27" i="8"/>
  <c r="BN27" i="8"/>
  <c r="BJ27" i="8"/>
  <c r="BI27" i="8"/>
  <c r="BH27" i="8"/>
  <c r="BD27" i="8"/>
  <c r="BC27" i="8"/>
  <c r="BB27" i="8"/>
  <c r="AX27" i="8"/>
  <c r="AW27" i="8"/>
  <c r="AV27" i="8"/>
  <c r="AR27" i="8"/>
  <c r="AQ27" i="8"/>
  <c r="AP27" i="8"/>
  <c r="AL27" i="8"/>
  <c r="AK27" i="8"/>
  <c r="AJ27" i="8"/>
  <c r="AF27" i="8"/>
  <c r="AE27" i="8"/>
  <c r="AD27" i="8"/>
  <c r="AD54" i="8" s="1"/>
  <c r="BL21" i="4" s="1"/>
  <c r="Z27" i="8"/>
  <c r="Y27" i="8"/>
  <c r="X27" i="8"/>
  <c r="T27" i="8"/>
  <c r="S27" i="8"/>
  <c r="R27" i="8"/>
  <c r="N27" i="8"/>
  <c r="M27" i="8"/>
  <c r="L27" i="8"/>
  <c r="H27" i="8"/>
  <c r="G27" i="8"/>
  <c r="CA27" i="8" s="1"/>
  <c r="F27" i="8"/>
  <c r="BZ27" i="8" s="1"/>
  <c r="BV26" i="8"/>
  <c r="BU26" i="8"/>
  <c r="BT26" i="8"/>
  <c r="BP26" i="8"/>
  <c r="BO26" i="8"/>
  <c r="BN26" i="8"/>
  <c r="BJ26" i="8"/>
  <c r="BI26" i="8"/>
  <c r="BH26" i="8"/>
  <c r="BD26" i="8"/>
  <c r="BC26" i="8"/>
  <c r="BB26" i="8"/>
  <c r="AX26" i="8"/>
  <c r="AW26" i="8"/>
  <c r="AV26" i="8"/>
  <c r="AR26" i="8"/>
  <c r="AQ26" i="8"/>
  <c r="AP26" i="8"/>
  <c r="AL26" i="8"/>
  <c r="AK26" i="8"/>
  <c r="AJ26" i="8"/>
  <c r="AF26" i="8"/>
  <c r="AE26" i="8"/>
  <c r="AD26" i="8"/>
  <c r="Z26" i="8"/>
  <c r="Y26" i="8"/>
  <c r="X26" i="8"/>
  <c r="T26" i="8"/>
  <c r="S26" i="8"/>
  <c r="R26" i="8"/>
  <c r="N26" i="8"/>
  <c r="M26" i="8"/>
  <c r="L26" i="8"/>
  <c r="H26" i="8"/>
  <c r="G26" i="8"/>
  <c r="CA26" i="8" s="1"/>
  <c r="F26" i="8"/>
  <c r="BV25" i="8"/>
  <c r="BU25" i="8"/>
  <c r="BT25" i="8"/>
  <c r="BP25" i="8"/>
  <c r="BO25" i="8"/>
  <c r="BN25" i="8"/>
  <c r="BJ25" i="8"/>
  <c r="BI25" i="8"/>
  <c r="BH25" i="8"/>
  <c r="BD25" i="8"/>
  <c r="BC25" i="8"/>
  <c r="BB25" i="8"/>
  <c r="AX25" i="8"/>
  <c r="AW25" i="8"/>
  <c r="AV25" i="8"/>
  <c r="AR25" i="8"/>
  <c r="AQ25" i="8"/>
  <c r="AP25" i="8"/>
  <c r="AL25" i="8"/>
  <c r="AK25" i="8"/>
  <c r="AJ25" i="8"/>
  <c r="AF25" i="8"/>
  <c r="AE25" i="8"/>
  <c r="AD25" i="8"/>
  <c r="Z25" i="8"/>
  <c r="Y25" i="8"/>
  <c r="X25" i="8"/>
  <c r="T25" i="8"/>
  <c r="S25" i="8"/>
  <c r="R25" i="8"/>
  <c r="N25" i="8"/>
  <c r="M25" i="8"/>
  <c r="L25" i="8"/>
  <c r="H25" i="8"/>
  <c r="G25" i="8"/>
  <c r="F25" i="8"/>
  <c r="BZ25" i="8" s="1"/>
  <c r="BV24" i="8"/>
  <c r="BU24" i="8"/>
  <c r="BT24" i="8"/>
  <c r="BP24" i="8"/>
  <c r="BO24" i="8"/>
  <c r="BN24" i="8"/>
  <c r="BJ24" i="8"/>
  <c r="BI24" i="8"/>
  <c r="BH24" i="8"/>
  <c r="BD24" i="8"/>
  <c r="BC24" i="8"/>
  <c r="BB24" i="8"/>
  <c r="AX24" i="8"/>
  <c r="AW24" i="8"/>
  <c r="AV24" i="8"/>
  <c r="AR24" i="8"/>
  <c r="AQ24" i="8"/>
  <c r="AP24" i="8"/>
  <c r="AL24" i="8"/>
  <c r="AK24" i="8"/>
  <c r="AJ24" i="8"/>
  <c r="AF24" i="8"/>
  <c r="AE24" i="8"/>
  <c r="AD24" i="8"/>
  <c r="Z24" i="8"/>
  <c r="Y24" i="8"/>
  <c r="X24" i="8"/>
  <c r="T24" i="8"/>
  <c r="S24" i="8"/>
  <c r="R24" i="8"/>
  <c r="N24" i="8"/>
  <c r="M24" i="8"/>
  <c r="L24" i="8"/>
  <c r="H24" i="8"/>
  <c r="G24" i="8"/>
  <c r="F24" i="8"/>
  <c r="BV23" i="8"/>
  <c r="BU23" i="8"/>
  <c r="BT23" i="8"/>
  <c r="BP23" i="8"/>
  <c r="BO23" i="8"/>
  <c r="BN23" i="8"/>
  <c r="BJ23" i="8"/>
  <c r="BI23" i="8"/>
  <c r="BH23" i="8"/>
  <c r="BD23" i="8"/>
  <c r="BC23" i="8"/>
  <c r="BB23" i="8"/>
  <c r="AX23" i="8"/>
  <c r="AW23" i="8"/>
  <c r="AV23" i="8"/>
  <c r="AR23" i="8"/>
  <c r="AQ23" i="8"/>
  <c r="AP23" i="8"/>
  <c r="AL23" i="8"/>
  <c r="AK23" i="8"/>
  <c r="AJ23" i="8"/>
  <c r="AF23" i="8"/>
  <c r="AE23" i="8"/>
  <c r="AD23" i="8"/>
  <c r="Z23" i="8"/>
  <c r="Y23" i="8"/>
  <c r="X23" i="8"/>
  <c r="T23" i="8"/>
  <c r="S23" i="8"/>
  <c r="R23" i="8"/>
  <c r="N23" i="8"/>
  <c r="M23" i="8"/>
  <c r="L23" i="8"/>
  <c r="H23" i="8"/>
  <c r="G23" i="8"/>
  <c r="F23" i="8"/>
  <c r="BV22" i="8"/>
  <c r="BU22" i="8"/>
  <c r="BT22" i="8"/>
  <c r="BP22" i="8"/>
  <c r="BO22" i="8"/>
  <c r="BN22" i="8"/>
  <c r="BJ22" i="8"/>
  <c r="BI22" i="8"/>
  <c r="BH22" i="8"/>
  <c r="BD22" i="8"/>
  <c r="BC22" i="8"/>
  <c r="BB22" i="8"/>
  <c r="AX22" i="8"/>
  <c r="AW22" i="8"/>
  <c r="AV22" i="8"/>
  <c r="AR22" i="8"/>
  <c r="AQ22" i="8"/>
  <c r="AP22" i="8"/>
  <c r="AL22" i="8"/>
  <c r="AK22" i="8"/>
  <c r="AJ22" i="8"/>
  <c r="AF22" i="8"/>
  <c r="AE22" i="8"/>
  <c r="AD22" i="8"/>
  <c r="Z22" i="8"/>
  <c r="Y22" i="8"/>
  <c r="X22" i="8"/>
  <c r="T22" i="8"/>
  <c r="S22" i="8"/>
  <c r="R22" i="8"/>
  <c r="N22" i="8"/>
  <c r="M22" i="8"/>
  <c r="L22" i="8"/>
  <c r="H22" i="8"/>
  <c r="G22" i="8"/>
  <c r="F22" i="8"/>
  <c r="BV21" i="8"/>
  <c r="BU21" i="8"/>
  <c r="BT21" i="8"/>
  <c r="BP21" i="8"/>
  <c r="BO21" i="8"/>
  <c r="BN21" i="8"/>
  <c r="BJ21" i="8"/>
  <c r="BI21" i="8"/>
  <c r="BH21" i="8"/>
  <c r="BD21" i="8"/>
  <c r="BC21" i="8"/>
  <c r="BB21" i="8"/>
  <c r="AX21" i="8"/>
  <c r="AW21" i="8"/>
  <c r="AV21" i="8"/>
  <c r="AR21" i="8"/>
  <c r="AQ21" i="8"/>
  <c r="AP21" i="8"/>
  <c r="AL21" i="8"/>
  <c r="AK21" i="8"/>
  <c r="AJ21" i="8"/>
  <c r="AF21" i="8"/>
  <c r="AE21" i="8"/>
  <c r="AD21" i="8"/>
  <c r="Z21" i="8"/>
  <c r="Y21" i="8"/>
  <c r="X21" i="8"/>
  <c r="T21" i="8"/>
  <c r="S21" i="8"/>
  <c r="R21" i="8"/>
  <c r="N21" i="8"/>
  <c r="M21" i="8"/>
  <c r="L21" i="8"/>
  <c r="BZ21" i="8" s="1"/>
  <c r="H21" i="8"/>
  <c r="G21" i="8"/>
  <c r="F21" i="8"/>
  <c r="BV20" i="8"/>
  <c r="BU20" i="8"/>
  <c r="BT20" i="8"/>
  <c r="BP20" i="8"/>
  <c r="BO20" i="8"/>
  <c r="BN20" i="8"/>
  <c r="BJ20" i="8"/>
  <c r="BI20" i="8"/>
  <c r="BH20" i="8"/>
  <c r="BD20" i="8"/>
  <c r="BC20" i="8"/>
  <c r="BB20" i="8"/>
  <c r="AX20" i="8"/>
  <c r="AW20" i="8"/>
  <c r="AV20" i="8"/>
  <c r="AR20" i="8"/>
  <c r="AQ20" i="8"/>
  <c r="AP20" i="8"/>
  <c r="AL20" i="8"/>
  <c r="AK20" i="8"/>
  <c r="AJ20" i="8"/>
  <c r="AF20" i="8"/>
  <c r="AE20" i="8"/>
  <c r="AD20" i="8"/>
  <c r="Z20" i="8"/>
  <c r="Y20" i="8"/>
  <c r="X20" i="8"/>
  <c r="T20" i="8"/>
  <c r="S20" i="8"/>
  <c r="R20" i="8"/>
  <c r="N20" i="8"/>
  <c r="M20" i="8"/>
  <c r="L20" i="8"/>
  <c r="H20" i="8"/>
  <c r="G20" i="8"/>
  <c r="F20" i="8"/>
  <c r="BV19" i="8"/>
  <c r="BU19" i="8"/>
  <c r="BT19" i="8"/>
  <c r="BP19" i="8"/>
  <c r="BO19" i="8"/>
  <c r="BN19" i="8"/>
  <c r="BJ19" i="8"/>
  <c r="BI19" i="8"/>
  <c r="BH19" i="8"/>
  <c r="BD19" i="8"/>
  <c r="BC19" i="8"/>
  <c r="BB19" i="8"/>
  <c r="AX19" i="8"/>
  <c r="AW19" i="8"/>
  <c r="AV19" i="8"/>
  <c r="AR19" i="8"/>
  <c r="AQ19" i="8"/>
  <c r="AP19" i="8"/>
  <c r="AL19" i="8"/>
  <c r="AK19" i="8"/>
  <c r="AJ19" i="8"/>
  <c r="AF19" i="8"/>
  <c r="AE19" i="8"/>
  <c r="AD19" i="8"/>
  <c r="Z19" i="8"/>
  <c r="Y19" i="8"/>
  <c r="X19" i="8"/>
  <c r="T19" i="8"/>
  <c r="S19" i="8"/>
  <c r="R19" i="8"/>
  <c r="N19" i="8"/>
  <c r="M19" i="8"/>
  <c r="CA19" i="8" s="1"/>
  <c r="L19" i="8"/>
  <c r="H19" i="8"/>
  <c r="G19" i="8"/>
  <c r="F19" i="8"/>
  <c r="BV18" i="8"/>
  <c r="BU18" i="8"/>
  <c r="BT18" i="8"/>
  <c r="BP18" i="8"/>
  <c r="BO18" i="8"/>
  <c r="BN18" i="8"/>
  <c r="BJ18" i="8"/>
  <c r="BI18" i="8"/>
  <c r="BH18" i="8"/>
  <c r="BD18" i="8"/>
  <c r="BC18" i="8"/>
  <c r="BB18" i="8"/>
  <c r="AX18" i="8"/>
  <c r="AW18" i="8"/>
  <c r="AV18" i="8"/>
  <c r="BZ18" i="8" s="1"/>
  <c r="AR18" i="8"/>
  <c r="AQ18" i="8"/>
  <c r="AP18" i="8"/>
  <c r="AL18" i="8"/>
  <c r="AK18" i="8"/>
  <c r="AJ18" i="8"/>
  <c r="AF18" i="8"/>
  <c r="AE18" i="8"/>
  <c r="AD18" i="8"/>
  <c r="Z18" i="8"/>
  <c r="Y18" i="8"/>
  <c r="X18" i="8"/>
  <c r="T18" i="8"/>
  <c r="S18" i="8"/>
  <c r="R18" i="8"/>
  <c r="N18" i="8"/>
  <c r="M18" i="8"/>
  <c r="L18" i="8"/>
  <c r="H18" i="8"/>
  <c r="G18" i="8"/>
  <c r="F18" i="8"/>
  <c r="BV17" i="8"/>
  <c r="BU17" i="8"/>
  <c r="BT17" i="8"/>
  <c r="BP17" i="8"/>
  <c r="BO17" i="8"/>
  <c r="BN17" i="8"/>
  <c r="BJ17" i="8"/>
  <c r="BI17" i="8"/>
  <c r="BH17" i="8"/>
  <c r="BD17" i="8"/>
  <c r="BC17" i="8"/>
  <c r="BB17" i="8"/>
  <c r="AX17" i="8"/>
  <c r="AW17" i="8"/>
  <c r="AV17" i="8"/>
  <c r="AR17" i="8"/>
  <c r="AQ17" i="8"/>
  <c r="AP17" i="8"/>
  <c r="AL17" i="8"/>
  <c r="AK17" i="8"/>
  <c r="AJ17" i="8"/>
  <c r="AF17" i="8"/>
  <c r="AE17" i="8"/>
  <c r="AD17" i="8"/>
  <c r="Z17" i="8"/>
  <c r="Y17" i="8"/>
  <c r="CA17" i="8" s="1"/>
  <c r="X17" i="8"/>
  <c r="T17" i="8"/>
  <c r="S17" i="8"/>
  <c r="R17" i="8"/>
  <c r="N17" i="8"/>
  <c r="M17" i="8"/>
  <c r="L17" i="8"/>
  <c r="H17" i="8"/>
  <c r="G17" i="8"/>
  <c r="F17" i="8"/>
  <c r="BV16" i="8"/>
  <c r="BU16" i="8"/>
  <c r="BT16" i="8"/>
  <c r="BP16" i="8"/>
  <c r="BO16" i="8"/>
  <c r="BN16" i="8"/>
  <c r="BJ16" i="8"/>
  <c r="BI16" i="8"/>
  <c r="BH16" i="8"/>
  <c r="BD16" i="8"/>
  <c r="BC16" i="8"/>
  <c r="BB16" i="8"/>
  <c r="AX16" i="8"/>
  <c r="AW16" i="8"/>
  <c r="AV16" i="8"/>
  <c r="AR16" i="8"/>
  <c r="AQ16" i="8"/>
  <c r="AP16" i="8"/>
  <c r="AL16" i="8"/>
  <c r="AL54" i="8" s="1"/>
  <c r="AK16" i="8"/>
  <c r="AJ16" i="8"/>
  <c r="AF16" i="8"/>
  <c r="AE16" i="8"/>
  <c r="AD16" i="8"/>
  <c r="Z16" i="8"/>
  <c r="Y16" i="8"/>
  <c r="X16" i="8"/>
  <c r="T16" i="8"/>
  <c r="S16" i="8"/>
  <c r="R16" i="8"/>
  <c r="R54" i="8" s="1"/>
  <c r="BL19" i="4" s="1"/>
  <c r="N16" i="8"/>
  <c r="M16" i="8"/>
  <c r="L16" i="8"/>
  <c r="H16" i="8"/>
  <c r="G16" i="8"/>
  <c r="F16" i="8"/>
  <c r="BV15" i="8"/>
  <c r="BU15" i="8"/>
  <c r="BT15" i="8"/>
  <c r="BP15" i="8"/>
  <c r="BO15" i="8"/>
  <c r="BN15" i="8"/>
  <c r="BJ15" i="8"/>
  <c r="BI15" i="8"/>
  <c r="BH15" i="8"/>
  <c r="BD15" i="8"/>
  <c r="BC15" i="8"/>
  <c r="BB15" i="8"/>
  <c r="BB54" i="8" s="1"/>
  <c r="BL25" i="4" s="1"/>
  <c r="AX15" i="8"/>
  <c r="AW15" i="8"/>
  <c r="AV15" i="8"/>
  <c r="AR15" i="8"/>
  <c r="AQ15" i="8"/>
  <c r="AP15" i="8"/>
  <c r="AL15" i="8"/>
  <c r="AK15" i="8"/>
  <c r="AJ15" i="8"/>
  <c r="AF15" i="8"/>
  <c r="AE15" i="8"/>
  <c r="AD15" i="8"/>
  <c r="Z15" i="8"/>
  <c r="Y15" i="8"/>
  <c r="X15" i="8"/>
  <c r="T15" i="8"/>
  <c r="S15" i="8"/>
  <c r="R15" i="8"/>
  <c r="N15" i="8"/>
  <c r="N54" i="8" s="1"/>
  <c r="M15" i="8"/>
  <c r="L15" i="8"/>
  <c r="H15" i="8"/>
  <c r="G15" i="8"/>
  <c r="F15" i="8"/>
  <c r="BS14" i="8"/>
  <c r="W14" i="8"/>
  <c r="C11" i="8"/>
  <c r="AW14" i="8"/>
  <c r="C10" i="8"/>
  <c r="AV14" i="8"/>
  <c r="C9" i="8"/>
  <c r="BY14" i="8"/>
  <c r="C8" i="8"/>
  <c r="AN14" i="8" s="1"/>
  <c r="BF14" i="8"/>
  <c r="C7" i="8"/>
  <c r="BE68" i="7"/>
  <c r="BE67" i="7"/>
  <c r="BD67" i="7"/>
  <c r="BC67" i="7"/>
  <c r="BB67" i="7"/>
  <c r="BA67" i="7"/>
  <c r="AZ67" i="7"/>
  <c r="AY67" i="7"/>
  <c r="AX67" i="7"/>
  <c r="AU67" i="7"/>
  <c r="AT67" i="7"/>
  <c r="AR67" i="7"/>
  <c r="AO67" i="7"/>
  <c r="AL67" i="7"/>
  <c r="AI67" i="7"/>
  <c r="AF67" i="7"/>
  <c r="AC67" i="7"/>
  <c r="Z67" i="7"/>
  <c r="W67" i="7"/>
  <c r="T67" i="7"/>
  <c r="Q67" i="7"/>
  <c r="N67" i="7"/>
  <c r="K67" i="7"/>
  <c r="BE66" i="7"/>
  <c r="BD66" i="7"/>
  <c r="BC66" i="7"/>
  <c r="BB66" i="7"/>
  <c r="BA66" i="7"/>
  <c r="AZ66" i="7"/>
  <c r="AY66" i="7"/>
  <c r="AX66" i="7"/>
  <c r="AU66" i="7"/>
  <c r="AT66" i="7"/>
  <c r="AR66" i="7"/>
  <c r="AO66" i="7"/>
  <c r="AL66" i="7"/>
  <c r="AI66" i="7"/>
  <c r="AF66" i="7"/>
  <c r="AC66" i="7"/>
  <c r="Z66" i="7"/>
  <c r="W66" i="7"/>
  <c r="T66" i="7"/>
  <c r="Q66" i="7"/>
  <c r="N66" i="7"/>
  <c r="K66" i="7"/>
  <c r="BE65" i="7"/>
  <c r="BD65" i="7"/>
  <c r="BC65" i="7"/>
  <c r="BB65" i="7"/>
  <c r="BA65" i="7"/>
  <c r="AZ65" i="7"/>
  <c r="AY65" i="7"/>
  <c r="AX65" i="7"/>
  <c r="AU65" i="7"/>
  <c r="AT65" i="7"/>
  <c r="AR65" i="7"/>
  <c r="AO65" i="7"/>
  <c r="AL65" i="7"/>
  <c r="AI65" i="7"/>
  <c r="AF65" i="7"/>
  <c r="AC65" i="7"/>
  <c r="Z65" i="7"/>
  <c r="W65" i="7"/>
  <c r="T65" i="7"/>
  <c r="Q65" i="7"/>
  <c r="N65" i="7"/>
  <c r="K65" i="7"/>
  <c r="BE64" i="7"/>
  <c r="BD64" i="7"/>
  <c r="BC64" i="7"/>
  <c r="BB64" i="7"/>
  <c r="BA64" i="7"/>
  <c r="AZ64" i="7"/>
  <c r="AY64" i="7"/>
  <c r="AX64" i="7"/>
  <c r="AU64" i="7"/>
  <c r="AT64" i="7"/>
  <c r="AS64" i="7" s="1"/>
  <c r="AR64" i="7"/>
  <c r="AO64" i="7"/>
  <c r="AL64" i="7"/>
  <c r="AI64" i="7"/>
  <c r="AF64" i="7"/>
  <c r="AC64" i="7"/>
  <c r="Z64" i="7"/>
  <c r="W64" i="7"/>
  <c r="T64" i="7"/>
  <c r="Q64" i="7"/>
  <c r="N64" i="7"/>
  <c r="K64" i="7"/>
  <c r="BE63" i="7"/>
  <c r="BD63" i="7"/>
  <c r="BC63" i="7"/>
  <c r="BB63" i="7"/>
  <c r="BA63" i="7"/>
  <c r="AZ63" i="7"/>
  <c r="AY63" i="7"/>
  <c r="AX63" i="7"/>
  <c r="AT63" i="7"/>
  <c r="AR63" i="7"/>
  <c r="AO63" i="7"/>
  <c r="AL63" i="7"/>
  <c r="AI63" i="7"/>
  <c r="AF63" i="7"/>
  <c r="AC63" i="7"/>
  <c r="Y63" i="7"/>
  <c r="X63" i="7"/>
  <c r="K63" i="7"/>
  <c r="N63" i="7" s="1"/>
  <c r="Q63" i="7" s="1"/>
  <c r="T63" i="7" s="1"/>
  <c r="W63" i="7" s="1"/>
  <c r="BE62" i="7"/>
  <c r="BD62" i="7"/>
  <c r="BC62" i="7"/>
  <c r="BB62" i="7"/>
  <c r="BA62" i="7"/>
  <c r="AZ62" i="7"/>
  <c r="AY62" i="7"/>
  <c r="AX62" i="7"/>
  <c r="AU62" i="7"/>
  <c r="AT62" i="7"/>
  <c r="AS62" i="7" s="1"/>
  <c r="AR62" i="7"/>
  <c r="AO62" i="7"/>
  <c r="AL62" i="7"/>
  <c r="AI62" i="7"/>
  <c r="AF62" i="7"/>
  <c r="AC62" i="7"/>
  <c r="Z62" i="7"/>
  <c r="T62" i="7"/>
  <c r="W62" i="7" s="1"/>
  <c r="Q62" i="7"/>
  <c r="N62" i="7"/>
  <c r="K62" i="7"/>
  <c r="BE61" i="7"/>
  <c r="BD61" i="7"/>
  <c r="BC61" i="7"/>
  <c r="BB61" i="7"/>
  <c r="BA61" i="7"/>
  <c r="AZ61" i="7"/>
  <c r="AY61" i="7"/>
  <c r="AX61" i="7"/>
  <c r="AU61" i="7"/>
  <c r="AV61" i="7"/>
  <c r="AT61" i="7"/>
  <c r="AS61" i="7"/>
  <c r="AR61" i="7"/>
  <c r="AO61" i="7"/>
  <c r="AL61" i="7"/>
  <c r="AI61" i="7"/>
  <c r="AF61" i="7"/>
  <c r="AC61" i="7"/>
  <c r="Z61" i="7"/>
  <c r="W61" i="7"/>
  <c r="T61" i="7"/>
  <c r="Q61" i="7"/>
  <c r="N61" i="7"/>
  <c r="K61" i="7"/>
  <c r="BE60" i="7"/>
  <c r="BD60" i="7"/>
  <c r="BC60" i="7"/>
  <c r="BB60" i="7"/>
  <c r="BA60" i="7"/>
  <c r="AZ60" i="7"/>
  <c r="AY60" i="7"/>
  <c r="AX60" i="7"/>
  <c r="AU60" i="7"/>
  <c r="AT60" i="7"/>
  <c r="AR60" i="7"/>
  <c r="AO60" i="7"/>
  <c r="AL60" i="7"/>
  <c r="AI60" i="7"/>
  <c r="AF60" i="7"/>
  <c r="AC60" i="7"/>
  <c r="K60" i="7"/>
  <c r="N60" i="7" s="1"/>
  <c r="Q60" i="7" s="1"/>
  <c r="T60" i="7" s="1"/>
  <c r="W60" i="7"/>
  <c r="Z60" i="7" s="1"/>
  <c r="BE59" i="7"/>
  <c r="BD59" i="7"/>
  <c r="BC59" i="7"/>
  <c r="BB59" i="7"/>
  <c r="BA59" i="7"/>
  <c r="AZ59" i="7"/>
  <c r="AY59" i="7"/>
  <c r="AX59" i="7"/>
  <c r="AU59" i="7"/>
  <c r="AT59" i="7"/>
  <c r="AS59" i="7"/>
  <c r="AR59" i="7"/>
  <c r="AO59" i="7"/>
  <c r="AL59" i="7"/>
  <c r="AI59" i="7"/>
  <c r="K59" i="7"/>
  <c r="N59" i="7" s="1"/>
  <c r="Q59" i="7" s="1"/>
  <c r="T59" i="7" s="1"/>
  <c r="W59" i="7" s="1"/>
  <c r="Z59" i="7" s="1"/>
  <c r="AC59" i="7" s="1"/>
  <c r="AF59" i="7" s="1"/>
  <c r="BE58" i="7"/>
  <c r="BD58" i="7"/>
  <c r="BC58" i="7"/>
  <c r="BB58" i="7"/>
  <c r="BA58" i="7"/>
  <c r="AZ58" i="7"/>
  <c r="AY58" i="7"/>
  <c r="AX58" i="7"/>
  <c r="AU58" i="7"/>
  <c r="AT58" i="7"/>
  <c r="AV58" i="7" s="1"/>
  <c r="AS58" i="7"/>
  <c r="AR58" i="7"/>
  <c r="AO58" i="7"/>
  <c r="AL58" i="7"/>
  <c r="AI58" i="7"/>
  <c r="AF58" i="7"/>
  <c r="AC58" i="7"/>
  <c r="Z58" i="7"/>
  <c r="W58" i="7"/>
  <c r="T58" i="7"/>
  <c r="Q58" i="7"/>
  <c r="N58" i="7"/>
  <c r="K58" i="7"/>
  <c r="BE57" i="7"/>
  <c r="BD57" i="7"/>
  <c r="BC57" i="7"/>
  <c r="BB57" i="7"/>
  <c r="BA57" i="7"/>
  <c r="AZ57" i="7"/>
  <c r="AY57" i="7"/>
  <c r="AX57" i="7"/>
  <c r="AU57" i="7"/>
  <c r="AT57" i="7"/>
  <c r="AV57" i="7"/>
  <c r="AR57" i="7"/>
  <c r="AO57" i="7"/>
  <c r="AL57" i="7"/>
  <c r="AI57" i="7"/>
  <c r="AF57" i="7"/>
  <c r="AC57" i="7"/>
  <c r="Z57" i="7"/>
  <c r="W57" i="7"/>
  <c r="T57" i="7"/>
  <c r="Q57" i="7"/>
  <c r="N57" i="7"/>
  <c r="K57" i="7"/>
  <c r="BE56" i="7"/>
  <c r="BD56" i="7"/>
  <c r="BC56" i="7"/>
  <c r="BB56" i="7"/>
  <c r="BA56" i="7"/>
  <c r="AZ56" i="7"/>
  <c r="AY56" i="7"/>
  <c r="AX56" i="7"/>
  <c r="AU56" i="7"/>
  <c r="AV56" i="7" s="1"/>
  <c r="AT56" i="7"/>
  <c r="AR56" i="7"/>
  <c r="AO56" i="7"/>
  <c r="AL56" i="7"/>
  <c r="AI56" i="7"/>
  <c r="AF56" i="7"/>
  <c r="AC56" i="7"/>
  <c r="Z56" i="7"/>
  <c r="W56" i="7"/>
  <c r="T56" i="7"/>
  <c r="Q56" i="7"/>
  <c r="N56" i="7"/>
  <c r="K56" i="7"/>
  <c r="BE55" i="7"/>
  <c r="BD55" i="7"/>
  <c r="BC55" i="7"/>
  <c r="BB55" i="7"/>
  <c r="BA55" i="7"/>
  <c r="AZ55" i="7"/>
  <c r="AY55" i="7"/>
  <c r="AX55" i="7"/>
  <c r="AU55" i="7"/>
  <c r="AT55" i="7"/>
  <c r="AR55" i="7"/>
  <c r="AO55" i="7"/>
  <c r="AL55" i="7"/>
  <c r="AI55" i="7"/>
  <c r="AF55" i="7"/>
  <c r="AC55" i="7"/>
  <c r="Z55" i="7"/>
  <c r="W55" i="7"/>
  <c r="T55" i="7"/>
  <c r="Q55" i="7"/>
  <c r="N55" i="7"/>
  <c r="K55" i="7"/>
  <c r="BE54" i="7"/>
  <c r="BD54" i="7"/>
  <c r="BC54" i="7"/>
  <c r="BB54" i="7"/>
  <c r="BA54" i="7"/>
  <c r="AZ54" i="7"/>
  <c r="AY54" i="7"/>
  <c r="AX54" i="7"/>
  <c r="AU54" i="7"/>
  <c r="AT54" i="7"/>
  <c r="AR54" i="7"/>
  <c r="AO54" i="7"/>
  <c r="AL54" i="7"/>
  <c r="AI54" i="7"/>
  <c r="AF54" i="7"/>
  <c r="AC54" i="7"/>
  <c r="Z54" i="7"/>
  <c r="W54" i="7"/>
  <c r="T54" i="7"/>
  <c r="Q54" i="7"/>
  <c r="N54" i="7"/>
  <c r="K54" i="7"/>
  <c r="BE53" i="7"/>
  <c r="BD53" i="7"/>
  <c r="BC53" i="7"/>
  <c r="BB53" i="7"/>
  <c r="BA53" i="7"/>
  <c r="AZ53" i="7"/>
  <c r="AY53" i="7"/>
  <c r="AX53" i="7"/>
  <c r="AU53" i="7"/>
  <c r="AT53" i="7"/>
  <c r="AR53" i="7"/>
  <c r="AO53" i="7"/>
  <c r="AL53" i="7"/>
  <c r="AI53" i="7"/>
  <c r="AF53" i="7"/>
  <c r="AC53" i="7"/>
  <c r="Z53" i="7"/>
  <c r="W53" i="7"/>
  <c r="T53" i="7"/>
  <c r="Q53" i="7"/>
  <c r="N53" i="7"/>
  <c r="K53" i="7"/>
  <c r="BE52" i="7"/>
  <c r="BD52" i="7"/>
  <c r="BC52" i="7"/>
  <c r="BB52" i="7"/>
  <c r="BA52" i="7"/>
  <c r="AZ52" i="7"/>
  <c r="AY52" i="7"/>
  <c r="AX52" i="7"/>
  <c r="AU52" i="7"/>
  <c r="AT52" i="7"/>
  <c r="AR52" i="7"/>
  <c r="AO52" i="7"/>
  <c r="AL52" i="7"/>
  <c r="AI52" i="7"/>
  <c r="AF52" i="7"/>
  <c r="AC52" i="7"/>
  <c r="Z52" i="7"/>
  <c r="W52" i="7"/>
  <c r="T52" i="7"/>
  <c r="Q52" i="7"/>
  <c r="N52" i="7"/>
  <c r="K52" i="7"/>
  <c r="BE51" i="7"/>
  <c r="BD51" i="7"/>
  <c r="BC51" i="7"/>
  <c r="BB51" i="7"/>
  <c r="BA51" i="7"/>
  <c r="AZ51" i="7"/>
  <c r="AY51" i="7"/>
  <c r="AX51" i="7"/>
  <c r="AU51" i="7"/>
  <c r="AT51" i="7"/>
  <c r="AV51" i="7" s="1"/>
  <c r="AR51" i="7"/>
  <c r="AO51" i="7"/>
  <c r="AL51" i="7"/>
  <c r="AI51" i="7"/>
  <c r="AF51" i="7"/>
  <c r="AC51" i="7"/>
  <c r="Z51" i="7"/>
  <c r="W51" i="7"/>
  <c r="T51" i="7"/>
  <c r="Q51" i="7"/>
  <c r="N51" i="7"/>
  <c r="K51" i="7"/>
  <c r="BE50" i="7"/>
  <c r="BD50" i="7"/>
  <c r="BC50" i="7"/>
  <c r="BB50" i="7"/>
  <c r="BA50" i="7"/>
  <c r="AZ50" i="7"/>
  <c r="AY50" i="7"/>
  <c r="AX50" i="7"/>
  <c r="AU50" i="7"/>
  <c r="AT50" i="7"/>
  <c r="AV50" i="7"/>
  <c r="AR50" i="7"/>
  <c r="AO50" i="7"/>
  <c r="AL50" i="7"/>
  <c r="AI50" i="7"/>
  <c r="AF50" i="7"/>
  <c r="AC50" i="7"/>
  <c r="Z50" i="7"/>
  <c r="W50" i="7"/>
  <c r="T50" i="7"/>
  <c r="Q50" i="7"/>
  <c r="N50" i="7"/>
  <c r="K50" i="7"/>
  <c r="BE49" i="7"/>
  <c r="BD49" i="7"/>
  <c r="BC49" i="7"/>
  <c r="BB49" i="7"/>
  <c r="BA49" i="7"/>
  <c r="AZ49" i="7"/>
  <c r="AY49" i="7"/>
  <c r="AX49" i="7"/>
  <c r="AU49" i="7"/>
  <c r="AT49" i="7"/>
  <c r="AV49" i="7" s="1"/>
  <c r="AR49" i="7"/>
  <c r="AO49" i="7"/>
  <c r="AL49" i="7"/>
  <c r="AI49" i="7"/>
  <c r="AF49" i="7"/>
  <c r="AC49" i="7"/>
  <c r="Z49" i="7"/>
  <c r="W49" i="7"/>
  <c r="T49" i="7"/>
  <c r="Q49" i="7"/>
  <c r="N49" i="7"/>
  <c r="K49" i="7"/>
  <c r="BE48" i="7"/>
  <c r="BD48" i="7"/>
  <c r="BC48" i="7"/>
  <c r="BB48" i="7"/>
  <c r="BA48" i="7"/>
  <c r="AZ48" i="7"/>
  <c r="AY48" i="7"/>
  <c r="AX48" i="7"/>
  <c r="AU48" i="7"/>
  <c r="AT48" i="7"/>
  <c r="AR48" i="7"/>
  <c r="AO48" i="7"/>
  <c r="AL48" i="7"/>
  <c r="AI48" i="7"/>
  <c r="AF48" i="7"/>
  <c r="K48" i="7"/>
  <c r="N48" i="7"/>
  <c r="Q48" i="7"/>
  <c r="T48" i="7" s="1"/>
  <c r="W48" i="7" s="1"/>
  <c r="Z48" i="7" s="1"/>
  <c r="AC48" i="7" s="1"/>
  <c r="BE47" i="7"/>
  <c r="BD47" i="7"/>
  <c r="BC47" i="7"/>
  <c r="BB47" i="7"/>
  <c r="BA47" i="7"/>
  <c r="AZ47" i="7"/>
  <c r="AY47" i="7"/>
  <c r="AX47" i="7"/>
  <c r="AU47" i="7"/>
  <c r="AT47" i="7"/>
  <c r="AR47" i="7"/>
  <c r="AO47" i="7"/>
  <c r="AL47" i="7"/>
  <c r="AI47" i="7"/>
  <c r="K47" i="7"/>
  <c r="N47" i="7" s="1"/>
  <c r="Q47" i="7" s="1"/>
  <c r="T47" i="7" s="1"/>
  <c r="W47" i="7"/>
  <c r="Z47" i="7" s="1"/>
  <c r="AC47" i="7" s="1"/>
  <c r="AF47" i="7" s="1"/>
  <c r="BE46" i="7"/>
  <c r="BD46" i="7"/>
  <c r="BC46" i="7"/>
  <c r="BB46" i="7"/>
  <c r="BA46" i="7"/>
  <c r="AZ46" i="7"/>
  <c r="AY46" i="7"/>
  <c r="AX46" i="7"/>
  <c r="AU46" i="7"/>
  <c r="AT46" i="7"/>
  <c r="AS46" i="7" s="1"/>
  <c r="AR46" i="7"/>
  <c r="AO46" i="7"/>
  <c r="AL46" i="7"/>
  <c r="AI46" i="7"/>
  <c r="AF46" i="7"/>
  <c r="AC46" i="7"/>
  <c r="Z46" i="7"/>
  <c r="W46" i="7"/>
  <c r="T46" i="7"/>
  <c r="Q46" i="7"/>
  <c r="N46" i="7"/>
  <c r="K46" i="7"/>
  <c r="BE45" i="7"/>
  <c r="BD45" i="7"/>
  <c r="BC45" i="7"/>
  <c r="BB45" i="7"/>
  <c r="BA45" i="7"/>
  <c r="AZ45" i="7"/>
  <c r="AY45" i="7"/>
  <c r="AX45" i="7"/>
  <c r="AU45" i="7"/>
  <c r="AT45" i="7"/>
  <c r="AV45" i="7" s="1"/>
  <c r="AR45" i="7"/>
  <c r="AO45" i="7"/>
  <c r="AL45" i="7"/>
  <c r="AI45" i="7"/>
  <c r="AF45" i="7"/>
  <c r="AC45" i="7"/>
  <c r="Z45" i="7"/>
  <c r="W45" i="7"/>
  <c r="T45" i="7"/>
  <c r="Q45" i="7"/>
  <c r="N45" i="7"/>
  <c r="K45" i="7"/>
  <c r="BE44" i="7"/>
  <c r="BD44" i="7"/>
  <c r="BC44" i="7"/>
  <c r="BB44" i="7"/>
  <c r="BA44" i="7"/>
  <c r="AZ44" i="7"/>
  <c r="AY44" i="7"/>
  <c r="AX44" i="7"/>
  <c r="AU44" i="7"/>
  <c r="AT44" i="7"/>
  <c r="AV44" i="7" s="1"/>
  <c r="AR44" i="7"/>
  <c r="AO44" i="7"/>
  <c r="AL44" i="7"/>
  <c r="AI44" i="7"/>
  <c r="AF44" i="7"/>
  <c r="AC44" i="7"/>
  <c r="K44" i="7"/>
  <c r="N44" i="7"/>
  <c r="Q44" i="7" s="1"/>
  <c r="T44" i="7" s="1"/>
  <c r="W44" i="7" s="1"/>
  <c r="Z44" i="7" s="1"/>
  <c r="BE43" i="7"/>
  <c r="BD43" i="7"/>
  <c r="BC43" i="7"/>
  <c r="BB43" i="7"/>
  <c r="BA43" i="7"/>
  <c r="AZ43" i="7"/>
  <c r="AY43" i="7"/>
  <c r="AX43" i="7"/>
  <c r="AU43" i="7"/>
  <c r="AV43" i="7" s="1"/>
  <c r="AT43" i="7"/>
  <c r="AR43" i="7"/>
  <c r="AO43" i="7"/>
  <c r="AL43" i="7"/>
  <c r="AI43" i="7"/>
  <c r="AF43" i="7"/>
  <c r="AC43" i="7"/>
  <c r="Z43" i="7"/>
  <c r="W43" i="7"/>
  <c r="T43" i="7"/>
  <c r="Q43" i="7"/>
  <c r="N43" i="7"/>
  <c r="K43" i="7"/>
  <c r="BE42" i="7"/>
  <c r="BD42" i="7"/>
  <c r="BC42" i="7"/>
  <c r="BB42" i="7"/>
  <c r="BA42" i="7"/>
  <c r="AZ42" i="7"/>
  <c r="AY42" i="7"/>
  <c r="AX42" i="7"/>
  <c r="AU42" i="7"/>
  <c r="AT42" i="7"/>
  <c r="AV42" i="7"/>
  <c r="AR42" i="7"/>
  <c r="AO42" i="7"/>
  <c r="AL42" i="7"/>
  <c r="AI42" i="7"/>
  <c r="AF42" i="7"/>
  <c r="AC42" i="7"/>
  <c r="Z42" i="7"/>
  <c r="W42" i="7"/>
  <c r="T42" i="7"/>
  <c r="Q42" i="7"/>
  <c r="N42" i="7"/>
  <c r="K42" i="7"/>
  <c r="BE41" i="7"/>
  <c r="BD41" i="7"/>
  <c r="BC41" i="7"/>
  <c r="BB41" i="7"/>
  <c r="BA41" i="7"/>
  <c r="AZ41" i="7"/>
  <c r="AY41" i="7"/>
  <c r="AX41" i="7"/>
  <c r="AU41" i="7"/>
  <c r="AT41" i="7"/>
  <c r="AV41" i="7"/>
  <c r="AR41" i="7"/>
  <c r="AO41" i="7"/>
  <c r="AL41" i="7"/>
  <c r="AI41" i="7"/>
  <c r="AF41" i="7"/>
  <c r="AC41" i="7"/>
  <c r="Z41" i="7"/>
  <c r="W41" i="7"/>
  <c r="T41" i="7"/>
  <c r="Q41" i="7"/>
  <c r="N41" i="7"/>
  <c r="K41" i="7"/>
  <c r="BE40" i="7"/>
  <c r="BD40" i="7"/>
  <c r="BC40" i="7"/>
  <c r="BB40" i="7"/>
  <c r="BA40" i="7"/>
  <c r="AZ40" i="7"/>
  <c r="AY40" i="7"/>
  <c r="AX40" i="7"/>
  <c r="AU40" i="7"/>
  <c r="AT40" i="7"/>
  <c r="AR40" i="7"/>
  <c r="AO40" i="7"/>
  <c r="AL40" i="7"/>
  <c r="AI40" i="7"/>
  <c r="AF40" i="7"/>
  <c r="AC40" i="7"/>
  <c r="Z40" i="7"/>
  <c r="W40" i="7"/>
  <c r="T40" i="7"/>
  <c r="Q40" i="7"/>
  <c r="N40" i="7"/>
  <c r="K40" i="7"/>
  <c r="BE39" i="7"/>
  <c r="BD39" i="7"/>
  <c r="BC39" i="7"/>
  <c r="BB39" i="7"/>
  <c r="BA39" i="7"/>
  <c r="AZ39" i="7"/>
  <c r="AY39" i="7"/>
  <c r="AX39" i="7"/>
  <c r="AU39" i="7"/>
  <c r="AV39" i="7"/>
  <c r="AT39" i="7"/>
  <c r="AS39" i="7" s="1"/>
  <c r="AR39" i="7"/>
  <c r="AO39" i="7"/>
  <c r="AL39" i="7"/>
  <c r="AI39" i="7"/>
  <c r="AF39" i="7"/>
  <c r="AC39" i="7"/>
  <c r="Z39" i="7"/>
  <c r="W39" i="7"/>
  <c r="T39" i="7"/>
  <c r="Q39" i="7"/>
  <c r="N39" i="7"/>
  <c r="K39" i="7"/>
  <c r="BE38" i="7"/>
  <c r="BD38" i="7"/>
  <c r="BC38" i="7"/>
  <c r="BB38" i="7"/>
  <c r="BA38" i="7"/>
  <c r="AZ38" i="7"/>
  <c r="AY38" i="7"/>
  <c r="AX38" i="7"/>
  <c r="AU38" i="7"/>
  <c r="AT38" i="7"/>
  <c r="AR38" i="7"/>
  <c r="AO38" i="7"/>
  <c r="AL38" i="7"/>
  <c r="AI38" i="7"/>
  <c r="AF38" i="7"/>
  <c r="AC38" i="7"/>
  <c r="Q38" i="7"/>
  <c r="T38" i="7"/>
  <c r="W38" i="7" s="1"/>
  <c r="Z38" i="7" s="1"/>
  <c r="N38" i="7"/>
  <c r="K38" i="7"/>
  <c r="BE37" i="7"/>
  <c r="BD37" i="7"/>
  <c r="BC37" i="7"/>
  <c r="BB37" i="7"/>
  <c r="BA37" i="7"/>
  <c r="AZ37" i="7"/>
  <c r="AY37" i="7"/>
  <c r="AX37" i="7"/>
  <c r="AU37" i="7"/>
  <c r="AT37" i="7"/>
  <c r="AR37" i="7"/>
  <c r="AO37" i="7"/>
  <c r="AL37" i="7"/>
  <c r="AI37" i="7"/>
  <c r="AF37" i="7"/>
  <c r="AC37" i="7"/>
  <c r="K37" i="7"/>
  <c r="N37" i="7" s="1"/>
  <c r="Q37" i="7"/>
  <c r="T37" i="7" s="1"/>
  <c r="W37" i="7" s="1"/>
  <c r="Z37" i="7"/>
  <c r="BE36" i="7"/>
  <c r="BD36" i="7"/>
  <c r="BC36" i="7"/>
  <c r="BB36" i="7"/>
  <c r="BA36" i="7"/>
  <c r="AZ36" i="7"/>
  <c r="AY36" i="7"/>
  <c r="AX36" i="7"/>
  <c r="AU36" i="7"/>
  <c r="AV36" i="7" s="1"/>
  <c r="AT36" i="7"/>
  <c r="AR36" i="7"/>
  <c r="AO36" i="7"/>
  <c r="AL36" i="7"/>
  <c r="AI36" i="7"/>
  <c r="AF36" i="7"/>
  <c r="AC36" i="7"/>
  <c r="K36" i="7"/>
  <c r="N36" i="7" s="1"/>
  <c r="Q36" i="7" s="1"/>
  <c r="T36" i="7" s="1"/>
  <c r="W36" i="7" s="1"/>
  <c r="Z36" i="7" s="1"/>
  <c r="BE35" i="7"/>
  <c r="BD35" i="7"/>
  <c r="BC35" i="7"/>
  <c r="BB35" i="7"/>
  <c r="BA35" i="7"/>
  <c r="AZ35" i="7"/>
  <c r="AY35" i="7"/>
  <c r="AX35" i="7"/>
  <c r="AU35" i="7"/>
  <c r="AV35" i="7" s="1"/>
  <c r="AT35" i="7"/>
  <c r="AR35" i="7"/>
  <c r="AO35" i="7"/>
  <c r="AL35" i="7"/>
  <c r="AI35" i="7"/>
  <c r="AF35" i="7"/>
  <c r="AC35" i="7"/>
  <c r="K35" i="7"/>
  <c r="N35" i="7"/>
  <c r="Q35" i="7" s="1"/>
  <c r="T35" i="7" s="1"/>
  <c r="W35" i="7" s="1"/>
  <c r="Z35" i="7" s="1"/>
  <c r="BE34" i="7"/>
  <c r="BD34" i="7"/>
  <c r="BC34" i="7"/>
  <c r="BB34" i="7"/>
  <c r="BA34" i="7"/>
  <c r="AZ34" i="7"/>
  <c r="AY34" i="7"/>
  <c r="AX34" i="7"/>
  <c r="AU34" i="7"/>
  <c r="AT34" i="7"/>
  <c r="AR34" i="7"/>
  <c r="AO34" i="7"/>
  <c r="AL34" i="7"/>
  <c r="AI34" i="7"/>
  <c r="AF34" i="7"/>
  <c r="AC34" i="7"/>
  <c r="K34" i="7"/>
  <c r="N34" i="7" s="1"/>
  <c r="Q34" i="7" s="1"/>
  <c r="T34" i="7" s="1"/>
  <c r="W34" i="7" s="1"/>
  <c r="Z34" i="7" s="1"/>
  <c r="BE33" i="7"/>
  <c r="BD33" i="7"/>
  <c r="BC33" i="7"/>
  <c r="BB33" i="7"/>
  <c r="BA33" i="7"/>
  <c r="AZ33" i="7"/>
  <c r="AY33" i="7"/>
  <c r="AX33" i="7"/>
  <c r="AU33" i="7"/>
  <c r="AT33" i="7"/>
  <c r="AV33" i="7"/>
  <c r="AR33" i="7"/>
  <c r="AO33" i="7"/>
  <c r="AL33" i="7"/>
  <c r="AI33" i="7"/>
  <c r="AF33" i="7"/>
  <c r="AC33" i="7"/>
  <c r="K33" i="7"/>
  <c r="N33" i="7"/>
  <c r="Q33" i="7"/>
  <c r="T33" i="7" s="1"/>
  <c r="W33" i="7" s="1"/>
  <c r="Z33" i="7" s="1"/>
  <c r="BE32" i="7"/>
  <c r="BD32" i="7"/>
  <c r="BC32" i="7"/>
  <c r="BB32" i="7"/>
  <c r="BA32" i="7"/>
  <c r="AZ32" i="7"/>
  <c r="AY32" i="7"/>
  <c r="AX32" i="7"/>
  <c r="AU32" i="7"/>
  <c r="AT32" i="7"/>
  <c r="AV32" i="7"/>
  <c r="AR32" i="7"/>
  <c r="AO32" i="7"/>
  <c r="AL32" i="7"/>
  <c r="AI32" i="7"/>
  <c r="AF32" i="7"/>
  <c r="AC32" i="7"/>
  <c r="K32" i="7"/>
  <c r="N32" i="7"/>
  <c r="Q32" i="7" s="1"/>
  <c r="T32" i="7" s="1"/>
  <c r="W32" i="7" s="1"/>
  <c r="Z32" i="7"/>
  <c r="BE31" i="7"/>
  <c r="BD31" i="7"/>
  <c r="BC31" i="7"/>
  <c r="BB31" i="7"/>
  <c r="BA31" i="7"/>
  <c r="AZ31" i="7"/>
  <c r="AY31" i="7"/>
  <c r="AX31" i="7"/>
  <c r="AU31" i="7"/>
  <c r="AV31" i="7" s="1"/>
  <c r="AT31" i="7"/>
  <c r="AR31" i="7"/>
  <c r="AO31" i="7"/>
  <c r="AL31" i="7"/>
  <c r="AI31" i="7"/>
  <c r="AF31" i="7"/>
  <c r="AC31" i="7"/>
  <c r="K31" i="7"/>
  <c r="N31" i="7" s="1"/>
  <c r="Q31" i="7" s="1"/>
  <c r="T31" i="7"/>
  <c r="W31" i="7"/>
  <c r="Z31" i="7" s="1"/>
  <c r="BE30" i="7"/>
  <c r="BD30" i="7"/>
  <c r="BC30" i="7"/>
  <c r="BB30" i="7"/>
  <c r="BA30" i="7"/>
  <c r="AZ30" i="7"/>
  <c r="AY30" i="7"/>
  <c r="AX30" i="7"/>
  <c r="AU30" i="7"/>
  <c r="AT30" i="7"/>
  <c r="AS30" i="7" s="1"/>
  <c r="AR30" i="7"/>
  <c r="AO30" i="7"/>
  <c r="AL30" i="7"/>
  <c r="AI30" i="7"/>
  <c r="AF30" i="7"/>
  <c r="AC30" i="7"/>
  <c r="K30" i="7"/>
  <c r="N30" i="7"/>
  <c r="Q30" i="7" s="1"/>
  <c r="T30" i="7" s="1"/>
  <c r="W30" i="7" s="1"/>
  <c r="Z30" i="7" s="1"/>
  <c r="BE29" i="7"/>
  <c r="BD29" i="7"/>
  <c r="BC29" i="7"/>
  <c r="BB29" i="7"/>
  <c r="BA29" i="7"/>
  <c r="AZ29" i="7"/>
  <c r="AY29" i="7"/>
  <c r="AX29" i="7"/>
  <c r="AU29" i="7"/>
  <c r="AT29" i="7"/>
  <c r="AS29" i="7"/>
  <c r="AR29" i="7"/>
  <c r="AO29" i="7"/>
  <c r="AL29" i="7"/>
  <c r="AI29" i="7"/>
  <c r="AF29" i="7"/>
  <c r="AC29" i="7"/>
  <c r="K29" i="7"/>
  <c r="N29" i="7"/>
  <c r="Q29" i="7"/>
  <c r="T29" i="7" s="1"/>
  <c r="W29" i="7" s="1"/>
  <c r="Z29" i="7" s="1"/>
  <c r="BE28" i="7"/>
  <c r="BD28" i="7"/>
  <c r="BC28" i="7"/>
  <c r="BB28" i="7"/>
  <c r="BA28" i="7"/>
  <c r="AZ28" i="7"/>
  <c r="AY28" i="7"/>
  <c r="AX28" i="7"/>
  <c r="AU28" i="7"/>
  <c r="AT28" i="7"/>
  <c r="AV28" i="7" s="1"/>
  <c r="AS28" i="7"/>
  <c r="AR28" i="7"/>
  <c r="AO28" i="7"/>
  <c r="AL28" i="7"/>
  <c r="AI28" i="7"/>
  <c r="AF28" i="7"/>
  <c r="AC28" i="7"/>
  <c r="Z28" i="7"/>
  <c r="W28" i="7"/>
  <c r="T28" i="7"/>
  <c r="Q28" i="7"/>
  <c r="N28" i="7"/>
  <c r="K28" i="7"/>
  <c r="BE27" i="7"/>
  <c r="BD27" i="7"/>
  <c r="BC27" i="7"/>
  <c r="BB27" i="7"/>
  <c r="BA27" i="7"/>
  <c r="AZ27" i="7"/>
  <c r="AY27" i="7"/>
  <c r="AX27" i="7"/>
  <c r="AU27" i="7"/>
  <c r="AT27" i="7"/>
  <c r="AS27" i="7"/>
  <c r="AR27" i="7"/>
  <c r="AO27" i="7"/>
  <c r="AL27" i="7"/>
  <c r="AI27" i="7"/>
  <c r="AF27" i="7"/>
  <c r="AC27" i="7"/>
  <c r="K27" i="7"/>
  <c r="N27" i="7"/>
  <c r="Q27" i="7"/>
  <c r="T27" i="7" s="1"/>
  <c r="W27" i="7" s="1"/>
  <c r="Z27" i="7" s="1"/>
  <c r="BE26" i="7"/>
  <c r="BD26" i="7"/>
  <c r="BC26" i="7"/>
  <c r="BB26" i="7"/>
  <c r="BA26" i="7"/>
  <c r="AZ26" i="7"/>
  <c r="AY26" i="7"/>
  <c r="AX26" i="7"/>
  <c r="AU26" i="7"/>
  <c r="AT26" i="7"/>
  <c r="AR26" i="7"/>
  <c r="AO26" i="7"/>
  <c r="AL26" i="7"/>
  <c r="AI26" i="7"/>
  <c r="AF26" i="7"/>
  <c r="AC26" i="7"/>
  <c r="N26" i="7"/>
  <c r="Q26" i="7" s="1"/>
  <c r="T26" i="7" s="1"/>
  <c r="W26" i="7" s="1"/>
  <c r="Z26" i="7"/>
  <c r="K26" i="7"/>
  <c r="BE25" i="7"/>
  <c r="BD25" i="7"/>
  <c r="BC25" i="7"/>
  <c r="BB25" i="7"/>
  <c r="BA25" i="7"/>
  <c r="AZ25" i="7"/>
  <c r="AY25" i="7"/>
  <c r="AX25" i="7"/>
  <c r="AU25" i="7"/>
  <c r="AT25" i="7"/>
  <c r="AR25" i="7"/>
  <c r="AO25" i="7"/>
  <c r="AL25" i="7"/>
  <c r="AI25" i="7"/>
  <c r="AF25" i="7"/>
  <c r="AC25" i="7"/>
  <c r="Z25" i="7"/>
  <c r="W25" i="7"/>
  <c r="T25" i="7"/>
  <c r="Q25" i="7"/>
  <c r="N25" i="7"/>
  <c r="K25" i="7"/>
  <c r="BE24" i="7"/>
  <c r="BD24" i="7"/>
  <c r="BC24" i="7"/>
  <c r="BB24" i="7"/>
  <c r="BA24" i="7"/>
  <c r="AZ24" i="7"/>
  <c r="AY24" i="7"/>
  <c r="AX24" i="7"/>
  <c r="AU24" i="7"/>
  <c r="AV24" i="7"/>
  <c r="AT24" i="7"/>
  <c r="AR24" i="7"/>
  <c r="AO24" i="7"/>
  <c r="AL24" i="7"/>
  <c r="AI24" i="7"/>
  <c r="AF24" i="7"/>
  <c r="AC24" i="7"/>
  <c r="Z24" i="7"/>
  <c r="W24" i="7"/>
  <c r="T24" i="7"/>
  <c r="Q24" i="7"/>
  <c r="N24" i="7"/>
  <c r="K24" i="7"/>
  <c r="BE23" i="7"/>
  <c r="BD23" i="7"/>
  <c r="BC23" i="7"/>
  <c r="BB23" i="7"/>
  <c r="BA23" i="7"/>
  <c r="AZ23" i="7"/>
  <c r="AY23" i="7"/>
  <c r="AX23" i="7"/>
  <c r="AU23" i="7"/>
  <c r="AR23" i="7"/>
  <c r="AO23" i="7"/>
  <c r="AL23" i="7"/>
  <c r="AI23" i="7"/>
  <c r="AF23" i="7"/>
  <c r="AC23" i="7"/>
  <c r="V23" i="7"/>
  <c r="U23" i="7"/>
  <c r="AT23" i="7" s="1"/>
  <c r="K23" i="7"/>
  <c r="N23" i="7"/>
  <c r="Q23" i="7" s="1"/>
  <c r="T23" i="7" s="1"/>
  <c r="BE22" i="7"/>
  <c r="BD22" i="7"/>
  <c r="BC22" i="7"/>
  <c r="BB22" i="7"/>
  <c r="BA22" i="7"/>
  <c r="AZ22" i="7"/>
  <c r="AY22" i="7"/>
  <c r="AX22" i="7"/>
  <c r="AR22" i="7"/>
  <c r="AO22" i="7"/>
  <c r="AL22" i="7"/>
  <c r="AI22" i="7"/>
  <c r="Y22" i="7"/>
  <c r="X22" i="7"/>
  <c r="V22" i="7"/>
  <c r="U22" i="7"/>
  <c r="N22" i="7"/>
  <c r="Q22" i="7" s="1"/>
  <c r="T22" i="7" s="1"/>
  <c r="W22" i="7" s="1"/>
  <c r="K22" i="7"/>
  <c r="BD21" i="7"/>
  <c r="BC21" i="7"/>
  <c r="BA21" i="7"/>
  <c r="AZ21" i="7"/>
  <c r="AY21" i="7"/>
  <c r="AX21" i="7"/>
  <c r="AR21" i="7"/>
  <c r="AO21" i="7"/>
  <c r="AL21" i="7"/>
  <c r="AI21" i="7"/>
  <c r="AE21" i="7"/>
  <c r="AD21" i="7"/>
  <c r="AB21" i="7"/>
  <c r="AA21" i="7"/>
  <c r="Y21" i="7"/>
  <c r="X21" i="7"/>
  <c r="V21" i="7"/>
  <c r="U21" i="7"/>
  <c r="S21" i="7"/>
  <c r="R21" i="7"/>
  <c r="P21" i="7"/>
  <c r="O21" i="7"/>
  <c r="M21" i="7"/>
  <c r="L21" i="7"/>
  <c r="J21" i="7"/>
  <c r="I21" i="7"/>
  <c r="BE20" i="7"/>
  <c r="BD20" i="7"/>
  <c r="BC20" i="7"/>
  <c r="BB20" i="7"/>
  <c r="BA20" i="7"/>
  <c r="AZ20" i="7"/>
  <c r="AY20" i="7"/>
  <c r="AX20" i="7"/>
  <c r="AU20" i="7"/>
  <c r="AV20" i="7" s="1"/>
  <c r="AT20" i="7"/>
  <c r="AS20" i="7" s="1"/>
  <c r="AR20" i="7"/>
  <c r="AO20" i="7"/>
  <c r="AL20" i="7"/>
  <c r="AI20" i="7"/>
  <c r="K20" i="7"/>
  <c r="N20" i="7"/>
  <c r="Q20" i="7"/>
  <c r="T20" i="7"/>
  <c r="W20" i="7" s="1"/>
  <c r="Z20" i="7" s="1"/>
  <c r="AC20" i="7"/>
  <c r="AF20" i="7" s="1"/>
  <c r="BE19" i="7"/>
  <c r="BD19" i="7"/>
  <c r="BC19" i="7"/>
  <c r="BB19" i="7"/>
  <c r="BA19" i="7"/>
  <c r="AZ19" i="7"/>
  <c r="AY19" i="7"/>
  <c r="AX19" i="7"/>
  <c r="AU19" i="7"/>
  <c r="AV19" i="7" s="1"/>
  <c r="AT19" i="7"/>
  <c r="AR19" i="7"/>
  <c r="AO19" i="7"/>
  <c r="AL19" i="7"/>
  <c r="AI19" i="7"/>
  <c r="AF19" i="7"/>
  <c r="AC19" i="7"/>
  <c r="T19" i="7"/>
  <c r="W19" i="7" s="1"/>
  <c r="Z19" i="7" s="1"/>
  <c r="N19" i="7"/>
  <c r="Q19" i="7" s="1"/>
  <c r="K19" i="7"/>
  <c r="BE18" i="7"/>
  <c r="BD18" i="7"/>
  <c r="BC18" i="7"/>
  <c r="BB18" i="7"/>
  <c r="BA18" i="7"/>
  <c r="AZ18" i="7"/>
  <c r="AY18" i="7"/>
  <c r="AX18" i="7"/>
  <c r="AU18" i="7"/>
  <c r="AT18" i="7"/>
  <c r="AV18" i="7" s="1"/>
  <c r="AR18" i="7"/>
  <c r="AO18" i="7"/>
  <c r="AL18" i="7"/>
  <c r="AI18" i="7"/>
  <c r="K18" i="7"/>
  <c r="N18" i="7" s="1"/>
  <c r="Q18" i="7"/>
  <c r="T18" i="7" s="1"/>
  <c r="W18" i="7" s="1"/>
  <c r="Z18" i="7"/>
  <c r="AC18" i="7" s="1"/>
  <c r="AF18" i="7" s="1"/>
  <c r="BE17" i="7"/>
  <c r="BD17" i="7"/>
  <c r="BC17" i="7"/>
  <c r="BB17" i="7"/>
  <c r="BA17" i="7"/>
  <c r="AZ17" i="7"/>
  <c r="AY17" i="7"/>
  <c r="AX17" i="7"/>
  <c r="AU17" i="7"/>
  <c r="AT17" i="7"/>
  <c r="AR17" i="7"/>
  <c r="AO17" i="7"/>
  <c r="AL17" i="7"/>
  <c r="AI17" i="7"/>
  <c r="K17" i="7"/>
  <c r="N17" i="7" s="1"/>
  <c r="Q17" i="7" s="1"/>
  <c r="T17" i="7" s="1"/>
  <c r="W17" i="7" s="1"/>
  <c r="Z17" i="7" s="1"/>
  <c r="AC17" i="7" s="1"/>
  <c r="AF17" i="7" s="1"/>
  <c r="BE16" i="7"/>
  <c r="BD16" i="7"/>
  <c r="BC16" i="7"/>
  <c r="BB16" i="7"/>
  <c r="BA16" i="7"/>
  <c r="AZ16" i="7"/>
  <c r="AY16" i="7"/>
  <c r="AX16" i="7"/>
  <c r="AU16" i="7"/>
  <c r="AT16" i="7"/>
  <c r="AS16" i="7"/>
  <c r="AR16" i="7"/>
  <c r="AO16" i="7"/>
  <c r="AL16" i="7"/>
  <c r="AI16" i="7"/>
  <c r="AF16" i="7"/>
  <c r="AC16" i="7"/>
  <c r="K16" i="7"/>
  <c r="N16" i="7" s="1"/>
  <c r="Q16" i="7" s="1"/>
  <c r="T16" i="7"/>
  <c r="W16" i="7" s="1"/>
  <c r="Z16" i="7" s="1"/>
  <c r="BD15" i="7"/>
  <c r="BC15" i="7"/>
  <c r="BB15" i="7"/>
  <c r="BA15" i="7"/>
  <c r="AZ15" i="7"/>
  <c r="AY15" i="7"/>
  <c r="AX15" i="7"/>
  <c r="AR15" i="7"/>
  <c r="AO15" i="7"/>
  <c r="AL15" i="7"/>
  <c r="AI15" i="7"/>
  <c r="AF15" i="7"/>
  <c r="AC15" i="7"/>
  <c r="V15" i="7"/>
  <c r="U15" i="7"/>
  <c r="P15" i="7"/>
  <c r="AU15" i="7" s="1"/>
  <c r="O15" i="7"/>
  <c r="AT15" i="7" s="1"/>
  <c r="K15" i="7"/>
  <c r="N15" i="7" s="1"/>
  <c r="BE14" i="7"/>
  <c r="BD14" i="7"/>
  <c r="BC14" i="7"/>
  <c r="BB14" i="7"/>
  <c r="BA14" i="7"/>
  <c r="AZ14" i="7"/>
  <c r="AY14" i="7"/>
  <c r="AX14" i="7"/>
  <c r="AU14" i="7"/>
  <c r="AT14" i="7"/>
  <c r="AV14" i="7" s="1"/>
  <c r="AR14" i="7"/>
  <c r="AO14" i="7"/>
  <c r="AL14" i="7"/>
  <c r="AI14" i="7"/>
  <c r="N14" i="7"/>
  <c r="Q14" i="7"/>
  <c r="T14" i="7" s="1"/>
  <c r="W14" i="7" s="1"/>
  <c r="Z14" i="7" s="1"/>
  <c r="AC14" i="7"/>
  <c r="AF14" i="7" s="1"/>
  <c r="K14" i="7"/>
  <c r="BE13" i="7"/>
  <c r="BD13" i="7"/>
  <c r="BC13" i="7"/>
  <c r="BB13" i="7"/>
  <c r="BA13" i="7"/>
  <c r="AZ13" i="7"/>
  <c r="AY13" i="7"/>
  <c r="AX13" i="7"/>
  <c r="AU13" i="7"/>
  <c r="AT13" i="7"/>
  <c r="AV13" i="7" s="1"/>
  <c r="AR13" i="7"/>
  <c r="AO13" i="7"/>
  <c r="AL13" i="7"/>
  <c r="AI13" i="7"/>
  <c r="K13" i="7"/>
  <c r="N13" i="7" s="1"/>
  <c r="Q13" i="7"/>
  <c r="T13" i="7"/>
  <c r="W13" i="7"/>
  <c r="Z13" i="7" s="1"/>
  <c r="AC13" i="7" s="1"/>
  <c r="AF13" i="7" s="1"/>
  <c r="BE12" i="7"/>
  <c r="BD12" i="7"/>
  <c r="BC12" i="7"/>
  <c r="BB12" i="7"/>
  <c r="BA12" i="7"/>
  <c r="AZ12" i="7"/>
  <c r="AY12" i="7"/>
  <c r="AX12" i="7"/>
  <c r="AU12" i="7"/>
  <c r="AV12" i="7" s="1"/>
  <c r="AT12" i="7"/>
  <c r="AR12" i="7"/>
  <c r="AO12" i="7"/>
  <c r="AL12" i="7"/>
  <c r="AI12" i="7"/>
  <c r="K12" i="7"/>
  <c r="N12" i="7"/>
  <c r="Q12" i="7"/>
  <c r="T12" i="7" s="1"/>
  <c r="W12" i="7" s="1"/>
  <c r="Z12" i="7"/>
  <c r="AC12" i="7" s="1"/>
  <c r="AF12" i="7" s="1"/>
  <c r="BE11" i="7"/>
  <c r="BD11" i="7"/>
  <c r="BC11" i="7"/>
  <c r="BB11" i="7"/>
  <c r="BA11" i="7"/>
  <c r="AZ11" i="7"/>
  <c r="AY11" i="7"/>
  <c r="AX11" i="7"/>
  <c r="AU11" i="7"/>
  <c r="AT11" i="7"/>
  <c r="AR11" i="7"/>
  <c r="AO11" i="7"/>
  <c r="AL11" i="7"/>
  <c r="AI11" i="7"/>
  <c r="AC11" i="7"/>
  <c r="AF11" i="7" s="1"/>
  <c r="K11" i="7"/>
  <c r="N11" i="7" s="1"/>
  <c r="Q11" i="7"/>
  <c r="T11" i="7" s="1"/>
  <c r="W11" i="7" s="1"/>
  <c r="Z11" i="7" s="1"/>
  <c r="BE10" i="7"/>
  <c r="BD10" i="7"/>
  <c r="BC10" i="7"/>
  <c r="BB10" i="7"/>
  <c r="BA10" i="7"/>
  <c r="AZ10" i="7"/>
  <c r="AY10" i="7"/>
  <c r="AX10" i="7"/>
  <c r="AU10" i="7"/>
  <c r="AT10" i="7"/>
  <c r="AR10" i="7"/>
  <c r="AO10" i="7"/>
  <c r="AL10" i="7"/>
  <c r="AI10" i="7"/>
  <c r="N10" i="7"/>
  <c r="Q10" i="7" s="1"/>
  <c r="T10" i="7"/>
  <c r="W10" i="7"/>
  <c r="Z10" i="7" s="1"/>
  <c r="AC10" i="7" s="1"/>
  <c r="AF10" i="7" s="1"/>
  <c r="K10" i="7"/>
  <c r="BE9" i="7"/>
  <c r="BD9" i="7"/>
  <c r="BC9" i="7"/>
  <c r="BB9" i="7"/>
  <c r="BA9" i="7"/>
  <c r="AZ9" i="7"/>
  <c r="AY9" i="7"/>
  <c r="AX9" i="7"/>
  <c r="AU9" i="7"/>
  <c r="AT9" i="7"/>
  <c r="AR9" i="7"/>
  <c r="AO9" i="7"/>
  <c r="AL9" i="7"/>
  <c r="AI9" i="7"/>
  <c r="AF9" i="7"/>
  <c r="K9" i="7"/>
  <c r="N9" i="7"/>
  <c r="Q9" i="7" s="1"/>
  <c r="T9" i="7" s="1"/>
  <c r="W9" i="7" s="1"/>
  <c r="Z9" i="7" s="1"/>
  <c r="AC9" i="7" s="1"/>
  <c r="U5" i="7"/>
  <c r="N4" i="7"/>
  <c r="AP3" i="7"/>
  <c r="N3" i="7"/>
  <c r="N2" i="7"/>
  <c r="CW23" i="6"/>
  <c r="CS23" i="6"/>
  <c r="CQ23" i="6"/>
  <c r="CP23" i="6"/>
  <c r="CN23" i="6"/>
  <c r="CM23" i="6"/>
  <c r="CL23" i="6"/>
  <c r="CC23" i="6"/>
  <c r="CB23" i="6"/>
  <c r="BZ23" i="6"/>
  <c r="BX23" i="6"/>
  <c r="BU23" i="6"/>
  <c r="BS23" i="6"/>
  <c r="BR23" i="6"/>
  <c r="BQ23" i="6"/>
  <c r="BP23" i="6"/>
  <c r="BN23" i="6"/>
  <c r="BJ23" i="6"/>
  <c r="BH23" i="6"/>
  <c r="BG23" i="6"/>
  <c r="BF23" i="6"/>
  <c r="BE23" i="6"/>
  <c r="BD23" i="6"/>
  <c r="AR23" i="6"/>
  <c r="AQ23" i="6"/>
  <c r="AP23" i="6"/>
  <c r="AO23" i="6"/>
  <c r="AN23" i="6"/>
  <c r="AM23" i="6"/>
  <c r="AL23" i="6"/>
  <c r="AK23" i="6"/>
  <c r="AJ23" i="6"/>
  <c r="AH23" i="6"/>
  <c r="AG23" i="6"/>
  <c r="Y23" i="6"/>
  <c r="W23" i="6"/>
  <c r="V23" i="6"/>
  <c r="U23" i="6"/>
  <c r="T23" i="6"/>
  <c r="S23" i="6"/>
  <c r="R23" i="6"/>
  <c r="Q23" i="6"/>
  <c r="P23" i="6"/>
  <c r="O23" i="6"/>
  <c r="N23" i="6"/>
  <c r="M23" i="6"/>
  <c r="L23" i="6"/>
  <c r="K23" i="6"/>
  <c r="J23" i="6"/>
  <c r="I23" i="6"/>
  <c r="H23" i="6"/>
  <c r="F23" i="6"/>
  <c r="E23" i="6"/>
  <c r="D23" i="6"/>
  <c r="C23" i="6"/>
  <c r="CW22" i="6"/>
  <c r="CS22" i="6"/>
  <c r="AC3" i="6" s="1"/>
  <c r="CQ22" i="6"/>
  <c r="CP22" i="6"/>
  <c r="CN22" i="6"/>
  <c r="CM22" i="6"/>
  <c r="CL22" i="6"/>
  <c r="CC22" i="6"/>
  <c r="CB22" i="6"/>
  <c r="BZ22" i="6"/>
  <c r="BX22" i="6"/>
  <c r="BU22" i="6"/>
  <c r="BS22" i="6"/>
  <c r="BQ22" i="6"/>
  <c r="BP22" i="6"/>
  <c r="BN22" i="6"/>
  <c r="BJ22" i="6"/>
  <c r="BH22" i="6"/>
  <c r="BG22" i="6"/>
  <c r="BF22" i="6"/>
  <c r="BE22" i="6"/>
  <c r="BD22" i="6"/>
  <c r="AR22" i="6"/>
  <c r="AQ22" i="6"/>
  <c r="AP22" i="6"/>
  <c r="AO22" i="6"/>
  <c r="AN22" i="6"/>
  <c r="AM22" i="6"/>
  <c r="AL22" i="6"/>
  <c r="AK22" i="6"/>
  <c r="AJ22" i="6"/>
  <c r="AH22" i="6"/>
  <c r="AG22" i="6"/>
  <c r="Y22" i="6"/>
  <c r="W22" i="6"/>
  <c r="V22" i="6"/>
  <c r="U22" i="6"/>
  <c r="T22" i="6"/>
  <c r="S22" i="6"/>
  <c r="R22" i="6"/>
  <c r="Q22" i="6"/>
  <c r="P22" i="6"/>
  <c r="O22" i="6"/>
  <c r="N22" i="6"/>
  <c r="M22" i="6"/>
  <c r="L22" i="6"/>
  <c r="K22" i="6"/>
  <c r="J22" i="6"/>
  <c r="I22" i="6"/>
  <c r="H22" i="6"/>
  <c r="F22" i="6"/>
  <c r="E22" i="6"/>
  <c r="D22" i="6"/>
  <c r="C22" i="6"/>
  <c r="CV21" i="6"/>
  <c r="CR21" i="6"/>
  <c r="CU21" i="6" s="1"/>
  <c r="CI21" i="6"/>
  <c r="G16" i="13" s="1"/>
  <c r="H16" i="13"/>
  <c r="CE21" i="6"/>
  <c r="CF21" i="6"/>
  <c r="CD21" i="6"/>
  <c r="BY21" i="6"/>
  <c r="CA21" i="6" s="1"/>
  <c r="BO21" i="6"/>
  <c r="BT21" i="6" s="1"/>
  <c r="BM21" i="6"/>
  <c r="BI21" i="6"/>
  <c r="O9" i="18"/>
  <c r="AE15" i="18"/>
  <c r="AT21" i="6"/>
  <c r="AS21" i="6"/>
  <c r="AZ21" i="6" s="1"/>
  <c r="AI21" i="6"/>
  <c r="AU21" i="6" s="1"/>
  <c r="AB21" i="6"/>
  <c r="AA21" i="6"/>
  <c r="CY21" i="6"/>
  <c r="Z21" i="6"/>
  <c r="G21" i="6"/>
  <c r="CV20" i="6"/>
  <c r="CR20" i="6"/>
  <c r="CT20" i="6" s="1"/>
  <c r="CI20" i="6"/>
  <c r="G15" i="13"/>
  <c r="CE20" i="6"/>
  <c r="CD20" i="6"/>
  <c r="BY20" i="6"/>
  <c r="CA20" i="6"/>
  <c r="BO20" i="6"/>
  <c r="BT20" i="6" s="1"/>
  <c r="BV20" i="6" s="1"/>
  <c r="BM20" i="6"/>
  <c r="BI20" i="6"/>
  <c r="AT20" i="6"/>
  <c r="AS20" i="6"/>
  <c r="AZ20" i="6" s="1"/>
  <c r="AI20" i="6"/>
  <c r="AU20" i="6" s="1"/>
  <c r="AB20" i="6"/>
  <c r="BB20" i="6" s="1"/>
  <c r="AA20" i="6"/>
  <c r="Z20" i="6"/>
  <c r="G20" i="6"/>
  <c r="CV19" i="6"/>
  <c r="CR19" i="6"/>
  <c r="CI19" i="6"/>
  <c r="G14" i="13" s="1"/>
  <c r="CE19" i="6"/>
  <c r="CF19" i="6" s="1"/>
  <c r="CD19" i="6"/>
  <c r="BY19" i="6"/>
  <c r="CA19" i="6"/>
  <c r="BO19" i="6"/>
  <c r="BT19" i="6" s="1"/>
  <c r="CG19" i="6" s="1"/>
  <c r="BM19" i="6"/>
  <c r="CK19" i="6" s="1"/>
  <c r="BI19" i="6"/>
  <c r="BL19" i="6" s="1"/>
  <c r="AT19" i="6"/>
  <c r="AS19" i="6"/>
  <c r="AI19" i="6"/>
  <c r="AU19" i="6"/>
  <c r="AB19" i="6"/>
  <c r="AA19" i="6"/>
  <c r="Z19" i="6"/>
  <c r="AC19" i="6"/>
  <c r="G19" i="6"/>
  <c r="CV18" i="6"/>
  <c r="CR18" i="6"/>
  <c r="CI18" i="6"/>
  <c r="G13" i="13" s="1"/>
  <c r="H13" i="13" s="1"/>
  <c r="CE18" i="6"/>
  <c r="CF18" i="6" s="1"/>
  <c r="CD18" i="6"/>
  <c r="BY18" i="6"/>
  <c r="CA18" i="6" s="1"/>
  <c r="BO18" i="6"/>
  <c r="BT18" i="6"/>
  <c r="BM18" i="6"/>
  <c r="BI18" i="6"/>
  <c r="AU18" i="6"/>
  <c r="AT18" i="6"/>
  <c r="AS18" i="6"/>
  <c r="AI18" i="6"/>
  <c r="AB18" i="6"/>
  <c r="AA18" i="6"/>
  <c r="CY18" i="6" s="1"/>
  <c r="Z18" i="6"/>
  <c r="G18" i="6"/>
  <c r="CV17" i="6"/>
  <c r="CR17" i="6"/>
  <c r="CT17" i="6" s="1"/>
  <c r="CU17" i="6"/>
  <c r="CI17" i="6"/>
  <c r="G12" i="13"/>
  <c r="H12" i="13"/>
  <c r="CE17" i="6"/>
  <c r="CF17" i="6"/>
  <c r="CD17" i="6"/>
  <c r="BW17" i="6"/>
  <c r="BY17" i="6" s="1"/>
  <c r="CA17" i="6" s="1"/>
  <c r="BO17" i="6"/>
  <c r="BT17" i="6"/>
  <c r="BM17" i="6"/>
  <c r="CK17" i="6" s="1"/>
  <c r="BI17" i="6"/>
  <c r="AU17" i="6"/>
  <c r="AT17" i="6"/>
  <c r="AS17" i="6"/>
  <c r="AB17" i="6"/>
  <c r="AA17" i="6"/>
  <c r="Z17" i="6"/>
  <c r="G17" i="6"/>
  <c r="CV16" i="6"/>
  <c r="CR16" i="6"/>
  <c r="CU16" i="6"/>
  <c r="CI16" i="6"/>
  <c r="G11" i="13" s="1"/>
  <c r="CE16" i="6"/>
  <c r="CD16" i="6"/>
  <c r="BW16" i="6"/>
  <c r="BY16" i="6" s="1"/>
  <c r="CA16" i="6" s="1"/>
  <c r="BO16" i="6"/>
  <c r="BT16" i="6"/>
  <c r="BV16" i="6" s="1"/>
  <c r="BM16" i="6"/>
  <c r="BI16" i="6"/>
  <c r="AU16" i="6"/>
  <c r="AT16" i="6"/>
  <c r="AS16" i="6"/>
  <c r="AB16" i="6"/>
  <c r="AA16" i="6"/>
  <c r="Z16" i="6"/>
  <c r="G16" i="6"/>
  <c r="CV15" i="6"/>
  <c r="CR15" i="6"/>
  <c r="CI15" i="6"/>
  <c r="G10" i="13" s="1"/>
  <c r="CE15" i="6"/>
  <c r="CD15" i="6"/>
  <c r="BW15" i="6"/>
  <c r="BY15" i="6" s="1"/>
  <c r="CA15" i="6" s="1"/>
  <c r="BO15" i="6"/>
  <c r="BT15" i="6" s="1"/>
  <c r="I10" i="18" s="1"/>
  <c r="Y16" i="18" s="1"/>
  <c r="BM15" i="6"/>
  <c r="BI15" i="6"/>
  <c r="I9" i="18" s="1"/>
  <c r="Y15" i="18"/>
  <c r="AT15" i="6"/>
  <c r="AS15" i="6"/>
  <c r="AI15" i="6"/>
  <c r="AU15" i="6"/>
  <c r="AB15" i="6"/>
  <c r="BB15" i="6" s="1"/>
  <c r="Z15" i="6"/>
  <c r="X15" i="6"/>
  <c r="AA15" i="6"/>
  <c r="G15" i="6"/>
  <c r="CV14" i="6"/>
  <c r="CR14" i="6"/>
  <c r="CT14" i="6" s="1"/>
  <c r="CU14" i="6"/>
  <c r="CI14" i="6"/>
  <c r="G9" i="13"/>
  <c r="CE14" i="6"/>
  <c r="CD14" i="6"/>
  <c r="BW14" i="6"/>
  <c r="BY14" i="6" s="1"/>
  <c r="CA14" i="6" s="1"/>
  <c r="BO14" i="6"/>
  <c r="BT14" i="6" s="1"/>
  <c r="H10" i="18" s="1"/>
  <c r="X16" i="18" s="1"/>
  <c r="BM14" i="6"/>
  <c r="BI14" i="6"/>
  <c r="BK14" i="6" s="1"/>
  <c r="AT14" i="6"/>
  <c r="AS14" i="6"/>
  <c r="AI14" i="6"/>
  <c r="AU14" i="6" s="1"/>
  <c r="BB14" i="6"/>
  <c r="AB14" i="6"/>
  <c r="Z14" i="6"/>
  <c r="X14" i="6"/>
  <c r="AA14" i="6"/>
  <c r="CY14" i="6"/>
  <c r="G14" i="6"/>
  <c r="CV13" i="6"/>
  <c r="CU13" i="6"/>
  <c r="CT13" i="6"/>
  <c r="CR13" i="6"/>
  <c r="CI13" i="6"/>
  <c r="G8" i="13"/>
  <c r="CE13" i="6"/>
  <c r="CD13" i="6"/>
  <c r="BW13" i="6"/>
  <c r="BY13" i="6" s="1"/>
  <c r="CA13" i="6" s="1"/>
  <c r="BO13" i="6"/>
  <c r="BT13" i="6" s="1"/>
  <c r="BM13" i="6"/>
  <c r="BI13" i="6"/>
  <c r="AT13" i="6"/>
  <c r="AS13" i="6"/>
  <c r="AI13" i="6"/>
  <c r="AU13" i="6" s="1"/>
  <c r="AB13" i="6"/>
  <c r="Z13" i="6"/>
  <c r="AZ13" i="6" s="1"/>
  <c r="X13" i="6"/>
  <c r="AA13" i="6"/>
  <c r="G13" i="6"/>
  <c r="CV12" i="6"/>
  <c r="CR12" i="6"/>
  <c r="CT12" i="6"/>
  <c r="CI12" i="6"/>
  <c r="G7" i="13"/>
  <c r="H7" i="13"/>
  <c r="CE12" i="6"/>
  <c r="CF12" i="6" s="1"/>
  <c r="CD12" i="6"/>
  <c r="BW12" i="6"/>
  <c r="BY12" i="6" s="1"/>
  <c r="CA12" i="6"/>
  <c r="BO12" i="6"/>
  <c r="BM12" i="6"/>
  <c r="CK12" i="6" s="1"/>
  <c r="BI12" i="6"/>
  <c r="BK12" i="6"/>
  <c r="AT12" i="6"/>
  <c r="AS12" i="6"/>
  <c r="AI12" i="6"/>
  <c r="AU12" i="6" s="1"/>
  <c r="AV12" i="6" s="1"/>
  <c r="AX12" i="6" s="1"/>
  <c r="AB12" i="6"/>
  <c r="AA12" i="6"/>
  <c r="BA12" i="6" s="1"/>
  <c r="Z12" i="6"/>
  <c r="X12" i="6"/>
  <c r="G12" i="6"/>
  <c r="CV11" i="6"/>
  <c r="CR11" i="6"/>
  <c r="CI11" i="6"/>
  <c r="G6" i="13" s="1"/>
  <c r="CE11" i="6"/>
  <c r="CF11" i="6" s="1"/>
  <c r="CK11" i="6" s="1"/>
  <c r="CD11" i="6"/>
  <c r="BW11" i="6"/>
  <c r="BO11" i="6"/>
  <c r="BT11" i="6" s="1"/>
  <c r="E10" i="18"/>
  <c r="U16" i="18"/>
  <c r="BM11" i="6"/>
  <c r="BI11" i="6"/>
  <c r="AT11" i="6"/>
  <c r="AS11" i="6"/>
  <c r="AI11" i="6"/>
  <c r="AU11" i="6"/>
  <c r="AB11" i="6"/>
  <c r="Z11" i="6"/>
  <c r="X11" i="6"/>
  <c r="AA11" i="6" s="1"/>
  <c r="CY11" i="6" s="1"/>
  <c r="G11" i="6"/>
  <c r="CV10" i="6"/>
  <c r="CO10" i="6"/>
  <c r="CR10" i="6" s="1"/>
  <c r="CI10" i="6"/>
  <c r="G5" i="13"/>
  <c r="CE10" i="6"/>
  <c r="CF10" i="6"/>
  <c r="CD10" i="6"/>
  <c r="BY10" i="6"/>
  <c r="BW10" i="6"/>
  <c r="BO10" i="6"/>
  <c r="BM10" i="6"/>
  <c r="BI10" i="6"/>
  <c r="AT10" i="6"/>
  <c r="AS10" i="6"/>
  <c r="AI10" i="6"/>
  <c r="AB10" i="6"/>
  <c r="AB23" i="6" s="1"/>
  <c r="Z10" i="6"/>
  <c r="X10" i="6"/>
  <c r="AA10" i="6" s="1"/>
  <c r="G10" i="6"/>
  <c r="A6" i="6"/>
  <c r="AJ5" i="6"/>
  <c r="I5" i="6"/>
  <c r="BX4" i="6"/>
  <c r="I4" i="6"/>
  <c r="I3" i="6"/>
  <c r="I2" i="6"/>
  <c r="BV70" i="5"/>
  <c r="BU70" i="5"/>
  <c r="BT70" i="5"/>
  <c r="BP70" i="5"/>
  <c r="BO70" i="5"/>
  <c r="BN70" i="5"/>
  <c r="BJ70" i="5"/>
  <c r="BI70" i="5"/>
  <c r="BH70" i="5"/>
  <c r="BD70" i="5"/>
  <c r="BC70" i="5"/>
  <c r="BB70" i="5"/>
  <c r="AX70" i="5"/>
  <c r="AW70" i="5"/>
  <c r="AV70" i="5"/>
  <c r="AR70" i="5"/>
  <c r="AQ70" i="5"/>
  <c r="AP70" i="5"/>
  <c r="AL70" i="5"/>
  <c r="AK70" i="5"/>
  <c r="AJ70" i="5"/>
  <c r="AF70" i="5"/>
  <c r="AE70" i="5"/>
  <c r="AD70" i="5"/>
  <c r="Z70" i="5"/>
  <c r="Y70" i="5"/>
  <c r="X70" i="5"/>
  <c r="T70" i="5"/>
  <c r="S70" i="5"/>
  <c r="R70" i="5"/>
  <c r="N70" i="5"/>
  <c r="M70" i="5"/>
  <c r="L70" i="5"/>
  <c r="H70" i="5"/>
  <c r="G70" i="5"/>
  <c r="F70" i="5"/>
  <c r="CA69" i="5"/>
  <c r="BZ69" i="5"/>
  <c r="CE69" i="5" s="1"/>
  <c r="CA68" i="5"/>
  <c r="BZ68" i="5"/>
  <c r="CA67" i="5"/>
  <c r="BZ67" i="5"/>
  <c r="CA66" i="5"/>
  <c r="BZ66" i="5"/>
  <c r="CA65" i="5"/>
  <c r="BZ65" i="5"/>
  <c r="CA64" i="5"/>
  <c r="BZ64" i="5"/>
  <c r="CA63" i="5"/>
  <c r="BZ63" i="5"/>
  <c r="CA62" i="5"/>
  <c r="BZ62" i="5"/>
  <c r="CA61" i="5"/>
  <c r="BZ61" i="5"/>
  <c r="CA60" i="5"/>
  <c r="BZ60" i="5"/>
  <c r="CA59" i="5"/>
  <c r="BZ59" i="5"/>
  <c r="CA58" i="5"/>
  <c r="BZ58" i="5"/>
  <c r="CA57" i="5"/>
  <c r="BZ57" i="5"/>
  <c r="CA56" i="5"/>
  <c r="BZ56" i="5"/>
  <c r="CA55" i="5"/>
  <c r="BZ55" i="5"/>
  <c r="CA54" i="5"/>
  <c r="BZ54" i="5"/>
  <c r="CA53" i="5"/>
  <c r="BZ53" i="5"/>
  <c r="CA52" i="5"/>
  <c r="BZ52" i="5"/>
  <c r="CA51" i="5"/>
  <c r="BZ51" i="5"/>
  <c r="CA50" i="5"/>
  <c r="BZ50" i="5"/>
  <c r="CA49" i="5"/>
  <c r="BZ49" i="5"/>
  <c r="CA48" i="5"/>
  <c r="BZ48" i="5"/>
  <c r="CA47" i="5"/>
  <c r="BZ47" i="5"/>
  <c r="CA46" i="5"/>
  <c r="BZ46" i="5"/>
  <c r="CA45" i="5"/>
  <c r="BZ45" i="5"/>
  <c r="CA44" i="5"/>
  <c r="BZ44" i="5"/>
  <c r="CA43" i="5"/>
  <c r="BZ43" i="5"/>
  <c r="CA42" i="5"/>
  <c r="BZ42" i="5"/>
  <c r="CA41" i="5"/>
  <c r="BZ41" i="5"/>
  <c r="CA40" i="5"/>
  <c r="BZ40" i="5"/>
  <c r="CA39" i="5"/>
  <c r="BZ39" i="5"/>
  <c r="CA38" i="5"/>
  <c r="BZ38" i="5"/>
  <c r="CA37" i="5"/>
  <c r="BZ37" i="5"/>
  <c r="CA36" i="5"/>
  <c r="BZ36" i="5"/>
  <c r="CA35" i="5"/>
  <c r="BZ35" i="5"/>
  <c r="CA34" i="5"/>
  <c r="BZ34" i="5"/>
  <c r="CA33" i="5"/>
  <c r="BZ33" i="5"/>
  <c r="CA32" i="5"/>
  <c r="BZ32" i="5"/>
  <c r="CA31" i="5"/>
  <c r="BZ31" i="5"/>
  <c r="CA30" i="5"/>
  <c r="BZ30" i="5"/>
  <c r="CA29" i="5"/>
  <c r="BZ29" i="5"/>
  <c r="CA28" i="5"/>
  <c r="BZ28" i="5"/>
  <c r="CA27" i="5"/>
  <c r="BZ27" i="5"/>
  <c r="CA26" i="5"/>
  <c r="CA70" i="5" s="1"/>
  <c r="CF61" i="5" s="1"/>
  <c r="BZ26" i="5"/>
  <c r="CA25" i="5"/>
  <c r="BZ25" i="5"/>
  <c r="CA24" i="5"/>
  <c r="BZ24" i="5"/>
  <c r="CA23" i="5"/>
  <c r="BZ23" i="5"/>
  <c r="CA22" i="5"/>
  <c r="BZ22" i="5"/>
  <c r="CA21" i="5"/>
  <c r="BZ21" i="5"/>
  <c r="CE21" i="5"/>
  <c r="CA20" i="5"/>
  <c r="BZ20" i="5"/>
  <c r="CA19" i="5"/>
  <c r="BZ19" i="5"/>
  <c r="CA18" i="5"/>
  <c r="BZ18" i="5"/>
  <c r="CA17" i="5"/>
  <c r="BZ17" i="5"/>
  <c r="CE17" i="5" s="1"/>
  <c r="CA16" i="5"/>
  <c r="BZ16" i="5"/>
  <c r="CA15" i="5"/>
  <c r="BZ15" i="5"/>
  <c r="BZ70" i="5"/>
  <c r="BB14" i="5"/>
  <c r="F14" i="5"/>
  <c r="C11" i="5"/>
  <c r="CA14" i="5"/>
  <c r="C10" i="5"/>
  <c r="BT14" i="5" s="1"/>
  <c r="BZ14" i="5"/>
  <c r="C9" i="5"/>
  <c r="C8" i="5"/>
  <c r="AN14" i="5"/>
  <c r="C7" i="5"/>
  <c r="CB14" i="5" s="1"/>
  <c r="CI29" i="4"/>
  <c r="B8" i="22"/>
  <c r="CH29" i="4"/>
  <c r="CG29" i="4"/>
  <c r="B7" i="22"/>
  <c r="CF29" i="4"/>
  <c r="B6" i="22" s="1"/>
  <c r="BW29" i="4"/>
  <c r="BW4" i="4" s="1"/>
  <c r="BK29" i="4"/>
  <c r="BD29" i="4"/>
  <c r="B12" i="22" s="1"/>
  <c r="G12" i="22" s="1"/>
  <c r="AW29" i="4"/>
  <c r="AP29" i="4"/>
  <c r="B11" i="22" s="1"/>
  <c r="AI29" i="4"/>
  <c r="BK4" i="4" s="1"/>
  <c r="B10" i="22"/>
  <c r="D10" i="22" s="1"/>
  <c r="AA29" i="4"/>
  <c r="B5" i="22" s="1"/>
  <c r="P29" i="4"/>
  <c r="B65" i="4"/>
  <c r="I29" i="4"/>
  <c r="B4" i="22" s="1"/>
  <c r="D4" i="22"/>
  <c r="B29" i="4"/>
  <c r="CC28" i="4"/>
  <c r="CB28" i="4"/>
  <c r="CA28" i="4"/>
  <c r="BZ28" i="4"/>
  <c r="BV28" i="4"/>
  <c r="BU28" i="4"/>
  <c r="BT28" i="4"/>
  <c r="BS28" i="4"/>
  <c r="BR28" i="4"/>
  <c r="BP28" i="4"/>
  <c r="BO28" i="4"/>
  <c r="U38" i="6" s="1"/>
  <c r="AH28" i="4"/>
  <c r="Z28" i="4"/>
  <c r="W28" i="4"/>
  <c r="Y28" i="4"/>
  <c r="BR38" i="12" s="1"/>
  <c r="CC27" i="4"/>
  <c r="CB27" i="4"/>
  <c r="CA27" i="4"/>
  <c r="BZ27" i="4"/>
  <c r="BV27" i="4"/>
  <c r="BU27" i="4"/>
  <c r="BT27" i="4"/>
  <c r="BS27" i="4"/>
  <c r="BR27" i="4"/>
  <c r="BP27" i="4"/>
  <c r="AN27" i="4" s="1"/>
  <c r="AA37" i="6"/>
  <c r="BO27" i="4"/>
  <c r="U37" i="6" s="1"/>
  <c r="AH27" i="4"/>
  <c r="W27" i="4"/>
  <c r="CC26" i="4"/>
  <c r="CB26" i="4"/>
  <c r="CA26" i="4"/>
  <c r="BZ26" i="4"/>
  <c r="BV26" i="4"/>
  <c r="BU26" i="4"/>
  <c r="BT26" i="4"/>
  <c r="BS26" i="4"/>
  <c r="BR26" i="4"/>
  <c r="BR29" i="4" s="1"/>
  <c r="BP26" i="4"/>
  <c r="AA36" i="6" s="1"/>
  <c r="BO26" i="4"/>
  <c r="AH26" i="4"/>
  <c r="W26" i="4"/>
  <c r="X26" i="4" s="1"/>
  <c r="CC25" i="4"/>
  <c r="CB25" i="4"/>
  <c r="CA25" i="4"/>
  <c r="BZ25" i="4"/>
  <c r="BV25" i="4"/>
  <c r="BU25" i="4"/>
  <c r="BT25" i="4"/>
  <c r="BT29" i="4" s="1"/>
  <c r="BS25" i="4"/>
  <c r="AK25" i="4" s="1"/>
  <c r="BR25" i="4"/>
  <c r="BP25" i="4"/>
  <c r="BO25" i="4"/>
  <c r="U35" i="6"/>
  <c r="AH25" i="4"/>
  <c r="W25" i="4"/>
  <c r="Z25" i="4" s="1"/>
  <c r="CC24" i="4"/>
  <c r="CB24" i="4"/>
  <c r="CA24" i="4"/>
  <c r="BZ24" i="4"/>
  <c r="BV24" i="4"/>
  <c r="BU24" i="4"/>
  <c r="BB24" i="4" s="1"/>
  <c r="BT24" i="4"/>
  <c r="BS24" i="4"/>
  <c r="BR24" i="4"/>
  <c r="BP24" i="4"/>
  <c r="AA34" i="6"/>
  <c r="BO24" i="4"/>
  <c r="AM24" i="4" s="1"/>
  <c r="U34" i="6"/>
  <c r="BI24" i="4"/>
  <c r="AN24" i="4"/>
  <c r="AH24" i="4"/>
  <c r="Z24" i="4"/>
  <c r="AU55" i="5"/>
  <c r="W24" i="4"/>
  <c r="Y24" i="4"/>
  <c r="CC23" i="4"/>
  <c r="CB23" i="4"/>
  <c r="CA23" i="4"/>
  <c r="BZ23" i="4"/>
  <c r="BV23" i="4"/>
  <c r="BH23" i="4" s="1"/>
  <c r="BU23" i="4"/>
  <c r="BA23" i="4" s="1"/>
  <c r="BT23" i="4"/>
  <c r="BS23" i="4"/>
  <c r="BR23" i="4"/>
  <c r="BP23" i="4"/>
  <c r="BO23" i="4"/>
  <c r="U33" i="6"/>
  <c r="AH23" i="4"/>
  <c r="W23" i="4"/>
  <c r="CC22" i="4"/>
  <c r="CB22" i="4"/>
  <c r="CA22" i="4"/>
  <c r="BZ22" i="4"/>
  <c r="BV22" i="4"/>
  <c r="BH22" i="4"/>
  <c r="BU22" i="4"/>
  <c r="BT22" i="4"/>
  <c r="BS22" i="4"/>
  <c r="BR22" i="4"/>
  <c r="BP22" i="4"/>
  <c r="AA32" i="6" s="1"/>
  <c r="AC32" i="6" s="1"/>
  <c r="BO22" i="4"/>
  <c r="BA22" i="4" s="1"/>
  <c r="U32" i="6"/>
  <c r="Z32" i="6" s="1"/>
  <c r="AH22" i="4"/>
  <c r="W22" i="4"/>
  <c r="CC21" i="4"/>
  <c r="CB21" i="4"/>
  <c r="CA21" i="4"/>
  <c r="BZ21" i="4"/>
  <c r="BV21" i="4"/>
  <c r="BU21" i="4"/>
  <c r="BT21" i="4"/>
  <c r="AU21" i="4" s="1"/>
  <c r="BS21" i="4"/>
  <c r="BR21" i="4"/>
  <c r="BP21" i="4"/>
  <c r="AA31" i="6"/>
  <c r="BO21" i="4"/>
  <c r="U31" i="6"/>
  <c r="W31" i="6" s="1"/>
  <c r="BB21" i="4"/>
  <c r="AH21" i="4"/>
  <c r="W21" i="4"/>
  <c r="Z21" i="4"/>
  <c r="CC20" i="4"/>
  <c r="CB20" i="4"/>
  <c r="CA20" i="4"/>
  <c r="BZ20" i="4"/>
  <c r="BX20" i="4"/>
  <c r="BV20" i="4"/>
  <c r="BU20" i="4"/>
  <c r="BA20" i="4"/>
  <c r="BT20" i="4"/>
  <c r="AT20" i="4" s="1"/>
  <c r="BS20" i="4"/>
  <c r="BR20" i="4"/>
  <c r="BP20" i="4"/>
  <c r="AA30" i="6"/>
  <c r="BO20" i="4"/>
  <c r="AH20" i="4"/>
  <c r="W20" i="4"/>
  <c r="Y20" i="4" s="1"/>
  <c r="X20" i="4"/>
  <c r="CC19" i="4"/>
  <c r="CB19" i="4"/>
  <c r="CA19" i="4"/>
  <c r="BZ19" i="4"/>
  <c r="BX19" i="4"/>
  <c r="BV19" i="4"/>
  <c r="BU19" i="4"/>
  <c r="BT19" i="4"/>
  <c r="BS19" i="4"/>
  <c r="BR19" i="4"/>
  <c r="BP19" i="4"/>
  <c r="BO19" i="4"/>
  <c r="AH19" i="4"/>
  <c r="W19" i="4"/>
  <c r="Z19" i="4" s="1"/>
  <c r="Q34" i="5" s="1"/>
  <c r="CC18" i="4"/>
  <c r="CB18" i="4"/>
  <c r="CA18" i="4"/>
  <c r="BZ18" i="4"/>
  <c r="BX18" i="4"/>
  <c r="BX3" i="4" s="1"/>
  <c r="BX29" i="4"/>
  <c r="B9" i="22" s="1"/>
  <c r="BV18" i="4"/>
  <c r="BV3" i="4" s="1"/>
  <c r="BU18" i="4"/>
  <c r="BU3" i="4" s="1"/>
  <c r="BT18" i="4"/>
  <c r="BS18" i="4"/>
  <c r="BR18" i="4"/>
  <c r="BP18" i="4"/>
  <c r="AA28" i="6"/>
  <c r="BO18" i="4"/>
  <c r="U28" i="6"/>
  <c r="AH18" i="4"/>
  <c r="AH3" i="4" s="1"/>
  <c r="Y18" i="4"/>
  <c r="J16" i="5"/>
  <c r="W18" i="4"/>
  <c r="Z18" i="4"/>
  <c r="CC17" i="4"/>
  <c r="CC29" i="4" s="1"/>
  <c r="CB17" i="4"/>
  <c r="CB3" i="4"/>
  <c r="CA17" i="4"/>
  <c r="CA29" i="4"/>
  <c r="BZ17" i="4"/>
  <c r="BZ29" i="4"/>
  <c r="BV17" i="4"/>
  <c r="BI17" i="4" s="1"/>
  <c r="BU17" i="4"/>
  <c r="BT17" i="4"/>
  <c r="BT3" i="4" s="1"/>
  <c r="BS17" i="4"/>
  <c r="BR17" i="4"/>
  <c r="BR3" i="4" s="1"/>
  <c r="BP17" i="4"/>
  <c r="AA27" i="6"/>
  <c r="BO17" i="4"/>
  <c r="AH17" i="4"/>
  <c r="W17" i="4"/>
  <c r="AG15" i="4"/>
  <c r="AA15" i="4"/>
  <c r="P15" i="4"/>
  <c r="I15" i="4"/>
  <c r="B15" i="4"/>
  <c r="A14" i="4"/>
  <c r="CI3" i="4"/>
  <c r="CH3" i="4"/>
  <c r="CG3" i="4"/>
  <c r="CF3" i="4"/>
  <c r="CE3" i="4"/>
  <c r="CC3" i="4"/>
  <c r="BZ3" i="4"/>
  <c r="BW3" i="4"/>
  <c r="BK3" i="4"/>
  <c r="BD3" i="4"/>
  <c r="AW3" i="4"/>
  <c r="AP3" i="4"/>
  <c r="AI3" i="4"/>
  <c r="AA3" i="4"/>
  <c r="P3" i="4"/>
  <c r="I3" i="4"/>
  <c r="H2" i="4"/>
  <c r="R29" i="2"/>
  <c r="Q29" i="2"/>
  <c r="P29" i="2"/>
  <c r="O29" i="2"/>
  <c r="N29" i="2"/>
  <c r="M29" i="2"/>
  <c r="L29" i="2"/>
  <c r="K29" i="2"/>
  <c r="J29" i="2"/>
  <c r="I29" i="2"/>
  <c r="G29" i="2"/>
  <c r="F29" i="2"/>
  <c r="D29" i="2"/>
  <c r="C29" i="2"/>
  <c r="B29" i="2"/>
  <c r="AC27" i="2"/>
  <c r="AB27" i="2"/>
  <c r="AA27" i="2"/>
  <c r="Z27" i="2"/>
  <c r="Y27" i="2"/>
  <c r="X27" i="2"/>
  <c r="V27" i="2"/>
  <c r="U27" i="2"/>
  <c r="R27" i="2"/>
  <c r="Q27" i="2"/>
  <c r="P27" i="2"/>
  <c r="O27" i="2"/>
  <c r="N27" i="2"/>
  <c r="M27" i="2"/>
  <c r="L27" i="2"/>
  <c r="K27" i="2"/>
  <c r="J27" i="2"/>
  <c r="B14" i="22" s="1"/>
  <c r="I27" i="2"/>
  <c r="G27" i="2"/>
  <c r="F27" i="2"/>
  <c r="D27" i="2"/>
  <c r="C27" i="2"/>
  <c r="B27" i="2"/>
  <c r="W26" i="2"/>
  <c r="T26" i="2"/>
  <c r="S26" i="2"/>
  <c r="H26" i="2"/>
  <c r="E26" i="2"/>
  <c r="W25" i="2"/>
  <c r="T25" i="2"/>
  <c r="S25" i="2"/>
  <c r="H25" i="2"/>
  <c r="E25" i="2"/>
  <c r="W24" i="2"/>
  <c r="T24" i="2"/>
  <c r="S24" i="2"/>
  <c r="H24" i="2"/>
  <c r="E24" i="2"/>
  <c r="W23" i="2"/>
  <c r="T23" i="2"/>
  <c r="S23" i="2"/>
  <c r="H23" i="2"/>
  <c r="E23" i="2"/>
  <c r="W22" i="2"/>
  <c r="T22" i="2"/>
  <c r="S22" i="2"/>
  <c r="H22" i="2"/>
  <c r="E22" i="2"/>
  <c r="W21" i="2"/>
  <c r="T21" i="2"/>
  <c r="S21" i="2"/>
  <c r="H21" i="2"/>
  <c r="E21" i="2"/>
  <c r="W20" i="2"/>
  <c r="T20" i="2"/>
  <c r="S20" i="2"/>
  <c r="H20" i="2"/>
  <c r="E20" i="2"/>
  <c r="W19" i="2"/>
  <c r="T19" i="2"/>
  <c r="S19" i="2"/>
  <c r="H19" i="2"/>
  <c r="E19" i="2"/>
  <c r="W18" i="2"/>
  <c r="T18" i="2"/>
  <c r="S18" i="2"/>
  <c r="H18" i="2"/>
  <c r="E18" i="2"/>
  <c r="W17" i="2"/>
  <c r="T17" i="2"/>
  <c r="S17" i="2"/>
  <c r="H17" i="2"/>
  <c r="E17" i="2"/>
  <c r="W16" i="2"/>
  <c r="T16" i="2"/>
  <c r="S16" i="2"/>
  <c r="H16" i="2"/>
  <c r="E16" i="2"/>
  <c r="W15" i="2"/>
  <c r="T15" i="2"/>
  <c r="T27" i="2" s="1"/>
  <c r="S15" i="2"/>
  <c r="H15" i="2"/>
  <c r="E15" i="2"/>
  <c r="E29" i="2" s="1"/>
  <c r="A13" i="2"/>
  <c r="CA17" i="9"/>
  <c r="CA19" i="9"/>
  <c r="CA21" i="9"/>
  <c r="CA23" i="9"/>
  <c r="BZ50" i="9"/>
  <c r="G54" i="9"/>
  <c r="CA47" i="9"/>
  <c r="CA38" i="9"/>
  <c r="BH17" i="4"/>
  <c r="AU18" i="4"/>
  <c r="BB18" i="4"/>
  <c r="AN28" i="4"/>
  <c r="BB17" i="4"/>
  <c r="AN21" i="4"/>
  <c r="Z25" i="17"/>
  <c r="AA25" i="17"/>
  <c r="AB25" i="17"/>
  <c r="AB40" i="17"/>
  <c r="AB56" i="17"/>
  <c r="Z18" i="17"/>
  <c r="AA18" i="17" s="1"/>
  <c r="Z35" i="17"/>
  <c r="AA35" i="17" s="1"/>
  <c r="Z37" i="17"/>
  <c r="AA37" i="17" s="1"/>
  <c r="AB37" i="17" s="1"/>
  <c r="X130" i="17"/>
  <c r="AB24" i="17"/>
  <c r="Z21" i="17"/>
  <c r="AA21" i="17"/>
  <c r="AB21" i="17"/>
  <c r="Z33" i="17"/>
  <c r="AA33" i="17" s="1"/>
  <c r="AB33" i="17"/>
  <c r="AB28" i="17"/>
  <c r="Z31" i="17"/>
  <c r="AA31" i="17"/>
  <c r="AB31" i="17" s="1"/>
  <c r="AB41" i="17"/>
  <c r="AB32" i="17"/>
  <c r="AB47" i="17"/>
  <c r="Z11" i="17"/>
  <c r="AA11" i="17"/>
  <c r="AB11" i="17"/>
  <c r="Z13" i="17"/>
  <c r="AA13" i="17"/>
  <c r="AB13" i="17" s="1"/>
  <c r="Z15" i="17"/>
  <c r="AA15" i="17"/>
  <c r="AB15" i="17" s="1"/>
  <c r="Z22" i="17"/>
  <c r="AA22" i="17"/>
  <c r="Z27" i="17"/>
  <c r="AA27" i="17" s="1"/>
  <c r="Z34" i="17"/>
  <c r="AA34" i="17"/>
  <c r="Z39" i="17"/>
  <c r="AA39" i="17"/>
  <c r="AB44" i="17"/>
  <c r="AB52" i="17"/>
  <c r="BK15" i="16"/>
  <c r="BK9" i="16"/>
  <c r="BK25" i="16"/>
  <c r="BK22" i="16"/>
  <c r="BK11" i="16"/>
  <c r="BK20" i="16"/>
  <c r="AS44" i="7"/>
  <c r="AV46" i="7"/>
  <c r="AV59" i="7"/>
  <c r="AS52" i="7"/>
  <c r="AS35" i="7"/>
  <c r="AS11" i="7"/>
  <c r="AV11" i="7"/>
  <c r="AV25" i="7"/>
  <c r="J10" i="18"/>
  <c r="Z16" i="18" s="1"/>
  <c r="CG11" i="6"/>
  <c r="AZ15" i="6"/>
  <c r="CG17" i="6"/>
  <c r="BA19" i="6"/>
  <c r="AC12" i="6"/>
  <c r="CK18" i="6"/>
  <c r="CT16" i="6"/>
  <c r="AY12" i="6"/>
  <c r="AZ18" i="6"/>
  <c r="BV14" i="6"/>
  <c r="CH14" i="6"/>
  <c r="AC14" i="6"/>
  <c r="AZ14" i="6"/>
  <c r="CY17" i="6"/>
  <c r="BK21" i="6"/>
  <c r="BL12" i="6"/>
  <c r="CK21" i="6"/>
  <c r="BL15" i="6"/>
  <c r="BV11" i="6"/>
  <c r="H9" i="13"/>
  <c r="BK15" i="6"/>
  <c r="AZ16" i="6"/>
  <c r="AE19" i="6"/>
  <c r="BZ37" i="8"/>
  <c r="BZ41" i="8"/>
  <c r="BZ43" i="8"/>
  <c r="BZ49" i="8"/>
  <c r="BZ51" i="8"/>
  <c r="BZ16" i="9"/>
  <c r="BZ22" i="9"/>
  <c r="BZ28" i="9"/>
  <c r="H54" i="8"/>
  <c r="BD54" i="8"/>
  <c r="CA23" i="8"/>
  <c r="BZ23" i="8"/>
  <c r="CA31" i="8"/>
  <c r="CA33" i="8"/>
  <c r="CA35" i="8"/>
  <c r="CA37" i="8"/>
  <c r="CA39" i="8"/>
  <c r="CA41" i="8"/>
  <c r="CA47" i="8"/>
  <c r="CA49" i="8"/>
  <c r="CA53" i="8"/>
  <c r="CA18" i="9"/>
  <c r="CA20" i="9"/>
  <c r="CA22" i="9"/>
  <c r="CA24" i="9"/>
  <c r="CA26" i="9"/>
  <c r="CA29" i="9"/>
  <c r="BZ38" i="9"/>
  <c r="AJ54" i="10"/>
  <c r="BN22" i="4"/>
  <c r="BZ39" i="10"/>
  <c r="BZ41" i="10"/>
  <c r="BZ43" i="10"/>
  <c r="BZ45" i="10"/>
  <c r="BZ47" i="10"/>
  <c r="BZ48" i="10"/>
  <c r="BZ16" i="8"/>
  <c r="BZ20" i="8"/>
  <c r="CA17" i="10"/>
  <c r="CA29" i="10"/>
  <c r="CA31" i="10"/>
  <c r="CA37" i="10"/>
  <c r="CA39" i="10"/>
  <c r="CA43" i="10"/>
  <c r="CA45" i="10"/>
  <c r="CA47" i="10"/>
  <c r="CA49" i="10"/>
  <c r="CA51" i="10"/>
  <c r="CA53" i="10"/>
  <c r="BJ54" i="8"/>
  <c r="CA16" i="8"/>
  <c r="BZ22" i="8"/>
  <c r="BZ24" i="8"/>
  <c r="BZ26" i="8"/>
  <c r="BZ34" i="8"/>
  <c r="BZ40" i="8"/>
  <c r="BZ42" i="8"/>
  <c r="BB54" i="9"/>
  <c r="BM25" i="4" s="1"/>
  <c r="C29" i="6"/>
  <c r="F29" i="6" s="1"/>
  <c r="CA30" i="8"/>
  <c r="BZ31" i="9"/>
  <c r="BZ32" i="9"/>
  <c r="BZ39" i="9"/>
  <c r="BZ45" i="9"/>
  <c r="CA26" i="10"/>
  <c r="CA40" i="8"/>
  <c r="AP54" i="9"/>
  <c r="BM23" i="4"/>
  <c r="I33" i="6"/>
  <c r="BU54" i="9"/>
  <c r="CA25" i="9"/>
  <c r="CA37" i="9"/>
  <c r="CA39" i="9"/>
  <c r="CA43" i="9"/>
  <c r="AD54" i="10"/>
  <c r="BN21" i="4" s="1"/>
  <c r="O31" i="6" s="1"/>
  <c r="BZ38" i="10"/>
  <c r="BZ40" i="10"/>
  <c r="CA41" i="10"/>
  <c r="BZ42" i="10"/>
  <c r="BZ44" i="10"/>
  <c r="BZ46" i="10"/>
  <c r="BZ52" i="10"/>
  <c r="BZ17" i="8"/>
  <c r="AF54" i="8"/>
  <c r="CA24" i="8"/>
  <c r="CA32" i="8"/>
  <c r="CA36" i="8"/>
  <c r="BZ19" i="8"/>
  <c r="CA20" i="10"/>
  <c r="CA32" i="10"/>
  <c r="CA38" i="10"/>
  <c r="CA40" i="10"/>
  <c r="CA46" i="10"/>
  <c r="CA48" i="10"/>
  <c r="CA50" i="10"/>
  <c r="CA52" i="10"/>
  <c r="AT41" i="5"/>
  <c r="AT49" i="5"/>
  <c r="CE14" i="9"/>
  <c r="X19" i="4"/>
  <c r="O44" i="12" s="1"/>
  <c r="X14" i="5"/>
  <c r="BC14" i="5"/>
  <c r="X14" i="8"/>
  <c r="AP14" i="8"/>
  <c r="BT14" i="8"/>
  <c r="X14" i="9"/>
  <c r="AS14" i="9"/>
  <c r="BN14" i="9"/>
  <c r="CF14" i="9"/>
  <c r="F14" i="10"/>
  <c r="AB14" i="10"/>
  <c r="AZ14" i="10"/>
  <c r="BX14" i="10"/>
  <c r="I14" i="11"/>
  <c r="AD14" i="11"/>
  <c r="BB14" i="11"/>
  <c r="BT14" i="11"/>
  <c r="J14" i="12"/>
  <c r="AD14" i="12"/>
  <c r="BA14" i="12"/>
  <c r="BY14" i="12"/>
  <c r="BV29" i="4"/>
  <c r="Y19" i="4"/>
  <c r="X24" i="4"/>
  <c r="AS50" i="5"/>
  <c r="X28" i="4"/>
  <c r="BQ55" i="5"/>
  <c r="CC14" i="5"/>
  <c r="D14" i="8"/>
  <c r="Y14" i="8"/>
  <c r="AZ14" i="8"/>
  <c r="BU14" i="8"/>
  <c r="D14" i="9"/>
  <c r="AA14" i="9"/>
  <c r="AU14" i="9"/>
  <c r="BZ14" i="10"/>
  <c r="L14" i="11"/>
  <c r="AE14" i="11"/>
  <c r="BC14" i="11"/>
  <c r="BW14" i="11"/>
  <c r="K14" i="12"/>
  <c r="AG14" i="12"/>
  <c r="BB14" i="12"/>
  <c r="BZ14" i="12"/>
  <c r="BA18" i="4"/>
  <c r="AD14" i="5"/>
  <c r="BI14" i="5"/>
  <c r="CE14" i="5"/>
  <c r="F14" i="8"/>
  <c r="AB14" i="8"/>
  <c r="BB14" i="8"/>
  <c r="BX14" i="8"/>
  <c r="F14" i="9"/>
  <c r="AB14" i="9"/>
  <c r="BT14" i="9"/>
  <c r="L14" i="10"/>
  <c r="BG14" i="10"/>
  <c r="CC14" i="10"/>
  <c r="M14" i="12"/>
  <c r="K14" i="8"/>
  <c r="AD14" i="8"/>
  <c r="BG14" i="8"/>
  <c r="BZ14" i="8"/>
  <c r="I14" i="9"/>
  <c r="AD14" i="9"/>
  <c r="BB14" i="9"/>
  <c r="BU14" i="9"/>
  <c r="P14" i="10"/>
  <c r="AI14" i="10"/>
  <c r="BH14" i="10"/>
  <c r="CE14" i="10"/>
  <c r="R14" i="11"/>
  <c r="AJ14" i="11"/>
  <c r="BH14" i="11"/>
  <c r="CA14" i="11"/>
  <c r="P14" i="12"/>
  <c r="AI14" i="12"/>
  <c r="BG14" i="12"/>
  <c r="CD14" i="12"/>
  <c r="BI27" i="4"/>
  <c r="AJ14" i="5"/>
  <c r="BN14" i="5"/>
  <c r="M14" i="8"/>
  <c r="BI14" i="8"/>
  <c r="O14" i="9"/>
  <c r="AG14" i="9"/>
  <c r="BE14" i="9"/>
  <c r="BZ14" i="9"/>
  <c r="R14" i="10"/>
  <c r="AJ14" i="10"/>
  <c r="AK14" i="11"/>
  <c r="Y26" i="4"/>
  <c r="R14" i="5"/>
  <c r="AP14" i="5"/>
  <c r="P14" i="8"/>
  <c r="AI14" i="8"/>
  <c r="BL14" i="8"/>
  <c r="CD14" i="8"/>
  <c r="P14" i="9"/>
  <c r="AN18" i="4"/>
  <c r="Z26" i="4"/>
  <c r="BG46" i="5" s="1"/>
  <c r="D14" i="5"/>
  <c r="U14" i="5"/>
  <c r="AZ14" i="5"/>
  <c r="R14" i="8"/>
  <c r="AJ14" i="8"/>
  <c r="BN14" i="8"/>
  <c r="CE14" i="8"/>
  <c r="R14" i="9"/>
  <c r="AJ14" i="9"/>
  <c r="BI14" i="9"/>
  <c r="W14" i="10"/>
  <c r="CF14" i="11"/>
  <c r="E14" i="12"/>
  <c r="W14" i="12"/>
  <c r="H27" i="2"/>
  <c r="W27" i="2"/>
  <c r="S27" i="2"/>
  <c r="BA53" i="12"/>
  <c r="BA31" i="12"/>
  <c r="BA49" i="12"/>
  <c r="BA48" i="12"/>
  <c r="BA51" i="12"/>
  <c r="BA45" i="12"/>
  <c r="BA38" i="12"/>
  <c r="BA23" i="12"/>
  <c r="BA44" i="12"/>
  <c r="BA34" i="12"/>
  <c r="BA20" i="12"/>
  <c r="BA16" i="12"/>
  <c r="BA25" i="12"/>
  <c r="BA17" i="12"/>
  <c r="BA45" i="11"/>
  <c r="BA50" i="11"/>
  <c r="BA51" i="11"/>
  <c r="BA47" i="11"/>
  <c r="BA35" i="11"/>
  <c r="BA40" i="11"/>
  <c r="BA36" i="11"/>
  <c r="BA21" i="11"/>
  <c r="BA42" i="11"/>
  <c r="BA18" i="11"/>
  <c r="BA26" i="11"/>
  <c r="BA22" i="11"/>
  <c r="BA19" i="11"/>
  <c r="BA16" i="11"/>
  <c r="BA20" i="11"/>
  <c r="BA36" i="9"/>
  <c r="BA45" i="9"/>
  <c r="BA44" i="9"/>
  <c r="BA30" i="9"/>
  <c r="BA41" i="9"/>
  <c r="BA26" i="9"/>
  <c r="BA53" i="5"/>
  <c r="BA48" i="5"/>
  <c r="BA40" i="5"/>
  <c r="BA36" i="5"/>
  <c r="BA32" i="5"/>
  <c r="BA24" i="5"/>
  <c r="BA20" i="5"/>
  <c r="BA41" i="5"/>
  <c r="BA29" i="5"/>
  <c r="BA25" i="5"/>
  <c r="BA21" i="5"/>
  <c r="BA17" i="5"/>
  <c r="BA64" i="5"/>
  <c r="BA50" i="5"/>
  <c r="BA54" i="5"/>
  <c r="BA55" i="5"/>
  <c r="BA30" i="5"/>
  <c r="BA26" i="5"/>
  <c r="BA18" i="5"/>
  <c r="BA31" i="5"/>
  <c r="BA27" i="5"/>
  <c r="BA57" i="5"/>
  <c r="BA39" i="5"/>
  <c r="AC52" i="12"/>
  <c r="AC49" i="12"/>
  <c r="AC47" i="12"/>
  <c r="AC44" i="12"/>
  <c r="AC43" i="12"/>
  <c r="AC53" i="12"/>
  <c r="AC42" i="12"/>
  <c r="AC39" i="12"/>
  <c r="AC33" i="12"/>
  <c r="AC46" i="12"/>
  <c r="AC30" i="12"/>
  <c r="AC40" i="12"/>
  <c r="AC50" i="12"/>
  <c r="AC51" i="12"/>
  <c r="AC41" i="12"/>
  <c r="AC28" i="12"/>
  <c r="AC29" i="12"/>
  <c r="AC27" i="12"/>
  <c r="AC32" i="12"/>
  <c r="AC25" i="12"/>
  <c r="AC21" i="12"/>
  <c r="AC17" i="12"/>
  <c r="AC22" i="12"/>
  <c r="AC18" i="12"/>
  <c r="AC19" i="12"/>
  <c r="AC15" i="12"/>
  <c r="AC37" i="12"/>
  <c r="AC36" i="12"/>
  <c r="AC35" i="12"/>
  <c r="AC34" i="12"/>
  <c r="AC24" i="12"/>
  <c r="AC20" i="12"/>
  <c r="AC50" i="11"/>
  <c r="AC46" i="11"/>
  <c r="AC51" i="11"/>
  <c r="AC53" i="11"/>
  <c r="AC52" i="11"/>
  <c r="AC48" i="11"/>
  <c r="AC44" i="11"/>
  <c r="AC49" i="11"/>
  <c r="AC45" i="11"/>
  <c r="AC37" i="11"/>
  <c r="AC29" i="11"/>
  <c r="AC42" i="11"/>
  <c r="AC41" i="11"/>
  <c r="AC38" i="11"/>
  <c r="AC30" i="11"/>
  <c r="AC39" i="11"/>
  <c r="AC35" i="11"/>
  <c r="AC31" i="11"/>
  <c r="AC27" i="11"/>
  <c r="AC23" i="11"/>
  <c r="AC28" i="11"/>
  <c r="AC25" i="11"/>
  <c r="AC24" i="11"/>
  <c r="AC21" i="11"/>
  <c r="AC43" i="11"/>
  <c r="AC26" i="11"/>
  <c r="AC22" i="11"/>
  <c r="AC19" i="11"/>
  <c r="AC16" i="11"/>
  <c r="AC15" i="11"/>
  <c r="AC36" i="11"/>
  <c r="AC17" i="11"/>
  <c r="AC40" i="11"/>
  <c r="AC42" i="10"/>
  <c r="AC37" i="10"/>
  <c r="AC27" i="10"/>
  <c r="AC50" i="9"/>
  <c r="AC37" i="9"/>
  <c r="AC39" i="9"/>
  <c r="AC26" i="9"/>
  <c r="AC31" i="9"/>
  <c r="AC27" i="9"/>
  <c r="AC36" i="8"/>
  <c r="AC28" i="8"/>
  <c r="AC24" i="8"/>
  <c r="AC63" i="5"/>
  <c r="AC50" i="5"/>
  <c r="AC42" i="5"/>
  <c r="AC38" i="5"/>
  <c r="AC34" i="5"/>
  <c r="AC26" i="5"/>
  <c r="AC22" i="5"/>
  <c r="AC18" i="5"/>
  <c r="AC68" i="5"/>
  <c r="AC65" i="5"/>
  <c r="AC62" i="5"/>
  <c r="AC53" i="5"/>
  <c r="AC51" i="5"/>
  <c r="AC43" i="5"/>
  <c r="AC39" i="5"/>
  <c r="AC31" i="5"/>
  <c r="AC27" i="5"/>
  <c r="AC23" i="5"/>
  <c r="AC19" i="5"/>
  <c r="AC67" i="5"/>
  <c r="AC59" i="5"/>
  <c r="AC52" i="5"/>
  <c r="AC48" i="5"/>
  <c r="AC44" i="5"/>
  <c r="AC36" i="5"/>
  <c r="AC64" i="5"/>
  <c r="AC61" i="5"/>
  <c r="AC56" i="5"/>
  <c r="AC66" i="5"/>
  <c r="AC57" i="5"/>
  <c r="AC49" i="5"/>
  <c r="AC41" i="5"/>
  <c r="AC33" i="5"/>
  <c r="AC32" i="5"/>
  <c r="AC29" i="5"/>
  <c r="AC24" i="5"/>
  <c r="AC21" i="5"/>
  <c r="AC20" i="5"/>
  <c r="AC17" i="5"/>
  <c r="AC16" i="5"/>
  <c r="AC15" i="5"/>
  <c r="AC54" i="5"/>
  <c r="AC60" i="5"/>
  <c r="AC45" i="5"/>
  <c r="AC37" i="5"/>
  <c r="AC55" i="5"/>
  <c r="BX4" i="4"/>
  <c r="U49" i="12"/>
  <c r="U42" i="12"/>
  <c r="U46" i="12"/>
  <c r="U43" i="12"/>
  <c r="U48" i="12"/>
  <c r="U36" i="12"/>
  <c r="U35" i="12"/>
  <c r="U28" i="12"/>
  <c r="U33" i="12"/>
  <c r="U19" i="12"/>
  <c r="U24" i="12"/>
  <c r="U20" i="12"/>
  <c r="U16" i="12"/>
  <c r="U53" i="11"/>
  <c r="U31" i="12"/>
  <c r="U44" i="11"/>
  <c r="U15" i="12"/>
  <c r="U49" i="11"/>
  <c r="U17" i="12"/>
  <c r="U40" i="12"/>
  <c r="U39" i="11"/>
  <c r="U35" i="11"/>
  <c r="U32" i="11"/>
  <c r="U24" i="11"/>
  <c r="U20" i="11"/>
  <c r="U16" i="11"/>
  <c r="U37" i="11"/>
  <c r="U33" i="11"/>
  <c r="U25" i="11"/>
  <c r="U34" i="11"/>
  <c r="U22" i="11"/>
  <c r="U30" i="11"/>
  <c r="U37" i="10"/>
  <c r="U29" i="10"/>
  <c r="U39" i="9"/>
  <c r="U36" i="9"/>
  <c r="U30" i="9"/>
  <c r="U17" i="9"/>
  <c r="U65" i="5"/>
  <c r="U61" i="5"/>
  <c r="U57" i="5"/>
  <c r="U28" i="8"/>
  <c r="U20" i="8"/>
  <c r="U45" i="5"/>
  <c r="U41" i="5"/>
  <c r="U37" i="5"/>
  <c r="U29" i="5"/>
  <c r="U25" i="5"/>
  <c r="U21" i="5"/>
  <c r="U42" i="5"/>
  <c r="U67" i="5"/>
  <c r="U59" i="5"/>
  <c r="U53" i="5"/>
  <c r="U51" i="5"/>
  <c r="U47" i="5"/>
  <c r="U43" i="5"/>
  <c r="U16" i="5"/>
  <c r="U52" i="5"/>
  <c r="U44" i="5"/>
  <c r="U36" i="5"/>
  <c r="U32" i="5"/>
  <c r="U30" i="5"/>
  <c r="U26" i="5"/>
  <c r="BE53" i="12"/>
  <c r="BE52" i="12"/>
  <c r="BE51" i="12"/>
  <c r="BE42" i="12"/>
  <c r="BE39" i="12"/>
  <c r="BE40" i="12"/>
  <c r="BE48" i="12"/>
  <c r="BE46" i="12"/>
  <c r="BE45" i="12"/>
  <c r="BE44" i="12"/>
  <c r="BE43" i="12"/>
  <c r="BE35" i="12"/>
  <c r="BE50" i="12"/>
  <c r="BE49" i="12"/>
  <c r="BE38" i="12"/>
  <c r="BE36" i="12"/>
  <c r="BE29" i="12"/>
  <c r="BE47" i="12"/>
  <c r="BE34" i="12"/>
  <c r="BE37" i="12"/>
  <c r="BE23" i="12"/>
  <c r="BE19" i="12"/>
  <c r="BE30" i="12"/>
  <c r="BE24" i="12"/>
  <c r="BE20" i="12"/>
  <c r="BE33" i="12"/>
  <c r="BE28" i="12"/>
  <c r="BE32" i="12"/>
  <c r="BE25" i="12"/>
  <c r="BE21" i="12"/>
  <c r="BE17" i="12"/>
  <c r="BE27" i="12"/>
  <c r="BE41" i="12"/>
  <c r="BE26" i="12"/>
  <c r="BE52" i="11"/>
  <c r="BE48" i="11"/>
  <c r="BE44" i="11"/>
  <c r="BE16" i="12"/>
  <c r="BE49" i="11"/>
  <c r="BE45" i="11"/>
  <c r="BE31" i="12"/>
  <c r="BE15" i="12"/>
  <c r="BE53" i="11"/>
  <c r="BE50" i="11"/>
  <c r="BE46" i="11"/>
  <c r="BE18" i="12"/>
  <c r="BE47" i="11"/>
  <c r="BE40" i="11"/>
  <c r="BE36" i="11"/>
  <c r="BE32" i="11"/>
  <c r="BE28" i="11"/>
  <c r="BE24" i="11"/>
  <c r="BE20" i="11"/>
  <c r="BE16" i="11"/>
  <c r="BE22" i="12"/>
  <c r="BE51" i="11"/>
  <c r="BE37" i="11"/>
  <c r="BE33" i="11"/>
  <c r="BE29" i="11"/>
  <c r="BE25" i="11"/>
  <c r="BE21" i="11"/>
  <c r="BE17" i="11"/>
  <c r="BE38" i="11"/>
  <c r="BE34" i="11"/>
  <c r="BE30" i="11"/>
  <c r="BE26" i="11"/>
  <c r="BE22" i="11"/>
  <c r="BE18" i="11"/>
  <c r="BE39" i="11"/>
  <c r="BE35" i="11"/>
  <c r="BE43" i="11"/>
  <c r="BE15" i="11"/>
  <c r="BE53" i="10"/>
  <c r="BE19" i="11"/>
  <c r="BE27" i="11"/>
  <c r="BE23" i="11"/>
  <c r="BE31" i="11"/>
  <c r="BE42" i="11"/>
  <c r="BE41" i="10"/>
  <c r="BE39" i="10"/>
  <c r="BE41" i="11"/>
  <c r="BE35" i="10"/>
  <c r="BE18" i="10"/>
  <c r="BE47" i="9"/>
  <c r="BE41" i="9"/>
  <c r="BE34" i="9"/>
  <c r="BE50" i="9"/>
  <c r="BE32" i="9"/>
  <c r="BE29" i="9"/>
  <c r="BE36" i="9"/>
  <c r="BE51" i="9"/>
  <c r="BE25" i="9"/>
  <c r="BE38" i="8"/>
  <c r="BE36" i="8"/>
  <c r="BE66" i="5"/>
  <c r="BE62" i="5"/>
  <c r="BE58" i="5"/>
  <c r="BE67" i="5"/>
  <c r="BE63" i="5"/>
  <c r="BE59" i="5"/>
  <c r="BE55" i="5"/>
  <c r="BE65" i="5"/>
  <c r="BE57" i="5"/>
  <c r="BE64" i="5"/>
  <c r="BE56" i="5"/>
  <c r="BE50" i="5"/>
  <c r="BE46" i="5"/>
  <c r="BE42" i="5"/>
  <c r="BE38" i="5"/>
  <c r="BE34" i="5"/>
  <c r="BE30" i="5"/>
  <c r="BE26" i="5"/>
  <c r="BE22" i="5"/>
  <c r="BE18" i="5"/>
  <c r="BE69" i="5"/>
  <c r="BE61" i="5"/>
  <c r="BE51" i="5"/>
  <c r="BE47" i="5"/>
  <c r="BE43" i="5"/>
  <c r="BE39" i="5"/>
  <c r="BE35" i="5"/>
  <c r="BE68" i="5"/>
  <c r="BE60" i="5"/>
  <c r="BE53" i="5"/>
  <c r="BE52" i="5"/>
  <c r="BE48" i="5"/>
  <c r="BE44" i="5"/>
  <c r="BE40" i="5"/>
  <c r="BE36" i="5"/>
  <c r="BE32" i="5"/>
  <c r="BE28" i="5"/>
  <c r="BE24" i="5"/>
  <c r="BE20" i="5"/>
  <c r="BE16" i="5"/>
  <c r="BE45" i="5"/>
  <c r="BE37" i="5"/>
  <c r="BE33" i="5"/>
  <c r="BE29" i="5"/>
  <c r="BE25" i="5"/>
  <c r="BE21" i="5"/>
  <c r="BE17" i="5"/>
  <c r="BE31" i="5"/>
  <c r="BE27" i="5"/>
  <c r="BE23" i="5"/>
  <c r="BE19" i="5"/>
  <c r="BE15" i="5"/>
  <c r="BE54" i="5"/>
  <c r="BE49" i="5"/>
  <c r="BE41" i="5"/>
  <c r="K47" i="12"/>
  <c r="K50" i="12"/>
  <c r="K44" i="12"/>
  <c r="K41" i="12"/>
  <c r="K52" i="12"/>
  <c r="K49" i="12"/>
  <c r="K46" i="12"/>
  <c r="K36" i="12"/>
  <c r="K32" i="12"/>
  <c r="K33" i="12"/>
  <c r="K38" i="12"/>
  <c r="K45" i="12"/>
  <c r="K30" i="12"/>
  <c r="K37" i="12"/>
  <c r="K27" i="12"/>
  <c r="K24" i="12"/>
  <c r="K20" i="12"/>
  <c r="K42" i="12"/>
  <c r="K34" i="12"/>
  <c r="K21" i="12"/>
  <c r="K39" i="12"/>
  <c r="K26" i="12"/>
  <c r="K22" i="12"/>
  <c r="K18" i="12"/>
  <c r="K29" i="12"/>
  <c r="K45" i="11"/>
  <c r="K41" i="11"/>
  <c r="K16" i="12"/>
  <c r="K46" i="11"/>
  <c r="K15" i="12"/>
  <c r="K53" i="11"/>
  <c r="K51" i="11"/>
  <c r="K47" i="11"/>
  <c r="K43" i="11"/>
  <c r="K31" i="12"/>
  <c r="K19" i="12"/>
  <c r="K37" i="11"/>
  <c r="K29" i="11"/>
  <c r="K25" i="11"/>
  <c r="K21" i="11"/>
  <c r="K17" i="11"/>
  <c r="K48" i="11"/>
  <c r="K38" i="11"/>
  <c r="K34" i="11"/>
  <c r="K30" i="11"/>
  <c r="K26" i="11"/>
  <c r="K18" i="11"/>
  <c r="K35" i="11"/>
  <c r="K31" i="11"/>
  <c r="K27" i="11"/>
  <c r="K23" i="11"/>
  <c r="K19" i="11"/>
  <c r="K40" i="11"/>
  <c r="K36" i="11"/>
  <c r="K16" i="11"/>
  <c r="K15" i="11"/>
  <c r="K28" i="11"/>
  <c r="K40" i="10"/>
  <c r="K38" i="10"/>
  <c r="K44" i="11"/>
  <c r="K34" i="10"/>
  <c r="K25" i="10"/>
  <c r="K30" i="10"/>
  <c r="K17" i="10"/>
  <c r="K40" i="9"/>
  <c r="K37" i="9"/>
  <c r="K49" i="9"/>
  <c r="K35" i="9"/>
  <c r="K31" i="9"/>
  <c r="K37" i="8"/>
  <c r="K21" i="8"/>
  <c r="K67" i="5"/>
  <c r="K63" i="5"/>
  <c r="K68" i="5"/>
  <c r="K60" i="5"/>
  <c r="K56" i="5"/>
  <c r="K17" i="8"/>
  <c r="K29" i="8"/>
  <c r="K20" i="8"/>
  <c r="K65" i="5"/>
  <c r="K62" i="5"/>
  <c r="K53" i="5"/>
  <c r="K47" i="5"/>
  <c r="K39" i="5"/>
  <c r="K35" i="5"/>
  <c r="K31" i="5"/>
  <c r="K27" i="5"/>
  <c r="K23" i="5"/>
  <c r="K19" i="5"/>
  <c r="K69" i="5"/>
  <c r="K61" i="5"/>
  <c r="K52" i="5"/>
  <c r="K44" i="5"/>
  <c r="K40" i="5"/>
  <c r="K36" i="5"/>
  <c r="K49" i="5"/>
  <c r="K45" i="5"/>
  <c r="K41" i="5"/>
  <c r="K37" i="5"/>
  <c r="K33" i="5"/>
  <c r="K29" i="5"/>
  <c r="K21" i="5"/>
  <c r="K38" i="5"/>
  <c r="K54" i="5"/>
  <c r="K16" i="5"/>
  <c r="K50" i="5"/>
  <c r="K42" i="5"/>
  <c r="K32" i="5"/>
  <c r="K30" i="5"/>
  <c r="K28" i="5"/>
  <c r="K24" i="5"/>
  <c r="K20" i="5"/>
  <c r="K18" i="5"/>
  <c r="K34" i="5"/>
  <c r="K15" i="5"/>
  <c r="AB32" i="6"/>
  <c r="AF32" i="6"/>
  <c r="AD32" i="6"/>
  <c r="AB36" i="6"/>
  <c r="AD36" i="6"/>
  <c r="J24" i="5"/>
  <c r="AM17" i="4"/>
  <c r="O52" i="12"/>
  <c r="O49" i="12"/>
  <c r="O45" i="12"/>
  <c r="O46" i="12"/>
  <c r="O32" i="12"/>
  <c r="O48" i="12"/>
  <c r="O41" i="12"/>
  <c r="O50" i="12"/>
  <c r="O47" i="12"/>
  <c r="O21" i="12"/>
  <c r="O17" i="12"/>
  <c r="O33" i="12"/>
  <c r="O26" i="12"/>
  <c r="O22" i="12"/>
  <c r="O18" i="12"/>
  <c r="O19" i="12"/>
  <c r="O46" i="11"/>
  <c r="O53" i="11"/>
  <c r="O51" i="11"/>
  <c r="O52" i="11"/>
  <c r="O44" i="11"/>
  <c r="O49" i="11"/>
  <c r="O29" i="11"/>
  <c r="O41" i="11"/>
  <c r="O30" i="11"/>
  <c r="O35" i="11"/>
  <c r="O31" i="11"/>
  <c r="O17" i="11"/>
  <c r="O15" i="11"/>
  <c r="O28" i="11"/>
  <c r="O25" i="11"/>
  <c r="O24" i="11"/>
  <c r="O21" i="11"/>
  <c r="O19" i="11"/>
  <c r="O15" i="10"/>
  <c r="O52" i="9"/>
  <c r="O48" i="9"/>
  <c r="O44" i="9"/>
  <c r="O38" i="9"/>
  <c r="O35" i="9"/>
  <c r="O16" i="9"/>
  <c r="O26" i="9"/>
  <c r="O23" i="8"/>
  <c r="O54" i="5"/>
  <c r="O50" i="5"/>
  <c r="O26" i="5"/>
  <c r="O22" i="5"/>
  <c r="O18" i="5"/>
  <c r="O67" i="5"/>
  <c r="O59" i="5"/>
  <c r="O51" i="5"/>
  <c r="O43" i="5"/>
  <c r="O64" i="5"/>
  <c r="O61" i="5"/>
  <c r="O56" i="5"/>
  <c r="O66" i="5"/>
  <c r="O58" i="5"/>
  <c r="O52" i="5"/>
  <c r="O65" i="5"/>
  <c r="O60" i="5"/>
  <c r="AQ19" i="4"/>
  <c r="BG25" i="16"/>
  <c r="BG21" i="16"/>
  <c r="BG17" i="16"/>
  <c r="BG13" i="16"/>
  <c r="BG8" i="16"/>
  <c r="BG12" i="16"/>
  <c r="BG22" i="16"/>
  <c r="BG19" i="16"/>
  <c r="BG16" i="16"/>
  <c r="BG23" i="16"/>
  <c r="BG10" i="16"/>
  <c r="BG14" i="16"/>
  <c r="BG11" i="16"/>
  <c r="BG15" i="16"/>
  <c r="BG18" i="16"/>
  <c r="AF27" i="6"/>
  <c r="AD27" i="6"/>
  <c r="AC27" i="6"/>
  <c r="AB27" i="6"/>
  <c r="X18" i="4"/>
  <c r="BI18" i="4"/>
  <c r="P50" i="12"/>
  <c r="P49" i="12"/>
  <c r="P47" i="12"/>
  <c r="P53" i="12"/>
  <c r="P33" i="12"/>
  <c r="P51" i="12"/>
  <c r="P31" i="12"/>
  <c r="P21" i="12"/>
  <c r="P36" i="12"/>
  <c r="P35" i="12"/>
  <c r="P26" i="12"/>
  <c r="P29" i="12"/>
  <c r="P40" i="12"/>
  <c r="P28" i="12"/>
  <c r="P16" i="12"/>
  <c r="P46" i="11"/>
  <c r="P42" i="11"/>
  <c r="P24" i="12"/>
  <c r="P53" i="11"/>
  <c r="P48" i="11"/>
  <c r="P45" i="11"/>
  <c r="P38" i="11"/>
  <c r="P34" i="11"/>
  <c r="P30" i="11"/>
  <c r="P26" i="11"/>
  <c r="P39" i="11"/>
  <c r="P31" i="11"/>
  <c r="P27" i="11"/>
  <c r="P19" i="11"/>
  <c r="P32" i="11"/>
  <c r="P50" i="10"/>
  <c r="P17" i="11"/>
  <c r="P15" i="11"/>
  <c r="P25" i="11"/>
  <c r="P21" i="11"/>
  <c r="P33" i="11"/>
  <c r="P29" i="11"/>
  <c r="P25" i="10"/>
  <c r="P26" i="10"/>
  <c r="P52" i="9"/>
  <c r="P20" i="10"/>
  <c r="P16" i="10"/>
  <c r="P53" i="9"/>
  <c r="P17" i="10"/>
  <c r="P43" i="9"/>
  <c r="P40" i="9"/>
  <c r="P39" i="9"/>
  <c r="P34" i="9"/>
  <c r="P17" i="9"/>
  <c r="P16" i="9"/>
  <c r="P52" i="8"/>
  <c r="P38" i="8"/>
  <c r="P36" i="8"/>
  <c r="P34" i="8"/>
  <c r="P48" i="8"/>
  <c r="P20" i="8"/>
  <c r="P60" i="5"/>
  <c r="P56" i="5"/>
  <c r="P27" i="8"/>
  <c r="P25" i="8"/>
  <c r="P23" i="8"/>
  <c r="P61" i="5"/>
  <c r="P57" i="5"/>
  <c r="P53" i="5"/>
  <c r="P67" i="5"/>
  <c r="P48" i="5"/>
  <c r="P28" i="5"/>
  <c r="P24" i="5"/>
  <c r="P20" i="5"/>
  <c r="P63" i="5"/>
  <c r="P49" i="5"/>
  <c r="P41" i="5"/>
  <c r="P37" i="5"/>
  <c r="P42" i="5"/>
  <c r="P30" i="5"/>
  <c r="P22" i="5"/>
  <c r="P18" i="5"/>
  <c r="BA19" i="4"/>
  <c r="Z20" i="4"/>
  <c r="BB20" i="4"/>
  <c r="AT21" i="4"/>
  <c r="X32" i="6"/>
  <c r="W32" i="6"/>
  <c r="V32" i="6"/>
  <c r="AY23" i="4"/>
  <c r="AT52" i="12"/>
  <c r="AT51" i="12"/>
  <c r="AT50" i="12"/>
  <c r="AT49" i="12"/>
  <c r="AT45" i="12"/>
  <c r="AT53" i="12"/>
  <c r="AT48" i="12"/>
  <c r="AT46" i="12"/>
  <c r="AT42" i="12"/>
  <c r="AT36" i="12"/>
  <c r="AT35" i="12"/>
  <c r="AT34" i="12"/>
  <c r="AT44" i="12"/>
  <c r="AT32" i="12"/>
  <c r="AT30" i="12"/>
  <c r="AT39" i="12"/>
  <c r="AT31" i="12"/>
  <c r="AT47" i="12"/>
  <c r="AT28" i="12"/>
  <c r="AT41" i="12"/>
  <c r="AT27" i="12"/>
  <c r="AT25" i="12"/>
  <c r="AT21" i="12"/>
  <c r="AT17" i="12"/>
  <c r="AT40" i="12"/>
  <c r="AT26" i="12"/>
  <c r="AT22" i="12"/>
  <c r="AT18" i="12"/>
  <c r="AT43" i="12"/>
  <c r="AT29" i="12"/>
  <c r="AT38" i="12"/>
  <c r="AT37" i="12"/>
  <c r="AT33" i="12"/>
  <c r="AT23" i="12"/>
  <c r="AT19" i="12"/>
  <c r="AT15" i="12"/>
  <c r="AT24" i="12"/>
  <c r="AT20" i="12"/>
  <c r="AT16" i="12"/>
  <c r="AT50" i="11"/>
  <c r="AT46" i="11"/>
  <c r="AT51" i="11"/>
  <c r="AT47" i="11"/>
  <c r="AT52" i="11"/>
  <c r="AT48" i="11"/>
  <c r="AT44" i="11"/>
  <c r="AT53" i="11"/>
  <c r="AT49" i="11"/>
  <c r="AT45" i="11"/>
  <c r="AT37" i="11"/>
  <c r="AT33" i="11"/>
  <c r="AT29" i="11"/>
  <c r="AT43" i="11"/>
  <c r="AT42" i="11"/>
  <c r="AT38" i="11"/>
  <c r="AT34" i="11"/>
  <c r="AT30" i="11"/>
  <c r="AT41" i="11"/>
  <c r="AT39" i="11"/>
  <c r="AT35" i="11"/>
  <c r="AT31" i="11"/>
  <c r="AT27" i="11"/>
  <c r="AT23" i="11"/>
  <c r="AT32" i="11"/>
  <c r="AT17" i="11"/>
  <c r="AT51" i="10"/>
  <c r="AT18" i="11"/>
  <c r="AT36" i="11"/>
  <c r="AT28" i="11"/>
  <c r="AT25" i="11"/>
  <c r="AT24" i="11"/>
  <c r="AT21" i="11"/>
  <c r="AT19" i="11"/>
  <c r="AT16" i="11"/>
  <c r="AT15" i="11"/>
  <c r="AT20" i="11"/>
  <c r="AT47" i="10"/>
  <c r="AT41" i="10"/>
  <c r="AT40" i="11"/>
  <c r="AT45" i="10"/>
  <c r="AT26" i="11"/>
  <c r="AT48" i="10"/>
  <c r="AT38" i="10"/>
  <c r="AT34" i="10"/>
  <c r="AT52" i="10"/>
  <c r="AT46" i="10"/>
  <c r="AT37" i="10"/>
  <c r="AT42" i="10"/>
  <c r="AT22" i="11"/>
  <c r="AT22" i="10"/>
  <c r="AT30" i="10"/>
  <c r="AT28" i="10"/>
  <c r="AT27" i="10"/>
  <c r="AT23" i="10"/>
  <c r="AT19" i="10"/>
  <c r="AT21" i="10"/>
  <c r="AT51" i="9"/>
  <c r="AT45" i="9"/>
  <c r="AT36" i="9"/>
  <c r="AT35" i="9"/>
  <c r="AT50" i="9"/>
  <c r="AT49" i="9"/>
  <c r="AT31" i="9"/>
  <c r="AT27" i="9"/>
  <c r="AT32" i="9"/>
  <c r="AT28" i="9"/>
  <c r="AT16" i="9"/>
  <c r="AT52" i="8"/>
  <c r="AT48" i="8"/>
  <c r="AT19" i="9"/>
  <c r="AT23" i="9"/>
  <c r="AT22" i="9"/>
  <c r="AT53" i="8"/>
  <c r="AT49" i="8"/>
  <c r="AT43" i="8"/>
  <c r="AT34" i="8"/>
  <c r="AT45" i="8"/>
  <c r="AT42" i="8"/>
  <c r="AT20" i="8"/>
  <c r="AT16" i="8"/>
  <c r="AT31" i="8"/>
  <c r="AT27" i="8"/>
  <c r="AT25" i="8"/>
  <c r="AT19" i="8"/>
  <c r="AT29" i="8"/>
  <c r="AT23" i="8"/>
  <c r="AT21" i="8"/>
  <c r="AT15" i="8"/>
  <c r="AT66" i="5"/>
  <c r="AT58" i="5"/>
  <c r="AT50" i="5"/>
  <c r="AT46" i="5"/>
  <c r="AT42" i="5"/>
  <c r="AT38" i="5"/>
  <c r="AT34" i="5"/>
  <c r="AT30" i="5"/>
  <c r="AT26" i="5"/>
  <c r="AT22" i="5"/>
  <c r="AT18" i="5"/>
  <c r="AT63" i="5"/>
  <c r="AT55" i="5"/>
  <c r="AT54" i="5"/>
  <c r="AT51" i="5"/>
  <c r="AT47" i="5"/>
  <c r="AT43" i="5"/>
  <c r="AT39" i="5"/>
  <c r="AT35" i="5"/>
  <c r="AT31" i="5"/>
  <c r="AT27" i="5"/>
  <c r="AT23" i="5"/>
  <c r="AT19" i="5"/>
  <c r="AT68" i="5"/>
  <c r="AT65" i="5"/>
  <c r="AT60" i="5"/>
  <c r="AT57" i="5"/>
  <c r="AT53" i="5"/>
  <c r="AT62" i="5"/>
  <c r="AT52" i="5"/>
  <c r="AT48" i="5"/>
  <c r="AT44" i="5"/>
  <c r="AT40" i="5"/>
  <c r="AT36" i="5"/>
  <c r="AT69" i="5"/>
  <c r="AT64" i="5"/>
  <c r="AT61" i="5"/>
  <c r="AT56" i="5"/>
  <c r="BA24" i="4"/>
  <c r="AT25" i="4"/>
  <c r="BR42" i="12"/>
  <c r="BR49" i="12"/>
  <c r="BR37" i="12"/>
  <c r="BR31" i="12"/>
  <c r="BR51" i="12"/>
  <c r="BR41" i="12"/>
  <c r="BR48" i="12"/>
  <c r="BR19" i="12"/>
  <c r="BR15" i="12"/>
  <c r="BR24" i="12"/>
  <c r="BR20" i="12"/>
  <c r="BR17" i="12"/>
  <c r="BR27" i="12"/>
  <c r="BR22" i="12"/>
  <c r="BR45" i="11"/>
  <c r="BR46" i="11"/>
  <c r="BR41" i="11"/>
  <c r="BR39" i="11"/>
  <c r="BR35" i="11"/>
  <c r="BR31" i="11"/>
  <c r="BR36" i="11"/>
  <c r="BR30" i="11"/>
  <c r="BR28" i="11"/>
  <c r="BR20" i="11"/>
  <c r="BR17" i="11"/>
  <c r="BR51" i="10"/>
  <c r="BR18" i="11"/>
  <c r="BR15" i="11"/>
  <c r="BR34" i="10"/>
  <c r="BR48" i="10"/>
  <c r="BR37" i="10"/>
  <c r="BR19" i="11"/>
  <c r="BR52" i="10"/>
  <c r="BR26" i="10"/>
  <c r="BR16" i="10"/>
  <c r="BR36" i="9"/>
  <c r="BR50" i="9"/>
  <c r="BR39" i="9"/>
  <c r="BR28" i="9"/>
  <c r="BR26" i="9"/>
  <c r="BR41" i="9"/>
  <c r="BR27" i="9"/>
  <c r="BR44" i="8"/>
  <c r="BR49" i="8"/>
  <c r="BR45" i="8"/>
  <c r="BR25" i="8"/>
  <c r="BR15" i="8"/>
  <c r="BR63" i="5"/>
  <c r="BR54" i="5"/>
  <c r="BR48" i="5"/>
  <c r="BR40" i="5"/>
  <c r="BR24" i="5"/>
  <c r="BR68" i="5"/>
  <c r="BR41" i="5"/>
  <c r="BR37" i="5"/>
  <c r="BR62" i="5"/>
  <c r="BR57" i="5"/>
  <c r="BR67" i="5"/>
  <c r="BR59" i="5"/>
  <c r="BR46" i="5"/>
  <c r="BA28" i="4"/>
  <c r="D12" i="22"/>
  <c r="CB29" i="4"/>
  <c r="C14" i="5"/>
  <c r="L14" i="5"/>
  <c r="V14" i="5"/>
  <c r="AE14" i="5"/>
  <c r="AO14" i="5"/>
  <c r="BH14" i="5"/>
  <c r="BR14" i="5"/>
  <c r="J15" i="5"/>
  <c r="AT15" i="5"/>
  <c r="AU16" i="5"/>
  <c r="BQ16" i="5"/>
  <c r="BQ18" i="5"/>
  <c r="BQ20" i="5"/>
  <c r="BQ22" i="5"/>
  <c r="BQ24" i="5"/>
  <c r="BQ26" i="5"/>
  <c r="BQ28" i="5"/>
  <c r="BQ30" i="5"/>
  <c r="BR31" i="5"/>
  <c r="BQ32" i="5"/>
  <c r="BG42" i="5"/>
  <c r="V43" i="5"/>
  <c r="BS45" i="5"/>
  <c r="BG50" i="5"/>
  <c r="V51" i="5"/>
  <c r="O53" i="5"/>
  <c r="AU54" i="5"/>
  <c r="V58" i="5"/>
  <c r="CE59" i="5"/>
  <c r="BF60" i="5"/>
  <c r="CE67" i="5"/>
  <c r="BB13" i="6"/>
  <c r="CX14" i="6"/>
  <c r="I8" i="18"/>
  <c r="Y13" i="18" s="1"/>
  <c r="I23" i="18" s="1"/>
  <c r="I24" i="18" s="1"/>
  <c r="C10" i="13"/>
  <c r="CU15" i="6"/>
  <c r="CT15" i="6"/>
  <c r="J51" i="12"/>
  <c r="J50" i="12"/>
  <c r="J48" i="12"/>
  <c r="J44" i="12"/>
  <c r="J46" i="12"/>
  <c r="J45" i="12"/>
  <c r="J52" i="12"/>
  <c r="J47" i="12"/>
  <c r="J49" i="12"/>
  <c r="J39" i="12"/>
  <c r="J35" i="12"/>
  <c r="J34" i="12"/>
  <c r="J43" i="12"/>
  <c r="J42" i="12"/>
  <c r="J29" i="12"/>
  <c r="J53" i="12"/>
  <c r="J41" i="12"/>
  <c r="J38" i="12"/>
  <c r="J30" i="12"/>
  <c r="J31" i="12"/>
  <c r="J40" i="12"/>
  <c r="J28" i="12"/>
  <c r="J27" i="12"/>
  <c r="J24" i="12"/>
  <c r="J20" i="12"/>
  <c r="J16" i="12"/>
  <c r="J37" i="12"/>
  <c r="J36" i="12"/>
  <c r="J33" i="12"/>
  <c r="J25" i="12"/>
  <c r="J21" i="12"/>
  <c r="J17" i="12"/>
  <c r="J32" i="12"/>
  <c r="J26" i="12"/>
  <c r="J22" i="12"/>
  <c r="J18" i="12"/>
  <c r="J23" i="12"/>
  <c r="J19" i="12"/>
  <c r="J15" i="12"/>
  <c r="J49" i="11"/>
  <c r="J45" i="11"/>
  <c r="J50" i="11"/>
  <c r="J46" i="11"/>
  <c r="J53" i="11"/>
  <c r="J51" i="11"/>
  <c r="J47" i="11"/>
  <c r="J52" i="11"/>
  <c r="J48" i="11"/>
  <c r="J40" i="11"/>
  <c r="J36" i="11"/>
  <c r="J32" i="11"/>
  <c r="J42" i="11"/>
  <c r="J41" i="11"/>
  <c r="J37" i="11"/>
  <c r="J33" i="11"/>
  <c r="J43" i="11"/>
  <c r="J38" i="11"/>
  <c r="J34" i="11"/>
  <c r="J30" i="11"/>
  <c r="J26" i="11"/>
  <c r="J22" i="11"/>
  <c r="J44" i="11"/>
  <c r="J39" i="11"/>
  <c r="J29" i="11"/>
  <c r="J19" i="11"/>
  <c r="J53" i="10"/>
  <c r="J16" i="11"/>
  <c r="J31" i="11"/>
  <c r="J20" i="11"/>
  <c r="J17" i="11"/>
  <c r="J15" i="11"/>
  <c r="J28" i="11"/>
  <c r="J24" i="11"/>
  <c r="J35" i="11"/>
  <c r="J25" i="11"/>
  <c r="J49" i="10"/>
  <c r="J45" i="10"/>
  <c r="J23" i="11"/>
  <c r="J40" i="10"/>
  <c r="J36" i="10"/>
  <c r="J21" i="11"/>
  <c r="J44" i="10"/>
  <c r="J39" i="10"/>
  <c r="J35" i="10"/>
  <c r="J18" i="11"/>
  <c r="J42" i="10"/>
  <c r="J27" i="11"/>
  <c r="J50" i="10"/>
  <c r="J26" i="10"/>
  <c r="J24" i="10"/>
  <c r="J33" i="10"/>
  <c r="J31" i="10"/>
  <c r="J25" i="10"/>
  <c r="J21" i="10"/>
  <c r="J19" i="10"/>
  <c r="J17" i="10"/>
  <c r="J43" i="9"/>
  <c r="J47" i="9"/>
  <c r="J40" i="9"/>
  <c r="J18" i="10"/>
  <c r="J42" i="9"/>
  <c r="J39" i="9"/>
  <c r="J37" i="9"/>
  <c r="J52" i="9"/>
  <c r="J44" i="9"/>
  <c r="J34" i="9"/>
  <c r="J48" i="9"/>
  <c r="J26" i="9"/>
  <c r="J38" i="9"/>
  <c r="J30" i="9"/>
  <c r="J31" i="9"/>
  <c r="J25" i="9"/>
  <c r="J50" i="8"/>
  <c r="J33" i="9"/>
  <c r="J27" i="9"/>
  <c r="J22" i="9"/>
  <c r="J51" i="9"/>
  <c r="J21" i="9"/>
  <c r="J17" i="9"/>
  <c r="J15" i="9"/>
  <c r="J39" i="8"/>
  <c r="J35" i="8"/>
  <c r="J33" i="8"/>
  <c r="J46" i="8"/>
  <c r="J40" i="8"/>
  <c r="J51" i="8"/>
  <c r="J38" i="8"/>
  <c r="J47" i="8"/>
  <c r="J42" i="8"/>
  <c r="J26" i="8"/>
  <c r="J24" i="8"/>
  <c r="J22" i="8"/>
  <c r="J18" i="8"/>
  <c r="J17" i="8"/>
  <c r="J32" i="8"/>
  <c r="J68" i="5"/>
  <c r="J60" i="5"/>
  <c r="J49" i="5"/>
  <c r="J45" i="5"/>
  <c r="J41" i="5"/>
  <c r="J37" i="5"/>
  <c r="J33" i="5"/>
  <c r="J29" i="5"/>
  <c r="J25" i="5"/>
  <c r="J21" i="5"/>
  <c r="J17" i="5"/>
  <c r="J65" i="5"/>
  <c r="J62" i="5"/>
  <c r="J55" i="5"/>
  <c r="J54" i="5"/>
  <c r="J50" i="5"/>
  <c r="J46" i="5"/>
  <c r="J42" i="5"/>
  <c r="J38" i="5"/>
  <c r="J34" i="5"/>
  <c r="J30" i="5"/>
  <c r="J26" i="5"/>
  <c r="J22" i="5"/>
  <c r="J18" i="5"/>
  <c r="J67" i="5"/>
  <c r="J59" i="5"/>
  <c r="J53" i="5"/>
  <c r="J64" i="5"/>
  <c r="J56" i="5"/>
  <c r="J51" i="5"/>
  <c r="J47" i="5"/>
  <c r="J43" i="5"/>
  <c r="J39" i="5"/>
  <c r="J69" i="5"/>
  <c r="J61" i="5"/>
  <c r="J63" i="5"/>
  <c r="E29" i="6"/>
  <c r="D29" i="6"/>
  <c r="H29" i="6"/>
  <c r="AU15" i="5"/>
  <c r="AV18" i="6"/>
  <c r="I18" i="8"/>
  <c r="H29" i="2"/>
  <c r="X17" i="4"/>
  <c r="C28" i="8" s="1"/>
  <c r="AT19" i="4"/>
  <c r="AU20" i="4"/>
  <c r="AM21" i="4"/>
  <c r="X31" i="6"/>
  <c r="V31" i="6"/>
  <c r="AR23" i="4"/>
  <c r="AT24" i="4"/>
  <c r="AM25" i="4"/>
  <c r="BF25" i="4"/>
  <c r="Z35" i="6"/>
  <c r="X35" i="6"/>
  <c r="W35" i="6"/>
  <c r="V35" i="6"/>
  <c r="AT28" i="4"/>
  <c r="G11" i="22"/>
  <c r="D11" i="22"/>
  <c r="E14" i="5"/>
  <c r="AH14" i="5"/>
  <c r="AQ14" i="5"/>
  <c r="BA14" i="5"/>
  <c r="BK14" i="5"/>
  <c r="CD14" i="5"/>
  <c r="O16" i="5"/>
  <c r="BS17" i="5"/>
  <c r="AS18" i="5"/>
  <c r="J19" i="5"/>
  <c r="AS20" i="5"/>
  <c r="BS21" i="5"/>
  <c r="AS22" i="5"/>
  <c r="J23" i="5"/>
  <c r="AS24" i="5"/>
  <c r="BS25" i="5"/>
  <c r="AS26" i="5"/>
  <c r="J27" i="5"/>
  <c r="AS28" i="5"/>
  <c r="BS29" i="5"/>
  <c r="AS30" i="5"/>
  <c r="J31" i="5"/>
  <c r="AS32" i="5"/>
  <c r="BG34" i="5"/>
  <c r="AU35" i="5"/>
  <c r="BQ36" i="5"/>
  <c r="CE37" i="5"/>
  <c r="AS38" i="5"/>
  <c r="BQ44" i="5"/>
  <c r="CE45" i="5"/>
  <c r="AS46" i="5"/>
  <c r="BR47" i="5"/>
  <c r="BR52" i="5"/>
  <c r="CE55" i="5"/>
  <c r="BG57" i="5"/>
  <c r="AS58" i="5"/>
  <c r="P59" i="5"/>
  <c r="CE66" i="5"/>
  <c r="BO22" i="6"/>
  <c r="BT10" i="6"/>
  <c r="CH10" i="6"/>
  <c r="CX10" i="6" s="1"/>
  <c r="CG13" i="6"/>
  <c r="CF13" i="6"/>
  <c r="BV19" i="6"/>
  <c r="CH19" i="6"/>
  <c r="Q53" i="12"/>
  <c r="Q46" i="12"/>
  <c r="Q51" i="12"/>
  <c r="Q45" i="12"/>
  <c r="Q37" i="12"/>
  <c r="Q49" i="12"/>
  <c r="Q48" i="12"/>
  <c r="Q43" i="12"/>
  <c r="Q38" i="12"/>
  <c r="Q31" i="12"/>
  <c r="Q52" i="12"/>
  <c r="Q36" i="12"/>
  <c r="Q35" i="12"/>
  <c r="Q34" i="12"/>
  <c r="Q28" i="12"/>
  <c r="Q40" i="12"/>
  <c r="Q33" i="12"/>
  <c r="Q32" i="12"/>
  <c r="Q29" i="12"/>
  <c r="Q42" i="12"/>
  <c r="Q50" i="12"/>
  <c r="Q26" i="12"/>
  <c r="Q22" i="12"/>
  <c r="Q18" i="12"/>
  <c r="Q41" i="12"/>
  <c r="Q39" i="12"/>
  <c r="Q30" i="12"/>
  <c r="Q23" i="12"/>
  <c r="Q19" i="12"/>
  <c r="Q15" i="12"/>
  <c r="Q47" i="12"/>
  <c r="Q44" i="12"/>
  <c r="Q24" i="12"/>
  <c r="Q20" i="12"/>
  <c r="Q16" i="12"/>
  <c r="Q53" i="11"/>
  <c r="Q25" i="12"/>
  <c r="Q21" i="12"/>
  <c r="Q17" i="12"/>
  <c r="Q51" i="11"/>
  <c r="Q47" i="11"/>
  <c r="Q27" i="12"/>
  <c r="Q52" i="11"/>
  <c r="Q48" i="11"/>
  <c r="Q49" i="11"/>
  <c r="Q45" i="11"/>
  <c r="Q50" i="11"/>
  <c r="Q46" i="11"/>
  <c r="Q38" i="11"/>
  <c r="Q34" i="11"/>
  <c r="Q30" i="11"/>
  <c r="Q43" i="11"/>
  <c r="Q39" i="11"/>
  <c r="Q35" i="11"/>
  <c r="Q31" i="11"/>
  <c r="Q40" i="11"/>
  <c r="Q36" i="11"/>
  <c r="Q32" i="11"/>
  <c r="Q28" i="11"/>
  <c r="Q24" i="11"/>
  <c r="Q44" i="11"/>
  <c r="Q42" i="11"/>
  <c r="Q41" i="11"/>
  <c r="Q20" i="11"/>
  <c r="Q17" i="11"/>
  <c r="Q15" i="11"/>
  <c r="Q25" i="11"/>
  <c r="Q21" i="11"/>
  <c r="Q18" i="11"/>
  <c r="Q27" i="11"/>
  <c r="Q26" i="11"/>
  <c r="Q23" i="11"/>
  <c r="Q22" i="11"/>
  <c r="Q19" i="11"/>
  <c r="Q16" i="11"/>
  <c r="Q41" i="10"/>
  <c r="Q37" i="11"/>
  <c r="Q29" i="11"/>
  <c r="Q39" i="10"/>
  <c r="Q33" i="11"/>
  <c r="Q35" i="10"/>
  <c r="Q27" i="10"/>
  <c r="Q35" i="9"/>
  <c r="Q43" i="9"/>
  <c r="Q47" i="9"/>
  <c r="Q32" i="9"/>
  <c r="Q36" i="9"/>
  <c r="Q28" i="9"/>
  <c r="Q19" i="9"/>
  <c r="Q26" i="8"/>
  <c r="Q67" i="5"/>
  <c r="Q59" i="5"/>
  <c r="Q53" i="5"/>
  <c r="Q51" i="5"/>
  <c r="Q47" i="5"/>
  <c r="Q43" i="5"/>
  <c r="Q39" i="5"/>
  <c r="Q35" i="5"/>
  <c r="Q31" i="5"/>
  <c r="Q27" i="5"/>
  <c r="Q23" i="5"/>
  <c r="Q19" i="5"/>
  <c r="Q69" i="5"/>
  <c r="Q66" i="5"/>
  <c r="Q64" i="5"/>
  <c r="Q61" i="5"/>
  <c r="Q58" i="5"/>
  <c r="Q56" i="5"/>
  <c r="Q52" i="5"/>
  <c r="Q48" i="5"/>
  <c r="Q44" i="5"/>
  <c r="Q40" i="5"/>
  <c r="Q36" i="5"/>
  <c r="Q32" i="5"/>
  <c r="Q28" i="5"/>
  <c r="Q24" i="5"/>
  <c r="Q20" i="5"/>
  <c r="Q63" i="5"/>
  <c r="Q49" i="5"/>
  <c r="Q45" i="5"/>
  <c r="Q41" i="5"/>
  <c r="Q37" i="5"/>
  <c r="BS43" i="12"/>
  <c r="BS39" i="12"/>
  <c r="BS53" i="12"/>
  <c r="BS40" i="12"/>
  <c r="BS50" i="12"/>
  <c r="BS46" i="12"/>
  <c r="BS37" i="12"/>
  <c r="BS35" i="12"/>
  <c r="BS42" i="12"/>
  <c r="BS41" i="12"/>
  <c r="BS38" i="12"/>
  <c r="BS36" i="12"/>
  <c r="BS52" i="12"/>
  <c r="BS49" i="12"/>
  <c r="BS32" i="12"/>
  <c r="BS34" i="12"/>
  <c r="BS23" i="12"/>
  <c r="BS19" i="12"/>
  <c r="BS24" i="12"/>
  <c r="BS20" i="12"/>
  <c r="BS25" i="12"/>
  <c r="BS21" i="12"/>
  <c r="BS17" i="12"/>
  <c r="BS27" i="12"/>
  <c r="BS48" i="11"/>
  <c r="BS44" i="11"/>
  <c r="BS15" i="12"/>
  <c r="BS52" i="11"/>
  <c r="BS28" i="12"/>
  <c r="BS49" i="11"/>
  <c r="BS50" i="11"/>
  <c r="BS46" i="11"/>
  <c r="BS26" i="12"/>
  <c r="BS42" i="11"/>
  <c r="BS51" i="11"/>
  <c r="BS43" i="11"/>
  <c r="BS40" i="11"/>
  <c r="BS36" i="11"/>
  <c r="BS32" i="11"/>
  <c r="BS28" i="11"/>
  <c r="BS16" i="11"/>
  <c r="BS33" i="11"/>
  <c r="BS29" i="11"/>
  <c r="BS25" i="11"/>
  <c r="BS21" i="11"/>
  <c r="BS17" i="11"/>
  <c r="BS53" i="11"/>
  <c r="BS38" i="11"/>
  <c r="BS34" i="11"/>
  <c r="BS30" i="11"/>
  <c r="BS47" i="11"/>
  <c r="BS41" i="11"/>
  <c r="BS39" i="11"/>
  <c r="BS35" i="11"/>
  <c r="BS16" i="12"/>
  <c r="BS31" i="11"/>
  <c r="BS15" i="11"/>
  <c r="BS19" i="11"/>
  <c r="BS27" i="11"/>
  <c r="BS23" i="11"/>
  <c r="BS40" i="10"/>
  <c r="BS28" i="10"/>
  <c r="BS26" i="10"/>
  <c r="BS19" i="10"/>
  <c r="BS15" i="10"/>
  <c r="BS43" i="9"/>
  <c r="BS36" i="9"/>
  <c r="BS52" i="9"/>
  <c r="BS47" i="9"/>
  <c r="BS42" i="9"/>
  <c r="BS39" i="9"/>
  <c r="BS38" i="9"/>
  <c r="BS29" i="9"/>
  <c r="BS44" i="9"/>
  <c r="BS19" i="8"/>
  <c r="BS27" i="8"/>
  <c r="BS66" i="5"/>
  <c r="BS62" i="5"/>
  <c r="BS23" i="8"/>
  <c r="BS67" i="5"/>
  <c r="BS59" i="5"/>
  <c r="BS55" i="5"/>
  <c r="BS53" i="5"/>
  <c r="BS52" i="5"/>
  <c r="BS68" i="5"/>
  <c r="BS65" i="5"/>
  <c r="BS57" i="5"/>
  <c r="BS50" i="5"/>
  <c r="BS42" i="5"/>
  <c r="BS38" i="5"/>
  <c r="BS34" i="5"/>
  <c r="BS26" i="5"/>
  <c r="BS22" i="5"/>
  <c r="BS18" i="5"/>
  <c r="BS64" i="5"/>
  <c r="BS56" i="5"/>
  <c r="BS51" i="5"/>
  <c r="BS47" i="5"/>
  <c r="BS39" i="5"/>
  <c r="BS35" i="5"/>
  <c r="BS54" i="5"/>
  <c r="BS48" i="5"/>
  <c r="BS40" i="5"/>
  <c r="BS36" i="5"/>
  <c r="BS32" i="5"/>
  <c r="BS28" i="5"/>
  <c r="BS24" i="5"/>
  <c r="BS20" i="5"/>
  <c r="BU29" i="4"/>
  <c r="J20" i="5"/>
  <c r="Q65" i="5"/>
  <c r="BE18" i="8"/>
  <c r="J20" i="8"/>
  <c r="E27" i="2"/>
  <c r="Y17" i="4"/>
  <c r="BA17" i="4"/>
  <c r="AT18" i="4"/>
  <c r="AU19" i="4"/>
  <c r="BE19" i="4"/>
  <c r="AF31" i="6"/>
  <c r="AD31" i="6"/>
  <c r="AC31" i="6"/>
  <c r="AB31" i="6"/>
  <c r="AZ22" i="4"/>
  <c r="BI22" i="4"/>
  <c r="BB23" i="4"/>
  <c r="AU24" i="4"/>
  <c r="BI26" i="4"/>
  <c r="BB27" i="4"/>
  <c r="AU28" i="4"/>
  <c r="D5" i="22"/>
  <c r="G5" i="22"/>
  <c r="G10" i="22"/>
  <c r="D6" i="22"/>
  <c r="G6" i="22"/>
  <c r="P14" i="5"/>
  <c r="Y14" i="5"/>
  <c r="AI14" i="5"/>
  <c r="AS14" i="5"/>
  <c r="BL14" i="5"/>
  <c r="BU14" i="5"/>
  <c r="P15" i="5"/>
  <c r="BS15" i="5"/>
  <c r="CE15" i="5"/>
  <c r="P16" i="5"/>
  <c r="O17" i="5"/>
  <c r="AT17" i="5"/>
  <c r="Q18" i="5"/>
  <c r="P19" i="5"/>
  <c r="AU19" i="5"/>
  <c r="AU70" i="5" s="1"/>
  <c r="O20" i="5"/>
  <c r="AT20" i="5"/>
  <c r="O21" i="5"/>
  <c r="AT21" i="5"/>
  <c r="Q22" i="5"/>
  <c r="P23" i="5"/>
  <c r="AU23" i="5"/>
  <c r="O24" i="5"/>
  <c r="AT24" i="5"/>
  <c r="O25" i="5"/>
  <c r="AT25" i="5"/>
  <c r="Q26" i="5"/>
  <c r="Q70" i="5" s="1"/>
  <c r="P27" i="5"/>
  <c r="AU27" i="5"/>
  <c r="O28" i="5"/>
  <c r="AT28" i="5"/>
  <c r="O29" i="5"/>
  <c r="AT29" i="5"/>
  <c r="Q30" i="5"/>
  <c r="CE30" i="5"/>
  <c r="P31" i="5"/>
  <c r="AU31" i="5"/>
  <c r="O32" i="5"/>
  <c r="AT32" i="5"/>
  <c r="AT70" i="5" s="1"/>
  <c r="O33" i="5"/>
  <c r="AT33" i="5"/>
  <c r="V34" i="5"/>
  <c r="J35" i="5"/>
  <c r="J36" i="5"/>
  <c r="P39" i="5"/>
  <c r="CE39" i="5"/>
  <c r="CE40" i="5"/>
  <c r="Q42" i="5"/>
  <c r="CE42" i="5"/>
  <c r="AU43" i="5"/>
  <c r="J44" i="5"/>
  <c r="P47" i="5"/>
  <c r="CE47" i="5"/>
  <c r="CE48" i="5"/>
  <c r="Q50" i="5"/>
  <c r="CE50" i="5"/>
  <c r="AU51" i="5"/>
  <c r="J52" i="5"/>
  <c r="V59" i="5"/>
  <c r="BS61" i="5"/>
  <c r="BG65" i="5"/>
  <c r="Q68" i="5"/>
  <c r="BS69" i="5"/>
  <c r="AV11" i="6"/>
  <c r="AY11" i="6"/>
  <c r="BH25" i="4"/>
  <c r="BF51" i="12"/>
  <c r="BF50" i="12"/>
  <c r="BF48" i="12"/>
  <c r="BF44" i="12"/>
  <c r="BF49" i="12"/>
  <c r="BF53" i="12"/>
  <c r="BF43" i="12"/>
  <c r="BF52" i="12"/>
  <c r="BF39" i="12"/>
  <c r="BF45" i="12"/>
  <c r="BF36" i="12"/>
  <c r="BF29" i="12"/>
  <c r="BF47" i="12"/>
  <c r="BF46" i="12"/>
  <c r="BF35" i="12"/>
  <c r="BF34" i="12"/>
  <c r="BF33" i="12"/>
  <c r="BF32" i="12"/>
  <c r="BF30" i="12"/>
  <c r="BF41" i="12"/>
  <c r="BF31" i="12"/>
  <c r="BF24" i="12"/>
  <c r="BF20" i="12"/>
  <c r="BF16" i="12"/>
  <c r="BF40" i="12"/>
  <c r="BF28" i="12"/>
  <c r="BF37" i="12"/>
  <c r="BF25" i="12"/>
  <c r="BF21" i="12"/>
  <c r="BF17" i="12"/>
  <c r="BF42" i="12"/>
  <c r="BF38" i="12"/>
  <c r="BF27" i="12"/>
  <c r="BF26" i="12"/>
  <c r="BF22" i="12"/>
  <c r="BF18" i="12"/>
  <c r="BF23" i="12"/>
  <c r="BF19" i="12"/>
  <c r="BF15" i="12"/>
  <c r="BF49" i="11"/>
  <c r="BF45" i="11"/>
  <c r="BF53" i="11"/>
  <c r="BF50" i="11"/>
  <c r="BF46" i="11"/>
  <c r="BF51" i="11"/>
  <c r="BF47" i="11"/>
  <c r="BF52" i="11"/>
  <c r="BF48" i="11"/>
  <c r="BF40" i="11"/>
  <c r="BF36" i="11"/>
  <c r="BF32" i="11"/>
  <c r="BF37" i="11"/>
  <c r="BF33" i="11"/>
  <c r="BF44" i="11"/>
  <c r="BF38" i="11"/>
  <c r="BF34" i="11"/>
  <c r="BF30" i="11"/>
  <c r="BF26" i="11"/>
  <c r="BF22" i="11"/>
  <c r="BF43" i="11"/>
  <c r="BF42" i="11"/>
  <c r="BF41" i="11"/>
  <c r="BF15" i="11"/>
  <c r="BF53" i="10"/>
  <c r="BF19" i="11"/>
  <c r="BF27" i="11"/>
  <c r="BF25" i="11"/>
  <c r="BF23" i="11"/>
  <c r="BF21" i="11"/>
  <c r="BF16" i="11"/>
  <c r="BF35" i="11"/>
  <c r="BF28" i="11"/>
  <c r="BF24" i="11"/>
  <c r="BF31" i="11"/>
  <c r="BF20" i="11"/>
  <c r="BF17" i="11"/>
  <c r="BF39" i="11"/>
  <c r="BF29" i="11"/>
  <c r="BF18" i="11"/>
  <c r="BF45" i="10"/>
  <c r="BF40" i="10"/>
  <c r="BF36" i="10"/>
  <c r="BF50" i="10"/>
  <c r="BF46" i="10"/>
  <c r="BF41" i="10"/>
  <c r="BF39" i="10"/>
  <c r="BF35" i="10"/>
  <c r="BF49" i="10"/>
  <c r="BF26" i="10"/>
  <c r="BF24" i="10"/>
  <c r="BF32" i="10"/>
  <c r="BF30" i="10"/>
  <c r="BF28" i="10"/>
  <c r="BF31" i="10"/>
  <c r="BF25" i="10"/>
  <c r="BF19" i="10"/>
  <c r="BF51" i="9"/>
  <c r="BF20" i="10"/>
  <c r="BF18" i="10"/>
  <c r="BF16" i="10"/>
  <c r="BF53" i="9"/>
  <c r="BF41" i="9"/>
  <c r="BF50" i="9"/>
  <c r="BF48" i="9"/>
  <c r="BF47" i="9"/>
  <c r="BF37" i="9"/>
  <c r="BF34" i="9"/>
  <c r="BF24" i="9"/>
  <c r="BF26" i="9"/>
  <c r="BF33" i="9"/>
  <c r="BF21" i="9"/>
  <c r="BF30" i="9"/>
  <c r="BF50" i="8"/>
  <c r="BF17" i="9"/>
  <c r="BF15" i="9"/>
  <c r="BF27" i="9"/>
  <c r="BF18" i="9"/>
  <c r="BF51" i="8"/>
  <c r="BF40" i="8"/>
  <c r="BF33" i="8"/>
  <c r="BF44" i="8"/>
  <c r="BF43" i="8"/>
  <c r="BF37" i="8"/>
  <c r="BF47" i="8"/>
  <c r="BF46" i="8"/>
  <c r="BF42" i="8"/>
  <c r="BF38" i="8"/>
  <c r="BF27" i="8"/>
  <c r="BF25" i="8"/>
  <c r="BF32" i="8"/>
  <c r="BF23" i="8"/>
  <c r="BF21" i="8"/>
  <c r="BF29" i="8"/>
  <c r="BF18" i="8"/>
  <c r="BF17" i="8"/>
  <c r="BF62" i="5"/>
  <c r="BF49" i="5"/>
  <c r="BF45" i="5"/>
  <c r="BF41" i="5"/>
  <c r="BF37" i="5"/>
  <c r="BF33" i="5"/>
  <c r="BF29" i="5"/>
  <c r="BF25" i="5"/>
  <c r="BF21" i="5"/>
  <c r="BF17" i="5"/>
  <c r="BF67" i="5"/>
  <c r="BF64" i="5"/>
  <c r="BF56" i="5"/>
  <c r="BF50" i="5"/>
  <c r="BF46" i="5"/>
  <c r="BF42" i="5"/>
  <c r="BF38" i="5"/>
  <c r="BF34" i="5"/>
  <c r="BF30" i="5"/>
  <c r="BF26" i="5"/>
  <c r="BF22" i="5"/>
  <c r="BF18" i="5"/>
  <c r="BF69" i="5"/>
  <c r="BF61" i="5"/>
  <c r="BF66" i="5"/>
  <c r="BF58" i="5"/>
  <c r="BF51" i="5"/>
  <c r="BF47" i="5"/>
  <c r="BF43" i="5"/>
  <c r="BF39" i="5"/>
  <c r="BF63" i="5"/>
  <c r="BF55" i="5"/>
  <c r="BF54" i="5"/>
  <c r="BF65" i="5"/>
  <c r="BF57" i="5"/>
  <c r="AT27" i="4"/>
  <c r="X38" i="6"/>
  <c r="W38" i="6"/>
  <c r="V38" i="6"/>
  <c r="Z38" i="6"/>
  <c r="BP29" i="4"/>
  <c r="D7" i="22"/>
  <c r="G7" i="22"/>
  <c r="AT14" i="5"/>
  <c r="Q15" i="5"/>
  <c r="Q16" i="5"/>
  <c r="BG16" i="5"/>
  <c r="P17" i="5"/>
  <c r="AU17" i="5"/>
  <c r="V19" i="5"/>
  <c r="P21" i="5"/>
  <c r="AU21" i="5"/>
  <c r="V23" i="5"/>
  <c r="P25" i="5"/>
  <c r="AU25" i="5"/>
  <c r="CE25" i="5"/>
  <c r="V27" i="5"/>
  <c r="P29" i="5"/>
  <c r="AU29" i="5"/>
  <c r="CE29" i="5"/>
  <c r="V31" i="5"/>
  <c r="P33" i="5"/>
  <c r="AU33" i="5"/>
  <c r="CE33" i="5"/>
  <c r="BR34" i="5"/>
  <c r="P35" i="5"/>
  <c r="BF35" i="5"/>
  <c r="BG38" i="5"/>
  <c r="V39" i="5"/>
  <c r="BS41" i="5"/>
  <c r="V47" i="5"/>
  <c r="BS49" i="5"/>
  <c r="CE52" i="5"/>
  <c r="CE54" i="5"/>
  <c r="Q60" i="5"/>
  <c r="CE60" i="5"/>
  <c r="O63" i="5"/>
  <c r="CV23" i="6"/>
  <c r="CV22" i="6"/>
  <c r="BP3" i="6"/>
  <c r="BW22" i="6"/>
  <c r="BW23" i="6"/>
  <c r="BY11" i="6"/>
  <c r="CA11" i="6" s="1"/>
  <c r="G9" i="18"/>
  <c r="W15" i="18"/>
  <c r="BL13" i="6"/>
  <c r="BK13" i="6"/>
  <c r="CH13" i="6"/>
  <c r="D9" i="13"/>
  <c r="CJ14" i="6"/>
  <c r="AC15" i="6"/>
  <c r="AE15" i="6" s="1"/>
  <c r="CY15" i="6"/>
  <c r="BA15" i="6"/>
  <c r="BC15" i="6" s="1"/>
  <c r="AU48" i="12"/>
  <c r="AU51" i="12"/>
  <c r="AU47" i="12"/>
  <c r="AU41" i="12"/>
  <c r="AU37" i="12"/>
  <c r="AU45" i="12"/>
  <c r="AU44" i="12"/>
  <c r="AU43" i="12"/>
  <c r="AU50" i="12"/>
  <c r="AU49" i="12"/>
  <c r="AU53" i="12"/>
  <c r="AU40" i="12"/>
  <c r="AU33" i="12"/>
  <c r="AU52" i="12"/>
  <c r="AU39" i="12"/>
  <c r="AU31" i="12"/>
  <c r="AU27" i="12"/>
  <c r="AU38" i="12"/>
  <c r="AU25" i="12"/>
  <c r="AU21" i="12"/>
  <c r="AU26" i="12"/>
  <c r="AU22" i="12"/>
  <c r="AU29" i="12"/>
  <c r="AU36" i="12"/>
  <c r="AU35" i="12"/>
  <c r="AU34" i="12"/>
  <c r="AU30" i="12"/>
  <c r="AU23" i="12"/>
  <c r="AU19" i="12"/>
  <c r="AU15" i="12"/>
  <c r="AU42" i="12"/>
  <c r="AU28" i="12"/>
  <c r="AU46" i="12"/>
  <c r="AU32" i="12"/>
  <c r="AU17" i="12"/>
  <c r="AU50" i="11"/>
  <c r="AU46" i="11"/>
  <c r="AU42" i="11"/>
  <c r="AU16" i="12"/>
  <c r="AU51" i="11"/>
  <c r="AU47" i="11"/>
  <c r="AU43" i="11"/>
  <c r="AU52" i="11"/>
  <c r="AU48" i="11"/>
  <c r="AU44" i="11"/>
  <c r="AU20" i="12"/>
  <c r="AU24" i="12"/>
  <c r="AU49" i="11"/>
  <c r="AU38" i="11"/>
  <c r="AU34" i="11"/>
  <c r="AU30" i="11"/>
  <c r="AU26" i="11"/>
  <c r="AU22" i="11"/>
  <c r="AU18" i="11"/>
  <c r="AU41" i="11"/>
  <c r="AU39" i="11"/>
  <c r="AU35" i="11"/>
  <c r="AU31" i="11"/>
  <c r="AU27" i="11"/>
  <c r="AU23" i="11"/>
  <c r="AU19" i="11"/>
  <c r="AU53" i="11"/>
  <c r="AU40" i="11"/>
  <c r="AU36" i="11"/>
  <c r="AU32" i="11"/>
  <c r="AU28" i="11"/>
  <c r="AU24" i="11"/>
  <c r="AU20" i="11"/>
  <c r="AU16" i="11"/>
  <c r="AU45" i="11"/>
  <c r="AU37" i="11"/>
  <c r="AU29" i="11"/>
  <c r="AU33" i="11"/>
  <c r="AU25" i="11"/>
  <c r="AU21" i="11"/>
  <c r="AU15" i="11"/>
  <c r="AU18" i="12"/>
  <c r="AU17" i="11"/>
  <c r="AU43" i="10"/>
  <c r="AU40" i="10"/>
  <c r="AU36" i="10"/>
  <c r="AU41" i="10"/>
  <c r="AU28" i="10"/>
  <c r="AU19" i="10"/>
  <c r="AU36" i="9"/>
  <c r="AU29" i="9"/>
  <c r="AU43" i="9"/>
  <c r="AU25" i="9"/>
  <c r="AU68" i="5"/>
  <c r="AU64" i="5"/>
  <c r="AU60" i="5"/>
  <c r="AU56" i="5"/>
  <c r="AU27" i="8"/>
  <c r="AU19" i="8"/>
  <c r="AU69" i="5"/>
  <c r="AU65" i="5"/>
  <c r="AU61" i="5"/>
  <c r="AU57" i="5"/>
  <c r="AU53" i="5"/>
  <c r="AU23" i="8"/>
  <c r="AU63" i="5"/>
  <c r="AU62" i="5"/>
  <c r="AU52" i="5"/>
  <c r="AU48" i="5"/>
  <c r="AU44" i="5"/>
  <c r="AU40" i="5"/>
  <c r="AU36" i="5"/>
  <c r="AU32" i="5"/>
  <c r="AU28" i="5"/>
  <c r="AU24" i="5"/>
  <c r="AU20" i="5"/>
  <c r="AU67" i="5"/>
  <c r="AU59" i="5"/>
  <c r="AU49" i="5"/>
  <c r="AU45" i="5"/>
  <c r="AU41" i="5"/>
  <c r="AU37" i="5"/>
  <c r="AU66" i="5"/>
  <c r="AU58" i="5"/>
  <c r="AU50" i="5"/>
  <c r="AU46" i="5"/>
  <c r="AU42" i="5"/>
  <c r="AU38" i="5"/>
  <c r="AU34" i="5"/>
  <c r="AU30" i="5"/>
  <c r="AU26" i="5"/>
  <c r="AU22" i="5"/>
  <c r="AU18" i="5"/>
  <c r="AN26" i="4"/>
  <c r="BS19" i="5"/>
  <c r="BS23" i="5"/>
  <c r="J32" i="5"/>
  <c r="AN20" i="4"/>
  <c r="N33" i="6"/>
  <c r="L33" i="6"/>
  <c r="K33" i="6"/>
  <c r="J33" i="6"/>
  <c r="W3" i="4"/>
  <c r="BS3" i="4"/>
  <c r="CA3" i="4"/>
  <c r="AT17" i="4"/>
  <c r="AM18" i="4"/>
  <c r="BI21" i="4"/>
  <c r="AS22" i="4"/>
  <c r="BB22" i="4"/>
  <c r="AU23" i="4"/>
  <c r="AF34" i="6"/>
  <c r="AD34" i="6"/>
  <c r="AC34" i="6"/>
  <c r="AB34" i="6"/>
  <c r="X25" i="4"/>
  <c r="BI25" i="4"/>
  <c r="BG53" i="12"/>
  <c r="BG52" i="12"/>
  <c r="BG40" i="12"/>
  <c r="BG50" i="12"/>
  <c r="BG41" i="12"/>
  <c r="BG42" i="12"/>
  <c r="BG48" i="12"/>
  <c r="BG47" i="12"/>
  <c r="BG36" i="12"/>
  <c r="BG32" i="12"/>
  <c r="BG51" i="12"/>
  <c r="BG49" i="12"/>
  <c r="BG45" i="12"/>
  <c r="BG44" i="12"/>
  <c r="BG38" i="12"/>
  <c r="BG46" i="12"/>
  <c r="BG35" i="12"/>
  <c r="BG34" i="12"/>
  <c r="BG33" i="12"/>
  <c r="BG30" i="12"/>
  <c r="BG37" i="12"/>
  <c r="BG24" i="12"/>
  <c r="BG20" i="12"/>
  <c r="BG29" i="12"/>
  <c r="BG28" i="12"/>
  <c r="BG25" i="12"/>
  <c r="BG21" i="12"/>
  <c r="BG43" i="12"/>
  <c r="BG27" i="12"/>
  <c r="BG26" i="12"/>
  <c r="BG22" i="12"/>
  <c r="BG18" i="12"/>
  <c r="BG31" i="12"/>
  <c r="BG16" i="12"/>
  <c r="BG49" i="11"/>
  <c r="BG45" i="11"/>
  <c r="BG41" i="11"/>
  <c r="BG39" i="12"/>
  <c r="BG53" i="11"/>
  <c r="BG50" i="11"/>
  <c r="BG46" i="11"/>
  <c r="BG42" i="11"/>
  <c r="BG15" i="12"/>
  <c r="BG19" i="12"/>
  <c r="BG51" i="11"/>
  <c r="BG47" i="11"/>
  <c r="BG43" i="11"/>
  <c r="BG48" i="11"/>
  <c r="BG37" i="11"/>
  <c r="BG33" i="11"/>
  <c r="BG29" i="11"/>
  <c r="BG25" i="11"/>
  <c r="BG21" i="11"/>
  <c r="BG17" i="11"/>
  <c r="BG17" i="12"/>
  <c r="BG52" i="11"/>
  <c r="BG44" i="11"/>
  <c r="BG38" i="11"/>
  <c r="BG34" i="11"/>
  <c r="BG30" i="11"/>
  <c r="BG26" i="11"/>
  <c r="BG22" i="11"/>
  <c r="BG18" i="11"/>
  <c r="BG39" i="11"/>
  <c r="BG35" i="11"/>
  <c r="BG31" i="11"/>
  <c r="BG27" i="11"/>
  <c r="BG23" i="11"/>
  <c r="BG19" i="11"/>
  <c r="BG15" i="11"/>
  <c r="BG23" i="12"/>
  <c r="BG40" i="11"/>
  <c r="BG36" i="11"/>
  <c r="BG16" i="11"/>
  <c r="BG28" i="11"/>
  <c r="BG24" i="11"/>
  <c r="BG20" i="11"/>
  <c r="BG32" i="11"/>
  <c r="BG53" i="10"/>
  <c r="BG40" i="10"/>
  <c r="BG38" i="10"/>
  <c r="BG34" i="10"/>
  <c r="BG30" i="10"/>
  <c r="BG25" i="10"/>
  <c r="BG34" i="9"/>
  <c r="BG17" i="10"/>
  <c r="BG37" i="9"/>
  <c r="BG49" i="9"/>
  <c r="BG42" i="9"/>
  <c r="BG45" i="9"/>
  <c r="BG35" i="9"/>
  <c r="BG31" i="9"/>
  <c r="BG37" i="8"/>
  <c r="BG67" i="5"/>
  <c r="BG63" i="5"/>
  <c r="BG59" i="5"/>
  <c r="BG55" i="5"/>
  <c r="BG25" i="8"/>
  <c r="BG21" i="8"/>
  <c r="BG68" i="5"/>
  <c r="BG64" i="5"/>
  <c r="BG60" i="5"/>
  <c r="BG56" i="5"/>
  <c r="BG52" i="5"/>
  <c r="BG17" i="8"/>
  <c r="BG69" i="5"/>
  <c r="BG61" i="5"/>
  <c r="BG66" i="5"/>
  <c r="BG58" i="5"/>
  <c r="BG51" i="5"/>
  <c r="BG47" i="5"/>
  <c r="BG43" i="5"/>
  <c r="BG39" i="5"/>
  <c r="BG35" i="5"/>
  <c r="BG31" i="5"/>
  <c r="BG27" i="5"/>
  <c r="BG23" i="5"/>
  <c r="BG19" i="5"/>
  <c r="BG54" i="5"/>
  <c r="BG53" i="5"/>
  <c r="BG48" i="5"/>
  <c r="BG44" i="5"/>
  <c r="BG40" i="5"/>
  <c r="BG36" i="5"/>
  <c r="BG62" i="5"/>
  <c r="BG49" i="5"/>
  <c r="BG45" i="5"/>
  <c r="BG41" i="5"/>
  <c r="BG37" i="5"/>
  <c r="BG33" i="5"/>
  <c r="BG29" i="5"/>
  <c r="BG25" i="5"/>
  <c r="BG21" i="5"/>
  <c r="BG17" i="5"/>
  <c r="BB26" i="4"/>
  <c r="AU27" i="4"/>
  <c r="AB14" i="5"/>
  <c r="AK14" i="5"/>
  <c r="AU14" i="5"/>
  <c r="BX14" i="5"/>
  <c r="V15" i="5"/>
  <c r="BF15" i="5"/>
  <c r="Q17" i="5"/>
  <c r="V18" i="5"/>
  <c r="BF20" i="5"/>
  <c r="Q21" i="5"/>
  <c r="V22" i="5"/>
  <c r="BF24" i="5"/>
  <c r="Q25" i="5"/>
  <c r="CF25" i="5"/>
  <c r="V26" i="5"/>
  <c r="BF28" i="5"/>
  <c r="Q29" i="5"/>
  <c r="CF29" i="5"/>
  <c r="V30" i="5"/>
  <c r="BF32" i="5"/>
  <c r="Q33" i="5"/>
  <c r="V35" i="5"/>
  <c r="AT37" i="5"/>
  <c r="BF40" i="5"/>
  <c r="O41" i="5"/>
  <c r="AT45" i="5"/>
  <c r="BF48" i="5"/>
  <c r="O49" i="5"/>
  <c r="BF53" i="5"/>
  <c r="Q54" i="5"/>
  <c r="J57" i="5"/>
  <c r="AT59" i="5"/>
  <c r="BR64" i="5"/>
  <c r="V67" i="5"/>
  <c r="BF68" i="5"/>
  <c r="G22" i="6"/>
  <c r="N3" i="6" s="1"/>
  <c r="CY13" i="6"/>
  <c r="BA13" i="6"/>
  <c r="AF14" i="6"/>
  <c r="AD14" i="6"/>
  <c r="BB16" i="6"/>
  <c r="AC16" i="6"/>
  <c r="AE16" i="6"/>
  <c r="L10" i="18"/>
  <c r="AB16" i="18" s="1"/>
  <c r="BV18" i="6"/>
  <c r="CG18" i="6"/>
  <c r="AC20" i="6"/>
  <c r="AE20" i="6" s="1"/>
  <c r="BA20" i="6"/>
  <c r="CY20" i="6"/>
  <c r="AN22" i="4"/>
  <c r="J28" i="5"/>
  <c r="BS31" i="5"/>
  <c r="Q55" i="5"/>
  <c r="BH21" i="4"/>
  <c r="AT23" i="4"/>
  <c r="Z28" i="6"/>
  <c r="X28" i="6"/>
  <c r="W28" i="6"/>
  <c r="V28" i="6"/>
  <c r="AX19" i="4"/>
  <c r="X21" i="4"/>
  <c r="AA29" i="8" s="1"/>
  <c r="AZ21" i="4"/>
  <c r="AU17" i="4"/>
  <c r="AC28" i="6"/>
  <c r="AB28" i="6"/>
  <c r="AF28" i="6"/>
  <c r="BH19" i="4"/>
  <c r="BI20" i="4"/>
  <c r="Y21" i="4"/>
  <c r="BA21" i="4"/>
  <c r="AT22" i="4"/>
  <c r="AM23" i="4"/>
  <c r="BF23" i="4"/>
  <c r="W33" i="6"/>
  <c r="V33" i="6"/>
  <c r="Z33" i="6"/>
  <c r="X33" i="6"/>
  <c r="BH24" i="4"/>
  <c r="Y25" i="4"/>
  <c r="AZ33" i="8"/>
  <c r="AR25" i="4"/>
  <c r="BA25" i="4"/>
  <c r="AM27" i="4"/>
  <c r="W37" i="6"/>
  <c r="V37" i="6"/>
  <c r="BH28" i="4"/>
  <c r="D8" i="22"/>
  <c r="G8" i="22"/>
  <c r="B64" i="4"/>
  <c r="J14" i="5"/>
  <c r="S14" i="5"/>
  <c r="AC14" i="5"/>
  <c r="AV14" i="5"/>
  <c r="BF14" i="5"/>
  <c r="BO14" i="5"/>
  <c r="BY14" i="5"/>
  <c r="BG15" i="5"/>
  <c r="V16" i="5"/>
  <c r="AS16" i="5"/>
  <c r="BG18" i="5"/>
  <c r="BF19" i="5"/>
  <c r="BG20" i="5"/>
  <c r="BG22" i="5"/>
  <c r="BF23" i="5"/>
  <c r="BG24" i="5"/>
  <c r="BG26" i="5"/>
  <c r="BF27" i="5"/>
  <c r="BG28" i="5"/>
  <c r="BG30" i="5"/>
  <c r="BF31" i="5"/>
  <c r="BG32" i="5"/>
  <c r="BR35" i="5"/>
  <c r="BQ40" i="5"/>
  <c r="CE41" i="5"/>
  <c r="AS42" i="5"/>
  <c r="BR43" i="5"/>
  <c r="BQ48" i="5"/>
  <c r="CE49" i="5"/>
  <c r="BR51" i="5"/>
  <c r="BR53" i="5"/>
  <c r="Q57" i="5"/>
  <c r="CE58" i="5"/>
  <c r="BF59" i="5"/>
  <c r="CE61" i="5"/>
  <c r="J66" i="5"/>
  <c r="AT67" i="5"/>
  <c r="BB11" i="6"/>
  <c r="G10" i="18"/>
  <c r="W16" i="18"/>
  <c r="BV13" i="6"/>
  <c r="K10" i="18"/>
  <c r="AA16" i="18"/>
  <c r="BV17" i="6"/>
  <c r="BS60" i="5"/>
  <c r="J16" i="8"/>
  <c r="Z17" i="4"/>
  <c r="E48" i="8" s="1"/>
  <c r="E45" i="8"/>
  <c r="AF30" i="6"/>
  <c r="AD30" i="6"/>
  <c r="AC30" i="6"/>
  <c r="AB30" i="6"/>
  <c r="AK23" i="4"/>
  <c r="X34" i="6"/>
  <c r="W34" i="6"/>
  <c r="V34" i="6"/>
  <c r="Z34" i="6"/>
  <c r="V50" i="12"/>
  <c r="V47" i="12"/>
  <c r="V43" i="12"/>
  <c r="V53" i="12"/>
  <c r="V49" i="12"/>
  <c r="V51" i="12"/>
  <c r="V48" i="12"/>
  <c r="V44" i="12"/>
  <c r="V41" i="12"/>
  <c r="V31" i="12"/>
  <c r="V52" i="12"/>
  <c r="V45" i="12"/>
  <c r="V36" i="12"/>
  <c r="V35" i="12"/>
  <c r="V39" i="12"/>
  <c r="V37" i="12"/>
  <c r="V34" i="12"/>
  <c r="V46" i="12"/>
  <c r="V40" i="12"/>
  <c r="V33" i="12"/>
  <c r="V32" i="12"/>
  <c r="V29" i="12"/>
  <c r="V42" i="12"/>
  <c r="V30" i="12"/>
  <c r="V38" i="12"/>
  <c r="V23" i="12"/>
  <c r="V19" i="12"/>
  <c r="V15" i="12"/>
  <c r="V24" i="12"/>
  <c r="V20" i="12"/>
  <c r="V16" i="12"/>
  <c r="V27" i="12"/>
  <c r="V25" i="12"/>
  <c r="V21" i="12"/>
  <c r="V17" i="12"/>
  <c r="V26" i="12"/>
  <c r="V22" i="12"/>
  <c r="V18" i="12"/>
  <c r="V53" i="11"/>
  <c r="V52" i="11"/>
  <c r="V48" i="11"/>
  <c r="V49" i="11"/>
  <c r="V45" i="11"/>
  <c r="V28" i="12"/>
  <c r="V50" i="11"/>
  <c r="V46" i="11"/>
  <c r="V51" i="11"/>
  <c r="V47" i="11"/>
  <c r="V39" i="11"/>
  <c r="V35" i="11"/>
  <c r="V31" i="11"/>
  <c r="V43" i="11"/>
  <c r="V40" i="11"/>
  <c r="V36" i="11"/>
  <c r="V32" i="11"/>
  <c r="V44" i="11"/>
  <c r="V37" i="11"/>
  <c r="V33" i="11"/>
  <c r="V29" i="11"/>
  <c r="V25" i="11"/>
  <c r="V21" i="11"/>
  <c r="V42" i="11"/>
  <c r="V41" i="11"/>
  <c r="V51" i="10"/>
  <c r="V34" i="11"/>
  <c r="V18" i="11"/>
  <c r="V26" i="11"/>
  <c r="V22" i="11"/>
  <c r="V28" i="11"/>
  <c r="V27" i="11"/>
  <c r="V24" i="11"/>
  <c r="V23" i="11"/>
  <c r="V19" i="11"/>
  <c r="V16" i="11"/>
  <c r="V38" i="11"/>
  <c r="V20" i="11"/>
  <c r="V17" i="11"/>
  <c r="V15" i="11"/>
  <c r="V43" i="10"/>
  <c r="V30" i="11"/>
  <c r="V52" i="10"/>
  <c r="V48" i="10"/>
  <c r="V45" i="10"/>
  <c r="V42" i="10"/>
  <c r="V38" i="10"/>
  <c r="V37" i="10"/>
  <c r="V41" i="10"/>
  <c r="V34" i="10"/>
  <c r="V29" i="10"/>
  <c r="V30" i="10"/>
  <c r="V26" i="10"/>
  <c r="V23" i="10"/>
  <c r="V51" i="9"/>
  <c r="V22" i="10"/>
  <c r="V17" i="10"/>
  <c r="V15" i="10"/>
  <c r="V52" i="9"/>
  <c r="V16" i="10"/>
  <c r="V36" i="9"/>
  <c r="V20" i="10"/>
  <c r="V41" i="9"/>
  <c r="V44" i="9"/>
  <c r="V38" i="9"/>
  <c r="V35" i="9"/>
  <c r="V18" i="10"/>
  <c r="V53" i="9"/>
  <c r="V28" i="9"/>
  <c r="V26" i="9"/>
  <c r="V25" i="9"/>
  <c r="V49" i="9"/>
  <c r="V32" i="9"/>
  <c r="V27" i="9"/>
  <c r="V40" i="9"/>
  <c r="V33" i="9"/>
  <c r="V29" i="9"/>
  <c r="V52" i="8"/>
  <c r="V48" i="8"/>
  <c r="V24" i="9"/>
  <c r="V19" i="9"/>
  <c r="V23" i="9"/>
  <c r="V22" i="9"/>
  <c r="V21" i="9"/>
  <c r="V53" i="8"/>
  <c r="V45" i="8"/>
  <c r="V43" i="8"/>
  <c r="V34" i="8"/>
  <c r="V49" i="8"/>
  <c r="V42" i="8"/>
  <c r="V21" i="8"/>
  <c r="V28" i="8"/>
  <c r="V24" i="8"/>
  <c r="V31" i="8"/>
  <c r="V18" i="8"/>
  <c r="V16" i="8"/>
  <c r="V20" i="8"/>
  <c r="V29" i="8"/>
  <c r="V15" i="8"/>
  <c r="V64" i="5"/>
  <c r="V56" i="5"/>
  <c r="V52" i="5"/>
  <c r="V48" i="5"/>
  <c r="V44" i="5"/>
  <c r="V40" i="5"/>
  <c r="V36" i="5"/>
  <c r="V32" i="5"/>
  <c r="V28" i="5"/>
  <c r="V24" i="5"/>
  <c r="V20" i="5"/>
  <c r="V69" i="5"/>
  <c r="V66" i="5"/>
  <c r="V63" i="5"/>
  <c r="V49" i="5"/>
  <c r="V45" i="5"/>
  <c r="V41" i="5"/>
  <c r="V37" i="5"/>
  <c r="V33" i="5"/>
  <c r="V29" i="5"/>
  <c r="V25" i="5"/>
  <c r="V21" i="5"/>
  <c r="V17" i="5"/>
  <c r="V68" i="5"/>
  <c r="V60" i="5"/>
  <c r="V55" i="5"/>
  <c r="V50" i="5"/>
  <c r="V46" i="5"/>
  <c r="V42" i="5"/>
  <c r="V38" i="5"/>
  <c r="V65" i="5"/>
  <c r="V62" i="5"/>
  <c r="V57" i="5"/>
  <c r="V54" i="5"/>
  <c r="AU22" i="4"/>
  <c r="AS53" i="12"/>
  <c r="AS52" i="12"/>
  <c r="AS51" i="12"/>
  <c r="AS40" i="12"/>
  <c r="AS47" i="12"/>
  <c r="AS41" i="12"/>
  <c r="AS50" i="12"/>
  <c r="AS45" i="12"/>
  <c r="AS36" i="12"/>
  <c r="AS32" i="12"/>
  <c r="AS49" i="12"/>
  <c r="AS43" i="12"/>
  <c r="AS37" i="12"/>
  <c r="AS33" i="12"/>
  <c r="AS48" i="12"/>
  <c r="AS44" i="12"/>
  <c r="AS30" i="12"/>
  <c r="AS39" i="12"/>
  <c r="AS46" i="12"/>
  <c r="AS38" i="12"/>
  <c r="AS31" i="12"/>
  <c r="AS24" i="12"/>
  <c r="AS20" i="12"/>
  <c r="AS27" i="12"/>
  <c r="AS25" i="12"/>
  <c r="AS21" i="12"/>
  <c r="AS26" i="12"/>
  <c r="AS22" i="12"/>
  <c r="AS18" i="12"/>
  <c r="AS35" i="12"/>
  <c r="AS34" i="12"/>
  <c r="AS29" i="12"/>
  <c r="AS42" i="12"/>
  <c r="AS53" i="11"/>
  <c r="AS49" i="11"/>
  <c r="AS45" i="11"/>
  <c r="AS41" i="11"/>
  <c r="AS17" i="12"/>
  <c r="AS50" i="11"/>
  <c r="AS46" i="11"/>
  <c r="AS28" i="12"/>
  <c r="AS16" i="12"/>
  <c r="AS51" i="11"/>
  <c r="AS47" i="11"/>
  <c r="AS43" i="11"/>
  <c r="AS19" i="12"/>
  <c r="AS54" i="12" s="1"/>
  <c r="AS23" i="12"/>
  <c r="AS48" i="11"/>
  <c r="AS37" i="11"/>
  <c r="AS33" i="11"/>
  <c r="AS29" i="11"/>
  <c r="AS25" i="11"/>
  <c r="AS21" i="11"/>
  <c r="AS17" i="11"/>
  <c r="AS15" i="12"/>
  <c r="AS52" i="11"/>
  <c r="AS42" i="11"/>
  <c r="AS38" i="11"/>
  <c r="AS34" i="11"/>
  <c r="AS30" i="11"/>
  <c r="AS26" i="11"/>
  <c r="AS22" i="11"/>
  <c r="AS18" i="11"/>
  <c r="AS39" i="11"/>
  <c r="AS35" i="11"/>
  <c r="AS31" i="11"/>
  <c r="AS27" i="11"/>
  <c r="AS23" i="11"/>
  <c r="AS19" i="11"/>
  <c r="AS15" i="11"/>
  <c r="AS54" i="11" s="1"/>
  <c r="F24" i="4" s="1"/>
  <c r="AS40" i="11"/>
  <c r="AS36" i="11"/>
  <c r="AS20" i="11"/>
  <c r="AS32" i="11"/>
  <c r="AS44" i="11"/>
  <c r="AS16" i="11"/>
  <c r="AS28" i="11"/>
  <c r="AS24" i="11"/>
  <c r="AS37" i="10"/>
  <c r="AS33" i="10"/>
  <c r="AS24" i="10"/>
  <c r="AS27" i="10"/>
  <c r="AS49" i="9"/>
  <c r="AS40" i="9"/>
  <c r="AS45" i="9"/>
  <c r="AS36" i="9"/>
  <c r="AS16" i="10"/>
  <c r="AS35" i="9"/>
  <c r="AS53" i="9"/>
  <c r="AS30" i="9"/>
  <c r="AS44" i="9"/>
  <c r="AS67" i="5"/>
  <c r="AS63" i="5"/>
  <c r="AS59" i="5"/>
  <c r="AS20" i="8"/>
  <c r="AS68" i="5"/>
  <c r="AS64" i="5"/>
  <c r="AS60" i="5"/>
  <c r="AS56" i="5"/>
  <c r="AS19" i="8"/>
  <c r="AS69" i="5"/>
  <c r="AS61" i="5"/>
  <c r="AS66" i="5"/>
  <c r="AS55" i="5"/>
  <c r="AS54" i="5"/>
  <c r="AS51" i="5"/>
  <c r="AS47" i="5"/>
  <c r="AS43" i="5"/>
  <c r="AS39" i="5"/>
  <c r="AS35" i="5"/>
  <c r="AS31" i="5"/>
  <c r="AS27" i="5"/>
  <c r="AS23" i="5"/>
  <c r="AS19" i="5"/>
  <c r="AS65" i="5"/>
  <c r="AS57" i="5"/>
  <c r="AS53" i="5"/>
  <c r="AS62" i="5"/>
  <c r="AS52" i="5"/>
  <c r="AS48" i="5"/>
  <c r="AS44" i="5"/>
  <c r="AS40" i="5"/>
  <c r="AS36" i="5"/>
  <c r="AS49" i="5"/>
  <c r="AS45" i="5"/>
  <c r="AS41" i="5"/>
  <c r="AS37" i="5"/>
  <c r="AS33" i="5"/>
  <c r="AS29" i="5"/>
  <c r="AS25" i="5"/>
  <c r="AS70" i="5" s="1"/>
  <c r="AS21" i="5"/>
  <c r="AS17" i="5"/>
  <c r="AU26" i="4"/>
  <c r="AD37" i="6"/>
  <c r="AC37" i="6"/>
  <c r="AB37" i="6"/>
  <c r="AF37" i="6"/>
  <c r="BQ49" i="12"/>
  <c r="BQ38" i="12"/>
  <c r="BQ51" i="12"/>
  <c r="BQ48" i="12"/>
  <c r="BQ39" i="12"/>
  <c r="BQ41" i="12"/>
  <c r="BQ53" i="12"/>
  <c r="BQ40" i="12"/>
  <c r="BQ34" i="12"/>
  <c r="BQ52" i="12"/>
  <c r="BQ46" i="12"/>
  <c r="BQ33" i="12"/>
  <c r="BQ32" i="12"/>
  <c r="BQ47" i="12"/>
  <c r="BQ42" i="12"/>
  <c r="BQ28" i="12"/>
  <c r="BQ43" i="12"/>
  <c r="BQ50" i="12"/>
  <c r="BQ45" i="12"/>
  <c r="BQ36" i="12"/>
  <c r="BQ35" i="12"/>
  <c r="BQ27" i="12"/>
  <c r="BQ26" i="12"/>
  <c r="BQ22" i="12"/>
  <c r="BQ18" i="12"/>
  <c r="BQ44" i="12"/>
  <c r="BQ37" i="12"/>
  <c r="BQ23" i="12"/>
  <c r="BQ19" i="12"/>
  <c r="BQ31" i="12"/>
  <c r="BQ24" i="12"/>
  <c r="BQ20" i="12"/>
  <c r="BQ16" i="12"/>
  <c r="BQ53" i="11"/>
  <c r="BQ30" i="12"/>
  <c r="BQ51" i="11"/>
  <c r="BQ47" i="11"/>
  <c r="BQ43" i="11"/>
  <c r="BQ15" i="12"/>
  <c r="BQ48" i="11"/>
  <c r="BQ44" i="11"/>
  <c r="BQ52" i="11"/>
  <c r="BQ17" i="12"/>
  <c r="BQ49" i="11"/>
  <c r="BQ45" i="11"/>
  <c r="BQ29" i="12"/>
  <c r="BQ21" i="12"/>
  <c r="BQ25" i="12"/>
  <c r="BQ50" i="11"/>
  <c r="BQ41" i="11"/>
  <c r="BQ39" i="11"/>
  <c r="BQ35" i="11"/>
  <c r="BQ31" i="11"/>
  <c r="BQ27" i="11"/>
  <c r="BQ23" i="11"/>
  <c r="BQ19" i="11"/>
  <c r="BQ15" i="11"/>
  <c r="BQ42" i="11"/>
  <c r="BQ40" i="11"/>
  <c r="BQ36" i="11"/>
  <c r="BQ32" i="11"/>
  <c r="BQ28" i="11"/>
  <c r="BQ24" i="11"/>
  <c r="BQ20" i="11"/>
  <c r="BQ16" i="11"/>
  <c r="BQ37" i="11"/>
  <c r="BQ33" i="11"/>
  <c r="BQ29" i="11"/>
  <c r="BQ25" i="11"/>
  <c r="BQ21" i="11"/>
  <c r="BQ17" i="11"/>
  <c r="BQ46" i="11"/>
  <c r="BQ38" i="11"/>
  <c r="BQ26" i="11"/>
  <c r="BQ22" i="11"/>
  <c r="BQ30" i="11"/>
  <c r="BQ18" i="11"/>
  <c r="BQ34" i="11"/>
  <c r="BQ42" i="10"/>
  <c r="BQ37" i="10"/>
  <c r="BQ24" i="10"/>
  <c r="BQ16" i="10"/>
  <c r="BQ53" i="9"/>
  <c r="BQ49" i="9"/>
  <c r="BQ43" i="9"/>
  <c r="BQ36" i="9"/>
  <c r="BQ48" i="9"/>
  <c r="BQ35" i="9"/>
  <c r="BQ45" i="9"/>
  <c r="BQ30" i="9"/>
  <c r="BQ27" i="9"/>
  <c r="BQ31" i="9"/>
  <c r="BQ69" i="5"/>
  <c r="BQ65" i="5"/>
  <c r="BQ61" i="5"/>
  <c r="BQ57" i="5"/>
  <c r="BQ66" i="5"/>
  <c r="BQ62" i="5"/>
  <c r="BQ58" i="5"/>
  <c r="BQ54" i="5"/>
  <c r="BQ63" i="5"/>
  <c r="BQ53" i="5"/>
  <c r="BQ52" i="5"/>
  <c r="BQ68" i="5"/>
  <c r="BQ60" i="5"/>
  <c r="BQ49" i="5"/>
  <c r="BQ45" i="5"/>
  <c r="BQ41" i="5"/>
  <c r="BQ37" i="5"/>
  <c r="BQ33" i="5"/>
  <c r="BQ29" i="5"/>
  <c r="BQ25" i="5"/>
  <c r="BQ21" i="5"/>
  <c r="BQ17" i="5"/>
  <c r="BQ67" i="5"/>
  <c r="BQ59" i="5"/>
  <c r="BQ50" i="5"/>
  <c r="BQ46" i="5"/>
  <c r="BQ42" i="5"/>
  <c r="BQ38" i="5"/>
  <c r="BQ34" i="5"/>
  <c r="BQ64" i="5"/>
  <c r="BQ56" i="5"/>
  <c r="BQ51" i="5"/>
  <c r="BQ47" i="5"/>
  <c r="BQ43" i="5"/>
  <c r="BQ39" i="5"/>
  <c r="BQ35" i="5"/>
  <c r="BQ31" i="5"/>
  <c r="BQ27" i="5"/>
  <c r="BQ23" i="5"/>
  <c r="BQ19" i="5"/>
  <c r="BQ15" i="5"/>
  <c r="K14" i="5"/>
  <c r="AW14" i="5"/>
  <c r="AS15" i="5"/>
  <c r="CE68" i="5"/>
  <c r="CE63" i="5"/>
  <c r="CE65" i="5"/>
  <c r="CE57" i="5"/>
  <c r="CE34" i="5"/>
  <c r="CE26" i="5"/>
  <c r="CE22" i="5"/>
  <c r="CE18" i="5"/>
  <c r="CE62" i="5"/>
  <c r="CE64" i="5"/>
  <c r="CE56" i="5"/>
  <c r="CE53" i="5"/>
  <c r="AT16" i="5"/>
  <c r="CE16" i="5"/>
  <c r="CE19" i="5"/>
  <c r="CE20" i="5"/>
  <c r="CE23" i="5"/>
  <c r="CE24" i="5"/>
  <c r="CE27" i="5"/>
  <c r="CE28" i="5"/>
  <c r="CE31" i="5"/>
  <c r="CE32" i="5"/>
  <c r="AS34" i="5"/>
  <c r="CE35" i="5"/>
  <c r="CE36" i="5"/>
  <c r="Q38" i="5"/>
  <c r="CE38" i="5"/>
  <c r="AU39" i="5"/>
  <c r="J40" i="5"/>
  <c r="P43" i="5"/>
  <c r="CE43" i="5"/>
  <c r="CE44" i="5"/>
  <c r="Q46" i="5"/>
  <c r="CE46" i="5"/>
  <c r="AU47" i="5"/>
  <c r="J48" i="5"/>
  <c r="CF49" i="5"/>
  <c r="P51" i="5"/>
  <c r="CE51" i="5"/>
  <c r="J58" i="5"/>
  <c r="Q62" i="5"/>
  <c r="AD28" i="6"/>
  <c r="BM22" i="6"/>
  <c r="CK10" i="6"/>
  <c r="BM23" i="6"/>
  <c r="CF23" i="6"/>
  <c r="BA11" i="6"/>
  <c r="AZ12" i="6"/>
  <c r="BC12" i="6" s="1"/>
  <c r="F9" i="18"/>
  <c r="V15" i="18" s="1"/>
  <c r="AV14" i="6"/>
  <c r="AX14" i="6"/>
  <c r="BA16" i="6"/>
  <c r="BC16" i="6"/>
  <c r="CY16" i="6"/>
  <c r="AD19" i="6"/>
  <c r="N10" i="18"/>
  <c r="AD16" i="18"/>
  <c r="Q15" i="8"/>
  <c r="P17" i="8"/>
  <c r="O19" i="8"/>
  <c r="V22" i="8"/>
  <c r="BR22" i="8"/>
  <c r="BR24" i="8"/>
  <c r="BQ28" i="8"/>
  <c r="CF60" i="5"/>
  <c r="CF68" i="5"/>
  <c r="C6" i="13"/>
  <c r="E8" i="18"/>
  <c r="U13" i="18"/>
  <c r="CU11" i="6"/>
  <c r="CT11" i="6"/>
  <c r="CK13" i="6"/>
  <c r="AC17" i="6"/>
  <c r="AV19" i="6"/>
  <c r="AW19" i="6" s="1"/>
  <c r="BC20" i="6"/>
  <c r="AV21" i="6"/>
  <c r="AW21" i="6"/>
  <c r="CI23" i="6"/>
  <c r="AS15" i="7"/>
  <c r="AV15" i="7"/>
  <c r="AC16" i="8"/>
  <c r="BA17" i="8"/>
  <c r="AB18" i="8"/>
  <c r="BA19" i="8"/>
  <c r="BF26" i="8"/>
  <c r="J28" i="8"/>
  <c r="BF28" i="8"/>
  <c r="CF52" i="5"/>
  <c r="CF55" i="5"/>
  <c r="CF63" i="5"/>
  <c r="AZ11" i="6"/>
  <c r="BC11" i="6" s="1"/>
  <c r="E9" i="18"/>
  <c r="U15" i="18" s="1"/>
  <c r="BK11" i="6"/>
  <c r="BB18" i="6"/>
  <c r="AX19" i="6"/>
  <c r="AV23" i="7"/>
  <c r="AS23" i="7"/>
  <c r="W15" i="8"/>
  <c r="BS15" i="8"/>
  <c r="AU16" i="8"/>
  <c r="W17" i="8"/>
  <c r="BS17" i="8"/>
  <c r="AU18" i="8"/>
  <c r="W19" i="8"/>
  <c r="BR19" i="8"/>
  <c r="AB24" i="8"/>
  <c r="AB30" i="8"/>
  <c r="BL11" i="6"/>
  <c r="AD12" i="6"/>
  <c r="AW12" i="6"/>
  <c r="AV13" i="6"/>
  <c r="AY13" i="6" s="1"/>
  <c r="AV15" i="6"/>
  <c r="AY15" i="6" s="1"/>
  <c r="CG15" i="6"/>
  <c r="J9" i="18"/>
  <c r="Z15" i="18" s="1"/>
  <c r="BL16" i="6"/>
  <c r="AZ17" i="6"/>
  <c r="AC18" i="6"/>
  <c r="AF18" i="6"/>
  <c r="C14" i="13"/>
  <c r="M8" i="18"/>
  <c r="AC13" i="18"/>
  <c r="CU19" i="6"/>
  <c r="CT19" i="6"/>
  <c r="Q16" i="8"/>
  <c r="Q18" i="8"/>
  <c r="W23" i="8"/>
  <c r="V25" i="8"/>
  <c r="V27" i="8"/>
  <c r="AI23" i="6"/>
  <c r="AU10" i="6"/>
  <c r="AV10" i="6" s="1"/>
  <c r="BY23" i="6"/>
  <c r="CA10" i="6"/>
  <c r="BY22" i="6"/>
  <c r="CO23" i="6"/>
  <c r="CO22" i="6"/>
  <c r="H9" i="18"/>
  <c r="X15" i="18" s="1"/>
  <c r="BL14" i="6"/>
  <c r="CF15" i="6"/>
  <c r="CK15" i="6" s="1"/>
  <c r="BK16" i="6"/>
  <c r="AZ19" i="6"/>
  <c r="BC19" i="6"/>
  <c r="CG20" i="6"/>
  <c r="CF20" i="6"/>
  <c r="CK20" i="6" s="1"/>
  <c r="BA21" i="6"/>
  <c r="BC21" i="6"/>
  <c r="AC21" i="6"/>
  <c r="AD21" i="6" s="1"/>
  <c r="BB21" i="6"/>
  <c r="I17" i="8"/>
  <c r="BE17" i="8"/>
  <c r="J19" i="8"/>
  <c r="BF19" i="8"/>
  <c r="Q22" i="8"/>
  <c r="P26" i="8"/>
  <c r="P28" i="8"/>
  <c r="P30" i="8"/>
  <c r="X22" i="6"/>
  <c r="X23" i="6"/>
  <c r="AS23" i="6"/>
  <c r="AS22" i="6"/>
  <c r="D9" i="18"/>
  <c r="BI23" i="6"/>
  <c r="BK10" i="6"/>
  <c r="BI22" i="6"/>
  <c r="BL22" i="6" s="1"/>
  <c r="CD22" i="6"/>
  <c r="CD23" i="6"/>
  <c r="C5" i="13"/>
  <c r="D8" i="18"/>
  <c r="CR22" i="6"/>
  <c r="CU22" i="6"/>
  <c r="CR23" i="6"/>
  <c r="BC13" i="6"/>
  <c r="CH15" i="6"/>
  <c r="CX15" i="6" s="1"/>
  <c r="CG16" i="6"/>
  <c r="CF16" i="6"/>
  <c r="CK16" i="6"/>
  <c r="L9" i="18"/>
  <c r="AB15" i="18" s="1"/>
  <c r="CH18" i="6"/>
  <c r="CX18" i="6"/>
  <c r="BL18" i="6"/>
  <c r="AS10" i="7"/>
  <c r="AV10" i="7"/>
  <c r="E16" i="8"/>
  <c r="BA16" i="8"/>
  <c r="AC17" i="8"/>
  <c r="AZ18" i="8"/>
  <c r="AC19" i="8"/>
  <c r="AB21" i="8"/>
  <c r="K25" i="8"/>
  <c r="J29" i="8"/>
  <c r="J31" i="8"/>
  <c r="CF59" i="5"/>
  <c r="CF67" i="5"/>
  <c r="Z22" i="6"/>
  <c r="Z23" i="6"/>
  <c r="AT23" i="6"/>
  <c r="AT22" i="6"/>
  <c r="BL10" i="6"/>
  <c r="BL23" i="6" s="1"/>
  <c r="CE22" i="6"/>
  <c r="CE23" i="6"/>
  <c r="CT10" i="6"/>
  <c r="AB22" i="6"/>
  <c r="CH11" i="6"/>
  <c r="CX11" i="6" s="1"/>
  <c r="F8" i="18"/>
  <c r="V13" i="18"/>
  <c r="C7" i="13"/>
  <c r="CY12" i="6"/>
  <c r="CU12" i="6"/>
  <c r="AC13" i="6"/>
  <c r="AF13" i="6" s="1"/>
  <c r="BA14" i="6"/>
  <c r="BC14" i="6" s="1"/>
  <c r="AE14" i="6"/>
  <c r="CG14" i="6"/>
  <c r="CF14" i="6"/>
  <c r="CK14" i="6" s="1"/>
  <c r="BV15" i="6"/>
  <c r="AD16" i="6"/>
  <c r="AV16" i="6"/>
  <c r="AX16" i="6"/>
  <c r="CH16" i="6"/>
  <c r="CX16" i="6" s="1"/>
  <c r="K9" i="18"/>
  <c r="AA15" i="18"/>
  <c r="BL17" i="6"/>
  <c r="BK17" i="6"/>
  <c r="CH17" i="6"/>
  <c r="CX17" i="6" s="1"/>
  <c r="BK18" i="6"/>
  <c r="AF19" i="6"/>
  <c r="AV20" i="6"/>
  <c r="N8" i="18"/>
  <c r="AD13" i="18" s="1"/>
  <c r="C15" i="13"/>
  <c r="C17" i="13" s="1"/>
  <c r="CU20" i="6"/>
  <c r="AU15" i="8"/>
  <c r="W16" i="8"/>
  <c r="BS16" i="8"/>
  <c r="AU17" i="8"/>
  <c r="W18" i="8"/>
  <c r="BS18" i="8"/>
  <c r="D30" i="8"/>
  <c r="AS56" i="7"/>
  <c r="AV62" i="7"/>
  <c r="AS63" i="7"/>
  <c r="C14" i="8"/>
  <c r="L14" i="8"/>
  <c r="V14" i="8"/>
  <c r="AE14" i="8"/>
  <c r="AO14" i="8"/>
  <c r="AY14" i="8"/>
  <c r="BH14" i="8"/>
  <c r="BR14" i="8"/>
  <c r="CA14" i="8"/>
  <c r="E15" i="8"/>
  <c r="M54" i="8"/>
  <c r="BY18" i="4" s="1"/>
  <c r="CD18" i="4"/>
  <c r="U15" i="8"/>
  <c r="AC15" i="8"/>
  <c r="AK54" i="8"/>
  <c r="BY22" i="4" s="1"/>
  <c r="CD22" i="4" s="1"/>
  <c r="AS15" i="8"/>
  <c r="BA15" i="8"/>
  <c r="BI54" i="8"/>
  <c r="BY26" i="4"/>
  <c r="CD26" i="4"/>
  <c r="BQ15" i="8"/>
  <c r="K16" i="8"/>
  <c r="AA16" i="8"/>
  <c r="BG16" i="8"/>
  <c r="Q17" i="8"/>
  <c r="Q20" i="8"/>
  <c r="O20" i="8"/>
  <c r="AC20" i="8"/>
  <c r="AU20" i="8"/>
  <c r="CA22" i="8"/>
  <c r="AC25" i="8"/>
  <c r="W26" i="8"/>
  <c r="U26" i="8"/>
  <c r="AC27" i="8"/>
  <c r="BQ27" i="8"/>
  <c r="W28" i="8"/>
  <c r="Q29" i="8"/>
  <c r="O29" i="8"/>
  <c r="AC29" i="8"/>
  <c r="BA29" i="8"/>
  <c r="BZ31" i="8"/>
  <c r="W34" i="8"/>
  <c r="BR34" i="8"/>
  <c r="BQ36" i="8"/>
  <c r="L8" i="18"/>
  <c r="AB13" i="18"/>
  <c r="C13" i="13"/>
  <c r="BB19" i="6"/>
  <c r="CY19" i="6"/>
  <c r="AV9" i="7"/>
  <c r="AS14" i="7"/>
  <c r="AU22" i="7"/>
  <c r="AV29" i="7"/>
  <c r="AV47" i="7"/>
  <c r="AV48" i="7"/>
  <c r="BG20" i="8"/>
  <c r="BG54" i="8" s="1"/>
  <c r="BE20" i="8"/>
  <c r="BA21" i="8"/>
  <c r="AU22" i="8"/>
  <c r="AS22" i="8"/>
  <c r="K23" i="8"/>
  <c r="I23" i="8"/>
  <c r="BA23" i="8"/>
  <c r="AY23" i="8"/>
  <c r="AU24" i="8"/>
  <c r="I30" i="8"/>
  <c r="K30" i="8"/>
  <c r="W30" i="8"/>
  <c r="U30" i="8"/>
  <c r="AU30" i="8"/>
  <c r="AS30" i="8"/>
  <c r="BE30" i="8"/>
  <c r="BG30" i="8"/>
  <c r="BS30" i="8"/>
  <c r="BQ30" i="8"/>
  <c r="BA31" i="8"/>
  <c r="U32" i="8"/>
  <c r="W32" i="8"/>
  <c r="V32" i="8"/>
  <c r="BA32" i="8"/>
  <c r="W33" i="8"/>
  <c r="BA33" i="8"/>
  <c r="Q35" i="8"/>
  <c r="P37" i="8"/>
  <c r="O39" i="8"/>
  <c r="P43" i="8"/>
  <c r="CT18" i="6"/>
  <c r="O8" i="18"/>
  <c r="AE13" i="18"/>
  <c r="C16" i="13"/>
  <c r="Q15" i="7"/>
  <c r="T15" i="7"/>
  <c r="W15" i="7" s="1"/>
  <c r="Z15" i="7" s="1"/>
  <c r="BE15" i="7"/>
  <c r="AV16" i="7"/>
  <c r="W23" i="7"/>
  <c r="Z23" i="7"/>
  <c r="AV30" i="7"/>
  <c r="AV52" i="7"/>
  <c r="AV53" i="7"/>
  <c r="AV54" i="7"/>
  <c r="AV55" i="7"/>
  <c r="AS65" i="7"/>
  <c r="E14" i="8"/>
  <c r="O14" i="8"/>
  <c r="AH14" i="8"/>
  <c r="AQ14" i="8"/>
  <c r="BA14" i="8"/>
  <c r="BK14" i="8"/>
  <c r="CC14" i="8"/>
  <c r="G54" i="8"/>
  <c r="BY17" i="4"/>
  <c r="O15" i="8"/>
  <c r="AE54" i="8"/>
  <c r="BY21" i="4" s="1"/>
  <c r="CD21" i="4" s="1"/>
  <c r="BC54" i="8"/>
  <c r="BY25" i="4"/>
  <c r="CD25" i="4" s="1"/>
  <c r="CA15" i="8"/>
  <c r="U16" i="8"/>
  <c r="AS16" i="8"/>
  <c r="BQ16" i="8"/>
  <c r="BS20" i="8"/>
  <c r="I21" i="8"/>
  <c r="W21" i="8"/>
  <c r="U21" i="8"/>
  <c r="BG22" i="8"/>
  <c r="Q24" i="8"/>
  <c r="O24" i="8"/>
  <c r="BG24" i="8"/>
  <c r="BE24" i="8"/>
  <c r="BA25" i="8"/>
  <c r="AU26" i="8"/>
  <c r="AS26" i="8"/>
  <c r="K27" i="8"/>
  <c r="I27" i="8"/>
  <c r="BA27" i="8"/>
  <c r="AU28" i="8"/>
  <c r="E31" i="8"/>
  <c r="O31" i="8"/>
  <c r="Q31" i="8"/>
  <c r="AC31" i="8"/>
  <c r="BS31" i="8"/>
  <c r="K33" i="8"/>
  <c r="I34" i="8"/>
  <c r="BE34" i="8"/>
  <c r="J36" i="8"/>
  <c r="I38" i="8"/>
  <c r="G17" i="13"/>
  <c r="H8" i="18"/>
  <c r="X13" i="18"/>
  <c r="C9" i="13"/>
  <c r="J8" i="18"/>
  <c r="Z13" i="18" s="1"/>
  <c r="C11" i="13"/>
  <c r="CU18" i="6"/>
  <c r="CH20" i="6"/>
  <c r="CX20" i="6"/>
  <c r="BL21" i="6"/>
  <c r="CT21" i="6"/>
  <c r="CI22" i="6"/>
  <c r="AH3" i="6"/>
  <c r="AT21" i="7"/>
  <c r="AS26" i="7"/>
  <c r="AS40" i="7"/>
  <c r="AS60" i="7"/>
  <c r="AS14" i="8"/>
  <c r="AC18" i="8"/>
  <c r="AS18" i="8"/>
  <c r="AY19" i="8"/>
  <c r="O22" i="8"/>
  <c r="AC22" i="8"/>
  <c r="BS22" i="8"/>
  <c r="BQ22" i="8"/>
  <c r="U23" i="8"/>
  <c r="BS24" i="8"/>
  <c r="I25" i="8"/>
  <c r="W25" i="8"/>
  <c r="U25" i="8"/>
  <c r="BG26" i="8"/>
  <c r="Q28" i="8"/>
  <c r="O28" i="8"/>
  <c r="BG28" i="8"/>
  <c r="BE28" i="8"/>
  <c r="K32" i="8"/>
  <c r="BQ32" i="8"/>
  <c r="BS32" i="8"/>
  <c r="BR32" i="8"/>
  <c r="BS33" i="8"/>
  <c r="AC34" i="8"/>
  <c r="D35" i="8"/>
  <c r="AB36" i="8"/>
  <c r="AZ37" i="8"/>
  <c r="AC38" i="8"/>
  <c r="D39" i="8"/>
  <c r="AC40" i="8"/>
  <c r="D43" i="8"/>
  <c r="AZ43" i="8"/>
  <c r="G14" i="8"/>
  <c r="Q14" i="8"/>
  <c r="AA14" i="8"/>
  <c r="AT14" i="8"/>
  <c r="BC14" i="8"/>
  <c r="BM14" i="8"/>
  <c r="BW14" i="8"/>
  <c r="I15" i="8"/>
  <c r="BE15" i="8"/>
  <c r="O16" i="8"/>
  <c r="U17" i="8"/>
  <c r="AS17" i="8"/>
  <c r="BQ17" i="8"/>
  <c r="K18" i="8"/>
  <c r="BG18" i="8"/>
  <c r="Q19" i="8"/>
  <c r="I20" i="8"/>
  <c r="CA21" i="8"/>
  <c r="AU21" i="8"/>
  <c r="AS21" i="8"/>
  <c r="O26" i="8"/>
  <c r="AC26" i="8"/>
  <c r="AA26" i="8"/>
  <c r="BS26" i="8"/>
  <c r="BQ26" i="8"/>
  <c r="U27" i="8"/>
  <c r="BS28" i="8"/>
  <c r="I29" i="8"/>
  <c r="W29" i="8"/>
  <c r="U29" i="8"/>
  <c r="AU29" i="8"/>
  <c r="AS29" i="8"/>
  <c r="BG29" i="8"/>
  <c r="BE29" i="8"/>
  <c r="BS29" i="8"/>
  <c r="BQ29" i="8"/>
  <c r="BG31" i="8"/>
  <c r="AC32" i="8"/>
  <c r="AC33" i="8"/>
  <c r="AB33" i="8"/>
  <c r="BG33" i="8"/>
  <c r="AU34" i="8"/>
  <c r="V35" i="8"/>
  <c r="BA18" i="6"/>
  <c r="BC18" i="6" s="1"/>
  <c r="CG21" i="6"/>
  <c r="AV65" i="7"/>
  <c r="AV66" i="7"/>
  <c r="AV67" i="7"/>
  <c r="I14" i="8"/>
  <c r="AK14" i="8"/>
  <c r="AU14" i="8"/>
  <c r="BE14" i="8"/>
  <c r="CF14" i="8"/>
  <c r="J15" i="8"/>
  <c r="AP54" i="8"/>
  <c r="BL23" i="4" s="1"/>
  <c r="BF15" i="8"/>
  <c r="BN54" i="8"/>
  <c r="BL27" i="4" s="1"/>
  <c r="P16" i="8"/>
  <c r="V17" i="8"/>
  <c r="AT17" i="8"/>
  <c r="BR17" i="8"/>
  <c r="O18" i="8"/>
  <c r="U19" i="8"/>
  <c r="BQ19" i="8"/>
  <c r="W20" i="8"/>
  <c r="AY20" i="8"/>
  <c r="E21" i="8"/>
  <c r="AY21" i="8"/>
  <c r="BA22" i="8"/>
  <c r="AY22" i="8"/>
  <c r="AS23" i="8"/>
  <c r="BG23" i="8"/>
  <c r="BE23" i="8"/>
  <c r="AS24" i="8"/>
  <c r="CA25" i="8"/>
  <c r="AB25" i="8"/>
  <c r="AU25" i="8"/>
  <c r="AS25" i="8"/>
  <c r="V26" i="8"/>
  <c r="P29" i="8"/>
  <c r="C30" i="8"/>
  <c r="Q30" i="8"/>
  <c r="O30" i="8"/>
  <c r="AC30" i="8"/>
  <c r="BA30" i="8"/>
  <c r="AY30" i="8"/>
  <c r="AU31" i="8"/>
  <c r="BZ32" i="8"/>
  <c r="BG32" i="8"/>
  <c r="BZ33" i="8"/>
  <c r="Q34" i="8"/>
  <c r="Q36" i="8"/>
  <c r="G8" i="18"/>
  <c r="W13" i="18"/>
  <c r="C8" i="13"/>
  <c r="K8" i="18"/>
  <c r="AA13" i="18"/>
  <c r="C12" i="13"/>
  <c r="CH21" i="6"/>
  <c r="CX21" i="6"/>
  <c r="AS9" i="7"/>
  <c r="AV26" i="7"/>
  <c r="AV40" i="7"/>
  <c r="AV60" i="7"/>
  <c r="J14" i="8"/>
  <c r="S14" i="8"/>
  <c r="AC14" i="8"/>
  <c r="AM14" i="8"/>
  <c r="BO14" i="8"/>
  <c r="K15" i="8"/>
  <c r="S54" i="8"/>
  <c r="BY19" i="4"/>
  <c r="CD19" i="4" s="1"/>
  <c r="AQ54" i="8"/>
  <c r="BY23" i="4"/>
  <c r="CD23" i="4" s="1"/>
  <c r="AY15" i="8"/>
  <c r="BG15" i="8"/>
  <c r="BO54" i="8"/>
  <c r="BY27" i="4"/>
  <c r="CD27" i="4" s="1"/>
  <c r="I16" i="8"/>
  <c r="BE16" i="8"/>
  <c r="O17" i="8"/>
  <c r="P18" i="8"/>
  <c r="V19" i="8"/>
  <c r="CA20" i="8"/>
  <c r="BF20" i="8"/>
  <c r="BQ20" i="8"/>
  <c r="J21" i="8"/>
  <c r="Q21" i="8"/>
  <c r="O21" i="8"/>
  <c r="AZ21" i="8"/>
  <c r="BE21" i="8"/>
  <c r="BS21" i="8"/>
  <c r="BQ21" i="8"/>
  <c r="D22" i="8"/>
  <c r="K22" i="8"/>
  <c r="AT22" i="8"/>
  <c r="BE22" i="8"/>
  <c r="J23" i="8"/>
  <c r="Q23" i="8"/>
  <c r="AZ23" i="8"/>
  <c r="D24" i="8"/>
  <c r="K24" i="8"/>
  <c r="I24" i="8"/>
  <c r="AT24" i="8"/>
  <c r="AY24" i="8"/>
  <c r="E25" i="8"/>
  <c r="AY25" i="8"/>
  <c r="BA26" i="8"/>
  <c r="AY26" i="8"/>
  <c r="C27" i="8"/>
  <c r="AS27" i="8"/>
  <c r="BG27" i="8"/>
  <c r="BE27" i="8"/>
  <c r="AS28" i="8"/>
  <c r="J30" i="8"/>
  <c r="V30" i="8"/>
  <c r="AT30" i="8"/>
  <c r="BF30" i="8"/>
  <c r="BR30" i="8"/>
  <c r="K31" i="8"/>
  <c r="I31" i="8"/>
  <c r="W31" i="8"/>
  <c r="Q32" i="8"/>
  <c r="AS32" i="8"/>
  <c r="AU32" i="8"/>
  <c r="AT32" i="8"/>
  <c r="Q33" i="8"/>
  <c r="AU33" i="8"/>
  <c r="K35" i="8"/>
  <c r="BG35" i="8"/>
  <c r="J37" i="8"/>
  <c r="BF39" i="8"/>
  <c r="J41" i="8"/>
  <c r="BF41" i="8"/>
  <c r="U14" i="8"/>
  <c r="D15" i="8"/>
  <c r="L54" i="8"/>
  <c r="BL18" i="4"/>
  <c r="T54" i="8"/>
  <c r="AB15" i="8"/>
  <c r="AJ54" i="8"/>
  <c r="BL22" i="4" s="1"/>
  <c r="AR54" i="8"/>
  <c r="AZ15" i="8"/>
  <c r="U18" i="8"/>
  <c r="AT18" i="8"/>
  <c r="BA18" i="8"/>
  <c r="AY18" i="8"/>
  <c r="BQ18" i="8"/>
  <c r="D19" i="8"/>
  <c r="K19" i="8"/>
  <c r="I19" i="8"/>
  <c r="AA19" i="8"/>
  <c r="AZ19" i="8"/>
  <c r="BG19" i="8"/>
  <c r="BE19" i="8"/>
  <c r="BR20" i="8"/>
  <c r="AC21" i="8"/>
  <c r="P22" i="8"/>
  <c r="W22" i="8"/>
  <c r="U22" i="8"/>
  <c r="BF22" i="8"/>
  <c r="V23" i="8"/>
  <c r="AC23" i="8"/>
  <c r="BQ23" i="8"/>
  <c r="P24" i="8"/>
  <c r="W24" i="8"/>
  <c r="BF24" i="8"/>
  <c r="BQ24" i="8"/>
  <c r="J25" i="8"/>
  <c r="Q25" i="8"/>
  <c r="O25" i="8"/>
  <c r="AZ25" i="8"/>
  <c r="BE25" i="8"/>
  <c r="BS25" i="8"/>
  <c r="BQ25" i="8"/>
  <c r="D26" i="8"/>
  <c r="K26" i="8"/>
  <c r="AT26" i="8"/>
  <c r="BE26" i="8"/>
  <c r="J27" i="8"/>
  <c r="Q27" i="8"/>
  <c r="AZ27" i="8"/>
  <c r="D28" i="8"/>
  <c r="K28" i="8"/>
  <c r="I28" i="8"/>
  <c r="AT28" i="8"/>
  <c r="AY28" i="8"/>
  <c r="D31" i="8"/>
  <c r="P31" i="8"/>
  <c r="E32" i="8"/>
  <c r="D33" i="8"/>
  <c r="E34" i="8"/>
  <c r="BA34" i="8"/>
  <c r="D36" i="8"/>
  <c r="AC37" i="8"/>
  <c r="AZ38" i="8"/>
  <c r="AZ40" i="8"/>
  <c r="AB43" i="8"/>
  <c r="J34" i="8"/>
  <c r="BF34" i="8"/>
  <c r="BA35" i="8"/>
  <c r="I36" i="8"/>
  <c r="BG36" i="8"/>
  <c r="O37" i="8"/>
  <c r="AY37" i="8"/>
  <c r="AB38" i="8"/>
  <c r="AC39" i="8"/>
  <c r="I43" i="8"/>
  <c r="K43" i="8"/>
  <c r="W43" i="8"/>
  <c r="U43" i="8"/>
  <c r="AU43" i="8"/>
  <c r="AS43" i="8"/>
  <c r="BE43" i="8"/>
  <c r="BG44" i="8"/>
  <c r="BE44" i="8"/>
  <c r="BS44" i="8"/>
  <c r="U45" i="8"/>
  <c r="AU47" i="8"/>
  <c r="AT47" i="8"/>
  <c r="AS47" i="8"/>
  <c r="O48" i="8"/>
  <c r="AU48" i="8"/>
  <c r="AS49" i="8"/>
  <c r="BZ50" i="8"/>
  <c r="Q50" i="8"/>
  <c r="P50" i="8"/>
  <c r="O50" i="8"/>
  <c r="AU50" i="8"/>
  <c r="AU51" i="8"/>
  <c r="W52" i="8"/>
  <c r="BS52" i="8"/>
  <c r="AS53" i="8"/>
  <c r="AZ16" i="9"/>
  <c r="AY18" i="9"/>
  <c r="BE31" i="8"/>
  <c r="O32" i="8"/>
  <c r="U33" i="8"/>
  <c r="AS33" i="8"/>
  <c r="BQ33" i="8"/>
  <c r="C34" i="8"/>
  <c r="K34" i="8"/>
  <c r="AY34" i="8"/>
  <c r="BG34" i="8"/>
  <c r="BE35" i="8"/>
  <c r="BE37" i="8"/>
  <c r="AB40" i="8"/>
  <c r="BG40" i="8"/>
  <c r="BE40" i="8"/>
  <c r="AU44" i="8"/>
  <c r="AS44" i="8"/>
  <c r="K45" i="8"/>
  <c r="J45" i="8"/>
  <c r="I45" i="8"/>
  <c r="BZ46" i="8"/>
  <c r="BS46" i="8"/>
  <c r="BR46" i="8"/>
  <c r="BQ46" i="8"/>
  <c r="D48" i="8"/>
  <c r="Q51" i="8"/>
  <c r="Q53" i="8"/>
  <c r="AT15" i="9"/>
  <c r="BS16" i="9"/>
  <c r="AT17" i="9"/>
  <c r="BR18" i="9"/>
  <c r="V20" i="9"/>
  <c r="BR20" i="9"/>
  <c r="BF31" i="8"/>
  <c r="P32" i="8"/>
  <c r="V33" i="8"/>
  <c r="AT33" i="8"/>
  <c r="BR33" i="8"/>
  <c r="D34" i="8"/>
  <c r="AB34" i="8"/>
  <c r="AZ34" i="8"/>
  <c r="BQ34" i="8"/>
  <c r="AC35" i="8"/>
  <c r="BF35" i="8"/>
  <c r="O38" i="8"/>
  <c r="I39" i="8"/>
  <c r="K39" i="8"/>
  <c r="BA39" i="8"/>
  <c r="AY39" i="8"/>
  <c r="Q41" i="8"/>
  <c r="O41" i="8"/>
  <c r="AC41" i="8"/>
  <c r="BA41" i="8"/>
  <c r="AY41" i="8"/>
  <c r="K44" i="8"/>
  <c r="I44" i="8"/>
  <c r="W44" i="8"/>
  <c r="U44" i="8"/>
  <c r="BA45" i="8"/>
  <c r="Q46" i="8"/>
  <c r="P46" i="8"/>
  <c r="O46" i="8"/>
  <c r="W47" i="8"/>
  <c r="V47" i="8"/>
  <c r="U47" i="8"/>
  <c r="K52" i="8"/>
  <c r="BG52" i="8"/>
  <c r="AY31" i="8"/>
  <c r="I32" i="8"/>
  <c r="BE32" i="8"/>
  <c r="O33" i="8"/>
  <c r="U34" i="8"/>
  <c r="AS34" i="8"/>
  <c r="O35" i="8"/>
  <c r="AY36" i="8"/>
  <c r="BG38" i="8"/>
  <c r="O40" i="8"/>
  <c r="Q40" i="8"/>
  <c r="K42" i="8"/>
  <c r="I42" i="8"/>
  <c r="W42" i="8"/>
  <c r="U42" i="8"/>
  <c r="AU42" i="8"/>
  <c r="AS42" i="8"/>
  <c r="BG42" i="8"/>
  <c r="BE42" i="8"/>
  <c r="BS42" i="8"/>
  <c r="BQ42" i="8"/>
  <c r="AU46" i="8"/>
  <c r="AT46" i="8"/>
  <c r="AS46" i="8"/>
  <c r="BG46" i="8"/>
  <c r="I47" i="8"/>
  <c r="BA47" i="8"/>
  <c r="W48" i="8"/>
  <c r="BA48" i="8"/>
  <c r="AZ48" i="8"/>
  <c r="AY48" i="8"/>
  <c r="U49" i="8"/>
  <c r="BA49" i="8"/>
  <c r="W50" i="8"/>
  <c r="BA51" i="8"/>
  <c r="AC52" i="8"/>
  <c r="BA53" i="8"/>
  <c r="J16" i="9"/>
  <c r="BG18" i="9"/>
  <c r="J20" i="9"/>
  <c r="BF20" i="9"/>
  <c r="J24" i="9"/>
  <c r="K36" i="8"/>
  <c r="Q37" i="8"/>
  <c r="BA37" i="8"/>
  <c r="AA38" i="8"/>
  <c r="Q43" i="8"/>
  <c r="O43" i="8"/>
  <c r="AC43" i="8"/>
  <c r="AA43" i="8"/>
  <c r="BA43" i="8"/>
  <c r="AY43" i="8"/>
  <c r="BA44" i="8"/>
  <c r="AZ44" i="8"/>
  <c r="AY44" i="8"/>
  <c r="Q45" i="8"/>
  <c r="P45" i="8"/>
  <c r="O45" i="8"/>
  <c r="AC45" i="8"/>
  <c r="BQ45" i="8"/>
  <c r="K48" i="8"/>
  <c r="K49" i="8"/>
  <c r="J49" i="8"/>
  <c r="I49" i="8"/>
  <c r="AY50" i="8"/>
  <c r="W51" i="8"/>
  <c r="BS51" i="8"/>
  <c r="AU52" i="8"/>
  <c r="U53" i="8"/>
  <c r="BQ53" i="8"/>
  <c r="D15" i="9"/>
  <c r="AB16" i="9"/>
  <c r="D17" i="9"/>
  <c r="D21" i="9"/>
  <c r="AZ21" i="9"/>
  <c r="U31" i="8"/>
  <c r="AS31" i="8"/>
  <c r="BQ31" i="8"/>
  <c r="AA32" i="8"/>
  <c r="AY32" i="8"/>
  <c r="I33" i="8"/>
  <c r="BE33" i="8"/>
  <c r="CA34" i="8"/>
  <c r="O34" i="8"/>
  <c r="I35" i="8"/>
  <c r="U35" i="8"/>
  <c r="AZ35" i="8"/>
  <c r="O36" i="8"/>
  <c r="BF36" i="8"/>
  <c r="K38" i="8"/>
  <c r="BA40" i="8"/>
  <c r="AY40" i="8"/>
  <c r="J43" i="8"/>
  <c r="AC44" i="8"/>
  <c r="AB44" i="8"/>
  <c r="BG45" i="8"/>
  <c r="BF45" i="8"/>
  <c r="BE45" i="8"/>
  <c r="W46" i="8"/>
  <c r="V46" i="8"/>
  <c r="U46" i="8"/>
  <c r="AC47" i="8"/>
  <c r="AB47" i="8"/>
  <c r="AA47" i="8"/>
  <c r="BS47" i="8"/>
  <c r="BR47" i="8"/>
  <c r="BQ47" i="8"/>
  <c r="BS48" i="8"/>
  <c r="BQ49" i="8"/>
  <c r="K50" i="8"/>
  <c r="BS50" i="8"/>
  <c r="O52" i="8"/>
  <c r="V15" i="9"/>
  <c r="V17" i="9"/>
  <c r="AT20" i="9"/>
  <c r="BS34" i="8"/>
  <c r="AY38" i="8"/>
  <c r="BA38" i="8"/>
  <c r="C39" i="8"/>
  <c r="BE39" i="8"/>
  <c r="BG39" i="8"/>
  <c r="K41" i="8"/>
  <c r="I41" i="8"/>
  <c r="BG41" i="8"/>
  <c r="BE41" i="8"/>
  <c r="E44" i="8"/>
  <c r="D44" i="8"/>
  <c r="O44" i="8"/>
  <c r="AT44" i="8"/>
  <c r="AS45" i="8"/>
  <c r="AC48" i="8"/>
  <c r="AB48" i="8"/>
  <c r="BG48" i="8"/>
  <c r="AC49" i="8"/>
  <c r="BG49" i="8"/>
  <c r="BF49" i="8"/>
  <c r="BE49" i="8"/>
  <c r="I51" i="8"/>
  <c r="BE51" i="8"/>
  <c r="K53" i="8"/>
  <c r="BG53" i="8"/>
  <c r="P18" i="9"/>
  <c r="AB35" i="8"/>
  <c r="I37" i="8"/>
  <c r="CA38" i="8"/>
  <c r="Q38" i="8"/>
  <c r="Q39" i="8"/>
  <c r="K40" i="8"/>
  <c r="I40" i="8"/>
  <c r="D41" i="8"/>
  <c r="P41" i="8"/>
  <c r="AB41" i="8"/>
  <c r="AZ41" i="8"/>
  <c r="Q42" i="8"/>
  <c r="O42" i="8"/>
  <c r="AC42" i="8"/>
  <c r="AY42" i="8"/>
  <c r="BA42" i="8"/>
  <c r="BS43" i="8"/>
  <c r="BR43" i="8"/>
  <c r="BQ43" i="8"/>
  <c r="J44" i="8"/>
  <c r="V44" i="8"/>
  <c r="K46" i="8"/>
  <c r="AY46" i="8"/>
  <c r="D47" i="8"/>
  <c r="Q47" i="8"/>
  <c r="BE47" i="8"/>
  <c r="BZ48" i="8"/>
  <c r="Q49" i="8"/>
  <c r="AA50" i="8"/>
  <c r="BG50" i="8"/>
  <c r="AC51" i="8"/>
  <c r="BA52" i="8"/>
  <c r="AC53" i="8"/>
  <c r="BE15" i="9"/>
  <c r="J19" i="9"/>
  <c r="T54" i="9"/>
  <c r="O15" i="9"/>
  <c r="AF54" i="9"/>
  <c r="AC15" i="9"/>
  <c r="AA15" i="9"/>
  <c r="BV54" i="9"/>
  <c r="BQ15" i="9"/>
  <c r="BS15" i="9"/>
  <c r="U16" i="9"/>
  <c r="BS17" i="9"/>
  <c r="I18" i="9"/>
  <c r="W18" i="9"/>
  <c r="U18" i="9"/>
  <c r="BG19" i="9"/>
  <c r="D22" i="9"/>
  <c r="O22" i="9"/>
  <c r="Q23" i="9"/>
  <c r="O23" i="9"/>
  <c r="AC23" i="9"/>
  <c r="AA23" i="9"/>
  <c r="BS24" i="9"/>
  <c r="P50" i="9"/>
  <c r="O50" i="9"/>
  <c r="Q50" i="9"/>
  <c r="W23" i="10"/>
  <c r="BS23" i="10"/>
  <c r="AU24" i="10"/>
  <c r="W25" i="10"/>
  <c r="BR25" i="10"/>
  <c r="BQ29" i="10"/>
  <c r="BR31" i="10"/>
  <c r="AU32" i="10"/>
  <c r="BR33" i="10"/>
  <c r="BG43" i="8"/>
  <c r="Q44" i="8"/>
  <c r="W45" i="8"/>
  <c r="AU45" i="8"/>
  <c r="BS45" i="8"/>
  <c r="AC46" i="8"/>
  <c r="BA46" i="8"/>
  <c r="K47" i="8"/>
  <c r="AY47" i="8"/>
  <c r="BG47" i="8"/>
  <c r="I48" i="8"/>
  <c r="Q48" i="8"/>
  <c r="BE48" i="8"/>
  <c r="O49" i="8"/>
  <c r="W49" i="8"/>
  <c r="AU49" i="8"/>
  <c r="BS49" i="8"/>
  <c r="U50" i="8"/>
  <c r="AC50" i="8"/>
  <c r="AS50" i="8"/>
  <c r="BA50" i="8"/>
  <c r="BQ50" i="8"/>
  <c r="K51" i="8"/>
  <c r="AA51" i="8"/>
  <c r="AY51" i="8"/>
  <c r="BG51" i="8"/>
  <c r="I52" i="8"/>
  <c r="Q52" i="8"/>
  <c r="BE52" i="8"/>
  <c r="O53" i="8"/>
  <c r="W53" i="8"/>
  <c r="AU53" i="8"/>
  <c r="BS53" i="8"/>
  <c r="AY14" i="9"/>
  <c r="C14" i="9"/>
  <c r="AM14" i="9"/>
  <c r="G14" i="9"/>
  <c r="U14" i="9"/>
  <c r="AH14" i="9"/>
  <c r="L54" i="9"/>
  <c r="BM18" i="4"/>
  <c r="AA17" i="9"/>
  <c r="O19" i="9"/>
  <c r="AC19" i="9"/>
  <c r="AA19" i="9"/>
  <c r="BQ19" i="9"/>
  <c r="BS19" i="9"/>
  <c r="BS21" i="9"/>
  <c r="BR21" i="9"/>
  <c r="BQ21" i="9"/>
  <c r="E23" i="9"/>
  <c r="Q24" i="9"/>
  <c r="P24" i="9"/>
  <c r="O24" i="9"/>
  <c r="AA24" i="9"/>
  <c r="I25" i="9"/>
  <c r="W26" i="9"/>
  <c r="AC30" i="9"/>
  <c r="AU33" i="9"/>
  <c r="BA34" i="9"/>
  <c r="AC35" i="9"/>
  <c r="AB35" i="9"/>
  <c r="AA35" i="9"/>
  <c r="AC49" i="9"/>
  <c r="AB49" i="9"/>
  <c r="AA49" i="9"/>
  <c r="AZ47" i="8"/>
  <c r="J48" i="8"/>
  <c r="BF48" i="8"/>
  <c r="P49" i="8"/>
  <c r="V50" i="8"/>
  <c r="AT50" i="8"/>
  <c r="BR50" i="8"/>
  <c r="D51" i="8"/>
  <c r="AB51" i="8"/>
  <c r="AZ51" i="8"/>
  <c r="J52" i="8"/>
  <c r="BF52" i="8"/>
  <c r="P53" i="8"/>
  <c r="BR14" i="9"/>
  <c r="V14" i="9"/>
  <c r="BF14" i="9"/>
  <c r="J14" i="9"/>
  <c r="X54" i="9"/>
  <c r="BM20" i="4"/>
  <c r="AR54" i="9"/>
  <c r="BD54" i="9"/>
  <c r="BA15" i="9"/>
  <c r="AY15" i="9"/>
  <c r="BN54" i="9"/>
  <c r="BM27" i="4"/>
  <c r="E16" i="9"/>
  <c r="AS16" i="9"/>
  <c r="BG16" i="9"/>
  <c r="BE16" i="9"/>
  <c r="AS17" i="9"/>
  <c r="AU18" i="9"/>
  <c r="AS18" i="9"/>
  <c r="Q20" i="9"/>
  <c r="O20" i="9"/>
  <c r="AA20" i="9"/>
  <c r="AC20" i="9"/>
  <c r="AY20" i="9"/>
  <c r="BA20" i="9"/>
  <c r="AU21" i="9"/>
  <c r="AT21" i="9"/>
  <c r="AS21" i="9"/>
  <c r="BE21" i="9"/>
  <c r="BG22" i="9"/>
  <c r="BE22" i="9"/>
  <c r="BS22" i="9"/>
  <c r="BQ22" i="9"/>
  <c r="BG23" i="9"/>
  <c r="BF23" i="9"/>
  <c r="BE23" i="9"/>
  <c r="BQ23" i="9"/>
  <c r="BG24" i="9"/>
  <c r="AU32" i="9"/>
  <c r="P33" i="9"/>
  <c r="Q33" i="9"/>
  <c r="O33" i="9"/>
  <c r="BZ40" i="9"/>
  <c r="AY43" i="9"/>
  <c r="BA43" i="9"/>
  <c r="AZ43" i="9"/>
  <c r="E45" i="9"/>
  <c r="U51" i="8"/>
  <c r="AS51" i="8"/>
  <c r="BQ51" i="8"/>
  <c r="C52" i="8"/>
  <c r="AA52" i="8"/>
  <c r="AY52" i="8"/>
  <c r="I53" i="8"/>
  <c r="BE53" i="8"/>
  <c r="AO14" i="9"/>
  <c r="BY14" i="9"/>
  <c r="AC14" i="9"/>
  <c r="K14" i="9"/>
  <c r="AW14" i="9"/>
  <c r="BK14" i="9"/>
  <c r="BW14" i="9"/>
  <c r="N54" i="9"/>
  <c r="K15" i="9"/>
  <c r="Y54" i="9"/>
  <c r="AJ54" i="9"/>
  <c r="BM22" i="4"/>
  <c r="Q16" i="9"/>
  <c r="I17" i="9"/>
  <c r="K17" i="9"/>
  <c r="AY17" i="9"/>
  <c r="BA19" i="9"/>
  <c r="AY19" i="9"/>
  <c r="I21" i="9"/>
  <c r="K21" i="9"/>
  <c r="W21" i="9"/>
  <c r="U21" i="9"/>
  <c r="AU22" i="9"/>
  <c r="AS22" i="9"/>
  <c r="AS23" i="9"/>
  <c r="AU24" i="9"/>
  <c r="BZ25" i="9"/>
  <c r="K28" i="9"/>
  <c r="J28" i="9"/>
  <c r="I28" i="9"/>
  <c r="D31" i="9"/>
  <c r="E31" i="9"/>
  <c r="V51" i="8"/>
  <c r="AT51" i="8"/>
  <c r="BR51" i="8"/>
  <c r="D52" i="8"/>
  <c r="AB52" i="8"/>
  <c r="AZ52" i="8"/>
  <c r="J53" i="8"/>
  <c r="BF53" i="8"/>
  <c r="M14" i="9"/>
  <c r="Y14" i="9"/>
  <c r="AZ14" i="9"/>
  <c r="BL14" i="9"/>
  <c r="BX14" i="9"/>
  <c r="F54" i="9"/>
  <c r="BM17" i="4"/>
  <c r="P15" i="9"/>
  <c r="U15" i="9"/>
  <c r="W15" i="9"/>
  <c r="AV54" i="9"/>
  <c r="BM24" i="4"/>
  <c r="BP54" i="9"/>
  <c r="V16" i="9"/>
  <c r="AA16" i="9"/>
  <c r="AC16" i="9"/>
  <c r="BQ16" i="9"/>
  <c r="W17" i="9"/>
  <c r="BQ17" i="9"/>
  <c r="J18" i="9"/>
  <c r="O18" i="9"/>
  <c r="Q18" i="9"/>
  <c r="BE18" i="9"/>
  <c r="BS18" i="9"/>
  <c r="BQ18" i="9"/>
  <c r="K19" i="9"/>
  <c r="BE19" i="9"/>
  <c r="K22" i="9"/>
  <c r="I22" i="9"/>
  <c r="W22" i="9"/>
  <c r="U22" i="9"/>
  <c r="K23" i="9"/>
  <c r="J23" i="9"/>
  <c r="J54" i="9" s="1"/>
  <c r="K18" i="4" s="1"/>
  <c r="I23" i="9"/>
  <c r="U23" i="9"/>
  <c r="Q25" i="9"/>
  <c r="BF25" i="9"/>
  <c r="BS26" i="9"/>
  <c r="K27" i="9"/>
  <c r="AB28" i="9"/>
  <c r="BG28" i="9"/>
  <c r="BF28" i="9"/>
  <c r="BE28" i="9"/>
  <c r="BZ29" i="9"/>
  <c r="Q29" i="9"/>
  <c r="P29" i="9"/>
  <c r="O29" i="9"/>
  <c r="V31" i="9"/>
  <c r="BA31" i="9"/>
  <c r="CA35" i="9"/>
  <c r="Q37" i="9"/>
  <c r="BG41" i="9"/>
  <c r="AA53" i="9"/>
  <c r="AC53" i="9"/>
  <c r="AB53" i="9"/>
  <c r="BQ44" i="8"/>
  <c r="AA45" i="8"/>
  <c r="AY45" i="8"/>
  <c r="I46" i="8"/>
  <c r="BE46" i="8"/>
  <c r="O47" i="8"/>
  <c r="U48" i="8"/>
  <c r="AS48" i="8"/>
  <c r="BQ48" i="8"/>
  <c r="AA49" i="8"/>
  <c r="AY49" i="8"/>
  <c r="I50" i="8"/>
  <c r="BE50" i="8"/>
  <c r="O51" i="8"/>
  <c r="U52" i="8"/>
  <c r="AS52" i="8"/>
  <c r="BQ52" i="8"/>
  <c r="AA53" i="8"/>
  <c r="AY53" i="8"/>
  <c r="CA14" i="9"/>
  <c r="AE14" i="9"/>
  <c r="BO14" i="9"/>
  <c r="S14" i="9"/>
  <c r="AN14" i="9"/>
  <c r="Q15" i="9"/>
  <c r="AB15" i="9"/>
  <c r="AL54" i="9"/>
  <c r="BH54" i="9"/>
  <c r="BM26" i="4"/>
  <c r="BR15" i="9"/>
  <c r="W16" i="9"/>
  <c r="AB17" i="9"/>
  <c r="BR17" i="9"/>
  <c r="K18" i="9"/>
  <c r="V18" i="9"/>
  <c r="AC18" i="9"/>
  <c r="P19" i="9"/>
  <c r="U19" i="9"/>
  <c r="W19" i="9"/>
  <c r="BF19" i="9"/>
  <c r="BZ21" i="9"/>
  <c r="P23" i="9"/>
  <c r="AB23" i="9"/>
  <c r="W24" i="9"/>
  <c r="U24" i="9"/>
  <c r="E25" i="9"/>
  <c r="BZ26" i="9"/>
  <c r="BS33" i="9"/>
  <c r="AC34" i="9"/>
  <c r="H54" i="9"/>
  <c r="E15" i="9"/>
  <c r="R54" i="9"/>
  <c r="BM19" i="4" s="1"/>
  <c r="AD54" i="9"/>
  <c r="BM21" i="4"/>
  <c r="AX54" i="9"/>
  <c r="AS15" i="9"/>
  <c r="AU15" i="9"/>
  <c r="BT54" i="9"/>
  <c r="BM28" i="4"/>
  <c r="K16" i="9"/>
  <c r="I16" i="9"/>
  <c r="AY16" i="9"/>
  <c r="BA16" i="9"/>
  <c r="AU17" i="9"/>
  <c r="K20" i="9"/>
  <c r="I20" i="9"/>
  <c r="W20" i="9"/>
  <c r="U20" i="9"/>
  <c r="AU20" i="9"/>
  <c r="AS20" i="9"/>
  <c r="BG20" i="9"/>
  <c r="BE20" i="9"/>
  <c r="BS20" i="9"/>
  <c r="BQ20" i="9"/>
  <c r="BA21" i="9"/>
  <c r="AY21" i="9"/>
  <c r="BA22" i="9"/>
  <c r="AZ22" i="9"/>
  <c r="AY22" i="9"/>
  <c r="K24" i="9"/>
  <c r="I24" i="9"/>
  <c r="P26" i="9"/>
  <c r="AU26" i="9"/>
  <c r="AB27" i="9"/>
  <c r="BG27" i="9"/>
  <c r="K47" i="9"/>
  <c r="E14" i="9"/>
  <c r="Q14" i="9"/>
  <c r="AQ14" i="9"/>
  <c r="BC14" i="9"/>
  <c r="BQ14" i="9"/>
  <c r="CC14" i="9"/>
  <c r="I15" i="9"/>
  <c r="AZ15" i="9"/>
  <c r="BJ54" i="9"/>
  <c r="BG15" i="9"/>
  <c r="D16" i="9"/>
  <c r="AU16" i="9"/>
  <c r="BF16" i="9"/>
  <c r="Q17" i="9"/>
  <c r="O17" i="9"/>
  <c r="BE17" i="9"/>
  <c r="BG17" i="9"/>
  <c r="AT18" i="9"/>
  <c r="BA18" i="9"/>
  <c r="E19" i="9"/>
  <c r="AS19" i="9"/>
  <c r="AU19" i="9"/>
  <c r="D20" i="9"/>
  <c r="P20" i="9"/>
  <c r="AB20" i="9"/>
  <c r="AZ20" i="9"/>
  <c r="E21" i="9"/>
  <c r="Q21" i="9"/>
  <c r="O21" i="9"/>
  <c r="AC21" i="9"/>
  <c r="AA21" i="9"/>
  <c r="AC22" i="9"/>
  <c r="AB22" i="9"/>
  <c r="AA22" i="9"/>
  <c r="BF22" i="9"/>
  <c r="BR22" i="9"/>
  <c r="BA23" i="9"/>
  <c r="AY23" i="9"/>
  <c r="AY24" i="9"/>
  <c r="Q27" i="9"/>
  <c r="O27" i="9"/>
  <c r="P27" i="9"/>
  <c r="BR31" i="9"/>
  <c r="AB38" i="9"/>
  <c r="AE54" i="9"/>
  <c r="BC54" i="9"/>
  <c r="CA15" i="9"/>
  <c r="BG21" i="9"/>
  <c r="Q22" i="9"/>
  <c r="W23" i="9"/>
  <c r="AU23" i="9"/>
  <c r="BS23" i="9"/>
  <c r="E24" i="9"/>
  <c r="AC24" i="9"/>
  <c r="AS24" i="9"/>
  <c r="BA24" i="9"/>
  <c r="BQ24" i="9"/>
  <c r="K25" i="9"/>
  <c r="AS26" i="9"/>
  <c r="AU27" i="9"/>
  <c r="CA28" i="9"/>
  <c r="W28" i="9"/>
  <c r="U28" i="9"/>
  <c r="BS28" i="9"/>
  <c r="BQ28" i="9"/>
  <c r="AC29" i="9"/>
  <c r="AA29" i="9"/>
  <c r="AS29" i="9"/>
  <c r="Q31" i="9"/>
  <c r="AU31" i="9"/>
  <c r="O32" i="9"/>
  <c r="AC33" i="9"/>
  <c r="E35" i="9"/>
  <c r="D35" i="9"/>
  <c r="BS35" i="9"/>
  <c r="Q38" i="9"/>
  <c r="AU38" i="9"/>
  <c r="O39" i="9"/>
  <c r="AU39" i="9"/>
  <c r="AT39" i="9"/>
  <c r="AS39" i="9"/>
  <c r="CA40" i="9"/>
  <c r="AU40" i="9"/>
  <c r="AT41" i="9"/>
  <c r="AY45" i="9"/>
  <c r="BS46" i="9"/>
  <c r="BQ46" i="9"/>
  <c r="BR46" i="9"/>
  <c r="AB48" i="9"/>
  <c r="AA48" i="9"/>
  <c r="AC48" i="9"/>
  <c r="R54" i="10"/>
  <c r="BN19" i="4" s="1"/>
  <c r="AT24" i="9"/>
  <c r="BR24" i="9"/>
  <c r="AT26" i="9"/>
  <c r="E28" i="9"/>
  <c r="AA28" i="9"/>
  <c r="BA28" i="9"/>
  <c r="K29" i="9"/>
  <c r="BG29" i="9"/>
  <c r="Q30" i="9"/>
  <c r="AT30" i="9"/>
  <c r="U31" i="9"/>
  <c r="AY31" i="9"/>
  <c r="AC32" i="9"/>
  <c r="BF32" i="9"/>
  <c r="AT33" i="9"/>
  <c r="BA33" i="9"/>
  <c r="K34" i="9"/>
  <c r="W34" i="9"/>
  <c r="V34" i="9"/>
  <c r="AU34" i="9"/>
  <c r="AT34" i="9"/>
  <c r="BS34" i="9"/>
  <c r="BR34" i="9"/>
  <c r="K36" i="9"/>
  <c r="CA42" i="9"/>
  <c r="Q42" i="9"/>
  <c r="BF42" i="9"/>
  <c r="K44" i="9"/>
  <c r="AZ44" i="9"/>
  <c r="K46" i="9"/>
  <c r="J46" i="9"/>
  <c r="I46" i="9"/>
  <c r="AT48" i="9"/>
  <c r="BQ18" i="10"/>
  <c r="BS18" i="10"/>
  <c r="BR18" i="10"/>
  <c r="AC25" i="9"/>
  <c r="AA25" i="9"/>
  <c r="AS25" i="9"/>
  <c r="AY26" i="9"/>
  <c r="BG30" i="9"/>
  <c r="AB31" i="9"/>
  <c r="BE31" i="9"/>
  <c r="BS32" i="9"/>
  <c r="K33" i="9"/>
  <c r="AU35" i="9"/>
  <c r="BF35" i="9"/>
  <c r="BF54" i="9" s="1"/>
  <c r="K26" i="4" s="1"/>
  <c r="AS42" i="9"/>
  <c r="AU42" i="9"/>
  <c r="AT42" i="9"/>
  <c r="BZ43" i="9"/>
  <c r="BF43" i="9"/>
  <c r="K45" i="9"/>
  <c r="J45" i="9"/>
  <c r="I45" i="9"/>
  <c r="BG46" i="9"/>
  <c r="BF46" i="9"/>
  <c r="BE46" i="9"/>
  <c r="O47" i="9"/>
  <c r="AU47" i="9"/>
  <c r="V50" i="9"/>
  <c r="BG25" i="9"/>
  <c r="Q26" i="9"/>
  <c r="I27" i="9"/>
  <c r="BE27" i="9"/>
  <c r="AA30" i="9"/>
  <c r="BS31" i="9"/>
  <c r="J32" i="9"/>
  <c r="BZ33" i="9"/>
  <c r="BZ34" i="9"/>
  <c r="W35" i="9"/>
  <c r="AC36" i="9"/>
  <c r="V37" i="9"/>
  <c r="BA37" i="9"/>
  <c r="AZ37" i="9"/>
  <c r="AY37" i="9"/>
  <c r="W39" i="9"/>
  <c r="BA39" i="9"/>
  <c r="U40" i="9"/>
  <c r="BA40" i="9"/>
  <c r="AZ40" i="9"/>
  <c r="AY40" i="9"/>
  <c r="AC44" i="9"/>
  <c r="BR44" i="9"/>
  <c r="AC45" i="9"/>
  <c r="AB45" i="9"/>
  <c r="AA45" i="9"/>
  <c r="AV14" i="9"/>
  <c r="S54" i="9"/>
  <c r="AQ54" i="9"/>
  <c r="BO54" i="9"/>
  <c r="BE24" i="9"/>
  <c r="O25" i="9"/>
  <c r="U26" i="9"/>
  <c r="BQ26" i="9"/>
  <c r="W27" i="9"/>
  <c r="AS27" i="9"/>
  <c r="BS27" i="9"/>
  <c r="O28" i="9"/>
  <c r="AU28" i="9"/>
  <c r="AS28" i="9"/>
  <c r="E29" i="9"/>
  <c r="U29" i="9"/>
  <c r="AT29" i="9"/>
  <c r="BA29" i="9"/>
  <c r="AY29" i="9"/>
  <c r="BQ29" i="9"/>
  <c r="D30" i="9"/>
  <c r="K30" i="9"/>
  <c r="BR30" i="9"/>
  <c r="I31" i="9"/>
  <c r="AS31" i="9"/>
  <c r="P32" i="9"/>
  <c r="W32" i="9"/>
  <c r="BA32" i="9"/>
  <c r="U33" i="9"/>
  <c r="CA34" i="9"/>
  <c r="J35" i="9"/>
  <c r="CA36" i="9"/>
  <c r="BQ39" i="9"/>
  <c r="BS40" i="9"/>
  <c r="BR40" i="9"/>
  <c r="BQ40" i="9"/>
  <c r="K41" i="9"/>
  <c r="AZ41" i="9"/>
  <c r="E43" i="9"/>
  <c r="AT43" i="9"/>
  <c r="BE44" i="9"/>
  <c r="BG44" i="9"/>
  <c r="BF44" i="9"/>
  <c r="BZ46" i="9"/>
  <c r="Q46" i="9"/>
  <c r="AT46" i="9"/>
  <c r="J50" i="9"/>
  <c r="AC18" i="10"/>
  <c r="AA18" i="10"/>
  <c r="AB18" i="10"/>
  <c r="P25" i="9"/>
  <c r="AC28" i="9"/>
  <c r="W31" i="9"/>
  <c r="AZ31" i="9"/>
  <c r="CA32" i="9"/>
  <c r="E33" i="9"/>
  <c r="AS33" i="9"/>
  <c r="BG33" i="9"/>
  <c r="BR33" i="9"/>
  <c r="BQ33" i="9"/>
  <c r="D34" i="9"/>
  <c r="C34" i="9"/>
  <c r="Q34" i="9"/>
  <c r="AB34" i="9"/>
  <c r="AA34" i="9"/>
  <c r="AZ34" i="9"/>
  <c r="AY34" i="9"/>
  <c r="E36" i="9"/>
  <c r="P36" i="9"/>
  <c r="BG36" i="9"/>
  <c r="BS37" i="9"/>
  <c r="BR37" i="9"/>
  <c r="BQ37" i="9"/>
  <c r="I38" i="9"/>
  <c r="AZ42" i="9"/>
  <c r="AU44" i="9"/>
  <c r="Q45" i="9"/>
  <c r="AU45" i="9"/>
  <c r="V48" i="9"/>
  <c r="Q51" i="9"/>
  <c r="P51" i="9"/>
  <c r="O51" i="9"/>
  <c r="L14" i="9"/>
  <c r="M54" i="9"/>
  <c r="AK54" i="9"/>
  <c r="BI54" i="9"/>
  <c r="U25" i="9"/>
  <c r="AT25" i="9"/>
  <c r="BA25" i="9"/>
  <c r="AY25" i="9"/>
  <c r="BQ25" i="9"/>
  <c r="D26" i="9"/>
  <c r="K26" i="9"/>
  <c r="I26" i="9"/>
  <c r="AA26" i="9"/>
  <c r="AZ26" i="9"/>
  <c r="BG26" i="9"/>
  <c r="BE26" i="9"/>
  <c r="D28" i="9"/>
  <c r="AZ28" i="9"/>
  <c r="J29" i="9"/>
  <c r="BF29" i="9"/>
  <c r="BZ30" i="9"/>
  <c r="P30" i="9"/>
  <c r="V30" i="9"/>
  <c r="AU30" i="9"/>
  <c r="AY30" i="9"/>
  <c r="CA31" i="9"/>
  <c r="AA31" i="9"/>
  <c r="BF31" i="9"/>
  <c r="E32" i="9"/>
  <c r="AB32" i="9"/>
  <c r="BG32" i="9"/>
  <c r="I33" i="9"/>
  <c r="U34" i="9"/>
  <c r="AS34" i="9"/>
  <c r="BQ34" i="9"/>
  <c r="BZ35" i="9"/>
  <c r="BA35" i="9"/>
  <c r="BE37" i="9"/>
  <c r="BG38" i="9"/>
  <c r="BF38" i="9"/>
  <c r="BE38" i="9"/>
  <c r="AC40" i="9"/>
  <c r="BG40" i="9"/>
  <c r="BZ41" i="9"/>
  <c r="AC41" i="9"/>
  <c r="W43" i="9"/>
  <c r="AZ35" i="9"/>
  <c r="J36" i="9"/>
  <c r="BF36" i="9"/>
  <c r="P37" i="9"/>
  <c r="K38" i="9"/>
  <c r="AT38" i="9"/>
  <c r="Q39" i="9"/>
  <c r="AZ39" i="9"/>
  <c r="E40" i="9"/>
  <c r="I40" i="9"/>
  <c r="W40" i="9"/>
  <c r="BF40" i="9"/>
  <c r="J41" i="9"/>
  <c r="AB41" i="9"/>
  <c r="AS41" i="9"/>
  <c r="E42" i="9"/>
  <c r="P42" i="9"/>
  <c r="AY42" i="9"/>
  <c r="K43" i="9"/>
  <c r="V43" i="9"/>
  <c r="BE43" i="9"/>
  <c r="Q44" i="9"/>
  <c r="AB44" i="9"/>
  <c r="AT44" i="9"/>
  <c r="CA45" i="9"/>
  <c r="P45" i="9"/>
  <c r="CA46" i="9"/>
  <c r="O46" i="9"/>
  <c r="BZ47" i="9"/>
  <c r="BA47" i="9"/>
  <c r="AY47" i="9"/>
  <c r="AS48" i="9"/>
  <c r="AZ48" i="9"/>
  <c r="AY48" i="9"/>
  <c r="BA49" i="9"/>
  <c r="BZ51" i="9"/>
  <c r="AS52" i="9"/>
  <c r="AU52" i="9"/>
  <c r="AT52" i="9"/>
  <c r="BZ53" i="9"/>
  <c r="O18" i="10"/>
  <c r="Q18" i="10"/>
  <c r="P18" i="10"/>
  <c r="D22" i="10"/>
  <c r="BE33" i="9"/>
  <c r="O34" i="9"/>
  <c r="AU37" i="9"/>
  <c r="BA38" i="9"/>
  <c r="BG39" i="9"/>
  <c r="O41" i="9"/>
  <c r="U42" i="9"/>
  <c r="AA43" i="9"/>
  <c r="W45" i="9"/>
  <c r="E46" i="9"/>
  <c r="U46" i="9"/>
  <c r="BA46" i="9"/>
  <c r="V47" i="9"/>
  <c r="U47" i="9"/>
  <c r="BJ54" i="10"/>
  <c r="BG15" i="10"/>
  <c r="BE15" i="10"/>
  <c r="BF15" i="10"/>
  <c r="AY17" i="10"/>
  <c r="AT18" i="10"/>
  <c r="AA20" i="10"/>
  <c r="AC20" i="10"/>
  <c r="AB20" i="10"/>
  <c r="BQ38" i="9"/>
  <c r="BS41" i="9"/>
  <c r="BF45" i="9"/>
  <c r="E47" i="9"/>
  <c r="K48" i="9"/>
  <c r="I48" i="9"/>
  <c r="J49" i="9"/>
  <c r="I49" i="9"/>
  <c r="W49" i="9"/>
  <c r="BG51" i="9"/>
  <c r="D53" i="9"/>
  <c r="AT53" i="9"/>
  <c r="G54" i="10"/>
  <c r="CA15" i="10"/>
  <c r="AA16" i="10"/>
  <c r="AC16" i="10"/>
  <c r="AB16" i="10"/>
  <c r="AT20" i="10"/>
  <c r="BA22" i="10"/>
  <c r="AZ22" i="10"/>
  <c r="AY22" i="10"/>
  <c r="I30" i="9"/>
  <c r="BE30" i="9"/>
  <c r="O31" i="9"/>
  <c r="U32" i="9"/>
  <c r="AS32" i="9"/>
  <c r="BQ32" i="9"/>
  <c r="AA33" i="9"/>
  <c r="AY33" i="9"/>
  <c r="AC38" i="9"/>
  <c r="I44" i="9"/>
  <c r="W48" i="9"/>
  <c r="AU49" i="9"/>
  <c r="K50" i="9"/>
  <c r="W50" i="9"/>
  <c r="U50" i="9"/>
  <c r="AZ52" i="9"/>
  <c r="H54" i="10"/>
  <c r="C15" i="10"/>
  <c r="E15" i="10"/>
  <c r="D15" i="10"/>
  <c r="AX54" i="10"/>
  <c r="AS15" i="10"/>
  <c r="AU15" i="10"/>
  <c r="AT15" i="10"/>
  <c r="AS38" i="9"/>
  <c r="AY39" i="9"/>
  <c r="BE40" i="9"/>
  <c r="AU41" i="9"/>
  <c r="BA42" i="9"/>
  <c r="BG43" i="9"/>
  <c r="O45" i="9"/>
  <c r="BS45" i="9"/>
  <c r="P46" i="9"/>
  <c r="AU46" i="9"/>
  <c r="AS46" i="9"/>
  <c r="AT47" i="9"/>
  <c r="AS47" i="9"/>
  <c r="BG47" i="9"/>
  <c r="AU48" i="9"/>
  <c r="BG48" i="9"/>
  <c r="BE48" i="9"/>
  <c r="BF49" i="9"/>
  <c r="BE49" i="9"/>
  <c r="BS49" i="9"/>
  <c r="AU50" i="9"/>
  <c r="AS50" i="9"/>
  <c r="BZ52" i="9"/>
  <c r="V21" i="10"/>
  <c r="BR21" i="10"/>
  <c r="I35" i="9"/>
  <c r="BE35" i="9"/>
  <c r="O36" i="9"/>
  <c r="U37" i="9"/>
  <c r="AS37" i="9"/>
  <c r="E38" i="9"/>
  <c r="P38" i="9"/>
  <c r="AY38" i="9"/>
  <c r="K39" i="9"/>
  <c r="V39" i="9"/>
  <c r="BE39" i="9"/>
  <c r="Q40" i="9"/>
  <c r="AB40" i="9"/>
  <c r="AT40" i="9"/>
  <c r="CA41" i="9"/>
  <c r="P41" i="9"/>
  <c r="AY41" i="9"/>
  <c r="V42" i="9"/>
  <c r="BE42" i="9"/>
  <c r="BE54" i="9" s="1"/>
  <c r="D26" i="4" s="1"/>
  <c r="BQ42" i="9"/>
  <c r="AB43" i="9"/>
  <c r="AS43" i="9"/>
  <c r="AY44" i="9"/>
  <c r="BQ44" i="9"/>
  <c r="D45" i="9"/>
  <c r="U45" i="9"/>
  <c r="V46" i="9"/>
  <c r="AC47" i="9"/>
  <c r="AA47" i="9"/>
  <c r="BR47" i="9"/>
  <c r="BQ47" i="9"/>
  <c r="CA48" i="9"/>
  <c r="BA48" i="9"/>
  <c r="BS48" i="9"/>
  <c r="CA49" i="9"/>
  <c r="AZ49" i="9"/>
  <c r="CA50" i="9"/>
  <c r="BG50" i="9"/>
  <c r="BS50" i="9"/>
  <c r="BQ50" i="9"/>
  <c r="CA51" i="9"/>
  <c r="D16" i="10"/>
  <c r="AT16" i="10"/>
  <c r="U19" i="10"/>
  <c r="W19" i="10"/>
  <c r="V19" i="10"/>
  <c r="K21" i="10"/>
  <c r="AT37" i="9"/>
  <c r="U38" i="9"/>
  <c r="AZ38" i="9"/>
  <c r="BR38" i="9"/>
  <c r="AA39" i="9"/>
  <c r="BF39" i="9"/>
  <c r="Q41" i="9"/>
  <c r="W41" i="9"/>
  <c r="BQ41" i="9"/>
  <c r="W42" i="9"/>
  <c r="AC42" i="9"/>
  <c r="AC43" i="9"/>
  <c r="V45" i="9"/>
  <c r="BE45" i="9"/>
  <c r="W46" i="9"/>
  <c r="AC46" i="9"/>
  <c r="W47" i="9"/>
  <c r="D48" i="9"/>
  <c r="Q48" i="9"/>
  <c r="E49" i="9"/>
  <c r="Q49" i="9"/>
  <c r="O49" i="9"/>
  <c r="E50" i="9"/>
  <c r="E51" i="9"/>
  <c r="Q52" i="9"/>
  <c r="BG52" i="9"/>
  <c r="BE52" i="9"/>
  <c r="BF52" i="9"/>
  <c r="AM14" i="10"/>
  <c r="BW14" i="10"/>
  <c r="AA14" i="10"/>
  <c r="AY14" i="10"/>
  <c r="C14" i="10"/>
  <c r="AS14" i="10"/>
  <c r="AG14" i="10"/>
  <c r="O14" i="10"/>
  <c r="BE14" i="10"/>
  <c r="BQ14" i="10"/>
  <c r="CB14" i="10"/>
  <c r="J15" i="10"/>
  <c r="AZ15" i="10"/>
  <c r="AU17" i="10"/>
  <c r="AS17" i="10"/>
  <c r="AT17" i="10"/>
  <c r="BR20" i="10"/>
  <c r="BF21" i="10"/>
  <c r="U51" i="9"/>
  <c r="I53" i="9"/>
  <c r="K53" i="9"/>
  <c r="AY53" i="9"/>
  <c r="K14" i="10"/>
  <c r="AK14" i="10"/>
  <c r="T54" i="10"/>
  <c r="Q15" i="10"/>
  <c r="AE54" i="10"/>
  <c r="AP54" i="10"/>
  <c r="BN23" i="4"/>
  <c r="I16" i="10"/>
  <c r="K16" i="10"/>
  <c r="AY16" i="10"/>
  <c r="E17" i="10"/>
  <c r="BA18" i="10"/>
  <c r="AY18" i="10"/>
  <c r="E19" i="10"/>
  <c r="AS19" i="10"/>
  <c r="BG19" i="10"/>
  <c r="BE19" i="10"/>
  <c r="AS20" i="10"/>
  <c r="BA21" i="10"/>
  <c r="AZ21" i="10"/>
  <c r="AY21" i="10"/>
  <c r="K23" i="10"/>
  <c r="J23" i="10"/>
  <c r="I23" i="10"/>
  <c r="Q24" i="10"/>
  <c r="P28" i="10"/>
  <c r="P34" i="10"/>
  <c r="BQ51" i="9"/>
  <c r="BS51" i="9"/>
  <c r="AA52" i="9"/>
  <c r="AC52" i="9"/>
  <c r="BQ52" i="9"/>
  <c r="W53" i="9"/>
  <c r="BY14" i="10"/>
  <c r="AC14" i="10"/>
  <c r="BM14" i="10"/>
  <c r="Q14" i="10"/>
  <c r="AO14" i="10"/>
  <c r="Y14" i="10"/>
  <c r="CD14" i="10"/>
  <c r="L54" i="10"/>
  <c r="BN18" i="4" s="1"/>
  <c r="AF54" i="10"/>
  <c r="AA15" i="10"/>
  <c r="AC15" i="10"/>
  <c r="BB54" i="10"/>
  <c r="BN25" i="4" s="1"/>
  <c r="BV54" i="10"/>
  <c r="BQ15" i="10"/>
  <c r="W16" i="10"/>
  <c r="O17" i="10"/>
  <c r="Q17" i="10"/>
  <c r="BE17" i="10"/>
  <c r="BS17" i="10"/>
  <c r="BQ17" i="10"/>
  <c r="K18" i="10"/>
  <c r="Q19" i="10"/>
  <c r="I20" i="10"/>
  <c r="K20" i="10"/>
  <c r="AY20" i="10"/>
  <c r="E21" i="10"/>
  <c r="AC21" i="10"/>
  <c r="AB21" i="10"/>
  <c r="AA21" i="10"/>
  <c r="BQ22" i="10"/>
  <c r="BG23" i="10"/>
  <c r="I25" i="10"/>
  <c r="BE25" i="10"/>
  <c r="J27" i="10"/>
  <c r="BF27" i="10"/>
  <c r="J29" i="10"/>
  <c r="BF29" i="10"/>
  <c r="BE31" i="10"/>
  <c r="BF33" i="10"/>
  <c r="BA51" i="9"/>
  <c r="K52" i="9"/>
  <c r="BS14" i="10"/>
  <c r="AR54" i="10"/>
  <c r="BC54" i="10"/>
  <c r="BN54" i="10"/>
  <c r="BN27" i="4"/>
  <c r="AC17" i="10"/>
  <c r="U18" i="10"/>
  <c r="W18" i="10"/>
  <c r="AA19" i="10"/>
  <c r="AC19" i="10"/>
  <c r="BQ19" i="10"/>
  <c r="W20" i="10"/>
  <c r="BQ20" i="10"/>
  <c r="O21" i="10"/>
  <c r="Q22" i="10"/>
  <c r="O22" i="10"/>
  <c r="AC22" i="10"/>
  <c r="AA22" i="10"/>
  <c r="BG22" i="10"/>
  <c r="AA23" i="10"/>
  <c r="E24" i="10"/>
  <c r="BA24" i="10"/>
  <c r="AC25" i="10"/>
  <c r="AB29" i="10"/>
  <c r="D30" i="10"/>
  <c r="AZ30" i="10"/>
  <c r="AB31" i="10"/>
  <c r="D32" i="10"/>
  <c r="AZ32" i="10"/>
  <c r="AC33" i="10"/>
  <c r="D34" i="10"/>
  <c r="AY52" i="9"/>
  <c r="BA52" i="9"/>
  <c r="CA53" i="9"/>
  <c r="AU53" i="9"/>
  <c r="BO14" i="10"/>
  <c r="S14" i="10"/>
  <c r="BC14" i="10"/>
  <c r="G14" i="10"/>
  <c r="CA14" i="10"/>
  <c r="AE14" i="10"/>
  <c r="AQ14" i="10"/>
  <c r="CF14" i="10"/>
  <c r="N54" i="10"/>
  <c r="K15" i="10"/>
  <c r="I15" i="10"/>
  <c r="BD54" i="10"/>
  <c r="AY15" i="10"/>
  <c r="BA15" i="10"/>
  <c r="CA16" i="10"/>
  <c r="AU16" i="10"/>
  <c r="E22" i="10"/>
  <c r="Q23" i="10"/>
  <c r="AU23" i="10"/>
  <c r="W24" i="10"/>
  <c r="BS24" i="10"/>
  <c r="AU25" i="10"/>
  <c r="V28" i="10"/>
  <c r="AT31" i="10"/>
  <c r="W32" i="10"/>
  <c r="AT33" i="10"/>
  <c r="Q53" i="9"/>
  <c r="O53" i="9"/>
  <c r="BE53" i="9"/>
  <c r="BG53" i="9"/>
  <c r="BU14" i="10"/>
  <c r="BP54" i="10"/>
  <c r="Q16" i="10"/>
  <c r="O16" i="10"/>
  <c r="BE16" i="10"/>
  <c r="BG16" i="10"/>
  <c r="BA17" i="10"/>
  <c r="E18" i="10"/>
  <c r="C18" i="10"/>
  <c r="AS18" i="10"/>
  <c r="AU18" i="10"/>
  <c r="K19" i="10"/>
  <c r="I19" i="10"/>
  <c r="AY19" i="10"/>
  <c r="BA19" i="10"/>
  <c r="AU20" i="10"/>
  <c r="BG21" i="10"/>
  <c r="BE21" i="10"/>
  <c r="BS21" i="10"/>
  <c r="BQ21" i="10"/>
  <c r="AS22" i="10"/>
  <c r="O25" i="10"/>
  <c r="P27" i="10"/>
  <c r="P29" i="10"/>
  <c r="Q31" i="10"/>
  <c r="P33" i="10"/>
  <c r="W51" i="9"/>
  <c r="AC51" i="9"/>
  <c r="AS51" i="9"/>
  <c r="AU51" i="9"/>
  <c r="E52" i="9"/>
  <c r="U52" i="9"/>
  <c r="BR52" i="9"/>
  <c r="J53" i="9"/>
  <c r="U53" i="9"/>
  <c r="BA53" i="9"/>
  <c r="BS53" i="9"/>
  <c r="E14" i="10"/>
  <c r="AU14" i="10"/>
  <c r="BI14" i="10"/>
  <c r="F54" i="10"/>
  <c r="BN17" i="4" s="1"/>
  <c r="P15" i="10"/>
  <c r="Z54" i="10"/>
  <c r="U15" i="10"/>
  <c r="AL54" i="10"/>
  <c r="BH54" i="10"/>
  <c r="BN26" i="4" s="1"/>
  <c r="BG26" i="4" s="1"/>
  <c r="BR15" i="10"/>
  <c r="J16" i="10"/>
  <c r="U16" i="10"/>
  <c r="BA16" i="10"/>
  <c r="BS16" i="10"/>
  <c r="D17" i="10"/>
  <c r="I17" i="10"/>
  <c r="W17" i="10"/>
  <c r="U17" i="10"/>
  <c r="BF17" i="10"/>
  <c r="I18" i="10"/>
  <c r="AZ18" i="10"/>
  <c r="BG18" i="10"/>
  <c r="D19" i="10"/>
  <c r="O19" i="10"/>
  <c r="Q20" i="10"/>
  <c r="O20" i="10"/>
  <c r="AZ20" i="10"/>
  <c r="BE20" i="10"/>
  <c r="BG20" i="10"/>
  <c r="AU21" i="10"/>
  <c r="AS21" i="10"/>
  <c r="I24" i="10"/>
  <c r="BE24" i="10"/>
  <c r="I26" i="10"/>
  <c r="BG26" i="10"/>
  <c r="J30" i="10"/>
  <c r="J32" i="10"/>
  <c r="BR19" i="10"/>
  <c r="J20" i="10"/>
  <c r="U20" i="10"/>
  <c r="BA20" i="10"/>
  <c r="BS20" i="10"/>
  <c r="D21" i="10"/>
  <c r="I21" i="10"/>
  <c r="W21" i="10"/>
  <c r="U21" i="10"/>
  <c r="K22" i="10"/>
  <c r="J22" i="10"/>
  <c r="I22" i="10"/>
  <c r="U22" i="10"/>
  <c r="AY23" i="10"/>
  <c r="AC24" i="10"/>
  <c r="E25" i="10"/>
  <c r="BA25" i="10"/>
  <c r="E29" i="10"/>
  <c r="BA29" i="10"/>
  <c r="D31" i="10"/>
  <c r="AZ31" i="10"/>
  <c r="E33" i="10"/>
  <c r="BA33" i="10"/>
  <c r="AB34" i="10"/>
  <c r="V14" i="10"/>
  <c r="BR14" i="10"/>
  <c r="M54" i="10"/>
  <c r="AK54" i="10"/>
  <c r="BI54" i="10"/>
  <c r="Q21" i="10"/>
  <c r="W22" i="10"/>
  <c r="AU22" i="10"/>
  <c r="BS22" i="10"/>
  <c r="E23" i="10"/>
  <c r="U23" i="10"/>
  <c r="AC23" i="10"/>
  <c r="AS23" i="10"/>
  <c r="BA23" i="10"/>
  <c r="BQ23" i="10"/>
  <c r="K24" i="10"/>
  <c r="AA24" i="10"/>
  <c r="AA54" i="10" s="1"/>
  <c r="AY24" i="10"/>
  <c r="BG24" i="10"/>
  <c r="Q25" i="10"/>
  <c r="K26" i="10"/>
  <c r="Q26" i="10"/>
  <c r="AC28" i="10"/>
  <c r="AA28" i="10"/>
  <c r="BQ28" i="10"/>
  <c r="W29" i="10"/>
  <c r="Q30" i="10"/>
  <c r="O30" i="10"/>
  <c r="BE30" i="10"/>
  <c r="BS30" i="10"/>
  <c r="BQ30" i="10"/>
  <c r="K31" i="10"/>
  <c r="Q32" i="10"/>
  <c r="D33" i="10"/>
  <c r="K33" i="10"/>
  <c r="I33" i="10"/>
  <c r="BQ33" i="10"/>
  <c r="BS34" i="10"/>
  <c r="W35" i="10"/>
  <c r="E36" i="10"/>
  <c r="AS36" i="10"/>
  <c r="W37" i="10"/>
  <c r="BS37" i="10"/>
  <c r="AU38" i="10"/>
  <c r="W39" i="10"/>
  <c r="BS39" i="10"/>
  <c r="AS40" i="10"/>
  <c r="AS42" i="10"/>
  <c r="AS26" i="10"/>
  <c r="CA27" i="10"/>
  <c r="W27" i="10"/>
  <c r="BS27" i="10"/>
  <c r="AC30" i="10"/>
  <c r="P31" i="10"/>
  <c r="W31" i="10"/>
  <c r="U31" i="10"/>
  <c r="V32" i="10"/>
  <c r="AC32" i="10"/>
  <c r="AA32" i="10"/>
  <c r="BQ32" i="10"/>
  <c r="W33" i="10"/>
  <c r="I34" i="10"/>
  <c r="J34" i="10"/>
  <c r="W34" i="10"/>
  <c r="AU34" i="10"/>
  <c r="K35" i="10"/>
  <c r="BA35" i="10"/>
  <c r="Q38" i="10"/>
  <c r="Q40" i="10"/>
  <c r="Q42" i="10"/>
  <c r="BE22" i="10"/>
  <c r="O23" i="10"/>
  <c r="U24" i="10"/>
  <c r="AC26" i="10"/>
  <c r="AY27" i="10"/>
  <c r="I28" i="10"/>
  <c r="BA28" i="10"/>
  <c r="AY28" i="10"/>
  <c r="AU29" i="10"/>
  <c r="AB33" i="10"/>
  <c r="AA34" i="10"/>
  <c r="BE34" i="10"/>
  <c r="K37" i="10"/>
  <c r="BG37" i="10"/>
  <c r="K39" i="10"/>
  <c r="BG39" i="10"/>
  <c r="K41" i="10"/>
  <c r="BG41" i="10"/>
  <c r="BF22" i="10"/>
  <c r="P23" i="10"/>
  <c r="V24" i="10"/>
  <c r="AT24" i="10"/>
  <c r="BR24" i="10"/>
  <c r="D25" i="10"/>
  <c r="AB25" i="10"/>
  <c r="AZ25" i="10"/>
  <c r="BQ25" i="10"/>
  <c r="BE26" i="10"/>
  <c r="I27" i="10"/>
  <c r="BE27" i="10"/>
  <c r="O28" i="10"/>
  <c r="Q29" i="10"/>
  <c r="O29" i="10"/>
  <c r="AZ29" i="10"/>
  <c r="BG29" i="10"/>
  <c r="BE29" i="10"/>
  <c r="BA30" i="10"/>
  <c r="E31" i="10"/>
  <c r="AU31" i="10"/>
  <c r="AS31" i="10"/>
  <c r="K32" i="10"/>
  <c r="I32" i="10"/>
  <c r="AT32" i="10"/>
  <c r="BA32" i="10"/>
  <c r="AY32" i="10"/>
  <c r="CA33" i="10"/>
  <c r="AU33" i="10"/>
  <c r="BG33" i="10"/>
  <c r="BE33" i="10"/>
  <c r="BE54" i="10" s="1"/>
  <c r="E26" i="4" s="1"/>
  <c r="BZ34" i="10"/>
  <c r="AC35" i="10"/>
  <c r="K36" i="10"/>
  <c r="U36" i="10"/>
  <c r="BA36" i="10"/>
  <c r="AA37" i="10"/>
  <c r="E38" i="10"/>
  <c r="BA38" i="10"/>
  <c r="AC39" i="10"/>
  <c r="E40" i="10"/>
  <c r="BA40" i="10"/>
  <c r="D42" i="10"/>
  <c r="AB47" i="10"/>
  <c r="AT14" i="10"/>
  <c r="Y54" i="10"/>
  <c r="AW54" i="10"/>
  <c r="BU54" i="10"/>
  <c r="BE23" i="10"/>
  <c r="O24" i="10"/>
  <c r="U25" i="10"/>
  <c r="AS25" i="10"/>
  <c r="O26" i="10"/>
  <c r="O27" i="10"/>
  <c r="U28" i="10"/>
  <c r="BR28" i="10"/>
  <c r="BS29" i="10"/>
  <c r="I30" i="10"/>
  <c r="W30" i="10"/>
  <c r="U30" i="10"/>
  <c r="BG31" i="10"/>
  <c r="Q33" i="10"/>
  <c r="O33" i="10"/>
  <c r="BS33" i="10"/>
  <c r="CA34" i="10"/>
  <c r="CA35" i="10"/>
  <c r="BS35" i="10"/>
  <c r="BQ36" i="10"/>
  <c r="AU37" i="10"/>
  <c r="W38" i="10"/>
  <c r="BS38" i="10"/>
  <c r="AU39" i="10"/>
  <c r="U40" i="10"/>
  <c r="BQ40" i="10"/>
  <c r="U42" i="10"/>
  <c r="AT43" i="10"/>
  <c r="V44" i="10"/>
  <c r="V46" i="10"/>
  <c r="BF23" i="10"/>
  <c r="P24" i="10"/>
  <c r="V25" i="10"/>
  <c r="AT25" i="10"/>
  <c r="E26" i="10"/>
  <c r="U26" i="10"/>
  <c r="AT26" i="10"/>
  <c r="BQ26" i="10"/>
  <c r="U27" i="10"/>
  <c r="AU27" i="10"/>
  <c r="BQ27" i="10"/>
  <c r="E28" i="10"/>
  <c r="AA29" i="10"/>
  <c r="AA30" i="10"/>
  <c r="O31" i="10"/>
  <c r="AC31" i="10"/>
  <c r="AA31" i="10"/>
  <c r="BS31" i="10"/>
  <c r="BQ31" i="10"/>
  <c r="U32" i="10"/>
  <c r="E34" i="10"/>
  <c r="Q34" i="10"/>
  <c r="O34" i="10"/>
  <c r="E35" i="10"/>
  <c r="O35" i="10"/>
  <c r="BG35" i="10"/>
  <c r="Q37" i="10"/>
  <c r="O39" i="10"/>
  <c r="O41" i="10"/>
  <c r="P43" i="10"/>
  <c r="P47" i="10"/>
  <c r="J14" i="10"/>
  <c r="S54" i="10"/>
  <c r="AQ54" i="10"/>
  <c r="BO54" i="10"/>
  <c r="CA25" i="10"/>
  <c r="AA26" i="10"/>
  <c r="AU26" i="10"/>
  <c r="BA26" i="10"/>
  <c r="D27" i="10"/>
  <c r="V27" i="10"/>
  <c r="AA27" i="10"/>
  <c r="AZ27" i="10"/>
  <c r="BR27" i="10"/>
  <c r="J28" i="10"/>
  <c r="AS28" i="10"/>
  <c r="BG28" i="10"/>
  <c r="BE28" i="10"/>
  <c r="AS29" i="10"/>
  <c r="CA30" i="10"/>
  <c r="AB30" i="10"/>
  <c r="AU30" i="10"/>
  <c r="AS30" i="10"/>
  <c r="V31" i="10"/>
  <c r="AB32" i="10"/>
  <c r="BS32" i="10"/>
  <c r="V33" i="10"/>
  <c r="AA33" i="10"/>
  <c r="AC34" i="10"/>
  <c r="BA34" i="10"/>
  <c r="AU35" i="10"/>
  <c r="AC36" i="10"/>
  <c r="BG36" i="10"/>
  <c r="I38" i="10"/>
  <c r="BE38" i="10"/>
  <c r="I40" i="10"/>
  <c r="BE40" i="10"/>
  <c r="I42" i="10"/>
  <c r="BF42" i="10"/>
  <c r="J46" i="10"/>
  <c r="BS25" i="10"/>
  <c r="AB26" i="10"/>
  <c r="E27" i="10"/>
  <c r="K27" i="10"/>
  <c r="BA27" i="10"/>
  <c r="BG27" i="10"/>
  <c r="K28" i="10"/>
  <c r="Q28" i="10"/>
  <c r="AZ28" i="10"/>
  <c r="K29" i="10"/>
  <c r="I29" i="10"/>
  <c r="AT29" i="10"/>
  <c r="AT54" i="10" s="1"/>
  <c r="AY29" i="10"/>
  <c r="E30" i="10"/>
  <c r="BA31" i="10"/>
  <c r="AY31" i="10"/>
  <c r="E32" i="10"/>
  <c r="AS32" i="10"/>
  <c r="BG32" i="10"/>
  <c r="BG54" i="10" s="1"/>
  <c r="S26" i="4" s="1"/>
  <c r="AD26" i="4" s="1"/>
  <c r="BE32" i="10"/>
  <c r="AY33" i="10"/>
  <c r="AZ33" i="10"/>
  <c r="CA36" i="10"/>
  <c r="Q36" i="10"/>
  <c r="AY37" i="10"/>
  <c r="AC38" i="10"/>
  <c r="E39" i="10"/>
  <c r="BA39" i="10"/>
  <c r="AC40" i="10"/>
  <c r="AY43" i="10"/>
  <c r="D47" i="10"/>
  <c r="AZ47" i="10"/>
  <c r="BF34" i="10"/>
  <c r="P35" i="10"/>
  <c r="V36" i="10"/>
  <c r="AT36" i="10"/>
  <c r="BR36" i="10"/>
  <c r="D37" i="10"/>
  <c r="AB37" i="10"/>
  <c r="AZ37" i="10"/>
  <c r="J38" i="10"/>
  <c r="BF38" i="10"/>
  <c r="P39" i="10"/>
  <c r="V40" i="10"/>
  <c r="AT40" i="10"/>
  <c r="BR40" i="10"/>
  <c r="D41" i="10"/>
  <c r="BA41" i="10"/>
  <c r="BS42" i="10"/>
  <c r="AC43" i="10"/>
  <c r="AU44" i="10"/>
  <c r="AS44" i="10"/>
  <c r="I45" i="10"/>
  <c r="K45" i="10"/>
  <c r="W45" i="10"/>
  <c r="U45" i="10"/>
  <c r="AU45" i="10"/>
  <c r="AS45" i="10"/>
  <c r="BE45" i="10"/>
  <c r="BG45" i="10"/>
  <c r="BS45" i="10"/>
  <c r="BQ45" i="10"/>
  <c r="I49" i="10"/>
  <c r="BA49" i="10"/>
  <c r="E53" i="10"/>
  <c r="BQ41" i="10"/>
  <c r="AY42" i="10"/>
  <c r="I43" i="10"/>
  <c r="BE43" i="10"/>
  <c r="BG44" i="10"/>
  <c r="E46" i="10"/>
  <c r="O46" i="10"/>
  <c r="Q46" i="10"/>
  <c r="AC46" i="10"/>
  <c r="AA46" i="10"/>
  <c r="BA46" i="10"/>
  <c r="AY46" i="10"/>
  <c r="BG47" i="10"/>
  <c r="BF47" i="10"/>
  <c r="BE47" i="10"/>
  <c r="BQ47" i="10"/>
  <c r="W48" i="10"/>
  <c r="W50" i="10"/>
  <c r="V50" i="10"/>
  <c r="U50" i="10"/>
  <c r="BA50" i="10"/>
  <c r="U51" i="10"/>
  <c r="BA51" i="10"/>
  <c r="AZ51" i="10"/>
  <c r="AY51" i="10"/>
  <c r="W52" i="10"/>
  <c r="AY52" i="10"/>
  <c r="W53" i="10"/>
  <c r="AC41" i="10"/>
  <c r="BE42" i="10"/>
  <c r="O43" i="10"/>
  <c r="O44" i="10"/>
  <c r="AA44" i="10"/>
  <c r="AC44" i="10"/>
  <c r="BS44" i="10"/>
  <c r="BQ44" i="10"/>
  <c r="K47" i="10"/>
  <c r="I47" i="10"/>
  <c r="U47" i="10"/>
  <c r="W47" i="10"/>
  <c r="AS47" i="10"/>
  <c r="K48" i="10"/>
  <c r="J48" i="10"/>
  <c r="I48" i="10"/>
  <c r="BZ49" i="10"/>
  <c r="AC49" i="10"/>
  <c r="BS49" i="10"/>
  <c r="K51" i="10"/>
  <c r="K52" i="10"/>
  <c r="J52" i="10"/>
  <c r="I52" i="10"/>
  <c r="BA53" i="10"/>
  <c r="U34" i="10"/>
  <c r="AS34" i="10"/>
  <c r="BQ34" i="10"/>
  <c r="AA35" i="10"/>
  <c r="AY35" i="10"/>
  <c r="I36" i="10"/>
  <c r="BE36" i="10"/>
  <c r="O37" i="10"/>
  <c r="U38" i="10"/>
  <c r="AS38" i="10"/>
  <c r="BQ38" i="10"/>
  <c r="AA39" i="10"/>
  <c r="AY39" i="10"/>
  <c r="AS41" i="10"/>
  <c r="U43" i="10"/>
  <c r="BQ43" i="10"/>
  <c r="AY48" i="10"/>
  <c r="Q49" i="10"/>
  <c r="P49" i="10"/>
  <c r="O49" i="10"/>
  <c r="K50" i="10"/>
  <c r="BS50" i="10"/>
  <c r="BR50" i="10"/>
  <c r="BQ50" i="10"/>
  <c r="BQ51" i="10"/>
  <c r="BS52" i="10"/>
  <c r="I53" i="10"/>
  <c r="BS53" i="10"/>
  <c r="K42" i="10"/>
  <c r="AU42" i="10"/>
  <c r="E43" i="10"/>
  <c r="BA43" i="10"/>
  <c r="AY44" i="10"/>
  <c r="BA44" i="10"/>
  <c r="E45" i="10"/>
  <c r="Q45" i="10"/>
  <c r="O45" i="10"/>
  <c r="AC45" i="10"/>
  <c r="AA45" i="10"/>
  <c r="BA45" i="10"/>
  <c r="AY45" i="10"/>
  <c r="E49" i="10"/>
  <c r="AU49" i="10"/>
  <c r="AT49" i="10"/>
  <c r="AS49" i="10"/>
  <c r="BE49" i="10"/>
  <c r="AC50" i="10"/>
  <c r="AC51" i="10"/>
  <c r="AB51" i="10"/>
  <c r="AA51" i="10"/>
  <c r="BG51" i="10"/>
  <c r="AA52" i="10"/>
  <c r="BG52" i="10"/>
  <c r="BF52" i="10"/>
  <c r="BE52" i="10"/>
  <c r="U35" i="10"/>
  <c r="AS35" i="10"/>
  <c r="BQ35" i="10"/>
  <c r="AA36" i="10"/>
  <c r="AY36" i="10"/>
  <c r="I37" i="10"/>
  <c r="BE37" i="10"/>
  <c r="O38" i="10"/>
  <c r="U39" i="10"/>
  <c r="AS39" i="10"/>
  <c r="BQ39" i="10"/>
  <c r="AA40" i="10"/>
  <c r="AY40" i="10"/>
  <c r="I41" i="10"/>
  <c r="U41" i="10"/>
  <c r="BR41" i="10"/>
  <c r="O42" i="10"/>
  <c r="AA42" i="10"/>
  <c r="AZ42" i="10"/>
  <c r="J43" i="10"/>
  <c r="BF43" i="10"/>
  <c r="E44" i="10"/>
  <c r="K44" i="10"/>
  <c r="AT44" i="10"/>
  <c r="BE44" i="10"/>
  <c r="K46" i="10"/>
  <c r="I46" i="10"/>
  <c r="W46" i="10"/>
  <c r="U46" i="10"/>
  <c r="AU46" i="10"/>
  <c r="AS46" i="10"/>
  <c r="BG46" i="10"/>
  <c r="BE46" i="10"/>
  <c r="BS46" i="10"/>
  <c r="BQ46" i="10"/>
  <c r="Q48" i="10"/>
  <c r="P48" i="10"/>
  <c r="O48" i="10"/>
  <c r="AA48" i="10"/>
  <c r="BS48" i="10"/>
  <c r="BZ50" i="10"/>
  <c r="BG50" i="10"/>
  <c r="BZ51" i="10"/>
  <c r="Q52" i="10"/>
  <c r="AC53" i="10"/>
  <c r="V35" i="10"/>
  <c r="AT35" i="10"/>
  <c r="BR35" i="10"/>
  <c r="D36" i="10"/>
  <c r="AB36" i="10"/>
  <c r="AZ36" i="10"/>
  <c r="J37" i="10"/>
  <c r="BF37" i="10"/>
  <c r="P38" i="10"/>
  <c r="V39" i="10"/>
  <c r="AT39" i="10"/>
  <c r="BR39" i="10"/>
  <c r="D40" i="10"/>
  <c r="AB40" i="10"/>
  <c r="AZ40" i="10"/>
  <c r="J41" i="10"/>
  <c r="AA41" i="10"/>
  <c r="BS41" i="10"/>
  <c r="CA42" i="10"/>
  <c r="P42" i="10"/>
  <c r="BA42" i="10"/>
  <c r="BG42" i="10"/>
  <c r="K43" i="10"/>
  <c r="Q43" i="10"/>
  <c r="BG43" i="10"/>
  <c r="P44" i="10"/>
  <c r="W44" i="10"/>
  <c r="U44" i="10"/>
  <c r="BF44" i="10"/>
  <c r="D46" i="10"/>
  <c r="P46" i="10"/>
  <c r="AB46" i="10"/>
  <c r="AZ46" i="10"/>
  <c r="E47" i="10"/>
  <c r="Q47" i="10"/>
  <c r="O47" i="10"/>
  <c r="AC47" i="10"/>
  <c r="AA47" i="10"/>
  <c r="BA47" i="10"/>
  <c r="AY47" i="10"/>
  <c r="BG48" i="10"/>
  <c r="BF48" i="10"/>
  <c r="BE48" i="10"/>
  <c r="W49" i="10"/>
  <c r="V49" i="10"/>
  <c r="U49" i="10"/>
  <c r="O50" i="10"/>
  <c r="AU50" i="10"/>
  <c r="AT50" i="10"/>
  <c r="AS50" i="10"/>
  <c r="Q51" i="10"/>
  <c r="AS51" i="10"/>
  <c r="AU52" i="10"/>
  <c r="BZ53" i="10"/>
  <c r="Q53" i="10"/>
  <c r="P53" i="10"/>
  <c r="O53" i="10"/>
  <c r="AU53" i="10"/>
  <c r="AB41" i="10"/>
  <c r="AS43" i="10"/>
  <c r="CA44" i="10"/>
  <c r="Q44" i="10"/>
  <c r="AB44" i="10"/>
  <c r="BR44" i="10"/>
  <c r="J47" i="10"/>
  <c r="V47" i="10"/>
  <c r="AU48" i="10"/>
  <c r="E50" i="10"/>
  <c r="E51" i="10"/>
  <c r="D51" i="10"/>
  <c r="AU47" i="10"/>
  <c r="BS47" i="10"/>
  <c r="E48" i="10"/>
  <c r="U48" i="10"/>
  <c r="AC48" i="10"/>
  <c r="AS48" i="10"/>
  <c r="BA48" i="10"/>
  <c r="BQ48" i="10"/>
  <c r="K49" i="10"/>
  <c r="AA49" i="10"/>
  <c r="AY49" i="10"/>
  <c r="BG49" i="10"/>
  <c r="I50" i="10"/>
  <c r="Q50" i="10"/>
  <c r="BE50" i="10"/>
  <c r="O51" i="10"/>
  <c r="W51" i="10"/>
  <c r="AU51" i="10"/>
  <c r="BS51" i="10"/>
  <c r="E52" i="10"/>
  <c r="U52" i="10"/>
  <c r="AC52" i="10"/>
  <c r="AS52" i="10"/>
  <c r="BA52" i="10"/>
  <c r="BQ52" i="10"/>
  <c r="K53" i="10"/>
  <c r="AA53" i="10"/>
  <c r="AY53" i="10"/>
  <c r="K14" i="11"/>
  <c r="AN14" i="11"/>
  <c r="AW14" i="11"/>
  <c r="BG14" i="11"/>
  <c r="CA54" i="11"/>
  <c r="CF30" i="11"/>
  <c r="BQ49" i="10"/>
  <c r="AA50" i="10"/>
  <c r="AY50" i="10"/>
  <c r="I51" i="10"/>
  <c r="BE51" i="10"/>
  <c r="O52" i="10"/>
  <c r="U53" i="10"/>
  <c r="AS53" i="10"/>
  <c r="BQ53" i="10"/>
  <c r="D14" i="11"/>
  <c r="M14" i="11"/>
  <c r="W14" i="11"/>
  <c r="AZ14" i="11"/>
  <c r="BI14" i="11"/>
  <c r="BS14" i="11"/>
  <c r="BR49" i="10"/>
  <c r="D50" i="10"/>
  <c r="AB50" i="10"/>
  <c r="AZ50" i="10"/>
  <c r="J51" i="10"/>
  <c r="BF51" i="10"/>
  <c r="P52" i="10"/>
  <c r="V53" i="10"/>
  <c r="AT53" i="10"/>
  <c r="BR53" i="10"/>
  <c r="E14" i="11"/>
  <c r="AH14" i="11"/>
  <c r="AQ14" i="11"/>
  <c r="BA14" i="11"/>
  <c r="CC14" i="11"/>
  <c r="P14" i="11"/>
  <c r="Y14" i="11"/>
  <c r="AI14" i="11"/>
  <c r="AS14" i="11"/>
  <c r="BL14" i="11"/>
  <c r="BU14" i="11"/>
  <c r="CD14" i="11"/>
  <c r="Q14" i="11"/>
  <c r="AT14" i="11"/>
  <c r="BM14" i="11"/>
  <c r="AB14" i="11"/>
  <c r="AU14" i="11"/>
  <c r="BX14" i="11"/>
  <c r="J14" i="11"/>
  <c r="S14" i="11"/>
  <c r="AC14" i="11"/>
  <c r="BZ54" i="11"/>
  <c r="CE49" i="11" s="1"/>
  <c r="CA14" i="12"/>
  <c r="AE14" i="12"/>
  <c r="BO14" i="12"/>
  <c r="S14" i="12"/>
  <c r="CF14" i="12"/>
  <c r="AK14" i="12"/>
  <c r="BC14" i="12"/>
  <c r="G14" i="12"/>
  <c r="AQ14" i="12"/>
  <c r="BU14" i="12"/>
  <c r="Y14" i="12"/>
  <c r="BI14" i="12"/>
  <c r="AY14" i="12"/>
  <c r="C14" i="12"/>
  <c r="AM14" i="12"/>
  <c r="BE14" i="12"/>
  <c r="I14" i="12"/>
  <c r="BW14" i="12"/>
  <c r="AA14" i="12"/>
  <c r="BK14" i="12"/>
  <c r="O14" i="12"/>
  <c r="AS14" i="12"/>
  <c r="X14" i="12"/>
  <c r="BT14" i="12"/>
  <c r="Q14" i="12"/>
  <c r="AJ14" i="12"/>
  <c r="AT14" i="12"/>
  <c r="BM14" i="12"/>
  <c r="CE14" i="12"/>
  <c r="R14" i="12"/>
  <c r="AB14" i="12"/>
  <c r="BN14" i="12"/>
  <c r="BZ54" i="12"/>
  <c r="CE46" i="12" s="1"/>
  <c r="AV14" i="12"/>
  <c r="CA54" i="12"/>
  <c r="CF45" i="12" s="1"/>
  <c r="CF34" i="12"/>
  <c r="CF30" i="12"/>
  <c r="CF41" i="12"/>
  <c r="CF26" i="12"/>
  <c r="L14" i="12"/>
  <c r="F17" i="13"/>
  <c r="H5" i="13"/>
  <c r="H10" i="13"/>
  <c r="H15" i="13"/>
  <c r="O2" i="16"/>
  <c r="BK16" i="16"/>
  <c r="BK18" i="16"/>
  <c r="R2" i="16"/>
  <c r="H8" i="13"/>
  <c r="Z23" i="17"/>
  <c r="AA23" i="17" s="1"/>
  <c r="AB23" i="17" s="1"/>
  <c r="AB35" i="17"/>
  <c r="Z19" i="17"/>
  <c r="AA19" i="17" s="1"/>
  <c r="AB19" i="17" s="1"/>
  <c r="H6" i="13"/>
  <c r="AB20" i="17"/>
  <c r="AB22" i="17"/>
  <c r="AB36" i="17"/>
  <c r="AB38" i="17"/>
  <c r="AB54" i="17"/>
  <c r="AB27" i="17"/>
  <c r="AB129" i="17"/>
  <c r="AB12" i="17"/>
  <c r="AB18" i="17"/>
  <c r="AB34" i="17"/>
  <c r="AB10" i="17"/>
  <c r="AB14" i="17"/>
  <c r="AB39" i="17"/>
  <c r="H11" i="13"/>
  <c r="Z8" i="17"/>
  <c r="CF15" i="11"/>
  <c r="CF42" i="11"/>
  <c r="CF47" i="11"/>
  <c r="CF39" i="11"/>
  <c r="CE37" i="11"/>
  <c r="CF34" i="11"/>
  <c r="CF23" i="11"/>
  <c r="CE33" i="11"/>
  <c r="CF46" i="11"/>
  <c r="CE47" i="12"/>
  <c r="CF31" i="12"/>
  <c r="CE34" i="12"/>
  <c r="CF27" i="12"/>
  <c r="CE44" i="12"/>
  <c r="CE53" i="12"/>
  <c r="CE30" i="12"/>
  <c r="CE48" i="12"/>
  <c r="CF18" i="12"/>
  <c r="CF44" i="12"/>
  <c r="E23" i="18"/>
  <c r="E24" i="18"/>
  <c r="AF16" i="6"/>
  <c r="AE12" i="6"/>
  <c r="AF12" i="6"/>
  <c r="H23" i="18"/>
  <c r="H24" i="18" s="1"/>
  <c r="J23" i="18"/>
  <c r="J24" i="18"/>
  <c r="AX21" i="6"/>
  <c r="AE13" i="6"/>
  <c r="E9" i="13"/>
  <c r="AY19" i="6"/>
  <c r="AX11" i="6"/>
  <c r="AE37" i="6"/>
  <c r="K23" i="18"/>
  <c r="K24" i="18"/>
  <c r="AW11" i="6"/>
  <c r="BQ19" i="4"/>
  <c r="AL21" i="4"/>
  <c r="I35" i="6"/>
  <c r="AY25" i="4"/>
  <c r="G29" i="6"/>
  <c r="BZ54" i="9"/>
  <c r="CE45" i="9"/>
  <c r="O32" i="6"/>
  <c r="BG22" i="4"/>
  <c r="AJ19" i="4"/>
  <c r="BF16" i="5"/>
  <c r="BF70" i="5" s="1"/>
  <c r="BF44" i="5"/>
  <c r="BF52" i="5"/>
  <c r="BF36" i="5"/>
  <c r="Y31" i="6"/>
  <c r="V61" i="5"/>
  <c r="V53" i="5"/>
  <c r="BF16" i="8"/>
  <c r="O37" i="5"/>
  <c r="O45" i="5"/>
  <c r="AV23" i="6"/>
  <c r="AX10" i="6"/>
  <c r="AW10" i="6"/>
  <c r="AW23" i="6"/>
  <c r="AZ3" i="6"/>
  <c r="C52" i="10"/>
  <c r="C39" i="9"/>
  <c r="CE18" i="12"/>
  <c r="CE21" i="12"/>
  <c r="C50" i="10"/>
  <c r="C33" i="10"/>
  <c r="C29" i="10"/>
  <c r="C27" i="10"/>
  <c r="O36" i="6"/>
  <c r="AL26" i="4"/>
  <c r="AS26" i="4"/>
  <c r="AZ26" i="4"/>
  <c r="O27" i="6"/>
  <c r="AL17" i="4"/>
  <c r="BN3" i="4"/>
  <c r="AS17" i="4"/>
  <c r="C16" i="10"/>
  <c r="C53" i="9"/>
  <c r="O37" i="6"/>
  <c r="BG27" i="4"/>
  <c r="AZ27" i="4"/>
  <c r="AL27" i="4"/>
  <c r="AS27" i="4"/>
  <c r="O35" i="6"/>
  <c r="AS25" i="4"/>
  <c r="AZ25" i="4"/>
  <c r="BG25" i="4"/>
  <c r="AL25" i="4"/>
  <c r="C43" i="9"/>
  <c r="CA54" i="10"/>
  <c r="CF35" i="10" s="1"/>
  <c r="CF15" i="10"/>
  <c r="C30" i="9"/>
  <c r="C25" i="9"/>
  <c r="I36" i="6"/>
  <c r="AK26" i="4"/>
  <c r="AR26" i="4"/>
  <c r="AY26" i="4"/>
  <c r="BF26" i="4"/>
  <c r="C49" i="8"/>
  <c r="I34" i="6"/>
  <c r="AY24" i="4"/>
  <c r="BF24" i="4"/>
  <c r="AK24" i="4"/>
  <c r="AR24" i="4"/>
  <c r="C24" i="9"/>
  <c r="C20" i="9"/>
  <c r="C23" i="9"/>
  <c r="C22" i="9"/>
  <c r="E47" i="8"/>
  <c r="AA44" i="8"/>
  <c r="AA36" i="8"/>
  <c r="E35" i="8"/>
  <c r="AA37" i="8"/>
  <c r="C33" i="8"/>
  <c r="C32" i="6"/>
  <c r="AJ22" i="4"/>
  <c r="AQ22" i="4"/>
  <c r="BQ22" i="4"/>
  <c r="AX22" i="4"/>
  <c r="BE22" i="4"/>
  <c r="C37" i="8"/>
  <c r="AA18" i="8"/>
  <c r="D15" i="13"/>
  <c r="E15" i="13" s="1"/>
  <c r="CJ20" i="6"/>
  <c r="E22" i="8"/>
  <c r="AA27" i="8"/>
  <c r="D6" i="13"/>
  <c r="E6" i="13"/>
  <c r="CJ11" i="6"/>
  <c r="O4" i="13"/>
  <c r="AU3" i="6"/>
  <c r="AX13" i="6"/>
  <c r="AW13" i="6"/>
  <c r="V54" i="11"/>
  <c r="M20" i="4" s="1"/>
  <c r="AF21" i="6"/>
  <c r="AB51" i="12"/>
  <c r="AB50" i="12"/>
  <c r="AB40" i="12"/>
  <c r="AB52" i="12"/>
  <c r="AB46" i="12"/>
  <c r="AB45" i="12"/>
  <c r="AB41" i="12"/>
  <c r="AB36" i="12"/>
  <c r="AB32" i="12"/>
  <c r="AB37" i="12"/>
  <c r="AB35" i="12"/>
  <c r="AB34" i="12"/>
  <c r="AB53" i="12"/>
  <c r="AB47" i="12"/>
  <c r="AB30" i="12"/>
  <c r="AB42" i="12"/>
  <c r="AB38" i="12"/>
  <c r="AB48" i="12"/>
  <c r="AB43" i="12"/>
  <c r="AB33" i="12"/>
  <c r="AB24" i="12"/>
  <c r="AB20" i="12"/>
  <c r="AB29" i="12"/>
  <c r="AB27" i="12"/>
  <c r="AB39" i="12"/>
  <c r="AB25" i="12"/>
  <c r="AB21" i="12"/>
  <c r="AB31" i="12"/>
  <c r="AB28" i="12"/>
  <c r="AB44" i="12"/>
  <c r="AB26" i="12"/>
  <c r="AB22" i="12"/>
  <c r="AB18" i="12"/>
  <c r="AB49" i="12"/>
  <c r="AB23" i="12"/>
  <c r="AB49" i="11"/>
  <c r="AB45" i="11"/>
  <c r="AB41" i="11"/>
  <c r="AB15" i="12"/>
  <c r="AB50" i="11"/>
  <c r="AB46" i="11"/>
  <c r="AB17" i="12"/>
  <c r="AB51" i="11"/>
  <c r="AB47" i="11"/>
  <c r="AB43" i="11"/>
  <c r="AB37" i="11"/>
  <c r="AB33" i="11"/>
  <c r="AB29" i="11"/>
  <c r="AB25" i="11"/>
  <c r="AB21" i="11"/>
  <c r="AB17" i="11"/>
  <c r="AB48" i="11"/>
  <c r="AB44" i="11"/>
  <c r="AB42" i="11"/>
  <c r="AB19" i="12"/>
  <c r="AB38" i="11"/>
  <c r="AB34" i="11"/>
  <c r="AB30" i="11"/>
  <c r="AB26" i="11"/>
  <c r="AB22" i="11"/>
  <c r="AB18" i="11"/>
  <c r="AB52" i="11"/>
  <c r="AB39" i="11"/>
  <c r="AB35" i="11"/>
  <c r="AB31" i="11"/>
  <c r="AB27" i="11"/>
  <c r="AB23" i="11"/>
  <c r="AB19" i="11"/>
  <c r="AB16" i="12"/>
  <c r="AB40" i="11"/>
  <c r="AB36" i="11"/>
  <c r="AB52" i="10"/>
  <c r="AB28" i="11"/>
  <c r="AB24" i="11"/>
  <c r="AB32" i="11"/>
  <c r="AB16" i="11"/>
  <c r="AB15" i="11"/>
  <c r="AB20" i="11"/>
  <c r="AB49" i="10"/>
  <c r="AB43" i="10"/>
  <c r="AB39" i="10"/>
  <c r="AB35" i="10"/>
  <c r="AB53" i="11"/>
  <c r="AB53" i="10"/>
  <c r="AB48" i="10"/>
  <c r="AB38" i="10"/>
  <c r="AB45" i="10"/>
  <c r="AB42" i="10"/>
  <c r="AB23" i="10"/>
  <c r="AB28" i="10"/>
  <c r="AB27" i="10"/>
  <c r="AB24" i="10"/>
  <c r="AB51" i="9"/>
  <c r="AB19" i="10"/>
  <c r="AB15" i="10"/>
  <c r="AB50" i="9"/>
  <c r="AB37" i="9"/>
  <c r="AB22" i="10"/>
  <c r="AB54" i="10" s="1"/>
  <c r="L21" i="4" s="1"/>
  <c r="AB46" i="9"/>
  <c r="AB42" i="9"/>
  <c r="AB17" i="10"/>
  <c r="AB52" i="9"/>
  <c r="AB47" i="9"/>
  <c r="AB39" i="9"/>
  <c r="AB36" i="9"/>
  <c r="AB33" i="9"/>
  <c r="AB29" i="9"/>
  <c r="AB26" i="9"/>
  <c r="AB30" i="9"/>
  <c r="AB24" i="9"/>
  <c r="AB19" i="9"/>
  <c r="AB53" i="8"/>
  <c r="AB49" i="8"/>
  <c r="AB21" i="9"/>
  <c r="AB18" i="9"/>
  <c r="AB25" i="9"/>
  <c r="AB46" i="8"/>
  <c r="AB32" i="8"/>
  <c r="AB39" i="8"/>
  <c r="AB50" i="8"/>
  <c r="AB42" i="8"/>
  <c r="AB37" i="8"/>
  <c r="AB45" i="8"/>
  <c r="AB31" i="8"/>
  <c r="AB29" i="8"/>
  <c r="AB27" i="8"/>
  <c r="AB67" i="5"/>
  <c r="AB63" i="5"/>
  <c r="AB59" i="5"/>
  <c r="AB23" i="8"/>
  <c r="AB19" i="8"/>
  <c r="AB17" i="8"/>
  <c r="AB68" i="5"/>
  <c r="AB64" i="5"/>
  <c r="AB60" i="5"/>
  <c r="AB56" i="5"/>
  <c r="AB28" i="8"/>
  <c r="AB26" i="8"/>
  <c r="AB16" i="8"/>
  <c r="AB65" i="5"/>
  <c r="AB57" i="5"/>
  <c r="AB55" i="5"/>
  <c r="AB54" i="5"/>
  <c r="AB62" i="5"/>
  <c r="AB53" i="5"/>
  <c r="AB51" i="5"/>
  <c r="AB47" i="5"/>
  <c r="AB43" i="5"/>
  <c r="AB39" i="5"/>
  <c r="AB35" i="5"/>
  <c r="AB31" i="5"/>
  <c r="AB27" i="5"/>
  <c r="AB23" i="5"/>
  <c r="AB19" i="5"/>
  <c r="AB52" i="5"/>
  <c r="AB48" i="5"/>
  <c r="AB44" i="5"/>
  <c r="AB40" i="5"/>
  <c r="AB36" i="5"/>
  <c r="AB66" i="5"/>
  <c r="AB58" i="5"/>
  <c r="AB49" i="5"/>
  <c r="AB45" i="5"/>
  <c r="AB41" i="5"/>
  <c r="AB37" i="5"/>
  <c r="AB33" i="5"/>
  <c r="AB29" i="5"/>
  <c r="AB25" i="5"/>
  <c r="AB21" i="5"/>
  <c r="AB17" i="5"/>
  <c r="AB61" i="5"/>
  <c r="AB32" i="5"/>
  <c r="AB30" i="5"/>
  <c r="AB28" i="5"/>
  <c r="AB26" i="5"/>
  <c r="AB24" i="5"/>
  <c r="AB22" i="5"/>
  <c r="AB20" i="5"/>
  <c r="AB18" i="5"/>
  <c r="AB69" i="5"/>
  <c r="AB50" i="5"/>
  <c r="AB42" i="5"/>
  <c r="AB34" i="5"/>
  <c r="AB46" i="5"/>
  <c r="AB38" i="5"/>
  <c r="AB16" i="5"/>
  <c r="AB15" i="5"/>
  <c r="BG54" i="12"/>
  <c r="U26" i="4" s="1"/>
  <c r="AF26" i="4" s="1"/>
  <c r="AU54" i="12"/>
  <c r="U24" i="4"/>
  <c r="AF24" i="4" s="1"/>
  <c r="Y38" i="6"/>
  <c r="Y35" i="6"/>
  <c r="C53" i="12"/>
  <c r="C52" i="12"/>
  <c r="C51" i="12"/>
  <c r="C50" i="12"/>
  <c r="C46" i="12"/>
  <c r="C45" i="12"/>
  <c r="C44" i="12"/>
  <c r="C43" i="12"/>
  <c r="C47" i="12"/>
  <c r="C49" i="12"/>
  <c r="C31" i="12"/>
  <c r="C48" i="12"/>
  <c r="C42" i="12"/>
  <c r="C40" i="12"/>
  <c r="C39" i="12"/>
  <c r="C37" i="12"/>
  <c r="C36" i="12"/>
  <c r="C35" i="12"/>
  <c r="C34" i="12"/>
  <c r="C28" i="12"/>
  <c r="C41" i="12"/>
  <c r="C38" i="12"/>
  <c r="C29" i="12"/>
  <c r="C26" i="12"/>
  <c r="C22" i="12"/>
  <c r="C18" i="12"/>
  <c r="C23" i="12"/>
  <c r="C19" i="12"/>
  <c r="C15" i="12"/>
  <c r="C33" i="12"/>
  <c r="C32" i="12"/>
  <c r="C27" i="12"/>
  <c r="C24" i="12"/>
  <c r="C20" i="12"/>
  <c r="C16" i="12"/>
  <c r="C53" i="11"/>
  <c r="C30" i="12"/>
  <c r="C25" i="12"/>
  <c r="C21" i="12"/>
  <c r="C17" i="12"/>
  <c r="C51" i="11"/>
  <c r="C47" i="11"/>
  <c r="C52" i="11"/>
  <c r="C48" i="11"/>
  <c r="C49" i="11"/>
  <c r="C45" i="11"/>
  <c r="C50" i="11"/>
  <c r="C46" i="11"/>
  <c r="C38" i="11"/>
  <c r="C34" i="11"/>
  <c r="C30" i="11"/>
  <c r="C44" i="11"/>
  <c r="C39" i="11"/>
  <c r="C35" i="11"/>
  <c r="C31" i="11"/>
  <c r="C40" i="11"/>
  <c r="C36" i="11"/>
  <c r="C32" i="11"/>
  <c r="C28" i="11"/>
  <c r="C24" i="11"/>
  <c r="C43" i="11"/>
  <c r="C33" i="11"/>
  <c r="C15" i="11"/>
  <c r="C41" i="11"/>
  <c r="C29" i="11"/>
  <c r="C27" i="11"/>
  <c r="C26" i="11"/>
  <c r="C23" i="11"/>
  <c r="C22" i="11"/>
  <c r="C18" i="11"/>
  <c r="C42" i="11"/>
  <c r="C19" i="11"/>
  <c r="C16" i="11"/>
  <c r="C20" i="11"/>
  <c r="C17" i="11"/>
  <c r="C37" i="11"/>
  <c r="C25" i="11"/>
  <c r="C21" i="11"/>
  <c r="C38" i="10"/>
  <c r="C25" i="10"/>
  <c r="C28" i="10"/>
  <c r="C26" i="10"/>
  <c r="C17" i="10"/>
  <c r="C50" i="9"/>
  <c r="C46" i="9"/>
  <c r="C45" i="9"/>
  <c r="C42" i="9"/>
  <c r="C37" i="9"/>
  <c r="C49" i="9"/>
  <c r="C44" i="9"/>
  <c r="C41" i="9"/>
  <c r="C38" i="9"/>
  <c r="C36" i="9"/>
  <c r="C35" i="9"/>
  <c r="C28" i="9"/>
  <c r="C32" i="9"/>
  <c r="C27" i="9"/>
  <c r="C18" i="9"/>
  <c r="C29" i="8"/>
  <c r="C25" i="8"/>
  <c r="C21" i="8"/>
  <c r="C69" i="5"/>
  <c r="C66" i="5"/>
  <c r="C64" i="5"/>
  <c r="C61" i="5"/>
  <c r="C58" i="5"/>
  <c r="C56" i="5"/>
  <c r="C51" i="5"/>
  <c r="C47" i="5"/>
  <c r="C43" i="5"/>
  <c r="C39" i="5"/>
  <c r="C35" i="5"/>
  <c r="C31" i="5"/>
  <c r="C27" i="5"/>
  <c r="C23" i="5"/>
  <c r="C19" i="5"/>
  <c r="C63" i="5"/>
  <c r="C52" i="5"/>
  <c r="C48" i="5"/>
  <c r="C44" i="5"/>
  <c r="C40" i="5"/>
  <c r="C36" i="5"/>
  <c r="C32" i="5"/>
  <c r="C28" i="5"/>
  <c r="C24" i="5"/>
  <c r="C20" i="5"/>
  <c r="C68" i="5"/>
  <c r="C65" i="5"/>
  <c r="C62" i="5"/>
  <c r="C60" i="5"/>
  <c r="C57" i="5"/>
  <c r="C49" i="5"/>
  <c r="C45" i="5"/>
  <c r="C41" i="5"/>
  <c r="C37" i="5"/>
  <c r="C55" i="5"/>
  <c r="C54" i="5"/>
  <c r="C53" i="5"/>
  <c r="C34" i="5"/>
  <c r="C30" i="5"/>
  <c r="C26" i="5"/>
  <c r="C22" i="5"/>
  <c r="C18" i="5"/>
  <c r="X3" i="4"/>
  <c r="C42" i="5"/>
  <c r="C33" i="5"/>
  <c r="C46" i="5"/>
  <c r="C38" i="5"/>
  <c r="C16" i="5"/>
  <c r="C15" i="5"/>
  <c r="C21" i="5"/>
  <c r="C67" i="5"/>
  <c r="C25" i="5"/>
  <c r="C59" i="5"/>
  <c r="C17" i="5"/>
  <c r="C50" i="5"/>
  <c r="C29" i="5"/>
  <c r="J70" i="5"/>
  <c r="CE52" i="12"/>
  <c r="CE49" i="12"/>
  <c r="CE40" i="12"/>
  <c r="CE37" i="12"/>
  <c r="CE50" i="12"/>
  <c r="CE45" i="12"/>
  <c r="CE41" i="12"/>
  <c r="CE32" i="12"/>
  <c r="CE28" i="12"/>
  <c r="CE39" i="12"/>
  <c r="CE33" i="12"/>
  <c r="CE27" i="12"/>
  <c r="CE23" i="12"/>
  <c r="CE19" i="12"/>
  <c r="CE15" i="12"/>
  <c r="CE31" i="12"/>
  <c r="CE38" i="12"/>
  <c r="CE26" i="12"/>
  <c r="C42" i="10"/>
  <c r="C47" i="10"/>
  <c r="C36" i="10"/>
  <c r="C39" i="10"/>
  <c r="C30" i="10"/>
  <c r="E18" i="9"/>
  <c r="C16" i="9"/>
  <c r="E22" i="9"/>
  <c r="AA42" i="8"/>
  <c r="E39" i="8"/>
  <c r="C50" i="8"/>
  <c r="AA41" i="8"/>
  <c r="C38" i="8"/>
  <c r="C35" i="8"/>
  <c r="E24" i="8"/>
  <c r="E27" i="8"/>
  <c r="AA20" i="8"/>
  <c r="AA15" i="8"/>
  <c r="E30" i="8"/>
  <c r="J54" i="8"/>
  <c r="J18" i="4" s="1"/>
  <c r="BB21" i="7"/>
  <c r="AS21" i="7"/>
  <c r="E28" i="8"/>
  <c r="AW20" i="6"/>
  <c r="AX20" i="6"/>
  <c r="AE21" i="6"/>
  <c r="E19" i="8"/>
  <c r="V54" i="12"/>
  <c r="N20" i="4"/>
  <c r="Y33" i="6"/>
  <c r="CF22" i="6"/>
  <c r="AT3" i="4"/>
  <c r="AU54" i="11"/>
  <c r="T24" i="4"/>
  <c r="AE24" i="4"/>
  <c r="BA3" i="4"/>
  <c r="Q54" i="11"/>
  <c r="T19" i="4" s="1"/>
  <c r="AE19" i="4" s="1"/>
  <c r="AX18" i="6"/>
  <c r="AW18" i="6"/>
  <c r="Y32" i="6"/>
  <c r="I53" i="12"/>
  <c r="I52" i="12"/>
  <c r="I51" i="12"/>
  <c r="I39" i="12"/>
  <c r="I47" i="12"/>
  <c r="I40" i="12"/>
  <c r="I42" i="12"/>
  <c r="I48" i="12"/>
  <c r="I35" i="12"/>
  <c r="I50" i="12"/>
  <c r="I37" i="12"/>
  <c r="I36" i="12"/>
  <c r="I49" i="12"/>
  <c r="I33" i="12"/>
  <c r="I32" i="12"/>
  <c r="I44" i="12"/>
  <c r="I43" i="12"/>
  <c r="I29" i="12"/>
  <c r="I45" i="12"/>
  <c r="I41" i="12"/>
  <c r="I38" i="12"/>
  <c r="I46" i="12"/>
  <c r="I23" i="12"/>
  <c r="I19" i="12"/>
  <c r="I28" i="12"/>
  <c r="I27" i="12"/>
  <c r="I24" i="12"/>
  <c r="I20" i="12"/>
  <c r="I34" i="12"/>
  <c r="I25" i="12"/>
  <c r="I21" i="12"/>
  <c r="I17" i="12"/>
  <c r="I30" i="12"/>
  <c r="I31" i="12"/>
  <c r="I52" i="11"/>
  <c r="I48" i="11"/>
  <c r="I44" i="11"/>
  <c r="I22" i="12"/>
  <c r="I16" i="12"/>
  <c r="I49" i="11"/>
  <c r="I45" i="11"/>
  <c r="I26" i="12"/>
  <c r="I50" i="11"/>
  <c r="I46" i="11"/>
  <c r="I18" i="12"/>
  <c r="I15" i="12"/>
  <c r="I40" i="11"/>
  <c r="I36" i="11"/>
  <c r="I32" i="11"/>
  <c r="I28" i="11"/>
  <c r="I24" i="11"/>
  <c r="I20" i="11"/>
  <c r="I16" i="11"/>
  <c r="I47" i="11"/>
  <c r="I42" i="11"/>
  <c r="I41" i="11"/>
  <c r="I37" i="11"/>
  <c r="I33" i="11"/>
  <c r="I29" i="11"/>
  <c r="I25" i="11"/>
  <c r="I21" i="11"/>
  <c r="I17" i="11"/>
  <c r="I51" i="11"/>
  <c r="I43" i="11"/>
  <c r="I38" i="11"/>
  <c r="I34" i="11"/>
  <c r="I30" i="11"/>
  <c r="I26" i="11"/>
  <c r="I22" i="11"/>
  <c r="I18" i="11"/>
  <c r="I53" i="11"/>
  <c r="I39" i="11"/>
  <c r="I19" i="11"/>
  <c r="I31" i="11"/>
  <c r="I15" i="11"/>
  <c r="I35" i="11"/>
  <c r="I27" i="11"/>
  <c r="I23" i="11"/>
  <c r="I44" i="10"/>
  <c r="I39" i="10"/>
  <c r="I35" i="10"/>
  <c r="I31" i="10"/>
  <c r="I51" i="9"/>
  <c r="I43" i="9"/>
  <c r="I47" i="9"/>
  <c r="I34" i="9"/>
  <c r="I42" i="9"/>
  <c r="I39" i="9"/>
  <c r="I37" i="9"/>
  <c r="I52" i="9"/>
  <c r="I36" i="9"/>
  <c r="I29" i="9"/>
  <c r="I50" i="9"/>
  <c r="I41" i="9"/>
  <c r="I32" i="9"/>
  <c r="I19" i="9"/>
  <c r="I66" i="5"/>
  <c r="I62" i="5"/>
  <c r="I58" i="5"/>
  <c r="I26" i="8"/>
  <c r="I67" i="5"/>
  <c r="I63" i="5"/>
  <c r="I59" i="5"/>
  <c r="I55" i="5"/>
  <c r="I22" i="8"/>
  <c r="I68" i="5"/>
  <c r="I65" i="5"/>
  <c r="I57" i="5"/>
  <c r="I54" i="5"/>
  <c r="I50" i="5"/>
  <c r="I46" i="5"/>
  <c r="I42" i="5"/>
  <c r="I38" i="5"/>
  <c r="I34" i="5"/>
  <c r="I30" i="5"/>
  <c r="I26" i="5"/>
  <c r="I22" i="5"/>
  <c r="I18" i="5"/>
  <c r="I53" i="5"/>
  <c r="I64" i="5"/>
  <c r="I56" i="5"/>
  <c r="I51" i="5"/>
  <c r="I47" i="5"/>
  <c r="I43" i="5"/>
  <c r="I39" i="5"/>
  <c r="I35" i="5"/>
  <c r="I52" i="5"/>
  <c r="I48" i="5"/>
  <c r="I44" i="5"/>
  <c r="I40" i="5"/>
  <c r="I36" i="5"/>
  <c r="I32" i="5"/>
  <c r="I28" i="5"/>
  <c r="I24" i="5"/>
  <c r="I20" i="5"/>
  <c r="I16" i="5"/>
  <c r="I15" i="5"/>
  <c r="I31" i="5"/>
  <c r="I27" i="5"/>
  <c r="I19" i="5"/>
  <c r="I61" i="5"/>
  <c r="I23" i="5"/>
  <c r="I49" i="5"/>
  <c r="I41" i="5"/>
  <c r="I60" i="5"/>
  <c r="I33" i="5"/>
  <c r="I29" i="5"/>
  <c r="I25" i="5"/>
  <c r="I21" i="5"/>
  <c r="I17" i="5"/>
  <c r="I69" i="5"/>
  <c r="I45" i="5"/>
  <c r="I37" i="5"/>
  <c r="AE32" i="6"/>
  <c r="BE70" i="5"/>
  <c r="BE54" i="12"/>
  <c r="G26" i="4"/>
  <c r="AC54" i="8"/>
  <c r="Q21" i="4" s="1"/>
  <c r="BK23" i="6"/>
  <c r="D9" i="22"/>
  <c r="G9" i="22"/>
  <c r="I3" i="22"/>
  <c r="L3" i="22" s="1"/>
  <c r="CE20" i="12"/>
  <c r="C37" i="10"/>
  <c r="C34" i="10"/>
  <c r="CF27" i="10"/>
  <c r="C24" i="10"/>
  <c r="C20" i="10"/>
  <c r="L24" i="4"/>
  <c r="C21" i="9"/>
  <c r="I37" i="6"/>
  <c r="J37" i="6" s="1"/>
  <c r="M37" i="6" s="1"/>
  <c r="BF27" i="4"/>
  <c r="AK27" i="4"/>
  <c r="AR27" i="4"/>
  <c r="AY27" i="4"/>
  <c r="E50" i="8"/>
  <c r="AA48" i="8"/>
  <c r="AA54" i="8" s="1"/>
  <c r="C21" i="4" s="1"/>
  <c r="AA40" i="8"/>
  <c r="AA18" i="9"/>
  <c r="C28" i="6"/>
  <c r="BE18" i="4"/>
  <c r="AX18" i="4"/>
  <c r="AJ18" i="4"/>
  <c r="AQ18" i="4"/>
  <c r="BQ18" i="4"/>
  <c r="G23" i="18"/>
  <c r="G24" i="18" s="1"/>
  <c r="C31" i="8"/>
  <c r="C24" i="8"/>
  <c r="C16" i="8"/>
  <c r="D11" i="13"/>
  <c r="E11" i="13"/>
  <c r="CJ16" i="6"/>
  <c r="CT22" i="6"/>
  <c r="CT23" i="6"/>
  <c r="D13" i="13"/>
  <c r="CJ18" i="6"/>
  <c r="T15" i="18"/>
  <c r="BQ54" i="11"/>
  <c r="F28" i="4"/>
  <c r="G24" i="4"/>
  <c r="Y34" i="6"/>
  <c r="CE70" i="5"/>
  <c r="D49" i="12"/>
  <c r="D52" i="12"/>
  <c r="D42" i="12"/>
  <c r="D38" i="12"/>
  <c r="D41" i="12"/>
  <c r="D51" i="12"/>
  <c r="D53" i="12"/>
  <c r="D50" i="12"/>
  <c r="D40" i="12"/>
  <c r="D34" i="12"/>
  <c r="D47" i="12"/>
  <c r="D46" i="12"/>
  <c r="D48" i="12"/>
  <c r="D39" i="12"/>
  <c r="D37" i="12"/>
  <c r="D36" i="12"/>
  <c r="D35" i="12"/>
  <c r="D28" i="12"/>
  <c r="D43" i="12"/>
  <c r="D33" i="12"/>
  <c r="D32" i="12"/>
  <c r="D45" i="12"/>
  <c r="D31" i="12"/>
  <c r="D26" i="12"/>
  <c r="D22" i="12"/>
  <c r="D23" i="12"/>
  <c r="D19" i="12"/>
  <c r="D27" i="12"/>
  <c r="D24" i="12"/>
  <c r="D20" i="12"/>
  <c r="D16" i="12"/>
  <c r="D53" i="11"/>
  <c r="D17" i="12"/>
  <c r="D51" i="11"/>
  <c r="D47" i="11"/>
  <c r="D43" i="11"/>
  <c r="D21" i="12"/>
  <c r="D44" i="12"/>
  <c r="D30" i="12"/>
  <c r="D52" i="11"/>
  <c r="D48" i="11"/>
  <c r="D44" i="11"/>
  <c r="D25" i="12"/>
  <c r="D49" i="11"/>
  <c r="D45" i="11"/>
  <c r="D29" i="12"/>
  <c r="D39" i="11"/>
  <c r="D35" i="11"/>
  <c r="D31" i="11"/>
  <c r="D27" i="11"/>
  <c r="D23" i="11"/>
  <c r="D19" i="11"/>
  <c r="D15" i="12"/>
  <c r="D46" i="11"/>
  <c r="D40" i="11"/>
  <c r="D36" i="11"/>
  <c r="D32" i="11"/>
  <c r="D28" i="11"/>
  <c r="D24" i="11"/>
  <c r="D20" i="11"/>
  <c r="D16" i="11"/>
  <c r="D50" i="11"/>
  <c r="D42" i="11"/>
  <c r="D41" i="11"/>
  <c r="D37" i="11"/>
  <c r="D33" i="11"/>
  <c r="D29" i="11"/>
  <c r="D25" i="11"/>
  <c r="D21" i="11"/>
  <c r="D17" i="11"/>
  <c r="D18" i="12"/>
  <c r="D38" i="11"/>
  <c r="D26" i="11"/>
  <c r="D22" i="11"/>
  <c r="D18" i="11"/>
  <c r="D52" i="10"/>
  <c r="D30" i="11"/>
  <c r="D34" i="11"/>
  <c r="D15" i="11"/>
  <c r="D53" i="10"/>
  <c r="D48" i="10"/>
  <c r="D44" i="10"/>
  <c r="D39" i="10"/>
  <c r="D35" i="10"/>
  <c r="D38" i="10"/>
  <c r="D49" i="10"/>
  <c r="D45" i="10"/>
  <c r="D43" i="10"/>
  <c r="D29" i="10"/>
  <c r="D23" i="10"/>
  <c r="D28" i="10"/>
  <c r="D26" i="10"/>
  <c r="D24" i="10"/>
  <c r="D52" i="9"/>
  <c r="D20" i="10"/>
  <c r="D18" i="10"/>
  <c r="D46" i="9"/>
  <c r="D42" i="9"/>
  <c r="D39" i="9"/>
  <c r="D37" i="9"/>
  <c r="D51" i="9"/>
  <c r="D50" i="9"/>
  <c r="D49" i="9"/>
  <c r="D44" i="9"/>
  <c r="D41" i="9"/>
  <c r="D38" i="9"/>
  <c r="D36" i="9"/>
  <c r="D40" i="9"/>
  <c r="D32" i="9"/>
  <c r="D33" i="9"/>
  <c r="D27" i="9"/>
  <c r="D47" i="9"/>
  <c r="D43" i="9"/>
  <c r="D29" i="9"/>
  <c r="D25" i="9"/>
  <c r="D24" i="9"/>
  <c r="D23" i="9"/>
  <c r="D53" i="8"/>
  <c r="D49" i="8"/>
  <c r="D19" i="9"/>
  <c r="D18" i="9"/>
  <c r="D50" i="8"/>
  <c r="D40" i="8"/>
  <c r="D37" i="8"/>
  <c r="D32" i="8"/>
  <c r="D42" i="8"/>
  <c r="D38" i="8"/>
  <c r="D45" i="8"/>
  <c r="D46" i="8"/>
  <c r="D69" i="5"/>
  <c r="D65" i="5"/>
  <c r="D61" i="5"/>
  <c r="D57" i="5"/>
  <c r="D29" i="8"/>
  <c r="D27" i="8"/>
  <c r="D25" i="8"/>
  <c r="D20" i="8"/>
  <c r="D18" i="8"/>
  <c r="D17" i="8"/>
  <c r="D66" i="5"/>
  <c r="D62" i="5"/>
  <c r="D58" i="5"/>
  <c r="D54" i="5"/>
  <c r="D23" i="8"/>
  <c r="D21" i="8"/>
  <c r="D16" i="8"/>
  <c r="D63" i="5"/>
  <c r="D68" i="5"/>
  <c r="D60" i="5"/>
  <c r="D49" i="5"/>
  <c r="D45" i="5"/>
  <c r="D41" i="5"/>
  <c r="D37" i="5"/>
  <c r="D33" i="5"/>
  <c r="D29" i="5"/>
  <c r="D25" i="5"/>
  <c r="D21" i="5"/>
  <c r="D17" i="5"/>
  <c r="D55" i="5"/>
  <c r="D67" i="5"/>
  <c r="D59" i="5"/>
  <c r="D50" i="5"/>
  <c r="D46" i="5"/>
  <c r="D42" i="5"/>
  <c r="D38" i="5"/>
  <c r="D34" i="5"/>
  <c r="D64" i="5"/>
  <c r="D56" i="5"/>
  <c r="D51" i="5"/>
  <c r="D47" i="5"/>
  <c r="D43" i="5"/>
  <c r="D39" i="5"/>
  <c r="D35" i="5"/>
  <c r="D31" i="5"/>
  <c r="D27" i="5"/>
  <c r="D23" i="5"/>
  <c r="D19" i="5"/>
  <c r="D15" i="5"/>
  <c r="D53" i="5"/>
  <c r="Y3" i="4"/>
  <c r="D48" i="5"/>
  <c r="D40" i="5"/>
  <c r="D16" i="5"/>
  <c r="D52" i="5"/>
  <c r="D44" i="5"/>
  <c r="D36" i="5"/>
  <c r="D32" i="5"/>
  <c r="D30" i="5"/>
  <c r="D28" i="5"/>
  <c r="D26" i="5"/>
  <c r="D24" i="5"/>
  <c r="D22" i="5"/>
  <c r="D20" i="5"/>
  <c r="D18" i="5"/>
  <c r="J54" i="11"/>
  <c r="M18" i="4" s="1"/>
  <c r="J54" i="12"/>
  <c r="N18" i="4"/>
  <c r="AE27" i="6"/>
  <c r="I32" i="6"/>
  <c r="AR22" i="4"/>
  <c r="AK22" i="4"/>
  <c r="AY22" i="4"/>
  <c r="BF22" i="4"/>
  <c r="BJ22" i="4" s="1"/>
  <c r="C46" i="10"/>
  <c r="C47" i="9"/>
  <c r="I27" i="6"/>
  <c r="AK17" i="4"/>
  <c r="BM29" i="4"/>
  <c r="AY17" i="4"/>
  <c r="AR17" i="4"/>
  <c r="BF17" i="4"/>
  <c r="BF3" i="4" s="1"/>
  <c r="BM3" i="4"/>
  <c r="C40" i="8"/>
  <c r="K54" i="8"/>
  <c r="Q18" i="4"/>
  <c r="C37" i="6"/>
  <c r="AX27" i="4"/>
  <c r="BE27" i="4"/>
  <c r="AJ27" i="4"/>
  <c r="BQ27" i="4"/>
  <c r="AQ27" i="4"/>
  <c r="AV27" i="4"/>
  <c r="C26" i="8"/>
  <c r="C20" i="8"/>
  <c r="AW16" i="6"/>
  <c r="S3" i="6"/>
  <c r="T13" i="18"/>
  <c r="P8" i="18"/>
  <c r="X3" i="6"/>
  <c r="CA22" i="6"/>
  <c r="CA23" i="6"/>
  <c r="AX15" i="6"/>
  <c r="AW15" i="6"/>
  <c r="E50" i="12"/>
  <c r="E53" i="12"/>
  <c r="E52" i="12"/>
  <c r="E47" i="12"/>
  <c r="E43" i="12"/>
  <c r="E48" i="12"/>
  <c r="E49" i="12"/>
  <c r="E42" i="12"/>
  <c r="E46" i="12"/>
  <c r="E51" i="12"/>
  <c r="E31" i="12"/>
  <c r="E40" i="12"/>
  <c r="E34" i="12"/>
  <c r="E33" i="12"/>
  <c r="E32" i="12"/>
  <c r="E44" i="12"/>
  <c r="E29" i="12"/>
  <c r="E30" i="12"/>
  <c r="E23" i="12"/>
  <c r="E19" i="12"/>
  <c r="E15" i="12"/>
  <c r="E38" i="12"/>
  <c r="E37" i="12"/>
  <c r="E36" i="12"/>
  <c r="E35" i="12"/>
  <c r="E28" i="12"/>
  <c r="E27" i="12"/>
  <c r="E24" i="12"/>
  <c r="E20" i="12"/>
  <c r="E16" i="12"/>
  <c r="E41" i="12"/>
  <c r="E39" i="12"/>
  <c r="E25" i="12"/>
  <c r="E21" i="12"/>
  <c r="E17" i="12"/>
  <c r="E26" i="12"/>
  <c r="E22" i="12"/>
  <c r="E18" i="12"/>
  <c r="E52" i="11"/>
  <c r="E48" i="11"/>
  <c r="E49" i="11"/>
  <c r="E45" i="11"/>
  <c r="E50" i="11"/>
  <c r="E46" i="11"/>
  <c r="E45" i="12"/>
  <c r="E53" i="11"/>
  <c r="E51" i="11"/>
  <c r="E47" i="11"/>
  <c r="E44" i="11"/>
  <c r="E39" i="11"/>
  <c r="E35" i="11"/>
  <c r="E31" i="11"/>
  <c r="E40" i="11"/>
  <c r="E36" i="11"/>
  <c r="E32" i="11"/>
  <c r="E42" i="11"/>
  <c r="E41" i="11"/>
  <c r="E37" i="11"/>
  <c r="E33" i="11"/>
  <c r="E29" i="11"/>
  <c r="E25" i="11"/>
  <c r="E21" i="11"/>
  <c r="E38" i="11"/>
  <c r="E30" i="11"/>
  <c r="E28" i="11"/>
  <c r="E27" i="11"/>
  <c r="E24" i="11"/>
  <c r="E23" i="11"/>
  <c r="E19" i="11"/>
  <c r="E16" i="11"/>
  <c r="E43" i="11"/>
  <c r="E34" i="11"/>
  <c r="E20" i="11"/>
  <c r="E17" i="11"/>
  <c r="E26" i="11"/>
  <c r="E22" i="11"/>
  <c r="E18" i="11"/>
  <c r="E15" i="11"/>
  <c r="E42" i="10"/>
  <c r="E41" i="10"/>
  <c r="E37" i="10"/>
  <c r="E20" i="10"/>
  <c r="E16" i="10"/>
  <c r="E53" i="9"/>
  <c r="E39" i="9"/>
  <c r="E37" i="9"/>
  <c r="E48" i="9"/>
  <c r="E44" i="9"/>
  <c r="E41" i="9"/>
  <c r="E30" i="9"/>
  <c r="E27" i="9"/>
  <c r="E26" i="9"/>
  <c r="E17" i="9"/>
  <c r="E37" i="8"/>
  <c r="E36" i="8"/>
  <c r="E40" i="8"/>
  <c r="E18" i="8"/>
  <c r="E63" i="5"/>
  <c r="E52" i="5"/>
  <c r="E48" i="5"/>
  <c r="E44" i="5"/>
  <c r="E40" i="5"/>
  <c r="E36" i="5"/>
  <c r="E32" i="5"/>
  <c r="E28" i="5"/>
  <c r="E24" i="5"/>
  <c r="E20" i="5"/>
  <c r="E68" i="5"/>
  <c r="E60" i="5"/>
  <c r="E49" i="5"/>
  <c r="E45" i="5"/>
  <c r="E41" i="5"/>
  <c r="E37" i="5"/>
  <c r="E33" i="5"/>
  <c r="E29" i="5"/>
  <c r="E25" i="5"/>
  <c r="E21" i="5"/>
  <c r="E17" i="5"/>
  <c r="E65" i="5"/>
  <c r="E62" i="5"/>
  <c r="E57" i="5"/>
  <c r="E55" i="5"/>
  <c r="E67" i="5"/>
  <c r="E59" i="5"/>
  <c r="E54" i="5"/>
  <c r="E50" i="5"/>
  <c r="E46" i="5"/>
  <c r="E42" i="5"/>
  <c r="E38" i="5"/>
  <c r="E53" i="5"/>
  <c r="E69" i="5"/>
  <c r="E66" i="5"/>
  <c r="E61" i="5"/>
  <c r="E58" i="5"/>
  <c r="E16" i="5"/>
  <c r="E51" i="5"/>
  <c r="E43" i="5"/>
  <c r="E15" i="5"/>
  <c r="E30" i="5"/>
  <c r="E22" i="5"/>
  <c r="E56" i="5"/>
  <c r="E18" i="5"/>
  <c r="E64" i="5"/>
  <c r="E47" i="5"/>
  <c r="E39" i="5"/>
  <c r="E35" i="5"/>
  <c r="E34" i="5"/>
  <c r="E31" i="5"/>
  <c r="E27" i="5"/>
  <c r="E23" i="5"/>
  <c r="E19" i="5"/>
  <c r="Z3" i="4"/>
  <c r="E26" i="5"/>
  <c r="AA51" i="12"/>
  <c r="AA53" i="12"/>
  <c r="AA52" i="12"/>
  <c r="AA48" i="12"/>
  <c r="AA44" i="12"/>
  <c r="AA47" i="12"/>
  <c r="AA49" i="12"/>
  <c r="AA50" i="12"/>
  <c r="AA43" i="12"/>
  <c r="AA40" i="12"/>
  <c r="AA45" i="12"/>
  <c r="AA36" i="12"/>
  <c r="AA46" i="12"/>
  <c r="AA39" i="12"/>
  <c r="AA33" i="12"/>
  <c r="AA32" i="12"/>
  <c r="AA29" i="12"/>
  <c r="AA30" i="12"/>
  <c r="AA31" i="12"/>
  <c r="AA38" i="12"/>
  <c r="AA37" i="12"/>
  <c r="AA35" i="12"/>
  <c r="AA34" i="12"/>
  <c r="AA24" i="12"/>
  <c r="AA20" i="12"/>
  <c r="AA16" i="12"/>
  <c r="AA41" i="12"/>
  <c r="AA27" i="12"/>
  <c r="AA25" i="12"/>
  <c r="AA21" i="12"/>
  <c r="AA17" i="12"/>
  <c r="AA28" i="12"/>
  <c r="AA26" i="12"/>
  <c r="AA22" i="12"/>
  <c r="AA18" i="12"/>
  <c r="AA42" i="12"/>
  <c r="AA23" i="12"/>
  <c r="AA19" i="12"/>
  <c r="AA15" i="12"/>
  <c r="AA49" i="11"/>
  <c r="AA45" i="11"/>
  <c r="AA50" i="11"/>
  <c r="AA46" i="11"/>
  <c r="AA51" i="11"/>
  <c r="AA47" i="11"/>
  <c r="AA53" i="11"/>
  <c r="AA52" i="11"/>
  <c r="AA48" i="11"/>
  <c r="AA40" i="11"/>
  <c r="AA36" i="11"/>
  <c r="AA32" i="11"/>
  <c r="AA37" i="11"/>
  <c r="AA33" i="11"/>
  <c r="AA44" i="11"/>
  <c r="AA42" i="11"/>
  <c r="AA41" i="11"/>
  <c r="AA38" i="11"/>
  <c r="AA34" i="11"/>
  <c r="AA30" i="11"/>
  <c r="AA26" i="11"/>
  <c r="AA22" i="11"/>
  <c r="AA43" i="11"/>
  <c r="AA31" i="11"/>
  <c r="AA18" i="11"/>
  <c r="AA27" i="11"/>
  <c r="AA25" i="11"/>
  <c r="AA23" i="11"/>
  <c r="AA21" i="11"/>
  <c r="AA28" i="11"/>
  <c r="AA24" i="11"/>
  <c r="AA19" i="11"/>
  <c r="AA16" i="11"/>
  <c r="AA35" i="11"/>
  <c r="AA29" i="11"/>
  <c r="AA15" i="11"/>
  <c r="AA39" i="11"/>
  <c r="AA20" i="11"/>
  <c r="AA17" i="11"/>
  <c r="AA43" i="10"/>
  <c r="AA38" i="10"/>
  <c r="AA25" i="10"/>
  <c r="AA51" i="9"/>
  <c r="AA50" i="9"/>
  <c r="AA40" i="9"/>
  <c r="AA37" i="9"/>
  <c r="AA46" i="9"/>
  <c r="AA42" i="9"/>
  <c r="AA17" i="10"/>
  <c r="AA36" i="9"/>
  <c r="AA32" i="9"/>
  <c r="AA27" i="9"/>
  <c r="AA38" i="9"/>
  <c r="AA41" i="9"/>
  <c r="AA44" i="9"/>
  <c r="AA35" i="8"/>
  <c r="AA25" i="8"/>
  <c r="AA21" i="8"/>
  <c r="AA66" i="5"/>
  <c r="AA58" i="5"/>
  <c r="AA49" i="5"/>
  <c r="AA45" i="5"/>
  <c r="AA41" i="5"/>
  <c r="AA37" i="5"/>
  <c r="AA33" i="5"/>
  <c r="AA29" i="5"/>
  <c r="AA25" i="5"/>
  <c r="AA21" i="5"/>
  <c r="AA17" i="5"/>
  <c r="AA63" i="5"/>
  <c r="AA68" i="5"/>
  <c r="AA60" i="5"/>
  <c r="AA50" i="5"/>
  <c r="AA46" i="5"/>
  <c r="AA42" i="5"/>
  <c r="AA38" i="5"/>
  <c r="AA34" i="5"/>
  <c r="AA30" i="5"/>
  <c r="AA26" i="5"/>
  <c r="AA22" i="5"/>
  <c r="AA18" i="5"/>
  <c r="AA65" i="5"/>
  <c r="AA57" i="5"/>
  <c r="AA55" i="5"/>
  <c r="AA54" i="5"/>
  <c r="AA62" i="5"/>
  <c r="AA53" i="5"/>
  <c r="AA51" i="5"/>
  <c r="AA47" i="5"/>
  <c r="AA43" i="5"/>
  <c r="AA39" i="5"/>
  <c r="AA67" i="5"/>
  <c r="AA59" i="5"/>
  <c r="AA69" i="5"/>
  <c r="AA61" i="5"/>
  <c r="AA16" i="5"/>
  <c r="AA15" i="5"/>
  <c r="AA35" i="5"/>
  <c r="AA31" i="5"/>
  <c r="AA27" i="5"/>
  <c r="AA23" i="5"/>
  <c r="AA19" i="5"/>
  <c r="AA56" i="5"/>
  <c r="AA52" i="5"/>
  <c r="AA44" i="5"/>
  <c r="AA36" i="5"/>
  <c r="AA32" i="5"/>
  <c r="AA28" i="5"/>
  <c r="AA24" i="5"/>
  <c r="AA20" i="5"/>
  <c r="AA40" i="5"/>
  <c r="AA64" i="5"/>
  <c r="AA48" i="5"/>
  <c r="AY53" i="12"/>
  <c r="AY46" i="12"/>
  <c r="AY42" i="12"/>
  <c r="AY49" i="12"/>
  <c r="AY44" i="12"/>
  <c r="AY41" i="12"/>
  <c r="AY38" i="12"/>
  <c r="AY52" i="12"/>
  <c r="AY43" i="12"/>
  <c r="AY37" i="12"/>
  <c r="AY33" i="12"/>
  <c r="AY32" i="12"/>
  <c r="AY50" i="12"/>
  <c r="AY48" i="12"/>
  <c r="AY31" i="12"/>
  <c r="AY51" i="12"/>
  <c r="AY45" i="12"/>
  <c r="AY40" i="12"/>
  <c r="AY28" i="12"/>
  <c r="AY36" i="12"/>
  <c r="AY35" i="12"/>
  <c r="AY34" i="12"/>
  <c r="AY29" i="12"/>
  <c r="AY27" i="12"/>
  <c r="AY26" i="12"/>
  <c r="AY22" i="12"/>
  <c r="AY18" i="12"/>
  <c r="AY47" i="12"/>
  <c r="AY30" i="12"/>
  <c r="AY23" i="12"/>
  <c r="AY19" i="12"/>
  <c r="AY15" i="12"/>
  <c r="AY24" i="12"/>
  <c r="AY20" i="12"/>
  <c r="AY16" i="12"/>
  <c r="AY53" i="11"/>
  <c r="AY39" i="12"/>
  <c r="AY25" i="12"/>
  <c r="AY21" i="12"/>
  <c r="AY17" i="12"/>
  <c r="AY51" i="11"/>
  <c r="AY47" i="11"/>
  <c r="AY52" i="11"/>
  <c r="AY48" i="11"/>
  <c r="AY49" i="11"/>
  <c r="AY45" i="11"/>
  <c r="AY50" i="11"/>
  <c r="AY46" i="11"/>
  <c r="AY43" i="11"/>
  <c r="AY38" i="11"/>
  <c r="AY34" i="11"/>
  <c r="AY30" i="11"/>
  <c r="AY42" i="11"/>
  <c r="AY41" i="11"/>
  <c r="AY39" i="11"/>
  <c r="AY35" i="11"/>
  <c r="AY31" i="11"/>
  <c r="AY40" i="11"/>
  <c r="AY36" i="11"/>
  <c r="AY32" i="11"/>
  <c r="AY28" i="11"/>
  <c r="AY24" i="11"/>
  <c r="AY44" i="11"/>
  <c r="AY29" i="11"/>
  <c r="AY33" i="11"/>
  <c r="AY18" i="11"/>
  <c r="AY25" i="11"/>
  <c r="AY21" i="11"/>
  <c r="AY15" i="11"/>
  <c r="AY37" i="11"/>
  <c r="AY19" i="11"/>
  <c r="AY16" i="11"/>
  <c r="AY27" i="11"/>
  <c r="AY26" i="11"/>
  <c r="AY23" i="11"/>
  <c r="AY22" i="11"/>
  <c r="AY20" i="11"/>
  <c r="AY17" i="11"/>
  <c r="AY41" i="10"/>
  <c r="AY38" i="10"/>
  <c r="AY30" i="10"/>
  <c r="AY34" i="10"/>
  <c r="AY26" i="10"/>
  <c r="AY25" i="10"/>
  <c r="AY50" i="9"/>
  <c r="AY46" i="9"/>
  <c r="AY54" i="9" s="1"/>
  <c r="D25" i="4" s="1"/>
  <c r="AY49" i="9"/>
  <c r="AY51" i="9"/>
  <c r="AY36" i="9"/>
  <c r="AY28" i="9"/>
  <c r="AY35" i="9"/>
  <c r="AY27" i="9"/>
  <c r="AY32" i="9"/>
  <c r="AY35" i="8"/>
  <c r="AY63" i="5"/>
  <c r="AY55" i="5"/>
  <c r="AY54" i="5"/>
  <c r="AY51" i="5"/>
  <c r="AY47" i="5"/>
  <c r="AY43" i="5"/>
  <c r="AY39" i="5"/>
  <c r="AY35" i="5"/>
  <c r="AY31" i="5"/>
  <c r="AY27" i="5"/>
  <c r="AY23" i="5"/>
  <c r="AY19" i="5"/>
  <c r="AY68" i="5"/>
  <c r="AY65" i="5"/>
  <c r="AY62" i="5"/>
  <c r="AY60" i="5"/>
  <c r="AY57" i="5"/>
  <c r="AY53" i="5"/>
  <c r="AY52" i="5"/>
  <c r="AY48" i="5"/>
  <c r="AY44" i="5"/>
  <c r="AY40" i="5"/>
  <c r="AY36" i="5"/>
  <c r="AY32" i="5"/>
  <c r="AY28" i="5"/>
  <c r="AY24" i="5"/>
  <c r="AY20" i="5"/>
  <c r="AY67" i="5"/>
  <c r="AY59" i="5"/>
  <c r="AY49" i="5"/>
  <c r="AY45" i="5"/>
  <c r="AY41" i="5"/>
  <c r="AY37" i="5"/>
  <c r="AY56" i="5"/>
  <c r="AY50" i="5"/>
  <c r="AY42" i="5"/>
  <c r="AY61" i="5"/>
  <c r="AY33" i="5"/>
  <c r="AY29" i="5"/>
  <c r="AY25" i="5"/>
  <c r="AY21" i="5"/>
  <c r="AY17" i="5"/>
  <c r="AY64" i="5"/>
  <c r="AY58" i="5"/>
  <c r="AY46" i="5"/>
  <c r="AY38" i="5"/>
  <c r="AY30" i="5"/>
  <c r="AY26" i="5"/>
  <c r="AY22" i="5"/>
  <c r="AY18" i="5"/>
  <c r="AY16" i="5"/>
  <c r="AY69" i="5"/>
  <c r="AY15" i="5"/>
  <c r="AY66" i="5"/>
  <c r="AY34" i="5"/>
  <c r="D8" i="13"/>
  <c r="E8" i="13"/>
  <c r="CJ13" i="6"/>
  <c r="D5" i="13"/>
  <c r="E5" i="13"/>
  <c r="CJ10" i="6"/>
  <c r="BE54" i="11"/>
  <c r="F26" i="4"/>
  <c r="AU3" i="4"/>
  <c r="O28" i="6"/>
  <c r="R28" i="6" s="1"/>
  <c r="BG18" i="4"/>
  <c r="AL18" i="4"/>
  <c r="AL3" i="4" s="1"/>
  <c r="AS18" i="4"/>
  <c r="AZ18" i="4"/>
  <c r="C53" i="8"/>
  <c r="C45" i="8"/>
  <c r="CE42" i="12"/>
  <c r="CE24" i="12"/>
  <c r="CE52" i="11"/>
  <c r="CE50" i="11"/>
  <c r="CE46" i="11"/>
  <c r="CE51" i="11"/>
  <c r="CE47" i="11"/>
  <c r="CE48" i="11"/>
  <c r="CE44" i="11"/>
  <c r="CE42" i="11"/>
  <c r="CE40" i="11"/>
  <c r="CE36" i="11"/>
  <c r="CE32" i="11"/>
  <c r="CE28" i="11"/>
  <c r="CE53" i="11"/>
  <c r="CE43" i="11"/>
  <c r="CE38" i="11"/>
  <c r="CE34" i="11"/>
  <c r="CE30" i="11"/>
  <c r="CE26" i="11"/>
  <c r="CE22" i="11"/>
  <c r="CE41" i="11"/>
  <c r="CE39" i="11"/>
  <c r="CE27" i="11"/>
  <c r="CE24" i="11"/>
  <c r="CE23" i="11"/>
  <c r="CE20" i="11"/>
  <c r="CE25" i="11"/>
  <c r="CE21" i="11"/>
  <c r="CE17" i="11"/>
  <c r="CE18" i="11"/>
  <c r="CE15" i="11"/>
  <c r="CE54" i="11" s="1"/>
  <c r="CE35" i="11"/>
  <c r="CE16" i="11"/>
  <c r="CE31" i="11"/>
  <c r="CE19" i="11"/>
  <c r="CF44" i="10"/>
  <c r="C41" i="10"/>
  <c r="CF36" i="10"/>
  <c r="C21" i="10"/>
  <c r="C22" i="10"/>
  <c r="C29" i="9"/>
  <c r="C19" i="9"/>
  <c r="I31" i="6"/>
  <c r="N31" i="6" s="1"/>
  <c r="AR21" i="4"/>
  <c r="BF21" i="4"/>
  <c r="AK21" i="4"/>
  <c r="AY21" i="4"/>
  <c r="E34" i="9"/>
  <c r="I28" i="6"/>
  <c r="BF18" i="4"/>
  <c r="AK18" i="4"/>
  <c r="AR18" i="4"/>
  <c r="AY18" i="4"/>
  <c r="BC18" i="4" s="1"/>
  <c r="C51" i="8"/>
  <c r="E42" i="8"/>
  <c r="E38" i="8"/>
  <c r="C32" i="8"/>
  <c r="C43" i="8"/>
  <c r="E53" i="8"/>
  <c r="C46" i="8"/>
  <c r="E51" i="8"/>
  <c r="E49" i="8"/>
  <c r="AA39" i="8"/>
  <c r="AA23" i="8"/>
  <c r="C18" i="8"/>
  <c r="C15" i="8"/>
  <c r="AA30" i="8"/>
  <c r="C23" i="8"/>
  <c r="BF54" i="8"/>
  <c r="J26" i="4" s="1"/>
  <c r="AA33" i="8"/>
  <c r="E26" i="8"/>
  <c r="AY17" i="8"/>
  <c r="AY33" i="8"/>
  <c r="E13" i="13"/>
  <c r="D12" i="13"/>
  <c r="E12" i="13"/>
  <c r="CJ17" i="6"/>
  <c r="E17" i="8"/>
  <c r="AF17" i="6"/>
  <c r="AE17" i="6"/>
  <c r="BQ54" i="12"/>
  <c r="G28" i="4" s="1"/>
  <c r="BG70" i="5"/>
  <c r="AZ49" i="12"/>
  <c r="AZ53" i="12"/>
  <c r="AZ48" i="12"/>
  <c r="AZ46" i="12"/>
  <c r="AZ45" i="12"/>
  <c r="AZ44" i="12"/>
  <c r="AZ43" i="12"/>
  <c r="AZ38" i="12"/>
  <c r="AZ42" i="12"/>
  <c r="AZ39" i="12"/>
  <c r="AZ51" i="12"/>
  <c r="AZ47" i="12"/>
  <c r="AZ41" i="12"/>
  <c r="AZ52" i="12"/>
  <c r="AZ34" i="12"/>
  <c r="AZ50" i="12"/>
  <c r="AZ40" i="12"/>
  <c r="AZ28" i="12"/>
  <c r="AZ26" i="12"/>
  <c r="AZ22" i="12"/>
  <c r="AZ18" i="12"/>
  <c r="AZ30" i="12"/>
  <c r="AZ29" i="12"/>
  <c r="AZ23" i="12"/>
  <c r="AZ19" i="12"/>
  <c r="AZ36" i="12"/>
  <c r="AZ35" i="12"/>
  <c r="AZ37" i="12"/>
  <c r="AZ33" i="12"/>
  <c r="AZ24" i="12"/>
  <c r="AZ20" i="12"/>
  <c r="AZ16" i="12"/>
  <c r="AZ53" i="11"/>
  <c r="AZ32" i="12"/>
  <c r="AZ31" i="12"/>
  <c r="AZ27" i="12"/>
  <c r="AZ25" i="12"/>
  <c r="AZ51" i="11"/>
  <c r="AZ47" i="11"/>
  <c r="AZ43" i="11"/>
  <c r="AZ52" i="11"/>
  <c r="AZ48" i="11"/>
  <c r="AZ44" i="11"/>
  <c r="AZ49" i="11"/>
  <c r="AZ45" i="11"/>
  <c r="AZ15" i="12"/>
  <c r="AZ17" i="12"/>
  <c r="AZ46" i="11"/>
  <c r="AZ42" i="11"/>
  <c r="AZ41" i="11"/>
  <c r="AZ39" i="11"/>
  <c r="AZ35" i="11"/>
  <c r="AZ31" i="11"/>
  <c r="AZ27" i="11"/>
  <c r="AZ23" i="11"/>
  <c r="AZ19" i="11"/>
  <c r="AZ15" i="11"/>
  <c r="AZ54" i="11" s="1"/>
  <c r="M25" i="4" s="1"/>
  <c r="AZ50" i="11"/>
  <c r="AZ40" i="11"/>
  <c r="AZ36" i="11"/>
  <c r="AZ32" i="11"/>
  <c r="AZ28" i="11"/>
  <c r="AZ24" i="11"/>
  <c r="AZ20" i="11"/>
  <c r="AZ16" i="11"/>
  <c r="AZ21" i="12"/>
  <c r="AZ37" i="11"/>
  <c r="AZ33" i="11"/>
  <c r="AZ29" i="11"/>
  <c r="AZ25" i="11"/>
  <c r="AZ21" i="11"/>
  <c r="AZ17" i="11"/>
  <c r="AZ38" i="11"/>
  <c r="AZ52" i="10"/>
  <c r="AZ18" i="11"/>
  <c r="AZ30" i="11"/>
  <c r="AZ26" i="11"/>
  <c r="AZ22" i="11"/>
  <c r="AZ34" i="11"/>
  <c r="AZ53" i="10"/>
  <c r="AZ49" i="10"/>
  <c r="AZ41" i="10"/>
  <c r="AZ39" i="10"/>
  <c r="AZ35" i="10"/>
  <c r="AZ38" i="10"/>
  <c r="AZ45" i="10"/>
  <c r="AZ44" i="10"/>
  <c r="AZ43" i="10"/>
  <c r="AZ48" i="10"/>
  <c r="AZ23" i="10"/>
  <c r="AZ34" i="10"/>
  <c r="AZ26" i="10"/>
  <c r="AZ54" i="10" s="1"/>
  <c r="L25" i="4" s="1"/>
  <c r="AZ24" i="10"/>
  <c r="AZ16" i="10"/>
  <c r="AZ53" i="9"/>
  <c r="AZ19" i="10"/>
  <c r="AZ17" i="10"/>
  <c r="AZ46" i="9"/>
  <c r="AZ50" i="9"/>
  <c r="AZ47" i="9"/>
  <c r="AZ51" i="9"/>
  <c r="AZ36" i="9"/>
  <c r="AZ45" i="9"/>
  <c r="AZ33" i="9"/>
  <c r="AZ25" i="9"/>
  <c r="AZ30" i="9"/>
  <c r="AZ27" i="9"/>
  <c r="AZ32" i="9"/>
  <c r="AZ29" i="9"/>
  <c r="AZ17" i="9"/>
  <c r="AZ53" i="8"/>
  <c r="AZ49" i="8"/>
  <c r="AZ24" i="9"/>
  <c r="AZ23" i="9"/>
  <c r="AZ18" i="9"/>
  <c r="AZ19" i="9"/>
  <c r="AZ45" i="8"/>
  <c r="AZ39" i="8"/>
  <c r="AZ36" i="8"/>
  <c r="AZ32" i="8"/>
  <c r="AZ46" i="8"/>
  <c r="AZ42" i="8"/>
  <c r="AZ50" i="8"/>
  <c r="AZ31" i="8"/>
  <c r="AZ29" i="8"/>
  <c r="AZ69" i="5"/>
  <c r="AZ65" i="5"/>
  <c r="AZ61" i="5"/>
  <c r="AZ57" i="5"/>
  <c r="AZ28" i="8"/>
  <c r="AZ26" i="8"/>
  <c r="AZ17" i="8"/>
  <c r="AZ66" i="5"/>
  <c r="AZ62" i="5"/>
  <c r="AZ58" i="5"/>
  <c r="AZ54" i="5"/>
  <c r="AZ30" i="8"/>
  <c r="AZ24" i="8"/>
  <c r="AZ22" i="8"/>
  <c r="AZ20" i="8"/>
  <c r="AZ16" i="8"/>
  <c r="AZ54" i="8" s="1"/>
  <c r="J25" i="4" s="1"/>
  <c r="AZ68" i="5"/>
  <c r="AZ67" i="5"/>
  <c r="AZ59" i="5"/>
  <c r="AZ49" i="5"/>
  <c r="AZ45" i="5"/>
  <c r="AZ41" i="5"/>
  <c r="AZ37" i="5"/>
  <c r="AZ33" i="5"/>
  <c r="AZ29" i="5"/>
  <c r="AZ25" i="5"/>
  <c r="AZ21" i="5"/>
  <c r="AZ17" i="5"/>
  <c r="AZ70" i="5" s="1"/>
  <c r="AZ64" i="5"/>
  <c r="AZ56" i="5"/>
  <c r="AZ50" i="5"/>
  <c r="AZ46" i="5"/>
  <c r="AZ42" i="5"/>
  <c r="AZ38" i="5"/>
  <c r="AZ34" i="5"/>
  <c r="AZ63" i="5"/>
  <c r="AZ55" i="5"/>
  <c r="AZ51" i="5"/>
  <c r="AZ47" i="5"/>
  <c r="AZ43" i="5"/>
  <c r="AZ39" i="5"/>
  <c r="AZ35" i="5"/>
  <c r="AZ31" i="5"/>
  <c r="AZ27" i="5"/>
  <c r="AZ23" i="5"/>
  <c r="AZ19" i="5"/>
  <c r="AZ15" i="5"/>
  <c r="AZ60" i="5"/>
  <c r="AZ53" i="5"/>
  <c r="AZ48" i="5"/>
  <c r="AZ40" i="5"/>
  <c r="AZ32" i="5"/>
  <c r="AZ30" i="5"/>
  <c r="AZ28" i="5"/>
  <c r="AZ26" i="5"/>
  <c r="AZ24" i="5"/>
  <c r="AZ22" i="5"/>
  <c r="AZ20" i="5"/>
  <c r="AZ18" i="5"/>
  <c r="AZ16" i="5"/>
  <c r="AZ52" i="5"/>
  <c r="AZ44" i="5"/>
  <c r="AZ36" i="5"/>
  <c r="V70" i="5"/>
  <c r="BG54" i="11"/>
  <c r="T26" i="4"/>
  <c r="AE26" i="4" s="1"/>
  <c r="AE34" i="6"/>
  <c r="AE31" i="6"/>
  <c r="AY21" i="6"/>
  <c r="D10" i="18"/>
  <c r="BV10" i="6"/>
  <c r="CG10" i="6"/>
  <c r="AT54" i="12"/>
  <c r="N24" i="4"/>
  <c r="W53" i="12"/>
  <c r="W52" i="12"/>
  <c r="W39" i="12"/>
  <c r="W48" i="12"/>
  <c r="W40" i="12"/>
  <c r="W51" i="12"/>
  <c r="W50" i="12"/>
  <c r="W42" i="12"/>
  <c r="W41" i="12"/>
  <c r="W35" i="12"/>
  <c r="W44" i="12"/>
  <c r="W37" i="12"/>
  <c r="W34" i="12"/>
  <c r="W47" i="12"/>
  <c r="W46" i="12"/>
  <c r="W33" i="12"/>
  <c r="W32" i="12"/>
  <c r="W29" i="12"/>
  <c r="W49" i="12"/>
  <c r="W38" i="12"/>
  <c r="W36" i="12"/>
  <c r="W23" i="12"/>
  <c r="W19" i="12"/>
  <c r="W30" i="12"/>
  <c r="W24" i="12"/>
  <c r="W20" i="12"/>
  <c r="W27" i="12"/>
  <c r="W31" i="12"/>
  <c r="W25" i="12"/>
  <c r="W21" i="12"/>
  <c r="W17" i="12"/>
  <c r="W45" i="12"/>
  <c r="W28" i="12"/>
  <c r="W22" i="12"/>
  <c r="W53" i="11"/>
  <c r="W52" i="11"/>
  <c r="W48" i="11"/>
  <c r="W44" i="11"/>
  <c r="W26" i="12"/>
  <c r="W18" i="12"/>
  <c r="W15" i="12"/>
  <c r="W49" i="11"/>
  <c r="W45" i="11"/>
  <c r="W50" i="11"/>
  <c r="W46" i="11"/>
  <c r="W43" i="12"/>
  <c r="W16" i="12"/>
  <c r="W43" i="11"/>
  <c r="W40" i="11"/>
  <c r="W36" i="11"/>
  <c r="W32" i="11"/>
  <c r="W28" i="11"/>
  <c r="W24" i="11"/>
  <c r="W20" i="11"/>
  <c r="W16" i="11"/>
  <c r="W47" i="11"/>
  <c r="W37" i="11"/>
  <c r="W33" i="11"/>
  <c r="W29" i="11"/>
  <c r="W25" i="11"/>
  <c r="W21" i="11"/>
  <c r="W17" i="11"/>
  <c r="W51" i="11"/>
  <c r="W42" i="11"/>
  <c r="W41" i="11"/>
  <c r="W38" i="11"/>
  <c r="W34" i="11"/>
  <c r="W30" i="11"/>
  <c r="W26" i="11"/>
  <c r="W22" i="11"/>
  <c r="W18" i="11"/>
  <c r="W39" i="11"/>
  <c r="W35" i="11"/>
  <c r="W31" i="11"/>
  <c r="W27" i="11"/>
  <c r="W23" i="11"/>
  <c r="W19" i="11"/>
  <c r="W42" i="10"/>
  <c r="W41" i="10"/>
  <c r="W40" i="10"/>
  <c r="W15" i="11"/>
  <c r="W43" i="10"/>
  <c r="W26" i="10"/>
  <c r="W28" i="10"/>
  <c r="W36" i="10"/>
  <c r="W15" i="10"/>
  <c r="W52" i="9"/>
  <c r="W36" i="9"/>
  <c r="W44" i="9"/>
  <c r="W38" i="9"/>
  <c r="W30" i="9"/>
  <c r="W25" i="9"/>
  <c r="W33" i="9"/>
  <c r="W29" i="9"/>
  <c r="W37" i="9"/>
  <c r="W37" i="8"/>
  <c r="W35" i="8"/>
  <c r="W66" i="5"/>
  <c r="W62" i="5"/>
  <c r="W58" i="5"/>
  <c r="W67" i="5"/>
  <c r="W63" i="5"/>
  <c r="W59" i="5"/>
  <c r="W55" i="5"/>
  <c r="W27" i="8"/>
  <c r="W69" i="5"/>
  <c r="W61" i="5"/>
  <c r="W68" i="5"/>
  <c r="W60" i="5"/>
  <c r="W50" i="5"/>
  <c r="W46" i="5"/>
  <c r="W42" i="5"/>
  <c r="W38" i="5"/>
  <c r="W34" i="5"/>
  <c r="W30" i="5"/>
  <c r="W26" i="5"/>
  <c r="W22" i="5"/>
  <c r="W18" i="5"/>
  <c r="W65" i="5"/>
  <c r="W57" i="5"/>
  <c r="W54" i="5"/>
  <c r="W53" i="5"/>
  <c r="W51" i="5"/>
  <c r="W47" i="5"/>
  <c r="W43" i="5"/>
  <c r="W39" i="5"/>
  <c r="W35" i="5"/>
  <c r="W64" i="5"/>
  <c r="W56" i="5"/>
  <c r="W52" i="5"/>
  <c r="W48" i="5"/>
  <c r="W44" i="5"/>
  <c r="W40" i="5"/>
  <c r="W36" i="5"/>
  <c r="W32" i="5"/>
  <c r="W28" i="5"/>
  <c r="W24" i="5"/>
  <c r="W20" i="5"/>
  <c r="W16" i="5"/>
  <c r="W49" i="5"/>
  <c r="W41" i="5"/>
  <c r="W33" i="5"/>
  <c r="W29" i="5"/>
  <c r="W25" i="5"/>
  <c r="W21" i="5"/>
  <c r="W17" i="5"/>
  <c r="W15" i="5"/>
  <c r="W31" i="5"/>
  <c r="W27" i="5"/>
  <c r="W23" i="5"/>
  <c r="W19" i="5"/>
  <c r="W45" i="5"/>
  <c r="W37" i="5"/>
  <c r="O29" i="6"/>
  <c r="BG19" i="4"/>
  <c r="AL19" i="4"/>
  <c r="AZ19" i="4"/>
  <c r="AS19" i="4"/>
  <c r="AV19" i="4" s="1"/>
  <c r="I38" i="6"/>
  <c r="AY28" i="4"/>
  <c r="AY29" i="4" s="1"/>
  <c r="BF28" i="4"/>
  <c r="AK28" i="4"/>
  <c r="AR28" i="4"/>
  <c r="I30" i="6"/>
  <c r="AR20" i="4"/>
  <c r="AY20" i="4"/>
  <c r="BF20" i="4"/>
  <c r="AK20" i="4"/>
  <c r="AK29" i="4" s="1"/>
  <c r="CF34" i="10"/>
  <c r="CF36" i="12"/>
  <c r="CF47" i="12"/>
  <c r="CE29" i="12"/>
  <c r="CE36" i="12"/>
  <c r="CF35" i="12"/>
  <c r="CE29" i="11"/>
  <c r="CF51" i="11"/>
  <c r="CF53" i="11"/>
  <c r="CF44" i="11"/>
  <c r="CF48" i="11"/>
  <c r="CF40" i="11"/>
  <c r="CF36" i="11"/>
  <c r="CF24" i="11"/>
  <c r="CF20" i="11"/>
  <c r="CF32" i="11"/>
  <c r="CF28" i="11"/>
  <c r="CF16" i="11"/>
  <c r="C53" i="10"/>
  <c r="C49" i="10"/>
  <c r="C51" i="10"/>
  <c r="C48" i="10"/>
  <c r="C40" i="10"/>
  <c r="C35" i="10"/>
  <c r="C32" i="10"/>
  <c r="CF33" i="10"/>
  <c r="C52" i="9"/>
  <c r="CF16" i="10"/>
  <c r="BQ54" i="10"/>
  <c r="E28" i="4" s="1"/>
  <c r="O33" i="6"/>
  <c r="BG23" i="4"/>
  <c r="AL23" i="4"/>
  <c r="AS23" i="4"/>
  <c r="AZ23" i="4"/>
  <c r="C51" i="9"/>
  <c r="C48" i="9"/>
  <c r="C33" i="9"/>
  <c r="CA54" i="9"/>
  <c r="CF35" i="9" s="1"/>
  <c r="C17" i="9"/>
  <c r="I29" i="6"/>
  <c r="AY19" i="4"/>
  <c r="AK19" i="4"/>
  <c r="AR19" i="4"/>
  <c r="BF19" i="4"/>
  <c r="E46" i="8"/>
  <c r="E54" i="8" s="1"/>
  <c r="E52" i="8"/>
  <c r="C47" i="8"/>
  <c r="C42" i="8"/>
  <c r="E43" i="8"/>
  <c r="C41" i="8"/>
  <c r="AA46" i="8"/>
  <c r="Q26" i="4"/>
  <c r="AB26" i="4" s="1"/>
  <c r="AA28" i="8"/>
  <c r="E23" i="8"/>
  <c r="AA24" i="8"/>
  <c r="AA22" i="8"/>
  <c r="C19" i="8"/>
  <c r="AY27" i="8"/>
  <c r="AY54" i="8" s="1"/>
  <c r="C25" i="4" s="1"/>
  <c r="AA17" i="8"/>
  <c r="L23" i="18"/>
  <c r="L24" i="18" s="1"/>
  <c r="AY20" i="6"/>
  <c r="AU22" i="6"/>
  <c r="AU23" i="6"/>
  <c r="BB10" i="6"/>
  <c r="AY10" i="6"/>
  <c r="AY23" i="6" s="1"/>
  <c r="AD13" i="6"/>
  <c r="AD17" i="6"/>
  <c r="CK22" i="6"/>
  <c r="BK3" i="6" s="1"/>
  <c r="CK23" i="6"/>
  <c r="BQ24" i="4"/>
  <c r="AE28" i="6"/>
  <c r="Y28" i="6"/>
  <c r="AF20" i="6"/>
  <c r="AD20" i="6"/>
  <c r="M33" i="6"/>
  <c r="Q54" i="12"/>
  <c r="U19" i="4" s="1"/>
  <c r="AF19" i="4" s="1"/>
  <c r="D14" i="13"/>
  <c r="E14" i="13" s="1"/>
  <c r="CJ19" i="6"/>
  <c r="CX19" i="6"/>
  <c r="CF65" i="5"/>
  <c r="CF51" i="5"/>
  <c r="CF47" i="5"/>
  <c r="CF43" i="5"/>
  <c r="CF39" i="5"/>
  <c r="CF48" i="5"/>
  <c r="CF44" i="5"/>
  <c r="CF40" i="5"/>
  <c r="CF36" i="5"/>
  <c r="CF58" i="5"/>
  <c r="CF54" i="5"/>
  <c r="CF30" i="5"/>
  <c r="CF38" i="5"/>
  <c r="CF34" i="5"/>
  <c r="CF57" i="5"/>
  <c r="CF50" i="5"/>
  <c r="CF42" i="5"/>
  <c r="CF15" i="5"/>
  <c r="CF53" i="5"/>
  <c r="CF46" i="5"/>
  <c r="CF32" i="5"/>
  <c r="CF28" i="5"/>
  <c r="CF24" i="5"/>
  <c r="CF20" i="5"/>
  <c r="CF16" i="5"/>
  <c r="AT54" i="11"/>
  <c r="M24" i="4" s="1"/>
  <c r="CF18" i="5"/>
  <c r="CE40" i="9"/>
  <c r="AT54" i="9"/>
  <c r="K24" i="4" s="1"/>
  <c r="AD15" i="6"/>
  <c r="AF15" i="6"/>
  <c r="Z130" i="17"/>
  <c r="S2" i="17" s="1"/>
  <c r="AA8" i="17"/>
  <c r="C43" i="10"/>
  <c r="C19" i="10"/>
  <c r="AU54" i="10"/>
  <c r="S24" i="4" s="1"/>
  <c r="AD24" i="4"/>
  <c r="CE51" i="12"/>
  <c r="H17" i="13"/>
  <c r="CE43" i="12"/>
  <c r="CF50" i="12"/>
  <c r="CF51" i="12"/>
  <c r="CF53" i="12"/>
  <c r="CF46" i="12"/>
  <c r="CF43" i="12"/>
  <c r="CF42" i="12"/>
  <c r="CF29" i="12"/>
  <c r="CF24" i="12"/>
  <c r="CF20" i="12"/>
  <c r="CF25" i="12"/>
  <c r="CF21" i="12"/>
  <c r="CF37" i="12"/>
  <c r="CF28" i="12"/>
  <c r="CF19" i="12"/>
  <c r="CF16" i="12"/>
  <c r="CF23" i="12"/>
  <c r="CF15" i="12"/>
  <c r="CF17" i="12"/>
  <c r="CF33" i="12"/>
  <c r="CE22" i="12"/>
  <c r="CE45" i="11"/>
  <c r="C45" i="10"/>
  <c r="C44" i="10"/>
  <c r="C31" i="10"/>
  <c r="C23" i="10"/>
  <c r="O38" i="6"/>
  <c r="P38" i="6" s="1"/>
  <c r="AZ28" i="4"/>
  <c r="BG28" i="4"/>
  <c r="AS28" i="4"/>
  <c r="AL28" i="4"/>
  <c r="CE53" i="9"/>
  <c r="CE30" i="9"/>
  <c r="C26" i="9"/>
  <c r="C40" i="9"/>
  <c r="I54" i="9"/>
  <c r="D18" i="4" s="1"/>
  <c r="C15" i="9"/>
  <c r="C31" i="9"/>
  <c r="E20" i="9"/>
  <c r="C36" i="8"/>
  <c r="C44" i="8"/>
  <c r="E41" i="8"/>
  <c r="C48" i="8"/>
  <c r="AA34" i="8"/>
  <c r="E33" i="8"/>
  <c r="E29" i="8"/>
  <c r="D16" i="13"/>
  <c r="E16" i="13"/>
  <c r="CJ21" i="6"/>
  <c r="C33" i="6"/>
  <c r="AX23" i="4"/>
  <c r="BC23" i="4"/>
  <c r="BE23" i="4"/>
  <c r="AJ23" i="4"/>
  <c r="AQ23" i="4"/>
  <c r="AV23" i="4"/>
  <c r="BQ23" i="4"/>
  <c r="BE54" i="8"/>
  <c r="C26" i="4"/>
  <c r="H26" i="4" s="1"/>
  <c r="AA31" i="8"/>
  <c r="C17" i="8"/>
  <c r="C22" i="8"/>
  <c r="AY29" i="8"/>
  <c r="AY16" i="8"/>
  <c r="E20" i="8"/>
  <c r="D10" i="13"/>
  <c r="E10" i="13" s="1"/>
  <c r="CJ15" i="6"/>
  <c r="AE18" i="6"/>
  <c r="AD18" i="6"/>
  <c r="CX13" i="6"/>
  <c r="AY14" i="6"/>
  <c r="AW14" i="6"/>
  <c r="BQ70" i="5"/>
  <c r="AE30" i="6"/>
  <c r="BF54" i="11"/>
  <c r="M26" i="4" s="1"/>
  <c r="BF54" i="12"/>
  <c r="N26" i="4"/>
  <c r="CF26" i="5"/>
  <c r="CE42" i="9"/>
  <c r="CE28" i="9"/>
  <c r="CF25" i="10"/>
  <c r="AX23" i="6"/>
  <c r="W54" i="9"/>
  <c r="R20" i="4" s="1"/>
  <c r="AC20" i="4" s="1"/>
  <c r="CE49" i="9"/>
  <c r="AY54" i="10"/>
  <c r="E25" i="4"/>
  <c r="AO27" i="4"/>
  <c r="CE24" i="9"/>
  <c r="K35" i="6"/>
  <c r="J35" i="6"/>
  <c r="N35" i="6"/>
  <c r="L35" i="6"/>
  <c r="CF15" i="9"/>
  <c r="T32" i="6"/>
  <c r="R32" i="6"/>
  <c r="Q32" i="6"/>
  <c r="P32" i="6"/>
  <c r="E21" i="4"/>
  <c r="D54" i="8"/>
  <c r="J17" i="4" s="1"/>
  <c r="AA54" i="9"/>
  <c r="D21" i="4"/>
  <c r="H21" i="4" s="1"/>
  <c r="AY70" i="5"/>
  <c r="CF52" i="9"/>
  <c r="CF19" i="9"/>
  <c r="CF20" i="9"/>
  <c r="CF38" i="9"/>
  <c r="CF22" i="9"/>
  <c r="CF43" i="9"/>
  <c r="CF30" i="9"/>
  <c r="CF21" i="9"/>
  <c r="CF44" i="9"/>
  <c r="CF17" i="9"/>
  <c r="CF25" i="9"/>
  <c r="CF36" i="9"/>
  <c r="AA54" i="12"/>
  <c r="G21" i="4" s="1"/>
  <c r="F37" i="6"/>
  <c r="E37" i="6"/>
  <c r="G37" i="6" s="1"/>
  <c r="D37" i="6"/>
  <c r="H37" i="6"/>
  <c r="D54" i="12"/>
  <c r="N17" i="4"/>
  <c r="AO18" i="4"/>
  <c r="CF28" i="9"/>
  <c r="AV22" i="4"/>
  <c r="T16" i="18"/>
  <c r="D23" i="18" s="1"/>
  <c r="AY54" i="11"/>
  <c r="F25" i="4" s="1"/>
  <c r="AK3" i="4"/>
  <c r="N37" i="6"/>
  <c r="L37" i="6"/>
  <c r="K37" i="6"/>
  <c r="I70" i="5"/>
  <c r="C70" i="5"/>
  <c r="F33" i="6"/>
  <c r="E33" i="6"/>
  <c r="D33" i="6"/>
  <c r="H33" i="6"/>
  <c r="T38" i="6"/>
  <c r="AB18" i="4"/>
  <c r="K27" i="6"/>
  <c r="J27" i="6"/>
  <c r="N27" i="6"/>
  <c r="L27" i="6"/>
  <c r="E32" i="6"/>
  <c r="D32" i="6"/>
  <c r="G32" i="6" s="1"/>
  <c r="H32" i="6"/>
  <c r="F32" i="6"/>
  <c r="T37" i="6"/>
  <c r="R37" i="6"/>
  <c r="Q37" i="6"/>
  <c r="S37" i="6" s="1"/>
  <c r="P37" i="6"/>
  <c r="T36" i="6"/>
  <c r="R36" i="6"/>
  <c r="S36" i="6" s="1"/>
  <c r="Q36" i="6"/>
  <c r="P36" i="6"/>
  <c r="O3" i="13"/>
  <c r="BE3" i="6"/>
  <c r="L29" i="6"/>
  <c r="T33" i="6"/>
  <c r="R33" i="6"/>
  <c r="Q33" i="6"/>
  <c r="P33" i="6"/>
  <c r="T29" i="6"/>
  <c r="R29" i="6"/>
  <c r="Q29" i="6"/>
  <c r="P29" i="6"/>
  <c r="E54" i="11"/>
  <c r="T17" i="4" s="1"/>
  <c r="Q17" i="4"/>
  <c r="D70" i="5"/>
  <c r="E28" i="6"/>
  <c r="D28" i="6"/>
  <c r="H28" i="6"/>
  <c r="F28" i="6"/>
  <c r="G28" i="6" s="1"/>
  <c r="AB21" i="4"/>
  <c r="CF31" i="9"/>
  <c r="CF51" i="9"/>
  <c r="CF50" i="9"/>
  <c r="T28" i="6"/>
  <c r="Q28" i="6"/>
  <c r="P28" i="6"/>
  <c r="AA54" i="11"/>
  <c r="F21" i="4"/>
  <c r="E54" i="12"/>
  <c r="U17" i="4"/>
  <c r="I54" i="12"/>
  <c r="G18" i="4" s="1"/>
  <c r="L36" i="6"/>
  <c r="K36" i="6"/>
  <c r="J36" i="6"/>
  <c r="N36" i="6"/>
  <c r="CF32" i="9"/>
  <c r="R35" i="6"/>
  <c r="Q35" i="6"/>
  <c r="S35" i="6" s="1"/>
  <c r="P35" i="6"/>
  <c r="T35" i="6"/>
  <c r="CF48" i="9"/>
  <c r="L28" i="6"/>
  <c r="M28" i="6" s="1"/>
  <c r="K28" i="6"/>
  <c r="J28" i="6"/>
  <c r="N28" i="6"/>
  <c r="CF46" i="9"/>
  <c r="BF29" i="4"/>
  <c r="D43" i="4" s="1"/>
  <c r="L32" i="6"/>
  <c r="K32" i="6"/>
  <c r="J32" i="6"/>
  <c r="N32" i="6"/>
  <c r="R27" i="6"/>
  <c r="Q27" i="6"/>
  <c r="P27" i="6"/>
  <c r="T27" i="6"/>
  <c r="CF42" i="10"/>
  <c r="AA130" i="17"/>
  <c r="AB8" i="17"/>
  <c r="N38" i="6"/>
  <c r="L38" i="6"/>
  <c r="K38" i="6"/>
  <c r="J38" i="6"/>
  <c r="W70" i="5"/>
  <c r="AZ54" i="12"/>
  <c r="N25" i="4"/>
  <c r="AY54" i="12"/>
  <c r="G25" i="4" s="1"/>
  <c r="H25" i="4" s="1"/>
  <c r="AR29" i="4"/>
  <c r="AR3" i="4"/>
  <c r="D54" i="11"/>
  <c r="M17" i="4"/>
  <c r="CF41" i="9"/>
  <c r="AB70" i="5"/>
  <c r="BC22" i="4"/>
  <c r="N34" i="6"/>
  <c r="L34" i="6"/>
  <c r="K34" i="6"/>
  <c r="J34" i="6"/>
  <c r="M34" i="6" s="1"/>
  <c r="E54" i="9"/>
  <c r="R17" i="4" s="1"/>
  <c r="N30" i="6"/>
  <c r="L30" i="6"/>
  <c r="K30" i="6"/>
  <c r="M30" i="6" s="1"/>
  <c r="J30" i="6"/>
  <c r="K31" i="6"/>
  <c r="J31" i="6"/>
  <c r="L31" i="6"/>
  <c r="AA70" i="5"/>
  <c r="E70" i="5"/>
  <c r="AY3" i="4"/>
  <c r="AV18" i="4"/>
  <c r="I54" i="11"/>
  <c r="F18" i="4" s="1"/>
  <c r="CF53" i="10"/>
  <c r="CF45" i="10"/>
  <c r="CF46" i="10"/>
  <c r="CF20" i="10"/>
  <c r="CF24" i="10"/>
  <c r="CF29" i="10"/>
  <c r="CF39" i="10"/>
  <c r="CF17" i="10"/>
  <c r="CF21" i="10"/>
  <c r="CF38" i="10"/>
  <c r="CF49" i="10"/>
  <c r="CF31" i="10"/>
  <c r="CF51" i="10"/>
  <c r="CF48" i="10"/>
  <c r="CF23" i="10"/>
  <c r="CF18" i="10"/>
  <c r="CF54" i="10" s="1"/>
  <c r="CF32" i="10"/>
  <c r="CF22" i="10"/>
  <c r="CF37" i="10"/>
  <c r="CF26" i="10"/>
  <c r="CF40" i="10"/>
  <c r="CF47" i="10"/>
  <c r="CF50" i="10"/>
  <c r="CF52" i="10"/>
  <c r="CF28" i="10"/>
  <c r="CF43" i="10"/>
  <c r="CF19" i="10"/>
  <c r="CF41" i="10"/>
  <c r="AS3" i="4"/>
  <c r="CF30" i="10"/>
  <c r="S32" i="6"/>
  <c r="M35" i="6"/>
  <c r="M36" i="6"/>
  <c r="M32" i="6"/>
  <c r="G33" i="6"/>
  <c r="M31" i="6"/>
  <c r="S27" i="6"/>
  <c r="S28" i="6"/>
  <c r="S33" i="6"/>
  <c r="D24" i="18"/>
  <c r="S29" i="6"/>
  <c r="M27" i="6"/>
  <c r="D42" i="4"/>
  <c r="BD68" i="7" l="1"/>
  <c r="BB68" i="7"/>
  <c r="BC68" i="7"/>
  <c r="AY68" i="7"/>
  <c r="AJ25" i="4"/>
  <c r="BE25" i="4"/>
  <c r="BJ25" i="4" s="1"/>
  <c r="AX25" i="4"/>
  <c r="BQ25" i="4"/>
  <c r="C35" i="6"/>
  <c r="AQ25" i="4"/>
  <c r="AQ21" i="4"/>
  <c r="AX21" i="4"/>
  <c r="BC21" i="4" s="1"/>
  <c r="C31" i="6"/>
  <c r="AJ21" i="4"/>
  <c r="AO21" i="4" s="1"/>
  <c r="BE21" i="4"/>
  <c r="BQ21" i="4"/>
  <c r="AT35" i="8"/>
  <c r="AU35" i="8"/>
  <c r="AX54" i="8"/>
  <c r="AS35" i="8"/>
  <c r="BR35" i="8"/>
  <c r="BS35" i="8"/>
  <c r="BQ35" i="8"/>
  <c r="BV54" i="8"/>
  <c r="V36" i="8"/>
  <c r="U36" i="8"/>
  <c r="W36" i="8"/>
  <c r="Z54" i="8"/>
  <c r="AT36" i="8"/>
  <c r="AS36" i="8"/>
  <c r="AU36" i="8"/>
  <c r="AC17" i="4"/>
  <c r="W54" i="11"/>
  <c r="T20" i="4" s="1"/>
  <c r="AE20" i="4" s="1"/>
  <c r="F54" i="8"/>
  <c r="BL17" i="4" s="1"/>
  <c r="BZ15" i="8"/>
  <c r="D54" i="9"/>
  <c r="K17" i="4" s="1"/>
  <c r="AE17" i="4"/>
  <c r="C54" i="12"/>
  <c r="G17" i="4" s="1"/>
  <c r="L39" i="6"/>
  <c r="D47" i="6" s="1"/>
  <c r="I54" i="10"/>
  <c r="E18" i="4" s="1"/>
  <c r="W54" i="10"/>
  <c r="S20" i="4" s="1"/>
  <c r="AD20" i="4" s="1"/>
  <c r="AQ24" i="4"/>
  <c r="AV24" i="4" s="1"/>
  <c r="BE24" i="4"/>
  <c r="AX24" i="4"/>
  <c r="C34" i="6"/>
  <c r="AJ24" i="4"/>
  <c r="N29" i="6"/>
  <c r="N39" i="6" s="1"/>
  <c r="K29" i="6"/>
  <c r="K39" i="6" s="1"/>
  <c r="D46" i="6" s="1"/>
  <c r="J29" i="6"/>
  <c r="W54" i="12"/>
  <c r="U20" i="4" s="1"/>
  <c r="AF20" i="4" s="1"/>
  <c r="C54" i="11"/>
  <c r="F17" i="4" s="1"/>
  <c r="J54" i="10"/>
  <c r="L18" i="4" s="1"/>
  <c r="O18" i="4" s="1"/>
  <c r="CE48" i="9"/>
  <c r="CE17" i="9"/>
  <c r="CE33" i="9"/>
  <c r="CE18" i="9"/>
  <c r="CE46" i="9"/>
  <c r="CE43" i="9"/>
  <c r="CE15" i="9"/>
  <c r="CE19" i="9"/>
  <c r="CE20" i="9"/>
  <c r="CE41" i="9"/>
  <c r="CE44" i="9"/>
  <c r="CE22" i="9"/>
  <c r="CE36" i="9"/>
  <c r="CE25" i="9"/>
  <c r="CE16" i="9"/>
  <c r="CE50" i="9"/>
  <c r="CE32" i="9"/>
  <c r="CE35" i="9"/>
  <c r="CE38" i="9"/>
  <c r="CE27" i="9"/>
  <c r="CE26" i="9"/>
  <c r="CE31" i="9"/>
  <c r="CE21" i="9"/>
  <c r="CE29" i="9"/>
  <c r="CE52" i="9"/>
  <c r="CE47" i="9"/>
  <c r="CE37" i="9"/>
  <c r="CE39" i="9"/>
  <c r="C54" i="8"/>
  <c r="C17" i="4" s="1"/>
  <c r="CE34" i="9"/>
  <c r="E54" i="10"/>
  <c r="S17" i="4" s="1"/>
  <c r="V17" i="4" s="1"/>
  <c r="AB17" i="4"/>
  <c r="I54" i="8"/>
  <c r="C18" i="4" s="1"/>
  <c r="M38" i="6"/>
  <c r="I39" i="6"/>
  <c r="CE23" i="9"/>
  <c r="BG54" i="9"/>
  <c r="R26" i="4" s="1"/>
  <c r="AZ54" i="9"/>
  <c r="K25" i="4" s="1"/>
  <c r="O25" i="4" s="1"/>
  <c r="C54" i="10"/>
  <c r="E17" i="4" s="1"/>
  <c r="Q54" i="10"/>
  <c r="S19" i="4" s="1"/>
  <c r="AD19" i="4" s="1"/>
  <c r="AF17" i="4"/>
  <c r="AB54" i="9"/>
  <c r="K21" i="4" s="1"/>
  <c r="AB54" i="11"/>
  <c r="M21" i="4" s="1"/>
  <c r="AB54" i="12"/>
  <c r="N21" i="4" s="1"/>
  <c r="BQ54" i="9"/>
  <c r="D28" i="4" s="1"/>
  <c r="C54" i="9"/>
  <c r="D17" i="4" s="1"/>
  <c r="R38" i="6"/>
  <c r="Q38" i="6"/>
  <c r="S38" i="6" s="1"/>
  <c r="Q54" i="9"/>
  <c r="R19" i="4" s="1"/>
  <c r="AC19" i="4" s="1"/>
  <c r="CF18" i="9"/>
  <c r="CF24" i="9"/>
  <c r="CF45" i="9"/>
  <c r="CF53" i="9"/>
  <c r="BR36" i="8"/>
  <c r="BS36" i="8"/>
  <c r="U37" i="8"/>
  <c r="V37" i="8"/>
  <c r="AU37" i="8"/>
  <c r="AT37" i="8"/>
  <c r="AS37" i="8"/>
  <c r="BR37" i="8"/>
  <c r="BS37" i="8"/>
  <c r="BQ37" i="8"/>
  <c r="BQ54" i="8" s="1"/>
  <c r="C28" i="4" s="1"/>
  <c r="H28" i="4" s="1"/>
  <c r="U38" i="8"/>
  <c r="V38" i="8"/>
  <c r="W38" i="8"/>
  <c r="AU38" i="8"/>
  <c r="AT38" i="8"/>
  <c r="AS38" i="8"/>
  <c r="O34" i="6"/>
  <c r="AZ24" i="4"/>
  <c r="AS24" i="4"/>
  <c r="BG24" i="4"/>
  <c r="CF33" i="9"/>
  <c r="V54" i="9"/>
  <c r="K20" i="4" s="1"/>
  <c r="CF42" i="9"/>
  <c r="V54" i="10"/>
  <c r="L20" i="4" s="1"/>
  <c r="BF54" i="10"/>
  <c r="L26" i="4" s="1"/>
  <c r="O26" i="4" s="1"/>
  <c r="CD17" i="4"/>
  <c r="BY3" i="4"/>
  <c r="W54" i="8"/>
  <c r="Q20" i="4" s="1"/>
  <c r="K54" i="10"/>
  <c r="S18" i="4" s="1"/>
  <c r="AD18" i="4" s="1"/>
  <c r="AS54" i="9"/>
  <c r="D24" i="4" s="1"/>
  <c r="CF34" i="9"/>
  <c r="CF47" i="9"/>
  <c r="CF26" i="9"/>
  <c r="D54" i="10"/>
  <c r="L17" i="4" s="1"/>
  <c r="CE51" i="9"/>
  <c r="Q54" i="8"/>
  <c r="Q19" i="4" s="1"/>
  <c r="Q3" i="4" s="1"/>
  <c r="AS54" i="10"/>
  <c r="E24" i="4" s="1"/>
  <c r="CF16" i="9"/>
  <c r="CF37" i="9"/>
  <c r="AY16" i="6"/>
  <c r="CF23" i="9"/>
  <c r="CF29" i="9"/>
  <c r="AL24" i="4"/>
  <c r="AU54" i="9"/>
  <c r="R24" i="4" s="1"/>
  <c r="AC24" i="4" s="1"/>
  <c r="CF39" i="9"/>
  <c r="CF27" i="9"/>
  <c r="CF49" i="9"/>
  <c r="CF40" i="9"/>
  <c r="CF25" i="11"/>
  <c r="CF31" i="11"/>
  <c r="BR38" i="8"/>
  <c r="BS38" i="8"/>
  <c r="BQ38" i="8"/>
  <c r="U39" i="8"/>
  <c r="W39" i="8"/>
  <c r="AS39" i="8"/>
  <c r="AT39" i="8"/>
  <c r="AU39" i="8"/>
  <c r="BS39" i="8"/>
  <c r="BR39" i="8"/>
  <c r="V40" i="8"/>
  <c r="U40" i="8"/>
  <c r="AT40" i="8"/>
  <c r="AU40" i="8"/>
  <c r="AS40" i="8"/>
  <c r="BR40" i="8"/>
  <c r="BS40" i="8"/>
  <c r="BQ40" i="8"/>
  <c r="U41" i="8"/>
  <c r="W41" i="8"/>
  <c r="AT41" i="8"/>
  <c r="AS41" i="8"/>
  <c r="BR41" i="8"/>
  <c r="BQ41" i="8"/>
  <c r="BS41" i="8"/>
  <c r="BZ15" i="10"/>
  <c r="X54" i="10"/>
  <c r="BN20" i="4" s="1"/>
  <c r="BN29" i="4" s="1"/>
  <c r="CF37" i="11"/>
  <c r="CF17" i="11"/>
  <c r="CF54" i="11" s="1"/>
  <c r="CF38" i="12"/>
  <c r="CF22" i="12"/>
  <c r="CF50" i="11"/>
  <c r="CF35" i="11"/>
  <c r="BG17" i="4"/>
  <c r="CF39" i="12"/>
  <c r="CF33" i="11"/>
  <c r="CF27" i="11"/>
  <c r="CF41" i="11"/>
  <c r="CE25" i="12"/>
  <c r="CE35" i="12"/>
  <c r="AU41" i="8"/>
  <c r="W40" i="8"/>
  <c r="AZ17" i="4"/>
  <c r="CF52" i="12"/>
  <c r="CF18" i="11"/>
  <c r="CF49" i="11"/>
  <c r="CF21" i="11"/>
  <c r="CE17" i="12"/>
  <c r="CF45" i="11"/>
  <c r="BQ39" i="8"/>
  <c r="CE16" i="12"/>
  <c r="CF22" i="11"/>
  <c r="CF26" i="11"/>
  <c r="CF32" i="12"/>
  <c r="CF54" i="12" s="1"/>
  <c r="CF40" i="12"/>
  <c r="CF29" i="11"/>
  <c r="CF48" i="12"/>
  <c r="V39" i="8"/>
  <c r="CF19" i="11"/>
  <c r="CF43" i="11"/>
  <c r="V41" i="8"/>
  <c r="CF52" i="11"/>
  <c r="CF38" i="11"/>
  <c r="CF49" i="12"/>
  <c r="O23" i="18"/>
  <c r="O24" i="18" s="1"/>
  <c r="P31" i="6"/>
  <c r="S31" i="6" s="1"/>
  <c r="Q31" i="6"/>
  <c r="T31" i="6"/>
  <c r="CF19" i="5"/>
  <c r="CF70" i="5" s="1"/>
  <c r="CF66" i="5"/>
  <c r="R31" i="6"/>
  <c r="Y54" i="8"/>
  <c r="BY20" i="4" s="1"/>
  <c r="CD20" i="4" s="1"/>
  <c r="AW54" i="8"/>
  <c r="BY24" i="4" s="1"/>
  <c r="CD24" i="4" s="1"/>
  <c r="BU54" i="8"/>
  <c r="BY28" i="4" s="1"/>
  <c r="CD28" i="4" s="1"/>
  <c r="CF35" i="5"/>
  <c r="CF31" i="5"/>
  <c r="CF45" i="5"/>
  <c r="CF56" i="5"/>
  <c r="CF21" i="5"/>
  <c r="CF33" i="5"/>
  <c r="CF69" i="5"/>
  <c r="CF41" i="5"/>
  <c r="CF64" i="5"/>
  <c r="CF62" i="5"/>
  <c r="CF27" i="5"/>
  <c r="BG21" i="4"/>
  <c r="Y27" i="4"/>
  <c r="Z27" i="4"/>
  <c r="X27" i="4"/>
  <c r="BB25" i="4"/>
  <c r="AA35" i="6"/>
  <c r="AU25" i="4"/>
  <c r="AU29" i="4" s="1"/>
  <c r="AN25" i="4"/>
  <c r="U36" i="6"/>
  <c r="BA26" i="4"/>
  <c r="BH26" i="4"/>
  <c r="AM26" i="4"/>
  <c r="BO29" i="4"/>
  <c r="AT26" i="4"/>
  <c r="AT29" i="4" s="1"/>
  <c r="CF22" i="5"/>
  <c r="Z37" i="6"/>
  <c r="X37" i="6"/>
  <c r="Y37" i="6" s="1"/>
  <c r="AS21" i="4"/>
  <c r="CF23" i="5"/>
  <c r="AB20" i="8"/>
  <c r="AB22" i="8"/>
  <c r="CF17" i="5"/>
  <c r="CF37" i="5"/>
  <c r="BT54" i="8"/>
  <c r="BL28" i="4" s="1"/>
  <c r="BR29" i="5"/>
  <c r="BR55" i="5"/>
  <c r="BR31" i="8"/>
  <c r="BR49" i="9"/>
  <c r="BR46" i="10"/>
  <c r="BR24" i="11"/>
  <c r="BR51" i="11"/>
  <c r="BR32" i="12"/>
  <c r="AA33" i="6"/>
  <c r="AN23" i="4"/>
  <c r="AO23" i="4" s="1"/>
  <c r="BI23" i="4"/>
  <c r="BJ23" i="4" s="1"/>
  <c r="BA27" i="4"/>
  <c r="BC27" i="4" s="1"/>
  <c r="BH27" i="4"/>
  <c r="BJ27" i="4" s="1"/>
  <c r="BR15" i="5"/>
  <c r="BR56" i="5"/>
  <c r="BR22" i="5"/>
  <c r="BR44" i="12"/>
  <c r="BR34" i="12"/>
  <c r="BR16" i="12"/>
  <c r="BR49" i="11"/>
  <c r="BR42" i="11"/>
  <c r="BR27" i="11"/>
  <c r="BR43" i="10"/>
  <c r="BR22" i="10"/>
  <c r="BR48" i="9"/>
  <c r="BR29" i="9"/>
  <c r="BR29" i="8"/>
  <c r="BR28" i="5"/>
  <c r="BR25" i="5"/>
  <c r="BR69" i="5"/>
  <c r="BR23" i="5"/>
  <c r="BR26" i="5"/>
  <c r="BR52" i="12"/>
  <c r="BR40" i="12"/>
  <c r="BR21" i="12"/>
  <c r="BR50" i="11"/>
  <c r="BR40" i="11"/>
  <c r="BR23" i="11"/>
  <c r="BR45" i="10"/>
  <c r="BR30" i="10"/>
  <c r="BR17" i="10"/>
  <c r="BR19" i="9"/>
  <c r="BR26" i="8"/>
  <c r="BR20" i="5"/>
  <c r="BR17" i="5"/>
  <c r="BR61" i="5"/>
  <c r="BR47" i="12"/>
  <c r="BR29" i="12"/>
  <c r="BR25" i="12"/>
  <c r="BR53" i="11"/>
  <c r="BR33" i="11"/>
  <c r="BR34" i="11"/>
  <c r="BR16" i="11"/>
  <c r="BR35" i="9"/>
  <c r="BR48" i="8"/>
  <c r="BR27" i="8"/>
  <c r="BR44" i="5"/>
  <c r="BR33" i="5"/>
  <c r="BR66" i="5"/>
  <c r="BR18" i="5"/>
  <c r="BR46" i="12"/>
  <c r="BR30" i="12"/>
  <c r="BR53" i="12"/>
  <c r="BR47" i="11"/>
  <c r="BR25" i="11"/>
  <c r="BR26" i="11"/>
  <c r="BR32" i="10"/>
  <c r="BR45" i="9"/>
  <c r="BR16" i="9"/>
  <c r="BR23" i="8"/>
  <c r="BR36" i="5"/>
  <c r="BR21" i="5"/>
  <c r="BR19" i="5"/>
  <c r="BR30" i="5"/>
  <c r="BR45" i="12"/>
  <c r="BR36" i="12"/>
  <c r="BR28" i="12"/>
  <c r="BR44" i="11"/>
  <c r="BR21" i="11"/>
  <c r="BR22" i="11"/>
  <c r="BR29" i="10"/>
  <c r="BR42" i="9"/>
  <c r="BR53" i="8"/>
  <c r="BR21" i="8"/>
  <c r="BR32" i="5"/>
  <c r="BR65" i="5"/>
  <c r="BR27" i="5"/>
  <c r="CU10" i="6"/>
  <c r="CU23" i="6" s="1"/>
  <c r="CY10" i="6"/>
  <c r="CY22" i="6" s="1"/>
  <c r="BR39" i="5"/>
  <c r="BR58" i="5"/>
  <c r="BR45" i="5"/>
  <c r="BR28" i="8"/>
  <c r="BR32" i="9"/>
  <c r="BR43" i="9"/>
  <c r="BR38" i="10"/>
  <c r="BR29" i="11"/>
  <c r="BR52" i="11"/>
  <c r="BR23" i="12"/>
  <c r="BR43" i="12"/>
  <c r="P52" i="12"/>
  <c r="P38" i="12"/>
  <c r="P50" i="11"/>
  <c r="P20" i="12"/>
  <c r="P35" i="11"/>
  <c r="P37" i="11"/>
  <c r="P36" i="10"/>
  <c r="P22" i="10"/>
  <c r="P28" i="9"/>
  <c r="P42" i="8"/>
  <c r="P33" i="8"/>
  <c r="P58" i="5"/>
  <c r="P45" i="5"/>
  <c r="P26" i="5"/>
  <c r="P44" i="12"/>
  <c r="P27" i="12"/>
  <c r="P30" i="12"/>
  <c r="P47" i="11"/>
  <c r="P22" i="11"/>
  <c r="P28" i="11"/>
  <c r="P37" i="10"/>
  <c r="P21" i="10"/>
  <c r="P19" i="10"/>
  <c r="P39" i="8"/>
  <c r="P21" i="8"/>
  <c r="P44" i="5"/>
  <c r="P55" i="5"/>
  <c r="P43" i="12"/>
  <c r="P39" i="12"/>
  <c r="P23" i="12"/>
  <c r="P43" i="11"/>
  <c r="P18" i="11"/>
  <c r="P24" i="11"/>
  <c r="P51" i="10"/>
  <c r="P44" i="9"/>
  <c r="P51" i="8"/>
  <c r="P35" i="8"/>
  <c r="P15" i="8"/>
  <c r="P40" i="5"/>
  <c r="P54" i="5"/>
  <c r="P41" i="12"/>
  <c r="P46" i="12"/>
  <c r="P19" i="12"/>
  <c r="P18" i="12"/>
  <c r="P17" i="12"/>
  <c r="P20" i="11"/>
  <c r="P40" i="10"/>
  <c r="P49" i="9"/>
  <c r="P22" i="9"/>
  <c r="P44" i="8"/>
  <c r="P69" i="5"/>
  <c r="P36" i="5"/>
  <c r="P50" i="5"/>
  <c r="P37" i="12"/>
  <c r="P25" i="12"/>
  <c r="P15" i="12"/>
  <c r="P52" i="11"/>
  <c r="P49" i="11"/>
  <c r="P16" i="11"/>
  <c r="P45" i="10"/>
  <c r="P48" i="9"/>
  <c r="P21" i="9"/>
  <c r="P40" i="8"/>
  <c r="P65" i="5"/>
  <c r="P32" i="5"/>
  <c r="P46" i="5"/>
  <c r="P45" i="12"/>
  <c r="P34" i="12"/>
  <c r="P51" i="11"/>
  <c r="P23" i="11"/>
  <c r="P41" i="10"/>
  <c r="P47" i="9"/>
  <c r="P47" i="8"/>
  <c r="P19" i="8"/>
  <c r="P62" i="5"/>
  <c r="P42" i="12"/>
  <c r="P22" i="12"/>
  <c r="P44" i="11"/>
  <c r="P40" i="11"/>
  <c r="P32" i="10"/>
  <c r="P35" i="9"/>
  <c r="P68" i="5"/>
  <c r="P66" i="5"/>
  <c r="P38" i="5"/>
  <c r="P48" i="12"/>
  <c r="P32" i="12"/>
  <c r="P41" i="11"/>
  <c r="P36" i="11"/>
  <c r="P30" i="10"/>
  <c r="P31" i="9"/>
  <c r="P64" i="5"/>
  <c r="P52" i="5"/>
  <c r="P34" i="5"/>
  <c r="BG14" i="5"/>
  <c r="BS14" i="5"/>
  <c r="W14" i="5"/>
  <c r="BM14" i="5"/>
  <c r="Q14" i="5"/>
  <c r="AZ68" i="7"/>
  <c r="BR38" i="5"/>
  <c r="BR49" i="5"/>
  <c r="BR16" i="8"/>
  <c r="BR52" i="8"/>
  <c r="BR51" i="9"/>
  <c r="BR42" i="10"/>
  <c r="BR37" i="11"/>
  <c r="BR48" i="11"/>
  <c r="BR33" i="12"/>
  <c r="BR50" i="12"/>
  <c r="BS33" i="5"/>
  <c r="BS47" i="12"/>
  <c r="BS33" i="12"/>
  <c r="BS30" i="12"/>
  <c r="BS22" i="12"/>
  <c r="BS37" i="11"/>
  <c r="BS18" i="11"/>
  <c r="BS36" i="10"/>
  <c r="BS54" i="10" s="1"/>
  <c r="S28" i="4" s="1"/>
  <c r="AD28" i="4" s="1"/>
  <c r="BS25" i="9"/>
  <c r="BS54" i="9" s="1"/>
  <c r="R28" i="4" s="1"/>
  <c r="AC28" i="4" s="1"/>
  <c r="BS58" i="5"/>
  <c r="BS46" i="5"/>
  <c r="BS43" i="5"/>
  <c r="BS16" i="5"/>
  <c r="BS51" i="12"/>
  <c r="BS29" i="12"/>
  <c r="BS45" i="12"/>
  <c r="BS45" i="11"/>
  <c r="BS24" i="11"/>
  <c r="BS26" i="11"/>
  <c r="BS37" i="5"/>
  <c r="BS27" i="5"/>
  <c r="BS48" i="12"/>
  <c r="BS44" i="12"/>
  <c r="BS31" i="12"/>
  <c r="BS18" i="12"/>
  <c r="BS20" i="11"/>
  <c r="BS22" i="11"/>
  <c r="BS43" i="10"/>
  <c r="BS30" i="9"/>
  <c r="BS63" i="5"/>
  <c r="BS30" i="5"/>
  <c r="BS44" i="5"/>
  <c r="BR42" i="5"/>
  <c r="BR60" i="5"/>
  <c r="BR18" i="8"/>
  <c r="BR23" i="9"/>
  <c r="BR53" i="9"/>
  <c r="BR47" i="10"/>
  <c r="BR32" i="11"/>
  <c r="BR18" i="12"/>
  <c r="BR35" i="12"/>
  <c r="W29" i="4"/>
  <c r="BR50" i="5"/>
  <c r="BR16" i="5"/>
  <c r="BR42" i="8"/>
  <c r="BR25" i="9"/>
  <c r="BR23" i="10"/>
  <c r="BR38" i="11"/>
  <c r="BR43" i="11"/>
  <c r="BR26" i="12"/>
  <c r="BR39" i="12"/>
  <c r="O10" i="18"/>
  <c r="AE16" i="18" s="1"/>
  <c r="BV21" i="6"/>
  <c r="BQ14" i="8"/>
  <c r="AG14" i="8"/>
  <c r="CB14" i="8"/>
  <c r="CA18" i="8"/>
  <c r="U27" i="6"/>
  <c r="BO3" i="4"/>
  <c r="AH29" i="4"/>
  <c r="X22" i="4"/>
  <c r="Y22" i="4"/>
  <c r="Z22" i="4"/>
  <c r="BB17" i="6"/>
  <c r="M10" i="18"/>
  <c r="AC16" i="18" s="1"/>
  <c r="Z31" i="6"/>
  <c r="O69" i="5"/>
  <c r="O55" i="5"/>
  <c r="O32" i="10"/>
  <c r="O54" i="10" s="1"/>
  <c r="E19" i="4" s="1"/>
  <c r="O39" i="11"/>
  <c r="O50" i="11"/>
  <c r="O31" i="12"/>
  <c r="U29" i="6"/>
  <c r="AM19" i="4"/>
  <c r="U44" i="12"/>
  <c r="U22" i="12"/>
  <c r="U27" i="12"/>
  <c r="U45" i="11"/>
  <c r="U36" i="11"/>
  <c r="U41" i="12"/>
  <c r="U30" i="12"/>
  <c r="U43" i="11"/>
  <c r="U31" i="11"/>
  <c r="U50" i="11"/>
  <c r="U26" i="11"/>
  <c r="U43" i="9"/>
  <c r="U24" i="8"/>
  <c r="U54" i="8" s="1"/>
  <c r="C20" i="4" s="1"/>
  <c r="U33" i="5"/>
  <c r="U34" i="5"/>
  <c r="U19" i="5"/>
  <c r="U22" i="5"/>
  <c r="U45" i="12"/>
  <c r="U32" i="12"/>
  <c r="U25" i="12"/>
  <c r="U23" i="11"/>
  <c r="U29" i="11"/>
  <c r="U33" i="10"/>
  <c r="U64" i="5"/>
  <c r="U55" i="5"/>
  <c r="U35" i="5"/>
  <c r="U28" i="5"/>
  <c r="U34" i="12"/>
  <c r="U23" i="12"/>
  <c r="U48" i="11"/>
  <c r="U15" i="11"/>
  <c r="U21" i="11"/>
  <c r="U49" i="9"/>
  <c r="U69" i="5"/>
  <c r="U49" i="5"/>
  <c r="U46" i="5"/>
  <c r="U27" i="5"/>
  <c r="U24" i="5"/>
  <c r="U53" i="12"/>
  <c r="U47" i="12"/>
  <c r="U21" i="12"/>
  <c r="U27" i="11"/>
  <c r="U17" i="11"/>
  <c r="U41" i="9"/>
  <c r="U66" i="5"/>
  <c r="U17" i="5"/>
  <c r="U39" i="5"/>
  <c r="U20" i="5"/>
  <c r="U52" i="12"/>
  <c r="U39" i="12"/>
  <c r="U51" i="11"/>
  <c r="U19" i="11"/>
  <c r="U38" i="11"/>
  <c r="U44" i="9"/>
  <c r="U62" i="5"/>
  <c r="U68" i="5"/>
  <c r="U31" i="5"/>
  <c r="U18" i="5"/>
  <c r="U51" i="12"/>
  <c r="U37" i="12"/>
  <c r="U47" i="11"/>
  <c r="U46" i="11"/>
  <c r="U41" i="11"/>
  <c r="U35" i="9"/>
  <c r="U58" i="5"/>
  <c r="U60" i="5"/>
  <c r="U23" i="5"/>
  <c r="U48" i="5"/>
  <c r="U50" i="12"/>
  <c r="U26" i="12"/>
  <c r="U52" i="11"/>
  <c r="U40" i="11"/>
  <c r="U42" i="11"/>
  <c r="U48" i="9"/>
  <c r="U54" i="5"/>
  <c r="U50" i="5"/>
  <c r="U15" i="5"/>
  <c r="U40" i="5"/>
  <c r="U38" i="12"/>
  <c r="U29" i="12"/>
  <c r="U18" i="12"/>
  <c r="U28" i="11"/>
  <c r="U18" i="11"/>
  <c r="U27" i="9"/>
  <c r="U63" i="5"/>
  <c r="U38" i="5"/>
  <c r="U56" i="5"/>
  <c r="BA47" i="12"/>
  <c r="BA40" i="12"/>
  <c r="BA15" i="12"/>
  <c r="BA18" i="12"/>
  <c r="BA43" i="12"/>
  <c r="BA50" i="12"/>
  <c r="BA46" i="12"/>
  <c r="BA24" i="12"/>
  <c r="BA49" i="11"/>
  <c r="BA32" i="11"/>
  <c r="BA15" i="11"/>
  <c r="BA34" i="11"/>
  <c r="BA28" i="8"/>
  <c r="BA28" i="5"/>
  <c r="BA33" i="5"/>
  <c r="BA66" i="5"/>
  <c r="BA43" i="5"/>
  <c r="BA52" i="12"/>
  <c r="BA35" i="12"/>
  <c r="BA28" i="12"/>
  <c r="BA46" i="11"/>
  <c r="BA25" i="11"/>
  <c r="BA27" i="11"/>
  <c r="BA27" i="9"/>
  <c r="BA44" i="5"/>
  <c r="BA45" i="5"/>
  <c r="BA38" i="5"/>
  <c r="BA51" i="5"/>
  <c r="BA29" i="12"/>
  <c r="BA21" i="12"/>
  <c r="BA39" i="11"/>
  <c r="BA41" i="11"/>
  <c r="BA17" i="11"/>
  <c r="BA20" i="8"/>
  <c r="BA65" i="5"/>
  <c r="BA56" i="5"/>
  <c r="BA22" i="5"/>
  <c r="BA37" i="12"/>
  <c r="BA33" i="12"/>
  <c r="BA26" i="12"/>
  <c r="BA31" i="11"/>
  <c r="BA30" i="11"/>
  <c r="BA50" i="9"/>
  <c r="BA60" i="5"/>
  <c r="BA67" i="5"/>
  <c r="BA46" i="5"/>
  <c r="BA34" i="5"/>
  <c r="BA36" i="12"/>
  <c r="BA22" i="12"/>
  <c r="BA44" i="11"/>
  <c r="BA28" i="11"/>
  <c r="BA17" i="9"/>
  <c r="BA54" i="9" s="1"/>
  <c r="R25" i="4" s="1"/>
  <c r="AC25" i="4" s="1"/>
  <c r="BA16" i="5"/>
  <c r="BA42" i="5"/>
  <c r="BA23" i="5"/>
  <c r="BA42" i="12"/>
  <c r="BA27" i="12"/>
  <c r="BA37" i="11"/>
  <c r="BA24" i="11"/>
  <c r="BA36" i="8"/>
  <c r="BA62" i="5"/>
  <c r="BA69" i="5"/>
  <c r="BA19" i="5"/>
  <c r="BA32" i="12"/>
  <c r="BA52" i="11"/>
  <c r="BA33" i="11"/>
  <c r="BA23" i="11"/>
  <c r="BA24" i="8"/>
  <c r="BA59" i="5"/>
  <c r="BA61" i="5"/>
  <c r="BA35" i="5"/>
  <c r="BA39" i="12"/>
  <c r="BA30" i="12"/>
  <c r="BA48" i="11"/>
  <c r="BA29" i="11"/>
  <c r="BA38" i="11"/>
  <c r="BA68" i="5"/>
  <c r="BA49" i="5"/>
  <c r="BA58" i="5"/>
  <c r="BA15" i="5"/>
  <c r="BA41" i="12"/>
  <c r="BA19" i="12"/>
  <c r="BA53" i="11"/>
  <c r="BA43" i="11"/>
  <c r="BA37" i="10"/>
  <c r="BA54" i="10" s="1"/>
  <c r="S25" i="4" s="1"/>
  <c r="AD25" i="4" s="1"/>
  <c r="BA52" i="5"/>
  <c r="BA37" i="5"/>
  <c r="BA63" i="5"/>
  <c r="BA47" i="5"/>
  <c r="AV17" i="6"/>
  <c r="AY18" i="6"/>
  <c r="O19" i="5"/>
  <c r="O62" i="5"/>
  <c r="O40" i="10"/>
  <c r="O43" i="11"/>
  <c r="O16" i="12"/>
  <c r="O30" i="12"/>
  <c r="AN19" i="4"/>
  <c r="BB19" i="4"/>
  <c r="BI19" i="4"/>
  <c r="BI3" i="4" s="1"/>
  <c r="AA29" i="6"/>
  <c r="BP3" i="4"/>
  <c r="AV34" i="7"/>
  <c r="AS31" i="7"/>
  <c r="O57" i="5"/>
  <c r="O47" i="5"/>
  <c r="O27" i="8"/>
  <c r="O54" i="8" s="1"/>
  <c r="C19" i="4" s="1"/>
  <c r="O18" i="11"/>
  <c r="O38" i="11"/>
  <c r="O29" i="12"/>
  <c r="BS29" i="4"/>
  <c r="AN17" i="4"/>
  <c r="AA23" i="6"/>
  <c r="AA22" i="6"/>
  <c r="BA10" i="6"/>
  <c r="BT12" i="6"/>
  <c r="BO23" i="6"/>
  <c r="AU21" i="7"/>
  <c r="K21" i="7"/>
  <c r="AC10" i="6"/>
  <c r="Z5" i="6"/>
  <c r="N21" i="7"/>
  <c r="Q21" i="7" s="1"/>
  <c r="T21" i="7" s="1"/>
  <c r="W21" i="7" s="1"/>
  <c r="Z21" i="7" s="1"/>
  <c r="AC21" i="7" s="1"/>
  <c r="AF21" i="7" s="1"/>
  <c r="BE21" i="7"/>
  <c r="O38" i="12"/>
  <c r="O35" i="12"/>
  <c r="O23" i="12"/>
  <c r="O47" i="11"/>
  <c r="O34" i="11"/>
  <c r="O32" i="11"/>
  <c r="O36" i="10"/>
  <c r="O37" i="9"/>
  <c r="O34" i="5"/>
  <c r="O31" i="5"/>
  <c r="O44" i="5"/>
  <c r="O40" i="12"/>
  <c r="O28" i="12"/>
  <c r="O15" i="12"/>
  <c r="O48" i="11"/>
  <c r="O53" i="12"/>
  <c r="O36" i="12"/>
  <c r="O43" i="12"/>
  <c r="O45" i="11"/>
  <c r="O27" i="11"/>
  <c r="O16" i="11"/>
  <c r="O43" i="9"/>
  <c r="O46" i="5"/>
  <c r="O39" i="5"/>
  <c r="O48" i="5"/>
  <c r="O15" i="5"/>
  <c r="O51" i="12"/>
  <c r="O34" i="12"/>
  <c r="O27" i="12"/>
  <c r="O42" i="11"/>
  <c r="O23" i="11"/>
  <c r="O22" i="11"/>
  <c r="O40" i="9"/>
  <c r="O42" i="5"/>
  <c r="O35" i="5"/>
  <c r="O40" i="5"/>
  <c r="O39" i="12"/>
  <c r="O37" i="12"/>
  <c r="O24" i="12"/>
  <c r="O37" i="11"/>
  <c r="O40" i="11"/>
  <c r="O26" i="11"/>
  <c r="O42" i="9"/>
  <c r="O38" i="5"/>
  <c r="O27" i="5"/>
  <c r="O36" i="5"/>
  <c r="O42" i="12"/>
  <c r="O25" i="12"/>
  <c r="O20" i="12"/>
  <c r="O33" i="11"/>
  <c r="O20" i="11"/>
  <c r="O36" i="11"/>
  <c r="O30" i="9"/>
  <c r="O30" i="5"/>
  <c r="O23" i="5"/>
  <c r="O68" i="5"/>
  <c r="AC36" i="6"/>
  <c r="AE36" i="6" s="1"/>
  <c r="AF36" i="6"/>
  <c r="AA14" i="5"/>
  <c r="BE14" i="5"/>
  <c r="O14" i="5"/>
  <c r="AG14" i="5"/>
  <c r="BQ14" i="5"/>
  <c r="AM14" i="5"/>
  <c r="BW14" i="5"/>
  <c r="AY14" i="5"/>
  <c r="I14" i="5"/>
  <c r="AD14" i="10"/>
  <c r="X14" i="10"/>
  <c r="BB14" i="10"/>
  <c r="AV14" i="10"/>
  <c r="BT14" i="10"/>
  <c r="BN14" i="10"/>
  <c r="AP14" i="10"/>
  <c r="BZ35" i="8"/>
  <c r="K48" i="12"/>
  <c r="K51" i="12"/>
  <c r="K35" i="12"/>
  <c r="K23" i="12"/>
  <c r="K42" i="11"/>
  <c r="K22" i="11"/>
  <c r="K20" i="11"/>
  <c r="K51" i="9"/>
  <c r="K59" i="5"/>
  <c r="K51" i="5"/>
  <c r="K58" i="5"/>
  <c r="K25" i="5"/>
  <c r="K26" i="5"/>
  <c r="K40" i="12"/>
  <c r="K53" i="12"/>
  <c r="K25" i="12"/>
  <c r="K50" i="11"/>
  <c r="K33" i="11"/>
  <c r="K52" i="11"/>
  <c r="K32" i="11"/>
  <c r="K42" i="9"/>
  <c r="K64" i="5"/>
  <c r="K43" i="5"/>
  <c r="K48" i="5"/>
  <c r="K17" i="5"/>
  <c r="K22" i="5"/>
  <c r="Z23" i="4"/>
  <c r="Y23" i="4"/>
  <c r="AZ10" i="6"/>
  <c r="AS17" i="7"/>
  <c r="AV17" i="7"/>
  <c r="B63" i="4"/>
  <c r="B3" i="22"/>
  <c r="AX68" i="7"/>
  <c r="AU63" i="7"/>
  <c r="AV63" i="7" s="1"/>
  <c r="Z63" i="7"/>
  <c r="U30" i="6"/>
  <c r="BH20" i="4"/>
  <c r="AM20" i="4"/>
  <c r="X23" i="4"/>
  <c r="BB28" i="4"/>
  <c r="BI28" i="4"/>
  <c r="AA38" i="6"/>
  <c r="AM28" i="4"/>
  <c r="CF14" i="5"/>
  <c r="G14" i="5"/>
  <c r="M14" i="5"/>
  <c r="M9" i="18"/>
  <c r="AM22" i="4"/>
  <c r="BG9" i="16"/>
  <c r="BG20" i="16"/>
  <c r="BA68" i="7"/>
  <c r="BG24" i="16"/>
  <c r="K55" i="5"/>
  <c r="K46" i="5"/>
  <c r="K66" i="5"/>
  <c r="K57" i="5"/>
  <c r="K32" i="9"/>
  <c r="K24" i="11"/>
  <c r="K39" i="11"/>
  <c r="K17" i="12"/>
  <c r="K49" i="11"/>
  <c r="K28" i="12"/>
  <c r="K43" i="12"/>
  <c r="BK19" i="6"/>
  <c r="BK22" i="6" s="1"/>
  <c r="CA50" i="8"/>
  <c r="BF14" i="10"/>
  <c r="AN14" i="10"/>
  <c r="D14" i="10"/>
  <c r="BL14" i="10"/>
  <c r="AH14" i="10"/>
  <c r="AB29" i="17"/>
  <c r="AS47" i="7"/>
  <c r="BH18" i="4"/>
  <c r="AC45" i="12"/>
  <c r="AC38" i="12"/>
  <c r="AC26" i="12"/>
  <c r="AC16" i="12"/>
  <c r="AC33" i="11"/>
  <c r="AC18" i="11"/>
  <c r="AC20" i="11"/>
  <c r="AC17" i="9"/>
  <c r="AC54" i="9" s="1"/>
  <c r="R21" i="4" s="1"/>
  <c r="AC30" i="5"/>
  <c r="AC35" i="5"/>
  <c r="AC69" i="5"/>
  <c r="AC25" i="5"/>
  <c r="AC58" i="5"/>
  <c r="AC48" i="12"/>
  <c r="AC31" i="12"/>
  <c r="AC23" i="12"/>
  <c r="AC47" i="11"/>
  <c r="AC34" i="11"/>
  <c r="AC32" i="11"/>
  <c r="AC29" i="10"/>
  <c r="AC54" i="10" s="1"/>
  <c r="S21" i="4" s="1"/>
  <c r="AD21" i="4" s="1"/>
  <c r="AC46" i="5"/>
  <c r="AC47" i="5"/>
  <c r="AC40" i="5"/>
  <c r="AC28" i="5"/>
  <c r="BB12" i="6"/>
  <c r="CD14" i="9"/>
  <c r="BA14" i="9"/>
  <c r="AI14" i="9"/>
  <c r="BG14" i="9"/>
  <c r="BM14" i="9"/>
  <c r="W14" i="9"/>
  <c r="BS14" i="9"/>
  <c r="AC11" i="6"/>
  <c r="AL22" i="4"/>
  <c r="AO22" i="4" s="1"/>
  <c r="BA17" i="6"/>
  <c r="BC17" i="6" s="1"/>
  <c r="BH54" i="8"/>
  <c r="BL26" i="4" s="1"/>
  <c r="CA48" i="8"/>
  <c r="AT22" i="7"/>
  <c r="Z22" i="7"/>
  <c r="AC22" i="7" s="1"/>
  <c r="AF22" i="7" s="1"/>
  <c r="AV37" i="7"/>
  <c r="G23" i="6"/>
  <c r="BK20" i="6"/>
  <c r="N9" i="18"/>
  <c r="AD15" i="18" s="1"/>
  <c r="N23" i="18" s="1"/>
  <c r="N24" i="18" s="1"/>
  <c r="BL20" i="6"/>
  <c r="AV64" i="7"/>
  <c r="AB9" i="17"/>
  <c r="AI22" i="6"/>
  <c r="AV27" i="7"/>
  <c r="AV38" i="7"/>
  <c r="X54" i="8"/>
  <c r="BL20" i="4" s="1"/>
  <c r="AB45" i="17"/>
  <c r="BH14" i="9"/>
  <c r="C14" i="11"/>
  <c r="BE14" i="11"/>
  <c r="BK14" i="11"/>
  <c r="AM14" i="11"/>
  <c r="G14" i="11"/>
  <c r="BN14" i="11"/>
  <c r="O14" i="11"/>
  <c r="BQ14" i="11"/>
  <c r="BF14" i="11"/>
  <c r="U14" i="11"/>
  <c r="BR14" i="11"/>
  <c r="BS14" i="12"/>
  <c r="X14" i="11"/>
  <c r="CB14" i="11"/>
  <c r="U14" i="10"/>
  <c r="AA14" i="11"/>
  <c r="CE14" i="11"/>
  <c r="AC14" i="12"/>
  <c r="AU14" i="12"/>
  <c r="AC23" i="6" l="1"/>
  <c r="AC22" i="6"/>
  <c r="AE10" i="6"/>
  <c r="AF10" i="6"/>
  <c r="AF23" i="6" s="1"/>
  <c r="BB23" i="6"/>
  <c r="BB22" i="6"/>
  <c r="AE11" i="6"/>
  <c r="AD11" i="6"/>
  <c r="AF11" i="6"/>
  <c r="BA23" i="6"/>
  <c r="BA22" i="6"/>
  <c r="AM29" i="4"/>
  <c r="D54" i="4" s="1"/>
  <c r="AM3" i="4"/>
  <c r="AO19" i="4"/>
  <c r="AH19" i="8"/>
  <c r="BX19" i="8" s="1"/>
  <c r="AH53" i="5"/>
  <c r="AH52" i="12"/>
  <c r="AH29" i="12"/>
  <c r="AH24" i="12"/>
  <c r="AH47" i="11"/>
  <c r="AH30" i="11"/>
  <c r="AH53" i="10"/>
  <c r="AH37" i="11"/>
  <c r="AH39" i="10"/>
  <c r="AH16" i="10"/>
  <c r="AH18" i="9"/>
  <c r="AH38" i="8"/>
  <c r="BX38" i="8" s="1"/>
  <c r="AH17" i="8"/>
  <c r="AH27" i="5"/>
  <c r="AH24" i="5"/>
  <c r="AH55" i="5"/>
  <c r="AH18" i="5"/>
  <c r="AH45" i="12"/>
  <c r="AH48" i="12"/>
  <c r="AH20" i="12"/>
  <c r="AH36" i="12"/>
  <c r="AH44" i="11"/>
  <c r="BX44" i="11" s="1"/>
  <c r="AH27" i="11"/>
  <c r="AH25" i="11"/>
  <c r="AH35" i="10"/>
  <c r="AH43" i="9"/>
  <c r="AH50" i="8"/>
  <c r="AH33" i="8"/>
  <c r="AH68" i="5"/>
  <c r="AH23" i="5"/>
  <c r="AH20" i="5"/>
  <c r="AH54" i="5"/>
  <c r="AH23" i="8"/>
  <c r="AH44" i="12"/>
  <c r="BX44" i="12" s="1"/>
  <c r="AH39" i="12"/>
  <c r="AH27" i="12"/>
  <c r="BX27" i="12" s="1"/>
  <c r="AH42" i="11"/>
  <c r="AH24" i="11"/>
  <c r="AH21" i="11"/>
  <c r="AH31" i="10"/>
  <c r="AH53" i="9"/>
  <c r="AH21" i="9"/>
  <c r="AH27" i="8"/>
  <c r="AH19" i="5"/>
  <c r="AH64" i="5"/>
  <c r="AH16" i="5"/>
  <c r="AH43" i="12"/>
  <c r="AH26" i="12"/>
  <c r="AH25" i="12"/>
  <c r="AH41" i="11"/>
  <c r="AH43" i="11"/>
  <c r="AH18" i="11"/>
  <c r="AH24" i="10"/>
  <c r="AH34" i="9"/>
  <c r="AH51" i="8"/>
  <c r="AH25" i="8"/>
  <c r="AH67" i="5"/>
  <c r="AH61" i="5"/>
  <c r="AH50" i="12"/>
  <c r="AH22" i="12"/>
  <c r="AH21" i="12"/>
  <c r="AH38" i="11"/>
  <c r="AH26" i="11"/>
  <c r="AH47" i="10"/>
  <c r="AH30" i="10"/>
  <c r="AH51" i="9"/>
  <c r="AH47" i="8"/>
  <c r="BX47" i="8" s="1"/>
  <c r="AH65" i="5"/>
  <c r="AH59" i="5"/>
  <c r="AH58" i="5"/>
  <c r="AH16" i="8"/>
  <c r="AH34" i="5"/>
  <c r="AH50" i="5"/>
  <c r="AH47" i="12"/>
  <c r="AH18" i="12"/>
  <c r="AH17" i="12"/>
  <c r="AH34" i="11"/>
  <c r="AH23" i="11"/>
  <c r="AH50" i="10"/>
  <c r="AH28" i="10"/>
  <c r="AH30" i="9"/>
  <c r="AH40" i="8"/>
  <c r="AH62" i="5"/>
  <c r="AH52" i="5"/>
  <c r="AH56" i="5"/>
  <c r="AH34" i="8"/>
  <c r="AH38" i="12"/>
  <c r="BX38" i="12" s="1"/>
  <c r="AH23" i="12"/>
  <c r="AH34" i="12"/>
  <c r="AH39" i="11"/>
  <c r="AH22" i="11"/>
  <c r="AH45" i="10"/>
  <c r="AH25" i="10"/>
  <c r="AH47" i="9"/>
  <c r="AH43" i="8"/>
  <c r="AH60" i="5"/>
  <c r="AH48" i="5"/>
  <c r="AH49" i="5"/>
  <c r="AH31" i="12"/>
  <c r="AH19" i="12"/>
  <c r="AH51" i="11"/>
  <c r="AH35" i="11"/>
  <c r="AH19" i="11"/>
  <c r="AH44" i="10"/>
  <c r="AH21" i="10"/>
  <c r="AH33" i="9"/>
  <c r="AH35" i="8"/>
  <c r="AH57" i="5"/>
  <c r="AH44" i="5"/>
  <c r="AH45" i="5"/>
  <c r="BX45" i="5" s="1"/>
  <c r="AH15" i="5"/>
  <c r="AH53" i="12"/>
  <c r="AH37" i="12"/>
  <c r="AH53" i="11"/>
  <c r="AH45" i="11"/>
  <c r="AH36" i="11"/>
  <c r="AH20" i="11"/>
  <c r="BX20" i="11" s="1"/>
  <c r="AH49" i="10"/>
  <c r="AH37" i="9"/>
  <c r="AH17" i="9"/>
  <c r="AH22" i="8"/>
  <c r="AH39" i="5"/>
  <c r="AH28" i="5"/>
  <c r="AH40" i="12"/>
  <c r="AH32" i="11"/>
  <c r="AH15" i="10"/>
  <c r="AH32" i="8"/>
  <c r="AH66" i="5"/>
  <c r="AH15" i="8"/>
  <c r="BX15" i="8" s="1"/>
  <c r="AH53" i="8"/>
  <c r="AH39" i="9"/>
  <c r="AH32" i="9"/>
  <c r="AH29" i="10"/>
  <c r="AH42" i="5"/>
  <c r="AH16" i="12"/>
  <c r="AH28" i="11"/>
  <c r="AH52" i="9"/>
  <c r="AH18" i="8"/>
  <c r="AH41" i="5"/>
  <c r="AH26" i="5"/>
  <c r="AH20" i="8"/>
  <c r="AH39" i="8"/>
  <c r="BX39" i="8" s="1"/>
  <c r="AH23" i="9"/>
  <c r="AH41" i="9"/>
  <c r="AH36" i="9"/>
  <c r="AH33" i="12"/>
  <c r="AH16" i="11"/>
  <c r="AH40" i="9"/>
  <c r="AH29" i="8"/>
  <c r="AH37" i="5"/>
  <c r="AH41" i="8"/>
  <c r="AH20" i="9"/>
  <c r="AH27" i="9"/>
  <c r="AH30" i="12"/>
  <c r="AH15" i="11"/>
  <c r="AH50" i="9"/>
  <c r="AH51" i="5"/>
  <c r="AH36" i="8"/>
  <c r="AH48" i="9"/>
  <c r="AH19" i="10"/>
  <c r="AH44" i="9"/>
  <c r="AH27" i="10"/>
  <c r="AH46" i="10"/>
  <c r="AH46" i="12"/>
  <c r="AH52" i="11"/>
  <c r="AH29" i="11"/>
  <c r="AH45" i="9"/>
  <c r="AH47" i="5"/>
  <c r="AH31" i="9"/>
  <c r="AH20" i="10"/>
  <c r="AH22" i="10"/>
  <c r="AH26" i="10"/>
  <c r="AH23" i="10"/>
  <c r="AH42" i="12"/>
  <c r="AH48" i="11"/>
  <c r="AH17" i="11"/>
  <c r="AH28" i="9"/>
  <c r="AH43" i="5"/>
  <c r="AH30" i="5"/>
  <c r="AH31" i="8"/>
  <c r="AH42" i="9"/>
  <c r="AH17" i="10"/>
  <c r="AH38" i="9"/>
  <c r="AH51" i="12"/>
  <c r="AH49" i="11"/>
  <c r="AH33" i="11"/>
  <c r="AH26" i="9"/>
  <c r="AH35" i="5"/>
  <c r="AH44" i="8"/>
  <c r="BX44" i="8" s="1"/>
  <c r="AH16" i="9"/>
  <c r="AH49" i="9"/>
  <c r="BX49" i="9" s="1"/>
  <c r="AH49" i="12"/>
  <c r="AH50" i="11"/>
  <c r="AH41" i="10"/>
  <c r="BX41" i="10" s="1"/>
  <c r="AH24" i="9"/>
  <c r="AH31" i="5"/>
  <c r="AH22" i="5"/>
  <c r="AH24" i="8"/>
  <c r="AH28" i="8"/>
  <c r="AH37" i="8"/>
  <c r="AH46" i="9"/>
  <c r="AH32" i="12"/>
  <c r="BX32" i="12" s="1"/>
  <c r="AH31" i="11"/>
  <c r="AH36" i="10"/>
  <c r="AH22" i="9"/>
  <c r="AH36" i="5"/>
  <c r="AH19" i="9"/>
  <c r="AH40" i="10"/>
  <c r="AH29" i="9"/>
  <c r="AH34" i="10"/>
  <c r="AH38" i="10"/>
  <c r="AH17" i="5"/>
  <c r="AH43" i="10"/>
  <c r="AH35" i="9"/>
  <c r="AH21" i="5"/>
  <c r="Y29" i="4"/>
  <c r="AH33" i="10"/>
  <c r="AH49" i="8"/>
  <c r="AH29" i="5"/>
  <c r="AH15" i="9"/>
  <c r="AH45" i="8"/>
  <c r="AH25" i="9"/>
  <c r="AH48" i="10"/>
  <c r="AH21" i="8"/>
  <c r="AH46" i="8"/>
  <c r="AH52" i="8"/>
  <c r="AH42" i="8"/>
  <c r="AH37" i="10"/>
  <c r="BX37" i="10" s="1"/>
  <c r="AH52" i="10"/>
  <c r="AH28" i="12"/>
  <c r="AH40" i="5"/>
  <c r="BX40" i="5" s="1"/>
  <c r="AH30" i="8"/>
  <c r="AH48" i="8"/>
  <c r="AH41" i="12"/>
  <c r="AH32" i="5"/>
  <c r="AH26" i="8"/>
  <c r="AH32" i="10"/>
  <c r="AH63" i="5"/>
  <c r="AH46" i="11"/>
  <c r="AH42" i="10"/>
  <c r="AH38" i="5"/>
  <c r="AH15" i="12"/>
  <c r="AH54" i="12" s="1"/>
  <c r="N22" i="4" s="1"/>
  <c r="AH51" i="10"/>
  <c r="AH35" i="12"/>
  <c r="AH40" i="11"/>
  <c r="AH69" i="5"/>
  <c r="AH33" i="5"/>
  <c r="AH18" i="10"/>
  <c r="AH25" i="5"/>
  <c r="AH46" i="5"/>
  <c r="BA29" i="4"/>
  <c r="CE54" i="12"/>
  <c r="BC24" i="4"/>
  <c r="BS54" i="8"/>
  <c r="Q28" i="4" s="1"/>
  <c r="D35" i="6"/>
  <c r="H35" i="6"/>
  <c r="F35" i="6"/>
  <c r="E35" i="6"/>
  <c r="B69" i="4"/>
  <c r="B68" i="4"/>
  <c r="B67" i="4"/>
  <c r="BZ54" i="10"/>
  <c r="CE15" i="10"/>
  <c r="AC21" i="4"/>
  <c r="K54" i="9"/>
  <c r="R18" i="4" s="1"/>
  <c r="O70" i="5"/>
  <c r="O54" i="12"/>
  <c r="G19" i="4" s="1"/>
  <c r="O5" i="13"/>
  <c r="AE22" i="6"/>
  <c r="AO3" i="6"/>
  <c r="BA70" i="5"/>
  <c r="V29" i="6"/>
  <c r="Y29" i="6" s="1"/>
  <c r="Z29" i="6"/>
  <c r="X29" i="6"/>
  <c r="W29" i="6"/>
  <c r="AG47" i="12"/>
  <c r="AG36" i="12"/>
  <c r="AG51" i="12"/>
  <c r="BW51" i="12" s="1"/>
  <c r="AG53" i="11"/>
  <c r="AG22" i="11"/>
  <c r="AG28" i="11"/>
  <c r="BW28" i="11" s="1"/>
  <c r="AG39" i="10"/>
  <c r="AG42" i="9"/>
  <c r="AG52" i="12"/>
  <c r="AG44" i="12"/>
  <c r="AG43" i="12"/>
  <c r="BW43" i="12" s="1"/>
  <c r="AG48" i="11"/>
  <c r="BW48" i="11" s="1"/>
  <c r="AG39" i="11"/>
  <c r="BW39" i="11" s="1"/>
  <c r="AG37" i="11"/>
  <c r="AG34" i="9"/>
  <c r="AG60" i="5"/>
  <c r="BW60" i="5" s="1"/>
  <c r="AG67" i="5"/>
  <c r="AG58" i="5"/>
  <c r="AG26" i="5"/>
  <c r="AG15" i="5"/>
  <c r="BW15" i="5" s="1"/>
  <c r="AG39" i="12"/>
  <c r="BW39" i="12" s="1"/>
  <c r="AG34" i="12"/>
  <c r="BW34" i="12" s="1"/>
  <c r="AG24" i="12"/>
  <c r="AG16" i="12"/>
  <c r="AG31" i="11"/>
  <c r="AG21" i="11"/>
  <c r="AG37" i="9"/>
  <c r="BW37" i="9" s="1"/>
  <c r="AG22" i="8"/>
  <c r="AG52" i="5"/>
  <c r="AG45" i="5"/>
  <c r="AG18" i="5"/>
  <c r="AG33" i="5"/>
  <c r="AG45" i="12"/>
  <c r="BW45" i="12" s="1"/>
  <c r="AG26" i="12"/>
  <c r="AG43" i="11"/>
  <c r="AG49" i="11"/>
  <c r="AG53" i="10"/>
  <c r="AG46" i="9"/>
  <c r="AG57" i="5"/>
  <c r="AG24" i="5"/>
  <c r="AG30" i="5"/>
  <c r="AG29" i="5"/>
  <c r="AG53" i="12"/>
  <c r="AG22" i="12"/>
  <c r="AG17" i="12"/>
  <c r="AG35" i="11"/>
  <c r="AG15" i="11"/>
  <c r="AG32" i="9"/>
  <c r="AG53" i="5"/>
  <c r="AG20" i="5"/>
  <c r="AG22" i="5"/>
  <c r="AG25" i="5"/>
  <c r="AG32" i="12"/>
  <c r="BW32" i="12" s="1"/>
  <c r="AG23" i="12"/>
  <c r="BW23" i="12" s="1"/>
  <c r="AG52" i="11"/>
  <c r="BW52" i="11" s="1"/>
  <c r="AG27" i="11"/>
  <c r="AG29" i="11"/>
  <c r="AG39" i="9"/>
  <c r="AG55" i="5"/>
  <c r="AG66" i="5"/>
  <c r="AG35" i="5"/>
  <c r="BW35" i="5" s="1"/>
  <c r="AG21" i="5"/>
  <c r="AG40" i="12"/>
  <c r="AG19" i="12"/>
  <c r="AG44" i="11"/>
  <c r="AG23" i="11"/>
  <c r="BW23" i="11" s="1"/>
  <c r="AG17" i="11"/>
  <c r="AG36" i="8"/>
  <c r="AG54" i="5"/>
  <c r="AG49" i="5"/>
  <c r="BW49" i="5" s="1"/>
  <c r="AG31" i="5"/>
  <c r="AG17" i="5"/>
  <c r="AG46" i="12"/>
  <c r="AG31" i="12"/>
  <c r="AG29" i="12"/>
  <c r="BW29" i="12" s="1"/>
  <c r="AG45" i="11"/>
  <c r="BW45" i="11" s="1"/>
  <c r="AG40" i="11"/>
  <c r="AG27" i="10"/>
  <c r="AG68" i="5"/>
  <c r="AG59" i="5"/>
  <c r="AG37" i="5"/>
  <c r="AG23" i="5"/>
  <c r="AG38" i="12"/>
  <c r="AG42" i="11"/>
  <c r="BW42" i="11" s="1"/>
  <c r="AG36" i="11"/>
  <c r="AG36" i="9"/>
  <c r="AG36" i="5"/>
  <c r="AG47" i="5"/>
  <c r="AG50" i="12"/>
  <c r="AG51" i="11"/>
  <c r="BW51" i="11" s="1"/>
  <c r="AG24" i="11"/>
  <c r="AG64" i="5"/>
  <c r="BW64" i="5" s="1"/>
  <c r="AG28" i="5"/>
  <c r="AG51" i="5"/>
  <c r="AG27" i="12"/>
  <c r="AG47" i="11"/>
  <c r="BW47" i="11" s="1"/>
  <c r="AG20" i="11"/>
  <c r="BW20" i="11" s="1"/>
  <c r="AG56" i="5"/>
  <c r="AG41" i="5"/>
  <c r="AG16" i="5"/>
  <c r="AG35" i="12"/>
  <c r="AG20" i="12"/>
  <c r="BW20" i="12" s="1"/>
  <c r="AG16" i="11"/>
  <c r="AG18" i="8"/>
  <c r="AG63" i="5"/>
  <c r="AG43" i="5"/>
  <c r="AG48" i="12"/>
  <c r="AG46" i="11"/>
  <c r="BW46" i="11" s="1"/>
  <c r="AG35" i="10"/>
  <c r="AG40" i="5"/>
  <c r="AG41" i="12"/>
  <c r="BW41" i="12" s="1"/>
  <c r="AG18" i="12"/>
  <c r="AG47" i="9"/>
  <c r="AG32" i="5"/>
  <c r="AG37" i="12"/>
  <c r="AG41" i="11"/>
  <c r="AG38" i="9"/>
  <c r="AG50" i="5"/>
  <c r="AG42" i="12"/>
  <c r="BW42" i="12" s="1"/>
  <c r="AG38" i="11"/>
  <c r="BW38" i="11" s="1"/>
  <c r="AG43" i="9"/>
  <c r="AG46" i="5"/>
  <c r="AG49" i="12"/>
  <c r="AG34" i="11"/>
  <c r="AG18" i="10"/>
  <c r="AG42" i="5"/>
  <c r="AG33" i="12"/>
  <c r="AG30" i="11"/>
  <c r="AG38" i="8"/>
  <c r="AG38" i="5"/>
  <c r="AG30" i="12"/>
  <c r="AG26" i="11"/>
  <c r="BW26" i="11" s="1"/>
  <c r="AG69" i="5"/>
  <c r="AG34" i="5"/>
  <c r="AG25" i="12"/>
  <c r="BW25" i="12" s="1"/>
  <c r="AG18" i="11"/>
  <c r="AG65" i="5"/>
  <c r="AG27" i="5"/>
  <c r="AG25" i="11"/>
  <c r="AG33" i="11"/>
  <c r="BW33" i="11" s="1"/>
  <c r="AG17" i="8"/>
  <c r="AG30" i="8"/>
  <c r="AG61" i="5"/>
  <c r="AG24" i="8"/>
  <c r="BW24" i="8" s="1"/>
  <c r="AG62" i="5"/>
  <c r="BW62" i="5" s="1"/>
  <c r="AG29" i="8"/>
  <c r="AG34" i="8"/>
  <c r="AG48" i="5"/>
  <c r="AG44" i="5"/>
  <c r="AG21" i="12"/>
  <c r="BW21" i="12" s="1"/>
  <c r="AG19" i="5"/>
  <c r="BW19" i="5" s="1"/>
  <c r="AG28" i="12"/>
  <c r="AG39" i="5"/>
  <c r="AG50" i="11"/>
  <c r="AG19" i="11"/>
  <c r="AG32" i="11"/>
  <c r="BW32" i="11" s="1"/>
  <c r="AG28" i="8"/>
  <c r="AG19" i="8"/>
  <c r="AG48" i="8"/>
  <c r="AG27" i="9"/>
  <c r="BW27" i="9" s="1"/>
  <c r="AG19" i="9"/>
  <c r="AG25" i="9"/>
  <c r="AG25" i="10"/>
  <c r="AG23" i="10"/>
  <c r="AG26" i="10"/>
  <c r="AG37" i="10"/>
  <c r="AG40" i="8"/>
  <c r="AG37" i="8"/>
  <c r="BW37" i="8" s="1"/>
  <c r="AG16" i="9"/>
  <c r="AG15" i="12"/>
  <c r="AG21" i="8"/>
  <c r="AG27" i="8"/>
  <c r="AG23" i="9"/>
  <c r="AG31" i="9"/>
  <c r="AG26" i="9"/>
  <c r="AG33" i="10"/>
  <c r="BW33" i="10" s="1"/>
  <c r="AG44" i="10"/>
  <c r="AG26" i="8"/>
  <c r="AG33" i="8"/>
  <c r="AG20" i="9"/>
  <c r="AG17" i="10"/>
  <c r="AG40" i="9"/>
  <c r="AG53" i="9"/>
  <c r="AG43" i="8"/>
  <c r="AG35" i="8"/>
  <c r="AG53" i="8"/>
  <c r="AG34" i="10"/>
  <c r="AG30" i="10"/>
  <c r="AG48" i="9"/>
  <c r="BW48" i="9" s="1"/>
  <c r="AG41" i="9"/>
  <c r="AG31" i="8"/>
  <c r="AG20" i="8"/>
  <c r="BW20" i="8" s="1"/>
  <c r="AG47" i="8"/>
  <c r="AG15" i="9"/>
  <c r="AG33" i="9"/>
  <c r="AG42" i="8"/>
  <c r="AG28" i="9"/>
  <c r="AG21" i="9"/>
  <c r="AG50" i="8"/>
  <c r="AG49" i="9"/>
  <c r="BW49" i="9" s="1"/>
  <c r="AG19" i="10"/>
  <c r="AG22" i="10"/>
  <c r="AG32" i="10"/>
  <c r="BW32" i="10" s="1"/>
  <c r="AG48" i="10"/>
  <c r="BW48" i="10" s="1"/>
  <c r="AG52" i="10"/>
  <c r="AG51" i="8"/>
  <c r="AG18" i="9"/>
  <c r="AG22" i="9"/>
  <c r="AG17" i="9"/>
  <c r="AG29" i="9"/>
  <c r="AG16" i="8"/>
  <c r="AG36" i="10"/>
  <c r="BW36" i="10" s="1"/>
  <c r="AG44" i="8"/>
  <c r="AG15" i="10"/>
  <c r="AG47" i="10"/>
  <c r="AG23" i="8"/>
  <c r="BW23" i="8" s="1"/>
  <c r="AG25" i="8"/>
  <c r="AG49" i="8"/>
  <c r="AG35" i="9"/>
  <c r="BW35" i="9" s="1"/>
  <c r="AG21" i="10"/>
  <c r="AG28" i="10"/>
  <c r="AG46" i="10"/>
  <c r="AG51" i="10"/>
  <c r="AG39" i="8"/>
  <c r="BW39" i="8" s="1"/>
  <c r="AG41" i="8"/>
  <c r="AG45" i="8"/>
  <c r="AG44" i="9"/>
  <c r="AG16" i="10"/>
  <c r="BW16" i="10" s="1"/>
  <c r="AG43" i="10"/>
  <c r="AG32" i="8"/>
  <c r="AG20" i="10"/>
  <c r="AG45" i="10"/>
  <c r="AG45" i="9"/>
  <c r="AG30" i="9"/>
  <c r="BW30" i="9" s="1"/>
  <c r="AG51" i="9"/>
  <c r="AG41" i="10"/>
  <c r="AG49" i="10"/>
  <c r="X29" i="4"/>
  <c r="AG42" i="10"/>
  <c r="AG46" i="8"/>
  <c r="AG52" i="9"/>
  <c r="AG40" i="10"/>
  <c r="AG15" i="8"/>
  <c r="AG24" i="9"/>
  <c r="AG24" i="10"/>
  <c r="AG31" i="10"/>
  <c r="AG38" i="10"/>
  <c r="AG50" i="9"/>
  <c r="AG50" i="10"/>
  <c r="AG29" i="10"/>
  <c r="AG52" i="8"/>
  <c r="AY5" i="7"/>
  <c r="BR54" i="12"/>
  <c r="N28" i="4" s="1"/>
  <c r="AD33" i="6"/>
  <c r="AB33" i="6"/>
  <c r="AF33" i="6"/>
  <c r="AC33" i="6"/>
  <c r="X36" i="6"/>
  <c r="W36" i="6"/>
  <c r="V36" i="6"/>
  <c r="Z36" i="6"/>
  <c r="U54" i="10"/>
  <c r="E20" i="4" s="1"/>
  <c r="AB19" i="4"/>
  <c r="AG19" i="4" s="1"/>
  <c r="V19" i="4"/>
  <c r="Q34" i="6"/>
  <c r="P34" i="6"/>
  <c r="S34" i="6" s="1"/>
  <c r="T34" i="6"/>
  <c r="R34" i="6"/>
  <c r="H18" i="4"/>
  <c r="CE54" i="9"/>
  <c r="BJ24" i="4"/>
  <c r="U54" i="12"/>
  <c r="G20" i="4" s="1"/>
  <c r="BR54" i="10"/>
  <c r="L28" i="4" s="1"/>
  <c r="AC26" i="4"/>
  <c r="AG26" i="4" s="1"/>
  <c r="V26" i="4"/>
  <c r="AC54" i="12"/>
  <c r="U21" i="4" s="1"/>
  <c r="AF21" i="4" s="1"/>
  <c r="BY51" i="5"/>
  <c r="BS54" i="12"/>
  <c r="U28" i="4" s="1"/>
  <c r="AF28" i="4" s="1"/>
  <c r="BS70" i="5"/>
  <c r="P54" i="9"/>
  <c r="K19" i="4" s="1"/>
  <c r="P54" i="8"/>
  <c r="J19" i="4" s="1"/>
  <c r="P70" i="5"/>
  <c r="BX20" i="8"/>
  <c r="AS54" i="8"/>
  <c r="C24" i="4" s="1"/>
  <c r="H24" i="4" s="1"/>
  <c r="AV25" i="4"/>
  <c r="BR54" i="11"/>
  <c r="M28" i="4" s="1"/>
  <c r="H17" i="4"/>
  <c r="BX44" i="9"/>
  <c r="M29" i="6"/>
  <c r="M39" i="6" s="1"/>
  <c r="J39" i="6"/>
  <c r="D45" i="6" s="1"/>
  <c r="BZ54" i="8"/>
  <c r="CE15" i="8" s="1"/>
  <c r="AT54" i="8"/>
  <c r="J24" i="4" s="1"/>
  <c r="O24" i="4" s="1"/>
  <c r="BC25" i="4"/>
  <c r="BW40" i="12"/>
  <c r="AD29" i="6"/>
  <c r="AC29" i="6"/>
  <c r="AB29" i="6"/>
  <c r="AF29" i="6"/>
  <c r="S3" i="4"/>
  <c r="AD17" i="4"/>
  <c r="AG17" i="4" s="1"/>
  <c r="O54" i="11"/>
  <c r="F19" i="4" s="1"/>
  <c r="BB29" i="4"/>
  <c r="BC19" i="4"/>
  <c r="BA54" i="12"/>
  <c r="U25" i="4" s="1"/>
  <c r="AF25" i="4" s="1"/>
  <c r="BW44" i="9"/>
  <c r="BR70" i="5"/>
  <c r="BK16" i="5"/>
  <c r="BK56" i="5"/>
  <c r="BK49" i="12"/>
  <c r="BK32" i="12"/>
  <c r="BK27" i="12"/>
  <c r="BK53" i="11"/>
  <c r="BK29" i="11"/>
  <c r="BK19" i="11"/>
  <c r="BK15" i="11"/>
  <c r="BK26" i="9"/>
  <c r="BK18" i="5"/>
  <c r="BK23" i="5"/>
  <c r="BK60" i="5"/>
  <c r="BK45" i="12"/>
  <c r="BK31" i="12"/>
  <c r="BK38" i="12"/>
  <c r="BK50" i="11"/>
  <c r="BK38" i="11"/>
  <c r="BK16" i="11"/>
  <c r="BK32" i="11"/>
  <c r="BK39" i="8"/>
  <c r="BK69" i="5"/>
  <c r="BK19" i="5"/>
  <c r="BK57" i="5"/>
  <c r="BK25" i="5"/>
  <c r="BK32" i="5"/>
  <c r="BK26" i="8"/>
  <c r="BK62" i="5"/>
  <c r="BK42" i="12"/>
  <c r="BK25" i="12"/>
  <c r="BK52" i="11"/>
  <c r="BK37" i="11"/>
  <c r="BK28" i="11"/>
  <c r="BK36" i="10"/>
  <c r="BK42" i="5"/>
  <c r="BK39" i="5"/>
  <c r="BK68" i="5"/>
  <c r="BK49" i="5"/>
  <c r="BK44" i="12"/>
  <c r="BK21" i="12"/>
  <c r="BK24" i="12"/>
  <c r="BK33" i="11"/>
  <c r="BK25" i="11"/>
  <c r="BK28" i="10"/>
  <c r="BK38" i="5"/>
  <c r="BK35" i="5"/>
  <c r="BK65" i="5"/>
  <c r="BK48" i="12"/>
  <c r="BK17" i="12"/>
  <c r="BK20" i="12"/>
  <c r="BK34" i="11"/>
  <c r="BK24" i="11"/>
  <c r="BK26" i="10"/>
  <c r="BK34" i="5"/>
  <c r="BK31" i="5"/>
  <c r="BK52" i="5"/>
  <c r="BK45" i="5"/>
  <c r="BK40" i="12"/>
  <c r="BK36" i="12"/>
  <c r="BK16" i="12"/>
  <c r="BK30" i="11"/>
  <c r="BK21" i="11"/>
  <c r="BK19" i="10"/>
  <c r="BK30" i="5"/>
  <c r="BK27" i="5"/>
  <c r="BK20" i="5"/>
  <c r="BK30" i="8"/>
  <c r="BK27" i="8"/>
  <c r="BK46" i="12"/>
  <c r="BK35" i="12"/>
  <c r="BK46" i="11"/>
  <c r="BK43" i="11"/>
  <c r="BK26" i="11"/>
  <c r="BK48" i="9"/>
  <c r="BK26" i="5"/>
  <c r="BK54" i="5"/>
  <c r="BK28" i="5"/>
  <c r="BK19" i="8"/>
  <c r="BK41" i="5"/>
  <c r="BK33" i="12"/>
  <c r="BK34" i="12"/>
  <c r="BK41" i="12"/>
  <c r="BK42" i="11"/>
  <c r="BK22" i="11"/>
  <c r="BK42" i="9"/>
  <c r="BK22" i="5"/>
  <c r="BK63" i="5"/>
  <c r="BK21" i="5"/>
  <c r="BK37" i="5"/>
  <c r="BK51" i="12"/>
  <c r="BK39" i="12"/>
  <c r="BK23" i="12"/>
  <c r="BK44" i="11"/>
  <c r="BK31" i="11"/>
  <c r="BK40" i="11"/>
  <c r="BK59" i="5"/>
  <c r="BK51" i="5"/>
  <c r="BK44" i="5"/>
  <c r="BK61" i="5"/>
  <c r="BK29" i="12"/>
  <c r="BK39" i="11"/>
  <c r="BK50" i="5"/>
  <c r="BK15" i="5"/>
  <c r="BK29" i="8"/>
  <c r="BK21" i="8"/>
  <c r="BK41" i="8"/>
  <c r="BK33" i="8"/>
  <c r="BK16" i="9"/>
  <c r="BK47" i="8"/>
  <c r="BK28" i="9"/>
  <c r="BK36" i="9"/>
  <c r="BK26" i="12"/>
  <c r="BK35" i="11"/>
  <c r="BK46" i="5"/>
  <c r="BK22" i="8"/>
  <c r="BK52" i="8"/>
  <c r="BK21" i="9"/>
  <c r="BK22" i="12"/>
  <c r="BK27" i="11"/>
  <c r="BK64" i="5"/>
  <c r="BK18" i="8"/>
  <c r="BK17" i="8"/>
  <c r="BK45" i="9"/>
  <c r="BK25" i="9"/>
  <c r="BK32" i="9"/>
  <c r="BK44" i="9"/>
  <c r="BK46" i="9"/>
  <c r="BK40" i="9"/>
  <c r="BK43" i="9"/>
  <c r="BK17" i="10"/>
  <c r="BK18" i="12"/>
  <c r="BK23" i="11"/>
  <c r="BK66" i="5"/>
  <c r="BW66" i="5" s="1"/>
  <c r="BK15" i="8"/>
  <c r="BK45" i="8"/>
  <c r="BK32" i="8"/>
  <c r="BK42" i="8"/>
  <c r="BK15" i="9"/>
  <c r="BK31" i="9"/>
  <c r="BK53" i="9"/>
  <c r="BK16" i="10"/>
  <c r="BK20" i="10"/>
  <c r="BK32" i="10"/>
  <c r="BK52" i="12"/>
  <c r="BK19" i="12"/>
  <c r="BK20" i="11"/>
  <c r="BK58" i="5"/>
  <c r="BK17" i="5"/>
  <c r="BK29" i="5"/>
  <c r="BK25" i="8"/>
  <c r="BK16" i="8"/>
  <c r="BK48" i="8"/>
  <c r="BK27" i="9"/>
  <c r="BK33" i="9"/>
  <c r="BK21" i="10"/>
  <c r="BK18" i="10"/>
  <c r="BK24" i="10"/>
  <c r="BK53" i="12"/>
  <c r="BK15" i="12"/>
  <c r="BK36" i="11"/>
  <c r="BK47" i="5"/>
  <c r="BK36" i="8"/>
  <c r="BK24" i="9"/>
  <c r="BK22" i="9"/>
  <c r="BK47" i="12"/>
  <c r="BK51" i="11"/>
  <c r="BK17" i="11"/>
  <c r="BK43" i="5"/>
  <c r="BK24" i="8"/>
  <c r="BK28" i="8"/>
  <c r="BK37" i="8"/>
  <c r="BK18" i="9"/>
  <c r="BK53" i="8"/>
  <c r="BK30" i="9"/>
  <c r="BK38" i="9"/>
  <c r="BK50" i="12"/>
  <c r="BK47" i="11"/>
  <c r="BK18" i="11"/>
  <c r="BK55" i="5"/>
  <c r="BK38" i="8"/>
  <c r="BK43" i="8"/>
  <c r="BK40" i="8"/>
  <c r="BK23" i="9"/>
  <c r="BK49" i="9"/>
  <c r="BK50" i="9"/>
  <c r="BK41" i="9"/>
  <c r="BK37" i="12"/>
  <c r="BK49" i="11"/>
  <c r="BK35" i="9"/>
  <c r="BK48" i="5"/>
  <c r="BK31" i="8"/>
  <c r="BK39" i="9"/>
  <c r="BK37" i="9"/>
  <c r="BK22" i="10"/>
  <c r="BK40" i="5"/>
  <c r="BK50" i="8"/>
  <c r="BK51" i="8"/>
  <c r="BK29" i="10"/>
  <c r="BK36" i="5"/>
  <c r="BK27" i="10"/>
  <c r="BK46" i="10"/>
  <c r="BK30" i="12"/>
  <c r="BK24" i="5"/>
  <c r="BK44" i="8"/>
  <c r="BK46" i="8"/>
  <c r="BK29" i="9"/>
  <c r="BK23" i="10"/>
  <c r="BK45" i="10"/>
  <c r="BK43" i="12"/>
  <c r="BK20" i="8"/>
  <c r="BK31" i="10"/>
  <c r="BK35" i="10"/>
  <c r="BK43" i="10"/>
  <c r="BK38" i="10"/>
  <c r="BK28" i="12"/>
  <c r="BK19" i="9"/>
  <c r="BK25" i="10"/>
  <c r="BK39" i="10"/>
  <c r="BK37" i="10"/>
  <c r="BK48" i="11"/>
  <c r="BK35" i="8"/>
  <c r="BK33" i="10"/>
  <c r="BK34" i="10"/>
  <c r="BK45" i="11"/>
  <c r="BK41" i="10"/>
  <c r="BK51" i="10"/>
  <c r="BK41" i="11"/>
  <c r="BK34" i="8"/>
  <c r="BK50" i="10"/>
  <c r="BK52" i="10"/>
  <c r="BK34" i="9"/>
  <c r="BK20" i="9"/>
  <c r="BK17" i="9"/>
  <c r="BK47" i="9"/>
  <c r="BK30" i="10"/>
  <c r="BK48" i="10"/>
  <c r="BK44" i="10"/>
  <c r="BK49" i="10"/>
  <c r="BK33" i="5"/>
  <c r="BK52" i="9"/>
  <c r="BK40" i="10"/>
  <c r="BK23" i="8"/>
  <c r="BK47" i="10"/>
  <c r="BK67" i="5"/>
  <c r="BK49" i="8"/>
  <c r="BK42" i="10"/>
  <c r="BK51" i="9"/>
  <c r="BK53" i="5"/>
  <c r="BK15" i="10"/>
  <c r="BK53" i="10"/>
  <c r="BG3" i="4"/>
  <c r="BG29" i="4"/>
  <c r="D49" i="4" s="1"/>
  <c r="BW40" i="8"/>
  <c r="U54" i="9"/>
  <c r="D20" i="4" s="1"/>
  <c r="H20" i="4" s="1"/>
  <c r="C27" i="6"/>
  <c r="AQ17" i="4"/>
  <c r="BE17" i="4"/>
  <c r="AJ17" i="4"/>
  <c r="BL3" i="4"/>
  <c r="BQ17" i="4"/>
  <c r="BL29" i="4"/>
  <c r="AX17" i="4"/>
  <c r="BY46" i="5"/>
  <c r="U70" i="5"/>
  <c r="BX28" i="9"/>
  <c r="BM15" i="5"/>
  <c r="BM17" i="5"/>
  <c r="BM54" i="5"/>
  <c r="BM21" i="5"/>
  <c r="BM50" i="5"/>
  <c r="BM33" i="5"/>
  <c r="BM29" i="5"/>
  <c r="BM42" i="5"/>
  <c r="BM45" i="12"/>
  <c r="BM29" i="12"/>
  <c r="BM19" i="12"/>
  <c r="BM48" i="11"/>
  <c r="BM35" i="11"/>
  <c r="BM23" i="11"/>
  <c r="BM41" i="10"/>
  <c r="BM43" i="9"/>
  <c r="BM61" i="5"/>
  <c r="BM63" i="5"/>
  <c r="BM68" i="5"/>
  <c r="BM44" i="12"/>
  <c r="BM36" i="12"/>
  <c r="BM15" i="12"/>
  <c r="BM52" i="11"/>
  <c r="BM31" i="11"/>
  <c r="BM22" i="11"/>
  <c r="BM39" i="10"/>
  <c r="BM32" i="9"/>
  <c r="BM58" i="5"/>
  <c r="BM55" i="5"/>
  <c r="BM65" i="5"/>
  <c r="BM51" i="12"/>
  <c r="BM34" i="12"/>
  <c r="BM20" i="12"/>
  <c r="BM45" i="11"/>
  <c r="BM42" i="11"/>
  <c r="BM17" i="11"/>
  <c r="BM35" i="10"/>
  <c r="BM37" i="9"/>
  <c r="BM51" i="5"/>
  <c r="BM44" i="5"/>
  <c r="BM60" i="5"/>
  <c r="BM34" i="5"/>
  <c r="BM46" i="5"/>
  <c r="BM49" i="12"/>
  <c r="BM27" i="12"/>
  <c r="BM16" i="12"/>
  <c r="BM50" i="11"/>
  <c r="BM40" i="11"/>
  <c r="BM37" i="11"/>
  <c r="BM27" i="10"/>
  <c r="BM19" i="9"/>
  <c r="BM47" i="5"/>
  <c r="BM40" i="5"/>
  <c r="BM57" i="5"/>
  <c r="BM18" i="5"/>
  <c r="BM46" i="12"/>
  <c r="BM31" i="12"/>
  <c r="BM18" i="12"/>
  <c r="BM25" i="12"/>
  <c r="BM34" i="11"/>
  <c r="BM28" i="11"/>
  <c r="BM15" i="11"/>
  <c r="BM35" i="9"/>
  <c r="BM26" i="8"/>
  <c r="BM35" i="5"/>
  <c r="BM28" i="5"/>
  <c r="BM41" i="5"/>
  <c r="BM42" i="12"/>
  <c r="BM26" i="12"/>
  <c r="BM47" i="11"/>
  <c r="BM33" i="11"/>
  <c r="BM42" i="9"/>
  <c r="BM56" i="5"/>
  <c r="BM53" i="5"/>
  <c r="BM52" i="12"/>
  <c r="BM22" i="12"/>
  <c r="BM49" i="11"/>
  <c r="BM27" i="11"/>
  <c r="BM41" i="9"/>
  <c r="BM43" i="5"/>
  <c r="BM52" i="5"/>
  <c r="BM26" i="5"/>
  <c r="BM59" i="5"/>
  <c r="BM17" i="8"/>
  <c r="BM50" i="12"/>
  <c r="BM38" i="12"/>
  <c r="BM46" i="11"/>
  <c r="BM26" i="11"/>
  <c r="BM38" i="9"/>
  <c r="BM39" i="5"/>
  <c r="BM62" i="5"/>
  <c r="BM47" i="12"/>
  <c r="BM33" i="12"/>
  <c r="BM38" i="11"/>
  <c r="BM20" i="11"/>
  <c r="BM18" i="10"/>
  <c r="BM31" i="5"/>
  <c r="BM49" i="5"/>
  <c r="BM67" i="5"/>
  <c r="BM29" i="8"/>
  <c r="BM21" i="8"/>
  <c r="BM43" i="12"/>
  <c r="BM32" i="12"/>
  <c r="BM30" i="11"/>
  <c r="BM29" i="11"/>
  <c r="BM36" i="9"/>
  <c r="BM27" i="5"/>
  <c r="BM45" i="5"/>
  <c r="BM48" i="12"/>
  <c r="BM23" i="12"/>
  <c r="BM44" i="11"/>
  <c r="BM18" i="11"/>
  <c r="BM28" i="9"/>
  <c r="BM23" i="5"/>
  <c r="BM37" i="5"/>
  <c r="BM25" i="5"/>
  <c r="BM28" i="12"/>
  <c r="BM21" i="12"/>
  <c r="BM36" i="11"/>
  <c r="BM16" i="11"/>
  <c r="BM69" i="5"/>
  <c r="BM32" i="5"/>
  <c r="BM40" i="12"/>
  <c r="BM17" i="12"/>
  <c r="BM32" i="11"/>
  <c r="BM42" i="10"/>
  <c r="BM66" i="5"/>
  <c r="BM24" i="5"/>
  <c r="BM53" i="12"/>
  <c r="BM35" i="12"/>
  <c r="BM51" i="11"/>
  <c r="BM24" i="11"/>
  <c r="BM51" i="9"/>
  <c r="BM64" i="5"/>
  <c r="BM20" i="5"/>
  <c r="BM41" i="11"/>
  <c r="BM49" i="8"/>
  <c r="BM44" i="8"/>
  <c r="BM21" i="9"/>
  <c r="BM34" i="9"/>
  <c r="BM29" i="10"/>
  <c r="BM51" i="10"/>
  <c r="BM39" i="11"/>
  <c r="BM15" i="8"/>
  <c r="BM45" i="8"/>
  <c r="BM15" i="9"/>
  <c r="BM52" i="8"/>
  <c r="BM43" i="11"/>
  <c r="BM16" i="5"/>
  <c r="BM16" i="8"/>
  <c r="BM23" i="8"/>
  <c r="BM36" i="8"/>
  <c r="BM35" i="8"/>
  <c r="BM51" i="8"/>
  <c r="BM42" i="8"/>
  <c r="BM53" i="9"/>
  <c r="BM16" i="10"/>
  <c r="BM20" i="10"/>
  <c r="BM15" i="10"/>
  <c r="BM26" i="10"/>
  <c r="BM40" i="10"/>
  <c r="BM25" i="11"/>
  <c r="BM32" i="8"/>
  <c r="BM25" i="8"/>
  <c r="BM30" i="8"/>
  <c r="BM47" i="8"/>
  <c r="BM48" i="8"/>
  <c r="BM27" i="9"/>
  <c r="BM45" i="9"/>
  <c r="BM24" i="9"/>
  <c r="BM50" i="9"/>
  <c r="BM17" i="10"/>
  <c r="BM21" i="11"/>
  <c r="BM33" i="8"/>
  <c r="BM30" i="9"/>
  <c r="BM48" i="9"/>
  <c r="BM19" i="11"/>
  <c r="BM18" i="8"/>
  <c r="BM24" i="8"/>
  <c r="BM28" i="8"/>
  <c r="BM53" i="8"/>
  <c r="BM47" i="9"/>
  <c r="BM37" i="12"/>
  <c r="BM34" i="8"/>
  <c r="BM30" i="5"/>
  <c r="BM27" i="8"/>
  <c r="BM50" i="8"/>
  <c r="BM43" i="8"/>
  <c r="BM23" i="9"/>
  <c r="BM49" i="9"/>
  <c r="BM40" i="9"/>
  <c r="BM44" i="9"/>
  <c r="BM41" i="12"/>
  <c r="BM38" i="8"/>
  <c r="BM20" i="8"/>
  <c r="BM37" i="8"/>
  <c r="BM18" i="9"/>
  <c r="BM25" i="9"/>
  <c r="BM33" i="9"/>
  <c r="BM39" i="9"/>
  <c r="BM26" i="9"/>
  <c r="BM52" i="9"/>
  <c r="BM30" i="10"/>
  <c r="BM24" i="12"/>
  <c r="BM19" i="5"/>
  <c r="BM46" i="8"/>
  <c r="BM20" i="9"/>
  <c r="BM29" i="9"/>
  <c r="BM46" i="9"/>
  <c r="BM31" i="9"/>
  <c r="BM31" i="10"/>
  <c r="BM25" i="10"/>
  <c r="BM36" i="5"/>
  <c r="BM22" i="5"/>
  <c r="BM41" i="8"/>
  <c r="BM33" i="10"/>
  <c r="BM22" i="9"/>
  <c r="BM37" i="10"/>
  <c r="BM45" i="10"/>
  <c r="BM39" i="8"/>
  <c r="BM46" i="10"/>
  <c r="BM50" i="10"/>
  <c r="BM24" i="10"/>
  <c r="BM22" i="10"/>
  <c r="BM40" i="8"/>
  <c r="BM36" i="10"/>
  <c r="BM28" i="10"/>
  <c r="BM43" i="10"/>
  <c r="BM23" i="10"/>
  <c r="BM38" i="10"/>
  <c r="BM52" i="10"/>
  <c r="BM39" i="12"/>
  <c r="BM34" i="10"/>
  <c r="BM30" i="12"/>
  <c r="BM19" i="10"/>
  <c r="BM21" i="10"/>
  <c r="BM44" i="10"/>
  <c r="BM49" i="10"/>
  <c r="BM48" i="5"/>
  <c r="BM19" i="8"/>
  <c r="BM31" i="8"/>
  <c r="BM38" i="5"/>
  <c r="BM16" i="9"/>
  <c r="BM47" i="10"/>
  <c r="BM48" i="10"/>
  <c r="BM32" i="10"/>
  <c r="BM53" i="10"/>
  <c r="BM17" i="9"/>
  <c r="BM53" i="11"/>
  <c r="BM22" i="8"/>
  <c r="O54" i="9"/>
  <c r="D19" i="4" s="1"/>
  <c r="H19" i="4" s="1"/>
  <c r="K3" i="4"/>
  <c r="BJ21" i="4"/>
  <c r="AO25" i="4"/>
  <c r="AS22" i="7"/>
  <c r="AV22" i="7"/>
  <c r="AT68" i="7"/>
  <c r="BY38" i="12"/>
  <c r="BC10" i="6"/>
  <c r="AZ23" i="6"/>
  <c r="AZ22" i="6"/>
  <c r="BW50" i="5"/>
  <c r="BW47" i="12"/>
  <c r="AA39" i="6"/>
  <c r="BS54" i="11"/>
  <c r="T28" i="4" s="1"/>
  <c r="AE28" i="4" s="1"/>
  <c r="P54" i="12"/>
  <c r="N19" i="4" s="1"/>
  <c r="BL51" i="12"/>
  <c r="BL47" i="12"/>
  <c r="BL40" i="12"/>
  <c r="BL42" i="11"/>
  <c r="BL38" i="11"/>
  <c r="BL19" i="11"/>
  <c r="BL50" i="10"/>
  <c r="BL45" i="10"/>
  <c r="BL48" i="9"/>
  <c r="BL16" i="9"/>
  <c r="BL21" i="8"/>
  <c r="BL69" i="5"/>
  <c r="BL48" i="5"/>
  <c r="BL41" i="5"/>
  <c r="BL18" i="5"/>
  <c r="BL27" i="8"/>
  <c r="BL25" i="8"/>
  <c r="BL50" i="12"/>
  <c r="BL31" i="12"/>
  <c r="BL22" i="12"/>
  <c r="BL20" i="12"/>
  <c r="BL18" i="11"/>
  <c r="BX18" i="11" s="1"/>
  <c r="BL24" i="11"/>
  <c r="BL29" i="11"/>
  <c r="BL17" i="10"/>
  <c r="BL28" i="9"/>
  <c r="BL44" i="8"/>
  <c r="BL15" i="8"/>
  <c r="BL44" i="5"/>
  <c r="BL67" i="5"/>
  <c r="BL48" i="12"/>
  <c r="BL27" i="12"/>
  <c r="BL23" i="12"/>
  <c r="BX23" i="12" s="1"/>
  <c r="BL18" i="12"/>
  <c r="BL41" i="11"/>
  <c r="BL20" i="11"/>
  <c r="BL15" i="11"/>
  <c r="BL15" i="10"/>
  <c r="BL51" i="8"/>
  <c r="BL39" i="8"/>
  <c r="BL65" i="5"/>
  <c r="BL40" i="5"/>
  <c r="BL59" i="5"/>
  <c r="BL36" i="12"/>
  <c r="BL43" i="12"/>
  <c r="BL48" i="11"/>
  <c r="BL31" i="11"/>
  <c r="BL45" i="11"/>
  <c r="BL30" i="10"/>
  <c r="BL34" i="9"/>
  <c r="BL33" i="8"/>
  <c r="BL53" i="5"/>
  <c r="BL20" i="5"/>
  <c r="BL26" i="5"/>
  <c r="BL35" i="12"/>
  <c r="BL26" i="12"/>
  <c r="BL44" i="11"/>
  <c r="BL27" i="11"/>
  <c r="BL33" i="11"/>
  <c r="BL21" i="10"/>
  <c r="BL32" i="9"/>
  <c r="BL29" i="8"/>
  <c r="BL30" i="8"/>
  <c r="BL52" i="5"/>
  <c r="BL22" i="5"/>
  <c r="BL29" i="5"/>
  <c r="BL32" i="12"/>
  <c r="BL15" i="12"/>
  <c r="BL52" i="11"/>
  <c r="BL24" i="12"/>
  <c r="BL42" i="10"/>
  <c r="BL19" i="10"/>
  <c r="BL22" i="9"/>
  <c r="BL64" i="5"/>
  <c r="BL19" i="8"/>
  <c r="BL49" i="5"/>
  <c r="BL21" i="5"/>
  <c r="BL42" i="12"/>
  <c r="BL39" i="12"/>
  <c r="BL16" i="12"/>
  <c r="BL40" i="11"/>
  <c r="BL51" i="10"/>
  <c r="BL52" i="9"/>
  <c r="BL19" i="9"/>
  <c r="BL60" i="5"/>
  <c r="BL66" i="5"/>
  <c r="BL45" i="5"/>
  <c r="BL58" i="5"/>
  <c r="BL52" i="12"/>
  <c r="BL53" i="12"/>
  <c r="BL29" i="12"/>
  <c r="BL49" i="11"/>
  <c r="BL36" i="11"/>
  <c r="BL37" i="10"/>
  <c r="BL51" i="9"/>
  <c r="BL17" i="9"/>
  <c r="BL56" i="5"/>
  <c r="BL54" i="5"/>
  <c r="BL37" i="5"/>
  <c r="BL15" i="5"/>
  <c r="BL49" i="12"/>
  <c r="BL44" i="12"/>
  <c r="BL53" i="11"/>
  <c r="BL34" i="11"/>
  <c r="BL32" i="11"/>
  <c r="BL47" i="10"/>
  <c r="BL42" i="9"/>
  <c r="BL15" i="9"/>
  <c r="BL28" i="8"/>
  <c r="BL63" i="5"/>
  <c r="BL50" i="5"/>
  <c r="BL41" i="12"/>
  <c r="BL38" i="12"/>
  <c r="BL50" i="11"/>
  <c r="BL30" i="11"/>
  <c r="BL28" i="11"/>
  <c r="BL40" i="10"/>
  <c r="BX40" i="10" s="1"/>
  <c r="BL35" i="9"/>
  <c r="BL52" i="8"/>
  <c r="BL26" i="8"/>
  <c r="BL55" i="5"/>
  <c r="BL46" i="5"/>
  <c r="BL45" i="12"/>
  <c r="BL26" i="11"/>
  <c r="BL26" i="10"/>
  <c r="BL68" i="5"/>
  <c r="BL38" i="5"/>
  <c r="BL25" i="5"/>
  <c r="BL34" i="12"/>
  <c r="BL22" i="11"/>
  <c r="BL33" i="10"/>
  <c r="BL24" i="8"/>
  <c r="BL34" i="5"/>
  <c r="BL19" i="5"/>
  <c r="BL30" i="12"/>
  <c r="BL39" i="11"/>
  <c r="BL22" i="10"/>
  <c r="BL22" i="8"/>
  <c r="BL30" i="5"/>
  <c r="BL27" i="5"/>
  <c r="BL17" i="8"/>
  <c r="BL28" i="12"/>
  <c r="BL35" i="11"/>
  <c r="BL41" i="9"/>
  <c r="BL61" i="5"/>
  <c r="BL40" i="8"/>
  <c r="BL31" i="8"/>
  <c r="BL25" i="12"/>
  <c r="BL23" i="11"/>
  <c r="BL38" i="9"/>
  <c r="BL57" i="5"/>
  <c r="BL51" i="5"/>
  <c r="BL21" i="12"/>
  <c r="BL16" i="11"/>
  <c r="BL18" i="10"/>
  <c r="BL20" i="8"/>
  <c r="BL35" i="5"/>
  <c r="BL19" i="12"/>
  <c r="BL37" i="11"/>
  <c r="BL31" i="9"/>
  <c r="BL36" i="5"/>
  <c r="BL17" i="5"/>
  <c r="BL46" i="11"/>
  <c r="BL25" i="11"/>
  <c r="BL47" i="8"/>
  <c r="BL32" i="5"/>
  <c r="BL37" i="12"/>
  <c r="BL47" i="11"/>
  <c r="BL17" i="11"/>
  <c r="BL34" i="8"/>
  <c r="BL24" i="5"/>
  <c r="BL16" i="5"/>
  <c r="BL46" i="12"/>
  <c r="BL43" i="11"/>
  <c r="BL36" i="10"/>
  <c r="BL42" i="8"/>
  <c r="BL62" i="5"/>
  <c r="BL33" i="12"/>
  <c r="BL17" i="12"/>
  <c r="BL31" i="10"/>
  <c r="BL38" i="8"/>
  <c r="BL42" i="5"/>
  <c r="BL35" i="8"/>
  <c r="BL44" i="9"/>
  <c r="BL20" i="9"/>
  <c r="BL20" i="10"/>
  <c r="BL41" i="10"/>
  <c r="BL37" i="8"/>
  <c r="BL43" i="5"/>
  <c r="BL45" i="8"/>
  <c r="BL49" i="8"/>
  <c r="BL53" i="8"/>
  <c r="BL43" i="10"/>
  <c r="BL32" i="8"/>
  <c r="BL18" i="9"/>
  <c r="BL32" i="10"/>
  <c r="BL27" i="10"/>
  <c r="BL18" i="8"/>
  <c r="BL23" i="8"/>
  <c r="BL36" i="8"/>
  <c r="BL21" i="9"/>
  <c r="BL45" i="9"/>
  <c r="BL24" i="9"/>
  <c r="BL40" i="9"/>
  <c r="BL53" i="10"/>
  <c r="BL48" i="10"/>
  <c r="BL43" i="8"/>
  <c r="BL23" i="9"/>
  <c r="BL27" i="9"/>
  <c r="BL30" i="9"/>
  <c r="BL36" i="9"/>
  <c r="BL25" i="9"/>
  <c r="BL41" i="8"/>
  <c r="BL50" i="9"/>
  <c r="BL51" i="11"/>
  <c r="BL31" i="5"/>
  <c r="BL50" i="8"/>
  <c r="BL43" i="9"/>
  <c r="BL49" i="9"/>
  <c r="BL16" i="10"/>
  <c r="BL33" i="5"/>
  <c r="BL48" i="8"/>
  <c r="BL23" i="5"/>
  <c r="BL16" i="8"/>
  <c r="BL37" i="9"/>
  <c r="BL29" i="10"/>
  <c r="BL46" i="8"/>
  <c r="BL29" i="9"/>
  <c r="BL33" i="9"/>
  <c r="BL52" i="10"/>
  <c r="BL21" i="11"/>
  <c r="BL25" i="10"/>
  <c r="BL46" i="10"/>
  <c r="BL28" i="5"/>
  <c r="BL53" i="9"/>
  <c r="BL23" i="10"/>
  <c r="BL35" i="10"/>
  <c r="BL39" i="10"/>
  <c r="BL47" i="5"/>
  <c r="BL39" i="5"/>
  <c r="BL26" i="9"/>
  <c r="BL28" i="10"/>
  <c r="BL46" i="9"/>
  <c r="BL24" i="10"/>
  <c r="BL44" i="10"/>
  <c r="BL34" i="10"/>
  <c r="BL38" i="10"/>
  <c r="BL39" i="9"/>
  <c r="BL49" i="10"/>
  <c r="BL47" i="9"/>
  <c r="AB20" i="4"/>
  <c r="AG20" i="4" s="1"/>
  <c r="V20" i="4"/>
  <c r="O17" i="4"/>
  <c r="BX21" i="8"/>
  <c r="O30" i="6"/>
  <c r="AZ20" i="4"/>
  <c r="BG20" i="4"/>
  <c r="AL20" i="4"/>
  <c r="AL29" i="4" s="1"/>
  <c r="D48" i="4" s="1"/>
  <c r="AS20" i="4"/>
  <c r="AS29" i="4" s="1"/>
  <c r="AD38" i="6"/>
  <c r="AC38" i="6"/>
  <c r="AB38" i="6"/>
  <c r="AF38" i="6"/>
  <c r="U39" i="6"/>
  <c r="Z27" i="6"/>
  <c r="X27" i="6"/>
  <c r="W27" i="6"/>
  <c r="V27" i="6"/>
  <c r="U54" i="11"/>
  <c r="F20" i="4" s="1"/>
  <c r="AM31" i="12"/>
  <c r="BW31" i="12" s="1"/>
  <c r="AM15" i="12"/>
  <c r="AM22" i="12"/>
  <c r="AM47" i="11"/>
  <c r="AM25" i="11"/>
  <c r="AM17" i="11"/>
  <c r="BW17" i="11" s="1"/>
  <c r="AM15" i="10"/>
  <c r="AM39" i="8"/>
  <c r="AM28" i="5"/>
  <c r="AM25" i="5"/>
  <c r="AM55" i="5"/>
  <c r="BW55" i="5" s="1"/>
  <c r="AM51" i="5"/>
  <c r="AM18" i="5"/>
  <c r="BW18" i="5" s="1"/>
  <c r="AM27" i="5"/>
  <c r="BW27" i="5" s="1"/>
  <c r="AM43" i="12"/>
  <c r="AM39" i="12"/>
  <c r="AM17" i="12"/>
  <c r="AM50" i="11"/>
  <c r="BW50" i="11" s="1"/>
  <c r="AM33" i="11"/>
  <c r="AM20" i="11"/>
  <c r="AM39" i="9"/>
  <c r="AM19" i="8"/>
  <c r="AM16" i="5"/>
  <c r="AM66" i="5"/>
  <c r="AM42" i="12"/>
  <c r="AM30" i="12"/>
  <c r="BW30" i="12" s="1"/>
  <c r="AM38" i="12"/>
  <c r="BW38" i="12" s="1"/>
  <c r="AM46" i="11"/>
  <c r="AM29" i="11"/>
  <c r="BW29" i="11" s="1"/>
  <c r="AM30" i="11"/>
  <c r="AM47" i="9"/>
  <c r="AM18" i="8"/>
  <c r="AM64" i="5"/>
  <c r="AM61" i="5"/>
  <c r="AM47" i="12"/>
  <c r="AM23" i="12"/>
  <c r="AM37" i="12"/>
  <c r="BW37" i="12" s="1"/>
  <c r="AM40" i="11"/>
  <c r="BW40" i="11" s="1"/>
  <c r="AM19" i="11"/>
  <c r="BW19" i="11" s="1"/>
  <c r="AM19" i="10"/>
  <c r="AM59" i="5"/>
  <c r="AM41" i="5"/>
  <c r="AM38" i="5"/>
  <c r="AM49" i="12"/>
  <c r="AM19" i="12"/>
  <c r="AM52" i="11"/>
  <c r="AM36" i="11"/>
  <c r="AM16" i="11"/>
  <c r="BW16" i="11" s="1"/>
  <c r="AM35" i="9"/>
  <c r="AM52" i="5"/>
  <c r="AM37" i="5"/>
  <c r="AM65" i="5"/>
  <c r="AM19" i="5"/>
  <c r="AM45" i="12"/>
  <c r="AM20" i="12"/>
  <c r="AM53" i="11"/>
  <c r="AM43" i="11"/>
  <c r="AM18" i="11"/>
  <c r="AM52" i="9"/>
  <c r="AM44" i="5"/>
  <c r="BW44" i="5" s="1"/>
  <c r="AM29" i="5"/>
  <c r="AM57" i="5"/>
  <c r="BW57" i="5" s="1"/>
  <c r="AM15" i="5"/>
  <c r="AM44" i="12"/>
  <c r="AM16" i="12"/>
  <c r="BW16" i="12" s="1"/>
  <c r="AM49" i="11"/>
  <c r="AM37" i="11"/>
  <c r="AM41" i="11"/>
  <c r="AM43" i="9"/>
  <c r="BW43" i="9" s="1"/>
  <c r="AM40" i="5"/>
  <c r="BW40" i="5" s="1"/>
  <c r="AM21" i="5"/>
  <c r="AM53" i="5"/>
  <c r="AM22" i="5"/>
  <c r="BW22" i="5" s="1"/>
  <c r="AM31" i="5"/>
  <c r="BW31" i="5" s="1"/>
  <c r="AM36" i="12"/>
  <c r="BW36" i="12" s="1"/>
  <c r="AM40" i="12"/>
  <c r="AM45" i="11"/>
  <c r="AM21" i="11"/>
  <c r="BW21" i="11" s="1"/>
  <c r="AM26" i="11"/>
  <c r="AM33" i="9"/>
  <c r="AM36" i="5"/>
  <c r="AM17" i="5"/>
  <c r="BW17" i="5" s="1"/>
  <c r="AM23" i="5"/>
  <c r="BW23" i="5" s="1"/>
  <c r="AM48" i="12"/>
  <c r="AM25" i="12"/>
  <c r="AM51" i="11"/>
  <c r="AM34" i="11"/>
  <c r="AM38" i="11"/>
  <c r="AM37" i="9"/>
  <c r="AM24" i="5"/>
  <c r="AM58" i="5"/>
  <c r="BW58" i="5" s="1"/>
  <c r="AM51" i="12"/>
  <c r="AM18" i="12"/>
  <c r="BW18" i="12" s="1"/>
  <c r="AM23" i="11"/>
  <c r="AM67" i="5"/>
  <c r="AM42" i="5"/>
  <c r="AM46" i="12"/>
  <c r="AM48" i="11"/>
  <c r="AM15" i="11"/>
  <c r="AM48" i="5"/>
  <c r="BW48" i="5" s="1"/>
  <c r="AM62" i="5"/>
  <c r="AM39" i="5"/>
  <c r="BW39" i="5" s="1"/>
  <c r="AM29" i="8"/>
  <c r="AM35" i="12"/>
  <c r="BW35" i="12" s="1"/>
  <c r="AM33" i="12"/>
  <c r="AM22" i="11"/>
  <c r="BW22" i="11" s="1"/>
  <c r="AM32" i="5"/>
  <c r="AM15" i="8"/>
  <c r="AM41" i="12"/>
  <c r="AM44" i="11"/>
  <c r="AM41" i="10"/>
  <c r="AM20" i="5"/>
  <c r="BW20" i="5" s="1"/>
  <c r="AM26" i="5"/>
  <c r="AM17" i="8"/>
  <c r="AM34" i="12"/>
  <c r="AM39" i="11"/>
  <c r="AM40" i="10"/>
  <c r="BW40" i="10" s="1"/>
  <c r="AM56" i="5"/>
  <c r="BW56" i="5" s="1"/>
  <c r="AM68" i="5"/>
  <c r="BW68" i="5" s="1"/>
  <c r="AM29" i="12"/>
  <c r="AM35" i="11"/>
  <c r="AM36" i="10"/>
  <c r="AM49" i="5"/>
  <c r="AM30" i="5"/>
  <c r="AM60" i="5"/>
  <c r="AM28" i="12"/>
  <c r="AM31" i="11"/>
  <c r="BW31" i="11" s="1"/>
  <c r="AM48" i="9"/>
  <c r="AM45" i="5"/>
  <c r="AM35" i="5"/>
  <c r="AM50" i="12"/>
  <c r="BW50" i="12" s="1"/>
  <c r="AM21" i="12"/>
  <c r="AM28" i="11"/>
  <c r="AM30" i="9"/>
  <c r="AM63" i="5"/>
  <c r="AM53" i="12"/>
  <c r="AM32" i="12"/>
  <c r="AM27" i="11"/>
  <c r="BW27" i="11" s="1"/>
  <c r="AM37" i="8"/>
  <c r="AM50" i="5"/>
  <c r="AM43" i="5"/>
  <c r="AM52" i="12"/>
  <c r="AM26" i="12"/>
  <c r="BW26" i="12" s="1"/>
  <c r="AM24" i="11"/>
  <c r="AM23" i="8"/>
  <c r="AM46" i="5"/>
  <c r="BW46" i="5" s="1"/>
  <c r="AM22" i="8"/>
  <c r="AM30" i="8"/>
  <c r="AM35" i="8"/>
  <c r="AM44" i="8"/>
  <c r="AM19" i="9"/>
  <c r="AM49" i="9"/>
  <c r="AM45" i="9"/>
  <c r="AM53" i="9"/>
  <c r="AM39" i="10"/>
  <c r="AM24" i="12"/>
  <c r="BW24" i="12" s="1"/>
  <c r="AM34" i="5"/>
  <c r="BW34" i="5" s="1"/>
  <c r="AM28" i="9"/>
  <c r="AM27" i="12"/>
  <c r="AM32" i="8"/>
  <c r="AM16" i="9"/>
  <c r="AM41" i="9"/>
  <c r="BW41" i="9" s="1"/>
  <c r="AM34" i="9"/>
  <c r="AM16" i="10"/>
  <c r="AM31" i="9"/>
  <c r="AM17" i="10"/>
  <c r="AM32" i="11"/>
  <c r="AM20" i="8"/>
  <c r="AM16" i="8"/>
  <c r="AM52" i="8"/>
  <c r="AM43" i="8"/>
  <c r="AM40" i="8"/>
  <c r="AM48" i="8"/>
  <c r="AM23" i="9"/>
  <c r="AM27" i="10"/>
  <c r="AM24" i="10"/>
  <c r="AM42" i="11"/>
  <c r="AM27" i="8"/>
  <c r="BW27" i="8" s="1"/>
  <c r="AM53" i="8"/>
  <c r="AM32" i="9"/>
  <c r="AM31" i="10"/>
  <c r="AM46" i="10"/>
  <c r="AM44" i="9"/>
  <c r="AM28" i="8"/>
  <c r="AM24" i="9"/>
  <c r="AM20" i="10"/>
  <c r="AM40" i="9"/>
  <c r="AM54" i="5"/>
  <c r="BW54" i="5" s="1"/>
  <c r="AM24" i="8"/>
  <c r="AM46" i="8"/>
  <c r="AM49" i="8"/>
  <c r="AM17" i="9"/>
  <c r="AM29" i="9"/>
  <c r="AM20" i="9"/>
  <c r="AM25" i="9"/>
  <c r="AM33" i="5"/>
  <c r="AM45" i="8"/>
  <c r="AM36" i="8"/>
  <c r="AM34" i="8"/>
  <c r="AM18" i="9"/>
  <c r="AM21" i="9"/>
  <c r="AM22" i="10"/>
  <c r="AM28" i="10"/>
  <c r="AM53" i="10"/>
  <c r="AM51" i="10"/>
  <c r="AM21" i="8"/>
  <c r="AM50" i="8"/>
  <c r="AM46" i="9"/>
  <c r="AM50" i="9"/>
  <c r="AM42" i="9"/>
  <c r="BW42" i="9" s="1"/>
  <c r="AM30" i="10"/>
  <c r="AM23" i="10"/>
  <c r="AM32" i="10"/>
  <c r="AM44" i="10"/>
  <c r="AM15" i="9"/>
  <c r="AM47" i="8"/>
  <c r="AM35" i="10"/>
  <c r="AM38" i="10"/>
  <c r="AM43" i="10"/>
  <c r="AM37" i="10"/>
  <c r="AM25" i="10"/>
  <c r="AM51" i="9"/>
  <c r="AM33" i="10"/>
  <c r="AM48" i="10"/>
  <c r="AM27" i="9"/>
  <c r="AM25" i="8"/>
  <c r="AM36" i="9"/>
  <c r="AM52" i="10"/>
  <c r="AM69" i="5"/>
  <c r="BW69" i="5" s="1"/>
  <c r="AM31" i="8"/>
  <c r="AM42" i="8"/>
  <c r="AM21" i="10"/>
  <c r="AM29" i="10"/>
  <c r="AM41" i="8"/>
  <c r="AM22" i="9"/>
  <c r="AM26" i="10"/>
  <c r="AM26" i="8"/>
  <c r="AM34" i="10"/>
  <c r="AM42" i="10"/>
  <c r="AM18" i="10"/>
  <c r="AM50" i="10"/>
  <c r="AM38" i="8"/>
  <c r="AM47" i="10"/>
  <c r="AM49" i="10"/>
  <c r="AM47" i="5"/>
  <c r="AM38" i="9"/>
  <c r="AM51" i="8"/>
  <c r="AM26" i="9"/>
  <c r="AM33" i="8"/>
  <c r="AM45" i="10"/>
  <c r="AN23" i="5"/>
  <c r="AN19" i="5"/>
  <c r="AN57" i="5"/>
  <c r="AN49" i="5"/>
  <c r="AN47" i="12"/>
  <c r="AN28" i="12"/>
  <c r="AN52" i="11"/>
  <c r="BX52" i="11" s="1"/>
  <c r="AN15" i="12"/>
  <c r="AN33" i="11"/>
  <c r="AN18" i="11"/>
  <c r="AN36" i="10"/>
  <c r="AN48" i="9"/>
  <c r="BX48" i="9" s="1"/>
  <c r="AN15" i="9"/>
  <c r="AN36" i="8"/>
  <c r="AN59" i="5"/>
  <c r="AN50" i="5"/>
  <c r="AN51" i="5"/>
  <c r="AN24" i="5"/>
  <c r="AN31" i="5"/>
  <c r="AN27" i="5"/>
  <c r="AN48" i="12"/>
  <c r="BX48" i="12" s="1"/>
  <c r="AN37" i="12"/>
  <c r="AN17" i="12"/>
  <c r="BX17" i="12" s="1"/>
  <c r="AN18" i="12"/>
  <c r="BX18" i="12" s="1"/>
  <c r="AN29" i="11"/>
  <c r="AN35" i="11"/>
  <c r="AN25" i="10"/>
  <c r="AN35" i="12"/>
  <c r="AN32" i="12"/>
  <c r="AN48" i="11"/>
  <c r="AN40" i="11"/>
  <c r="AN21" i="11"/>
  <c r="AN31" i="11"/>
  <c r="AN33" i="10"/>
  <c r="AN30" i="9"/>
  <c r="AN52" i="8"/>
  <c r="AN58" i="5"/>
  <c r="BX58" i="5" s="1"/>
  <c r="AN64" i="5"/>
  <c r="AN60" i="5"/>
  <c r="AN28" i="5"/>
  <c r="AN46" i="12"/>
  <c r="AN23" i="12"/>
  <c r="AN44" i="11"/>
  <c r="AN36" i="11"/>
  <c r="BX36" i="11" s="1"/>
  <c r="AN17" i="11"/>
  <c r="AN27" i="11"/>
  <c r="AN29" i="10"/>
  <c r="AN25" i="9"/>
  <c r="AN37" i="8"/>
  <c r="BX37" i="8" s="1"/>
  <c r="AN15" i="8"/>
  <c r="AN69" i="5"/>
  <c r="BX69" i="5" s="1"/>
  <c r="AN54" i="5"/>
  <c r="BX54" i="5" s="1"/>
  <c r="AN20" i="5"/>
  <c r="AN51" i="12"/>
  <c r="AN31" i="12"/>
  <c r="AN16" i="12"/>
  <c r="AN37" i="11"/>
  <c r="BX37" i="11" s="1"/>
  <c r="AN19" i="11"/>
  <c r="AN15" i="10"/>
  <c r="AN23" i="9"/>
  <c r="AN66" i="5"/>
  <c r="BX66" i="5" s="1"/>
  <c r="AN61" i="5"/>
  <c r="AN39" i="5"/>
  <c r="AN25" i="5"/>
  <c r="AN53" i="12"/>
  <c r="AN24" i="12"/>
  <c r="AN50" i="11"/>
  <c r="BX50" i="11" s="1"/>
  <c r="AN25" i="11"/>
  <c r="AN15" i="11"/>
  <c r="AN47" i="9"/>
  <c r="BX47" i="9" s="1"/>
  <c r="AN22" i="9"/>
  <c r="BX22" i="9" s="1"/>
  <c r="AN62" i="5"/>
  <c r="BX62" i="5" s="1"/>
  <c r="AN46" i="5"/>
  <c r="BX46" i="5" s="1"/>
  <c r="AN35" i="5"/>
  <c r="AN17" i="5"/>
  <c r="AN42" i="12"/>
  <c r="BX42" i="12" s="1"/>
  <c r="AN45" i="12"/>
  <c r="BX45" i="12" s="1"/>
  <c r="AN22" i="12"/>
  <c r="BX22" i="12" s="1"/>
  <c r="AN41" i="11"/>
  <c r="BX41" i="11" s="1"/>
  <c r="AN41" i="10"/>
  <c r="AN52" i="9"/>
  <c r="AN16" i="9"/>
  <c r="AN63" i="5"/>
  <c r="AN38" i="5"/>
  <c r="BX38" i="5" s="1"/>
  <c r="AN48" i="5"/>
  <c r="AN36" i="12"/>
  <c r="AN27" i="12"/>
  <c r="AN47" i="11"/>
  <c r="BX47" i="11" s="1"/>
  <c r="AN38" i="11"/>
  <c r="AN40" i="10"/>
  <c r="AN35" i="9"/>
  <c r="BX35" i="9" s="1"/>
  <c r="AN39" i="8"/>
  <c r="AN55" i="5"/>
  <c r="BX55" i="5" s="1"/>
  <c r="AN34" i="5"/>
  <c r="BX34" i="5" s="1"/>
  <c r="AN44" i="5"/>
  <c r="BX44" i="5" s="1"/>
  <c r="AN49" i="12"/>
  <c r="AN25" i="12"/>
  <c r="BX25" i="12" s="1"/>
  <c r="AN32" i="11"/>
  <c r="AN34" i="11"/>
  <c r="AN45" i="10"/>
  <c r="BX45" i="10" s="1"/>
  <c r="AN34" i="9"/>
  <c r="AN34" i="8"/>
  <c r="AN30" i="8"/>
  <c r="AN30" i="5"/>
  <c r="AN40" i="5"/>
  <c r="AN29" i="5"/>
  <c r="AN41" i="12"/>
  <c r="AN21" i="12"/>
  <c r="AN28" i="11"/>
  <c r="BX28" i="11" s="1"/>
  <c r="AN30" i="11"/>
  <c r="AN51" i="10"/>
  <c r="BX51" i="10" s="1"/>
  <c r="AN31" i="9"/>
  <c r="BX31" i="9" s="1"/>
  <c r="AN42" i="8"/>
  <c r="BX42" i="8" s="1"/>
  <c r="AN28" i="8"/>
  <c r="AN26" i="5"/>
  <c r="BX26" i="5" s="1"/>
  <c r="AN36" i="5"/>
  <c r="BX36" i="5" s="1"/>
  <c r="AN50" i="12"/>
  <c r="AN34" i="12"/>
  <c r="BX34" i="12" s="1"/>
  <c r="AN30" i="12"/>
  <c r="AN24" i="11"/>
  <c r="BX24" i="11" s="1"/>
  <c r="AN26" i="11"/>
  <c r="AN27" i="10"/>
  <c r="AN19" i="9"/>
  <c r="AN48" i="8"/>
  <c r="AN26" i="8"/>
  <c r="AN22" i="5"/>
  <c r="AN32" i="5"/>
  <c r="AN21" i="5"/>
  <c r="AN65" i="5"/>
  <c r="BX65" i="5" s="1"/>
  <c r="AN37" i="5"/>
  <c r="AN52" i="12"/>
  <c r="AN46" i="11"/>
  <c r="AN22" i="10"/>
  <c r="BX22" i="10" s="1"/>
  <c r="AN19" i="8"/>
  <c r="AN16" i="5"/>
  <c r="AN43" i="12"/>
  <c r="BX43" i="12" s="1"/>
  <c r="AN20" i="11"/>
  <c r="AN21" i="10"/>
  <c r="BX21" i="10" s="1"/>
  <c r="AN67" i="5"/>
  <c r="AN56" i="5"/>
  <c r="AN38" i="12"/>
  <c r="AN16" i="11"/>
  <c r="BX16" i="11" s="1"/>
  <c r="AN18" i="10"/>
  <c r="AN18" i="8"/>
  <c r="AN40" i="8"/>
  <c r="BX40" i="8" s="1"/>
  <c r="AN29" i="12"/>
  <c r="AN51" i="11"/>
  <c r="BX51" i="11" s="1"/>
  <c r="AN44" i="9"/>
  <c r="AN24" i="8"/>
  <c r="AN44" i="12"/>
  <c r="AN43" i="11"/>
  <c r="BX43" i="11" s="1"/>
  <c r="AN29" i="9"/>
  <c r="AN22" i="8"/>
  <c r="BX22" i="8" s="1"/>
  <c r="AN33" i="12"/>
  <c r="AN42" i="11"/>
  <c r="AN17" i="9"/>
  <c r="AN33" i="8"/>
  <c r="BX33" i="8" s="1"/>
  <c r="AN33" i="5"/>
  <c r="AN20" i="8"/>
  <c r="AN19" i="12"/>
  <c r="BX19" i="12" s="1"/>
  <c r="AN22" i="11"/>
  <c r="BX22" i="11" s="1"/>
  <c r="AN51" i="8"/>
  <c r="AN42" i="5"/>
  <c r="AN20" i="12"/>
  <c r="BX20" i="12" s="1"/>
  <c r="AN39" i="11"/>
  <c r="AN32" i="9"/>
  <c r="AN18" i="5"/>
  <c r="AN53" i="11"/>
  <c r="AN23" i="11"/>
  <c r="BX23" i="11" s="1"/>
  <c r="AN47" i="8"/>
  <c r="AN47" i="5"/>
  <c r="AN39" i="12"/>
  <c r="BX39" i="12" s="1"/>
  <c r="AN49" i="11"/>
  <c r="BX49" i="11" s="1"/>
  <c r="AN37" i="10"/>
  <c r="AN44" i="8"/>
  <c r="AN43" i="5"/>
  <c r="AN40" i="12"/>
  <c r="AN45" i="11"/>
  <c r="AN26" i="10"/>
  <c r="AN29" i="8"/>
  <c r="AN52" i="5"/>
  <c r="BX52" i="5" s="1"/>
  <c r="AN35" i="8"/>
  <c r="BX35" i="8" s="1"/>
  <c r="AN42" i="10"/>
  <c r="AN49" i="8"/>
  <c r="AN53" i="8"/>
  <c r="AN33" i="9"/>
  <c r="AN40" i="9"/>
  <c r="AN49" i="9"/>
  <c r="AN32" i="8"/>
  <c r="AN15" i="5"/>
  <c r="AN17" i="8"/>
  <c r="AN23" i="8"/>
  <c r="AN43" i="8"/>
  <c r="AN27" i="8"/>
  <c r="AN18" i="9"/>
  <c r="AN16" i="10"/>
  <c r="AN45" i="9"/>
  <c r="AN45" i="5"/>
  <c r="AN41" i="8"/>
  <c r="BX41" i="8" s="1"/>
  <c r="AN24" i="9"/>
  <c r="AN37" i="9"/>
  <c r="AN41" i="9"/>
  <c r="AN46" i="8"/>
  <c r="AN53" i="5"/>
  <c r="AN31" i="8"/>
  <c r="AN45" i="8"/>
  <c r="AN27" i="9"/>
  <c r="AN20" i="10"/>
  <c r="AN51" i="9"/>
  <c r="AN26" i="12"/>
  <c r="AN26" i="9"/>
  <c r="AN23" i="10"/>
  <c r="AN24" i="10"/>
  <c r="AN49" i="10"/>
  <c r="AN21" i="9"/>
  <c r="BX21" i="9" s="1"/>
  <c r="AN28" i="9"/>
  <c r="AN43" i="9"/>
  <c r="AN19" i="10"/>
  <c r="BX19" i="10" s="1"/>
  <c r="AN39" i="9"/>
  <c r="AN38" i="8"/>
  <c r="AN50" i="8"/>
  <c r="AN31" i="10"/>
  <c r="AN46" i="9"/>
  <c r="AN53" i="9"/>
  <c r="AN28" i="10"/>
  <c r="AN46" i="10"/>
  <c r="AN52" i="10"/>
  <c r="AN30" i="10"/>
  <c r="AN36" i="9"/>
  <c r="AN34" i="10"/>
  <c r="AN35" i="10"/>
  <c r="AN39" i="10"/>
  <c r="AN48" i="10"/>
  <c r="AN42" i="9"/>
  <c r="AN50" i="10"/>
  <c r="AN21" i="8"/>
  <c r="AN25" i="8"/>
  <c r="AN68" i="5"/>
  <c r="BX68" i="5" s="1"/>
  <c r="AN16" i="8"/>
  <c r="AN32" i="10"/>
  <c r="BX32" i="10" s="1"/>
  <c r="AN41" i="5"/>
  <c r="AN53" i="10"/>
  <c r="AN50" i="9"/>
  <c r="AN20" i="9"/>
  <c r="AN43" i="10"/>
  <c r="AN47" i="10"/>
  <c r="AN44" i="10"/>
  <c r="AN17" i="10"/>
  <c r="AN38" i="9"/>
  <c r="AN38" i="10"/>
  <c r="BW47" i="5"/>
  <c r="BW28" i="5"/>
  <c r="BX40" i="11"/>
  <c r="AZ3" i="4"/>
  <c r="AZ29" i="4"/>
  <c r="CF54" i="9"/>
  <c r="AB54" i="8"/>
  <c r="J21" i="4" s="1"/>
  <c r="O21" i="4" s="1"/>
  <c r="BX36" i="8"/>
  <c r="V54" i="8"/>
  <c r="J20" i="4" s="1"/>
  <c r="O20" i="4" s="1"/>
  <c r="F31" i="6"/>
  <c r="E31" i="6"/>
  <c r="D31" i="6"/>
  <c r="H31" i="6"/>
  <c r="AN3" i="4"/>
  <c r="AN29" i="4"/>
  <c r="D60" i="4" s="1"/>
  <c r="AX17" i="6"/>
  <c r="AY17" i="6"/>
  <c r="AW17" i="6"/>
  <c r="BX52" i="12"/>
  <c r="CF50" i="8"/>
  <c r="BW36" i="5"/>
  <c r="CA54" i="8"/>
  <c r="CF18" i="8"/>
  <c r="P54" i="11"/>
  <c r="M19" i="4" s="1"/>
  <c r="C30" i="6"/>
  <c r="AJ20" i="4"/>
  <c r="AO20" i="4" s="1"/>
  <c r="BE20" i="4"/>
  <c r="AX20" i="4"/>
  <c r="BC20" i="4" s="1"/>
  <c r="AQ20" i="4"/>
  <c r="AV20" i="4" s="1"/>
  <c r="BQ20" i="4"/>
  <c r="BW18" i="11"/>
  <c r="C36" i="6"/>
  <c r="AX26" i="4"/>
  <c r="BC26" i="4" s="1"/>
  <c r="AJ26" i="4"/>
  <c r="AO26" i="4" s="1"/>
  <c r="BE26" i="4"/>
  <c r="BJ26" i="4" s="1"/>
  <c r="AQ26" i="4"/>
  <c r="AV26" i="4" s="1"/>
  <c r="BQ26" i="4"/>
  <c r="AC70" i="5"/>
  <c r="BH29" i="4"/>
  <c r="D55" i="4" s="1"/>
  <c r="BJ18" i="4"/>
  <c r="BH3" i="4"/>
  <c r="BY53" i="12"/>
  <c r="BW30" i="5"/>
  <c r="AU68" i="7"/>
  <c r="AV21" i="7"/>
  <c r="AV68" i="7" s="1"/>
  <c r="BW41" i="11"/>
  <c r="BX64" i="5"/>
  <c r="BX36" i="10"/>
  <c r="AB130" i="17"/>
  <c r="M2" i="17" s="1"/>
  <c r="K54" i="12"/>
  <c r="U18" i="4" s="1"/>
  <c r="X30" i="6"/>
  <c r="W30" i="6"/>
  <c r="V30" i="6"/>
  <c r="Y30" i="6" s="1"/>
  <c r="Z30" i="6"/>
  <c r="BW34" i="11"/>
  <c r="BW43" i="11"/>
  <c r="BA54" i="11"/>
  <c r="T25" i="4" s="1"/>
  <c r="AE25" i="4" s="1"/>
  <c r="BW24" i="5"/>
  <c r="BW33" i="5"/>
  <c r="BW22" i="12"/>
  <c r="BR54" i="8"/>
  <c r="J28" i="4" s="1"/>
  <c r="O28" i="4" s="1"/>
  <c r="BX37" i="12"/>
  <c r="BX46" i="12"/>
  <c r="BB3" i="4"/>
  <c r="C38" i="6"/>
  <c r="AJ28" i="4"/>
  <c r="AO28" i="4" s="1"/>
  <c r="AQ28" i="4"/>
  <c r="AV28" i="4" s="1"/>
  <c r="AX28" i="4"/>
  <c r="BC28" i="4" s="1"/>
  <c r="BE28" i="4"/>
  <c r="BJ28" i="4" s="1"/>
  <c r="BQ28" i="4"/>
  <c r="BY29" i="4"/>
  <c r="AO24" i="4"/>
  <c r="AC54" i="11"/>
  <c r="T21" i="4" s="1"/>
  <c r="AE21" i="4" s="1"/>
  <c r="D3" i="22"/>
  <c r="D15" i="22" s="1"/>
  <c r="G3" i="22"/>
  <c r="BX51" i="8"/>
  <c r="AF35" i="6"/>
  <c r="AD35" i="6"/>
  <c r="AB35" i="6"/>
  <c r="AC35" i="6"/>
  <c r="AU54" i="8"/>
  <c r="Q24" i="4" s="1"/>
  <c r="K54" i="11"/>
  <c r="T18" i="4" s="1"/>
  <c r="BW42" i="5"/>
  <c r="BI29" i="4"/>
  <c r="D61" i="4" s="1"/>
  <c r="BJ19" i="4"/>
  <c r="BW38" i="5"/>
  <c r="AO20" i="5"/>
  <c r="AO31" i="5"/>
  <c r="AO23" i="5"/>
  <c r="AO51" i="12"/>
  <c r="BY51" i="12" s="1"/>
  <c r="AO34" i="12"/>
  <c r="AO20" i="12"/>
  <c r="AO19" i="12"/>
  <c r="AO40" i="11"/>
  <c r="AO22" i="11"/>
  <c r="AO42" i="10"/>
  <c r="AO35" i="9"/>
  <c r="AO64" i="5"/>
  <c r="AO66" i="5"/>
  <c r="AO68" i="5"/>
  <c r="AO35" i="5"/>
  <c r="AO27" i="5"/>
  <c r="AO42" i="12"/>
  <c r="AO40" i="12"/>
  <c r="BY40" i="12" s="1"/>
  <c r="AO18" i="12"/>
  <c r="AO52" i="11"/>
  <c r="AO26" i="11"/>
  <c r="AO21" i="11"/>
  <c r="AO37" i="9"/>
  <c r="AO45" i="5"/>
  <c r="AO42" i="5"/>
  <c r="AO47" i="5"/>
  <c r="AO28" i="5"/>
  <c r="AO46" i="12"/>
  <c r="AO31" i="12"/>
  <c r="AO28" i="12"/>
  <c r="AO48" i="11"/>
  <c r="AO44" i="11"/>
  <c r="AO39" i="11"/>
  <c r="AO28" i="9"/>
  <c r="AO41" i="5"/>
  <c r="AO38" i="5"/>
  <c r="AO43" i="5"/>
  <c r="AO32" i="5"/>
  <c r="AO24" i="5"/>
  <c r="AO41" i="12"/>
  <c r="AO24" i="12"/>
  <c r="AO15" i="12"/>
  <c r="AO32" i="11"/>
  <c r="AO17" i="11"/>
  <c r="AO27" i="11"/>
  <c r="AO36" i="9"/>
  <c r="AO33" i="5"/>
  <c r="AO30" i="5"/>
  <c r="AO65" i="5"/>
  <c r="AO35" i="12"/>
  <c r="AO16" i="12"/>
  <c r="AO53" i="11"/>
  <c r="AO43" i="11"/>
  <c r="AO29" i="11"/>
  <c r="AO15" i="11"/>
  <c r="AO32" i="9"/>
  <c r="AO29" i="5"/>
  <c r="AO26" i="5"/>
  <c r="BY26" i="5" s="1"/>
  <c r="AO57" i="5"/>
  <c r="AO25" i="8"/>
  <c r="AO19" i="5"/>
  <c r="AO29" i="12"/>
  <c r="AO27" i="12"/>
  <c r="AO49" i="11"/>
  <c r="BY49" i="11" s="1"/>
  <c r="AO37" i="11"/>
  <c r="AO35" i="11"/>
  <c r="AO44" i="10"/>
  <c r="AO45" i="9"/>
  <c r="AO52" i="12"/>
  <c r="AO37" i="12"/>
  <c r="AO21" i="12"/>
  <c r="AO50" i="11"/>
  <c r="AO42" i="11"/>
  <c r="AO28" i="11"/>
  <c r="AO19" i="11"/>
  <c r="AO26" i="8"/>
  <c r="AO17" i="5"/>
  <c r="AO63" i="5"/>
  <c r="AO59" i="5"/>
  <c r="AO48" i="5"/>
  <c r="AO39" i="12"/>
  <c r="AO36" i="11"/>
  <c r="AO31" i="11"/>
  <c r="AO37" i="5"/>
  <c r="AO54" i="5"/>
  <c r="AO53" i="12"/>
  <c r="AO25" i="12"/>
  <c r="AO33" i="11"/>
  <c r="AO39" i="10"/>
  <c r="AO25" i="5"/>
  <c r="AO51" i="5"/>
  <c r="AO48" i="12"/>
  <c r="AO17" i="12"/>
  <c r="AO41" i="11"/>
  <c r="AO27" i="10"/>
  <c r="AO21" i="5"/>
  <c r="AO39" i="5"/>
  <c r="AO44" i="12"/>
  <c r="AO36" i="12"/>
  <c r="AO38" i="11"/>
  <c r="AO35" i="10"/>
  <c r="AO69" i="5"/>
  <c r="AO53" i="5"/>
  <c r="AO40" i="5"/>
  <c r="BY40" i="5" s="1"/>
  <c r="AO36" i="5"/>
  <c r="AO19" i="8"/>
  <c r="AO28" i="8"/>
  <c r="AO50" i="12"/>
  <c r="AO26" i="12"/>
  <c r="AO34" i="11"/>
  <c r="AO46" i="9"/>
  <c r="AO58" i="5"/>
  <c r="AO67" i="5"/>
  <c r="AO49" i="12"/>
  <c r="AO22" i="12"/>
  <c r="AO30" i="11"/>
  <c r="AO51" i="9"/>
  <c r="AO50" i="5"/>
  <c r="AO15" i="5"/>
  <c r="AO47" i="12"/>
  <c r="AO23" i="12"/>
  <c r="AO20" i="11"/>
  <c r="AO42" i="9"/>
  <c r="AO61" i="5"/>
  <c r="AO32" i="12"/>
  <c r="AO38" i="12"/>
  <c r="AO16" i="11"/>
  <c r="AO22" i="8"/>
  <c r="AO18" i="5"/>
  <c r="AO45" i="12"/>
  <c r="BY45" i="12" s="1"/>
  <c r="AO51" i="11"/>
  <c r="AO25" i="11"/>
  <c r="AO56" i="5"/>
  <c r="AO60" i="5"/>
  <c r="AO16" i="5"/>
  <c r="AO30" i="12"/>
  <c r="AO47" i="11"/>
  <c r="AO23" i="11"/>
  <c r="AO49" i="5"/>
  <c r="AO55" i="5"/>
  <c r="AO22" i="5"/>
  <c r="AO15" i="8"/>
  <c r="AO23" i="8"/>
  <c r="AO31" i="8"/>
  <c r="AO32" i="8"/>
  <c r="AO35" i="8"/>
  <c r="AO33" i="9"/>
  <c r="AO39" i="9"/>
  <c r="AO43" i="10"/>
  <c r="AO48" i="8"/>
  <c r="AO15" i="9"/>
  <c r="AO31" i="9"/>
  <c r="AO16" i="10"/>
  <c r="AO43" i="12"/>
  <c r="AO38" i="8"/>
  <c r="AO20" i="8"/>
  <c r="AO43" i="8"/>
  <c r="AO53" i="8"/>
  <c r="AO47" i="9"/>
  <c r="AO23" i="9"/>
  <c r="AO43" i="9"/>
  <c r="AO31" i="10"/>
  <c r="AO52" i="9"/>
  <c r="AO33" i="12"/>
  <c r="AO16" i="8"/>
  <c r="AO17" i="8"/>
  <c r="AO24" i="9"/>
  <c r="AO41" i="9"/>
  <c r="AO17" i="10"/>
  <c r="AO41" i="10"/>
  <c r="AO45" i="11"/>
  <c r="AO33" i="8"/>
  <c r="AO46" i="8"/>
  <c r="AO40" i="8"/>
  <c r="AO20" i="10"/>
  <c r="AO21" i="10"/>
  <c r="AO46" i="11"/>
  <c r="AO52" i="5"/>
  <c r="AO24" i="8"/>
  <c r="AO37" i="8"/>
  <c r="AO45" i="8"/>
  <c r="AO17" i="9"/>
  <c r="AO20" i="9"/>
  <c r="AO18" i="11"/>
  <c r="AO26" i="9"/>
  <c r="AO21" i="9"/>
  <c r="AO29" i="9"/>
  <c r="AO62" i="5"/>
  <c r="AO24" i="11"/>
  <c r="AO41" i="8"/>
  <c r="BY41" i="8" s="1"/>
  <c r="AO50" i="8"/>
  <c r="AO16" i="9"/>
  <c r="AO22" i="9"/>
  <c r="AO15" i="10"/>
  <c r="AO18" i="8"/>
  <c r="AO49" i="8"/>
  <c r="AO25" i="9"/>
  <c r="AO27" i="9"/>
  <c r="AO30" i="9"/>
  <c r="AO34" i="9"/>
  <c r="AO38" i="9"/>
  <c r="AO50" i="9"/>
  <c r="AO37" i="10"/>
  <c r="AO29" i="10"/>
  <c r="AO40" i="10"/>
  <c r="AO30" i="8"/>
  <c r="AO52" i="8"/>
  <c r="AO53" i="9"/>
  <c r="AO25" i="10"/>
  <c r="AO50" i="10"/>
  <c r="AO19" i="9"/>
  <c r="AO23" i="10"/>
  <c r="AO32" i="10"/>
  <c r="AO46" i="5"/>
  <c r="AO51" i="8"/>
  <c r="AO38" i="10"/>
  <c r="AO52" i="10"/>
  <c r="AO48" i="10"/>
  <c r="AO51" i="10"/>
  <c r="AO34" i="5"/>
  <c r="AO21" i="8"/>
  <c r="AO29" i="8"/>
  <c r="AO34" i="8"/>
  <c r="AO19" i="10"/>
  <c r="AO18" i="10"/>
  <c r="AO47" i="8"/>
  <c r="AO49" i="9"/>
  <c r="AO40" i="9"/>
  <c r="AO44" i="9"/>
  <c r="AO33" i="10"/>
  <c r="AO44" i="5"/>
  <c r="AO36" i="8"/>
  <c r="AO42" i="8"/>
  <c r="AO53" i="10"/>
  <c r="AO27" i="8"/>
  <c r="AO44" i="8"/>
  <c r="AO24" i="10"/>
  <c r="AO34" i="10"/>
  <c r="AO28" i="10"/>
  <c r="AO45" i="10"/>
  <c r="AO47" i="10"/>
  <c r="AO18" i="9"/>
  <c r="AO36" i="10"/>
  <c r="AO48" i="9"/>
  <c r="AO30" i="10"/>
  <c r="AO49" i="10"/>
  <c r="AO22" i="10"/>
  <c r="AO46" i="10"/>
  <c r="AO26" i="10"/>
  <c r="AO39" i="8"/>
  <c r="BY39" i="11"/>
  <c r="AC15" i="18"/>
  <c r="M23" i="18" s="1"/>
  <c r="M24" i="18" s="1"/>
  <c r="P9" i="18"/>
  <c r="K70" i="5"/>
  <c r="BW36" i="11"/>
  <c r="BW37" i="11"/>
  <c r="BW53" i="12"/>
  <c r="CG12" i="6"/>
  <c r="CG23" i="6" s="1"/>
  <c r="CH12" i="6"/>
  <c r="F10" i="18"/>
  <c r="BV12" i="6"/>
  <c r="BT22" i="6"/>
  <c r="CG22" i="6" s="1"/>
  <c r="BT23" i="6"/>
  <c r="BA54" i="8"/>
  <c r="Q25" i="4" s="1"/>
  <c r="BW63" i="5"/>
  <c r="BW52" i="12"/>
  <c r="BW44" i="12"/>
  <c r="AI26" i="5"/>
  <c r="AI20" i="5"/>
  <c r="AI18" i="5"/>
  <c r="BY18" i="5" s="1"/>
  <c r="AI28" i="5"/>
  <c r="BY28" i="5" s="1"/>
  <c r="AI30" i="5"/>
  <c r="BY30" i="5" s="1"/>
  <c r="AI55" i="5"/>
  <c r="BY55" i="5" s="1"/>
  <c r="AI38" i="12"/>
  <c r="AI50" i="12"/>
  <c r="AI23" i="12"/>
  <c r="BY23" i="12" s="1"/>
  <c r="AI30" i="12"/>
  <c r="AI39" i="11"/>
  <c r="AI24" i="11"/>
  <c r="BY24" i="11" s="1"/>
  <c r="AI26" i="11"/>
  <c r="AI34" i="9"/>
  <c r="AI62" i="5"/>
  <c r="BY62" i="5" s="1"/>
  <c r="AI41" i="5"/>
  <c r="BY41" i="5" s="1"/>
  <c r="AI34" i="5"/>
  <c r="AI15" i="5"/>
  <c r="AI51" i="12"/>
  <c r="AI42" i="12"/>
  <c r="BY42" i="12" s="1"/>
  <c r="AI19" i="12"/>
  <c r="BY19" i="12" s="1"/>
  <c r="AI25" i="12"/>
  <c r="BY25" i="12" s="1"/>
  <c r="AI35" i="11"/>
  <c r="BY35" i="11" s="1"/>
  <c r="AI20" i="11"/>
  <c r="BY20" i="11" s="1"/>
  <c r="AI22" i="11"/>
  <c r="BY22" i="11" s="1"/>
  <c r="AI40" i="9"/>
  <c r="AI58" i="5"/>
  <c r="BY58" i="5" s="1"/>
  <c r="AI37" i="5"/>
  <c r="AI68" i="5"/>
  <c r="BY68" i="5" s="1"/>
  <c r="AI22" i="5"/>
  <c r="BY22" i="5" s="1"/>
  <c r="AI40" i="5"/>
  <c r="AI32" i="5"/>
  <c r="BY32" i="5" s="1"/>
  <c r="AI41" i="12"/>
  <c r="AI36" i="12"/>
  <c r="AI20" i="12"/>
  <c r="BY20" i="12" s="1"/>
  <c r="AI52" i="11"/>
  <c r="BY52" i="11" s="1"/>
  <c r="AI23" i="11"/>
  <c r="AI59" i="5"/>
  <c r="BY59" i="5" s="1"/>
  <c r="AI46" i="12"/>
  <c r="AI31" i="12"/>
  <c r="BY31" i="12" s="1"/>
  <c r="AI48" i="11"/>
  <c r="AI40" i="11"/>
  <c r="BY40" i="11" s="1"/>
  <c r="AI41" i="11"/>
  <c r="AI37" i="9"/>
  <c r="BY37" i="9" s="1"/>
  <c r="AI17" i="8"/>
  <c r="AI17" i="5"/>
  <c r="BY17" i="5" s="1"/>
  <c r="AI31" i="5"/>
  <c r="BY31" i="5" s="1"/>
  <c r="AI36" i="5"/>
  <c r="BY36" i="5" s="1"/>
  <c r="AI40" i="12"/>
  <c r="AI44" i="12"/>
  <c r="BY44" i="12" s="1"/>
  <c r="AI44" i="11"/>
  <c r="BY44" i="11" s="1"/>
  <c r="AI36" i="11"/>
  <c r="AI38" i="11"/>
  <c r="AI45" i="9"/>
  <c r="BY45" i="9" s="1"/>
  <c r="AI21" i="8"/>
  <c r="BY21" i="8" s="1"/>
  <c r="AI63" i="5"/>
  <c r="BY63" i="5" s="1"/>
  <c r="AI27" i="5"/>
  <c r="AI24" i="8"/>
  <c r="BY24" i="8" s="1"/>
  <c r="AI52" i="12"/>
  <c r="BY52" i="12" s="1"/>
  <c r="AI24" i="12"/>
  <c r="AI49" i="11"/>
  <c r="AI32" i="11"/>
  <c r="BY32" i="11" s="1"/>
  <c r="AI34" i="11"/>
  <c r="BY34" i="11" s="1"/>
  <c r="AI32" i="9"/>
  <c r="BY32" i="9" s="1"/>
  <c r="AI53" i="5"/>
  <c r="BY53" i="5" s="1"/>
  <c r="AI50" i="5"/>
  <c r="BY50" i="5" s="1"/>
  <c r="AI23" i="5"/>
  <c r="AI18" i="8"/>
  <c r="AI30" i="8"/>
  <c r="BY30" i="8" s="1"/>
  <c r="AI35" i="8"/>
  <c r="BY35" i="8" s="1"/>
  <c r="AI29" i="8"/>
  <c r="BY29" i="8" s="1"/>
  <c r="AI47" i="12"/>
  <c r="BY47" i="12" s="1"/>
  <c r="AI16" i="12"/>
  <c r="BY16" i="12" s="1"/>
  <c r="AI45" i="11"/>
  <c r="AI28" i="11"/>
  <c r="BY28" i="11" s="1"/>
  <c r="AI30" i="11"/>
  <c r="AI35" i="9"/>
  <c r="BY35" i="9" s="1"/>
  <c r="AI67" i="5"/>
  <c r="BY67" i="5" s="1"/>
  <c r="AI46" i="5"/>
  <c r="AI19" i="5"/>
  <c r="AI34" i="8"/>
  <c r="BY34" i="8" s="1"/>
  <c r="AI44" i="8"/>
  <c r="BY44" i="8" s="1"/>
  <c r="AI48" i="5"/>
  <c r="BY48" i="5" s="1"/>
  <c r="AI28" i="12"/>
  <c r="BY28" i="12" s="1"/>
  <c r="AI53" i="11"/>
  <c r="AI21" i="12"/>
  <c r="BY21" i="12" s="1"/>
  <c r="AI16" i="11"/>
  <c r="AI41" i="10"/>
  <c r="BY41" i="10" s="1"/>
  <c r="AI41" i="9"/>
  <c r="BY41" i="9" s="1"/>
  <c r="AI64" i="5"/>
  <c r="BY64" i="5" s="1"/>
  <c r="AI42" i="5"/>
  <c r="AI16" i="5"/>
  <c r="AI43" i="12"/>
  <c r="BY43" i="12" s="1"/>
  <c r="AI18" i="12"/>
  <c r="BY18" i="12" s="1"/>
  <c r="AI29" i="12"/>
  <c r="BY29" i="12" s="1"/>
  <c r="AI37" i="11"/>
  <c r="BY37" i="11" s="1"/>
  <c r="AI40" i="10"/>
  <c r="AI69" i="5"/>
  <c r="BY69" i="5" s="1"/>
  <c r="AI56" i="5"/>
  <c r="BY56" i="5" s="1"/>
  <c r="AI38" i="5"/>
  <c r="AI37" i="12"/>
  <c r="BY37" i="12" s="1"/>
  <c r="AI32" i="12"/>
  <c r="BY32" i="12" s="1"/>
  <c r="AI43" i="11"/>
  <c r="BY43" i="11" s="1"/>
  <c r="AI19" i="11"/>
  <c r="AI21" i="11"/>
  <c r="AI34" i="10"/>
  <c r="AI66" i="5"/>
  <c r="BY66" i="5" s="1"/>
  <c r="AI29" i="5"/>
  <c r="BY29" i="5" s="1"/>
  <c r="AI43" i="5"/>
  <c r="BY43" i="5" s="1"/>
  <c r="AI34" i="12"/>
  <c r="BY34" i="12" s="1"/>
  <c r="AI26" i="12"/>
  <c r="BY26" i="12" s="1"/>
  <c r="AI27" i="12"/>
  <c r="AI15" i="11"/>
  <c r="AI17" i="11"/>
  <c r="BY17" i="11" s="1"/>
  <c r="AI30" i="10"/>
  <c r="AI54" i="5"/>
  <c r="AI25" i="5"/>
  <c r="BY25" i="5" s="1"/>
  <c r="AI39" i="5"/>
  <c r="BY39" i="5" s="1"/>
  <c r="AI24" i="5"/>
  <c r="AI15" i="12"/>
  <c r="AI18" i="11"/>
  <c r="BY18" i="11" s="1"/>
  <c r="AI60" i="5"/>
  <c r="BY60" i="5" s="1"/>
  <c r="AI52" i="5"/>
  <c r="AI16" i="8"/>
  <c r="AI40" i="8"/>
  <c r="BY40" i="8" s="1"/>
  <c r="AI53" i="8"/>
  <c r="BY53" i="8" s="1"/>
  <c r="AI16" i="9"/>
  <c r="AI23" i="9"/>
  <c r="AI28" i="9"/>
  <c r="AI44" i="9"/>
  <c r="AI16" i="10"/>
  <c r="BY16" i="10" s="1"/>
  <c r="AI29" i="10"/>
  <c r="BY29" i="10" s="1"/>
  <c r="AI28" i="10"/>
  <c r="AI47" i="10"/>
  <c r="AI51" i="11"/>
  <c r="BY51" i="11" s="1"/>
  <c r="AI43" i="10"/>
  <c r="AI51" i="5"/>
  <c r="AI27" i="8"/>
  <c r="BY27" i="8" s="1"/>
  <c r="AI15" i="8"/>
  <c r="AI33" i="8"/>
  <c r="AI27" i="9"/>
  <c r="AI36" i="9"/>
  <c r="AI15" i="9"/>
  <c r="AI18" i="9"/>
  <c r="BY18" i="9" s="1"/>
  <c r="AI26" i="9"/>
  <c r="AI47" i="11"/>
  <c r="BY47" i="11" s="1"/>
  <c r="AI38" i="10"/>
  <c r="BY38" i="10" s="1"/>
  <c r="AI47" i="5"/>
  <c r="BY47" i="5" s="1"/>
  <c r="AI32" i="8"/>
  <c r="BY32" i="8" s="1"/>
  <c r="AI36" i="8"/>
  <c r="BY36" i="8" s="1"/>
  <c r="AI24" i="9"/>
  <c r="BY24" i="9" s="1"/>
  <c r="AI20" i="9"/>
  <c r="AI17" i="12"/>
  <c r="BY17" i="12" s="1"/>
  <c r="AI25" i="10"/>
  <c r="BY25" i="10" s="1"/>
  <c r="AI35" i="5"/>
  <c r="BY35" i="5" s="1"/>
  <c r="AI31" i="9"/>
  <c r="BY31" i="9" s="1"/>
  <c r="AI30" i="9"/>
  <c r="AI49" i="9"/>
  <c r="BY49" i="9" s="1"/>
  <c r="AI47" i="9"/>
  <c r="AI49" i="12"/>
  <c r="BY49" i="12" s="1"/>
  <c r="AI46" i="11"/>
  <c r="BY46" i="11" s="1"/>
  <c r="AI65" i="5"/>
  <c r="BY65" i="5" s="1"/>
  <c r="AI31" i="8"/>
  <c r="AI21" i="9"/>
  <c r="BY21" i="9" s="1"/>
  <c r="AI17" i="10"/>
  <c r="AI48" i="9"/>
  <c r="AI26" i="10"/>
  <c r="BY26" i="10" s="1"/>
  <c r="AI53" i="9"/>
  <c r="AI18" i="10"/>
  <c r="AI52" i="9"/>
  <c r="AI21" i="10"/>
  <c r="BY21" i="10" s="1"/>
  <c r="AI39" i="12"/>
  <c r="AI31" i="11"/>
  <c r="AI61" i="5"/>
  <c r="BY61" i="5" s="1"/>
  <c r="AI20" i="8"/>
  <c r="AI43" i="8"/>
  <c r="AI50" i="8"/>
  <c r="BY50" i="8" s="1"/>
  <c r="AI51" i="8"/>
  <c r="BY51" i="8" s="1"/>
  <c r="AI33" i="9"/>
  <c r="AI48" i="12"/>
  <c r="BY48" i="12" s="1"/>
  <c r="AI27" i="11"/>
  <c r="AI57" i="5"/>
  <c r="BY57" i="5" s="1"/>
  <c r="AI42" i="8"/>
  <c r="BY42" i="8" s="1"/>
  <c r="AI53" i="12"/>
  <c r="AI50" i="11"/>
  <c r="BY50" i="11" s="1"/>
  <c r="AI25" i="8"/>
  <c r="BY25" i="8" s="1"/>
  <c r="AI44" i="5"/>
  <c r="AI46" i="8"/>
  <c r="BY46" i="8" s="1"/>
  <c r="AI41" i="8"/>
  <c r="AI47" i="8"/>
  <c r="AI29" i="9"/>
  <c r="BY29" i="9" s="1"/>
  <c r="AI20" i="10"/>
  <c r="BY20" i="10" s="1"/>
  <c r="AI24" i="10"/>
  <c r="AI36" i="10"/>
  <c r="AI27" i="10"/>
  <c r="BY27" i="10" s="1"/>
  <c r="AI45" i="12"/>
  <c r="AI29" i="11"/>
  <c r="BY29" i="11" s="1"/>
  <c r="AI45" i="5"/>
  <c r="BY45" i="5" s="1"/>
  <c r="AI26" i="8"/>
  <c r="AI23" i="8"/>
  <c r="BY23" i="8" s="1"/>
  <c r="AI38" i="8"/>
  <c r="BY38" i="8" s="1"/>
  <c r="AI49" i="8"/>
  <c r="AI39" i="8"/>
  <c r="BY39" i="8" s="1"/>
  <c r="AI52" i="8"/>
  <c r="AI45" i="8"/>
  <c r="AI19" i="9"/>
  <c r="AI42" i="9"/>
  <c r="BY42" i="9" s="1"/>
  <c r="AI46" i="9"/>
  <c r="AI51" i="9"/>
  <c r="BY51" i="9" s="1"/>
  <c r="AI50" i="9"/>
  <c r="BY50" i="9" s="1"/>
  <c r="AI15" i="10"/>
  <c r="AI23" i="10"/>
  <c r="AI31" i="10"/>
  <c r="BY31" i="10" s="1"/>
  <c r="AI42" i="10"/>
  <c r="AI35" i="12"/>
  <c r="BY35" i="12" s="1"/>
  <c r="AI48" i="8"/>
  <c r="BY48" i="8" s="1"/>
  <c r="AI19" i="10"/>
  <c r="AI37" i="10"/>
  <c r="BY37" i="10" s="1"/>
  <c r="AI35" i="10"/>
  <c r="BY35" i="10" s="1"/>
  <c r="AI33" i="12"/>
  <c r="AI25" i="9"/>
  <c r="BY25" i="9" s="1"/>
  <c r="AI48" i="10"/>
  <c r="BY48" i="10" s="1"/>
  <c r="AI46" i="10"/>
  <c r="AI22" i="12"/>
  <c r="AI33" i="10"/>
  <c r="AI32" i="10"/>
  <c r="BY32" i="10" s="1"/>
  <c r="AI51" i="10"/>
  <c r="AI33" i="11"/>
  <c r="BY33" i="11" s="1"/>
  <c r="AI22" i="9"/>
  <c r="AI39" i="9"/>
  <c r="AI43" i="9"/>
  <c r="BY43" i="9" s="1"/>
  <c r="AI39" i="10"/>
  <c r="BY39" i="10" s="1"/>
  <c r="AI44" i="10"/>
  <c r="BY44" i="10" s="1"/>
  <c r="AI52" i="10"/>
  <c r="BY52" i="10" s="1"/>
  <c r="AI25" i="11"/>
  <c r="AI22" i="8"/>
  <c r="AI42" i="11"/>
  <c r="BY42" i="11" s="1"/>
  <c r="AI22" i="10"/>
  <c r="BY22" i="10" s="1"/>
  <c r="AI50" i="10"/>
  <c r="BY50" i="10" s="1"/>
  <c r="AI49" i="10"/>
  <c r="BY49" i="10" s="1"/>
  <c r="AI49" i="5"/>
  <c r="AI17" i="9"/>
  <c r="BY17" i="9" s="1"/>
  <c r="AI45" i="10"/>
  <c r="BY45" i="10" s="1"/>
  <c r="AI21" i="5"/>
  <c r="AI53" i="10"/>
  <c r="BY53" i="10" s="1"/>
  <c r="AI38" i="9"/>
  <c r="BY38" i="9" s="1"/>
  <c r="AI33" i="5"/>
  <c r="BY33" i="5" s="1"/>
  <c r="AI19" i="8"/>
  <c r="AI37" i="8"/>
  <c r="BY37" i="8" s="1"/>
  <c r="Z29" i="4"/>
  <c r="AI28" i="8"/>
  <c r="BX30" i="10"/>
  <c r="BX50" i="5"/>
  <c r="BX41" i="12"/>
  <c r="BX30" i="12"/>
  <c r="BX35" i="11"/>
  <c r="BR54" i="9"/>
  <c r="K28" i="4" s="1"/>
  <c r="AD10" i="6"/>
  <c r="AD23" i="6" s="1"/>
  <c r="AV22" i="6"/>
  <c r="CD3" i="4"/>
  <c r="CD29" i="4"/>
  <c r="AB3" i="4"/>
  <c r="P54" i="10"/>
  <c r="L19" i="4" s="1"/>
  <c r="H34" i="6"/>
  <c r="F34" i="6"/>
  <c r="E34" i="6"/>
  <c r="D34" i="6"/>
  <c r="AV21" i="4"/>
  <c r="K29" i="4" l="1"/>
  <c r="D39" i="4" s="1"/>
  <c r="AM54" i="9"/>
  <c r="D23" i="4" s="1"/>
  <c r="N3" i="4"/>
  <c r="BQ29" i="4"/>
  <c r="BQ3" i="4"/>
  <c r="BW50" i="10"/>
  <c r="BW49" i="10"/>
  <c r="BW41" i="8"/>
  <c r="BW44" i="8"/>
  <c r="BW19" i="10"/>
  <c r="BW44" i="10"/>
  <c r="BW26" i="10"/>
  <c r="BW17" i="8"/>
  <c r="BW38" i="8"/>
  <c r="BW38" i="9"/>
  <c r="BW37" i="5"/>
  <c r="BW17" i="12"/>
  <c r="BX29" i="5"/>
  <c r="BX19" i="9"/>
  <c r="BX24" i="9"/>
  <c r="BX38" i="9"/>
  <c r="BX16" i="12"/>
  <c r="BX28" i="5"/>
  <c r="AH70" i="5"/>
  <c r="BX15" i="5"/>
  <c r="BX31" i="12"/>
  <c r="BX26" i="11"/>
  <c r="BX21" i="11"/>
  <c r="BX50" i="8"/>
  <c r="BX24" i="5"/>
  <c r="BX29" i="12"/>
  <c r="BY47" i="9"/>
  <c r="BY16" i="11"/>
  <c r="D7" i="13"/>
  <c r="CJ12" i="6"/>
  <c r="CX12" i="6"/>
  <c r="CX22" i="6" s="1"/>
  <c r="CH22" i="6"/>
  <c r="CH23" i="6"/>
  <c r="M29" i="4"/>
  <c r="D51" i="4" s="1"/>
  <c r="M3" i="4"/>
  <c r="AN70" i="5"/>
  <c r="BY19" i="9"/>
  <c r="BY34" i="9"/>
  <c r="BY20" i="5"/>
  <c r="AB24" i="4"/>
  <c r="AG24" i="4" s="1"/>
  <c r="V24" i="4"/>
  <c r="AN54" i="11"/>
  <c r="M23" i="4" s="1"/>
  <c r="Y27" i="6"/>
  <c r="Y39" i="6" s="1"/>
  <c r="V39" i="6"/>
  <c r="D51" i="6" s="1"/>
  <c r="BK54" i="10"/>
  <c r="E27" i="4" s="1"/>
  <c r="BK54" i="11"/>
  <c r="F27" i="4" s="1"/>
  <c r="CE31" i="8"/>
  <c r="CE30" i="8"/>
  <c r="CE18" i="8"/>
  <c r="CE43" i="8"/>
  <c r="CE26" i="8"/>
  <c r="CE20" i="8"/>
  <c r="CE22" i="8"/>
  <c r="CE41" i="8"/>
  <c r="CE45" i="8"/>
  <c r="CE39" i="8"/>
  <c r="CE32" i="8"/>
  <c r="CE50" i="8"/>
  <c r="CE47" i="8"/>
  <c r="CE44" i="8"/>
  <c r="CE51" i="8"/>
  <c r="CE19" i="8"/>
  <c r="CE53" i="8"/>
  <c r="CE38" i="8"/>
  <c r="CE37" i="8"/>
  <c r="CE17" i="8"/>
  <c r="CE40" i="8"/>
  <c r="CE16" i="8"/>
  <c r="CE54" i="8" s="1"/>
  <c r="CE21" i="8"/>
  <c r="CE49" i="8"/>
  <c r="CE46" i="8"/>
  <c r="CE42" i="8"/>
  <c r="CE24" i="8"/>
  <c r="CE48" i="8"/>
  <c r="CE34" i="8"/>
  <c r="CE33" i="8"/>
  <c r="CE23" i="8"/>
  <c r="CE36" i="8"/>
  <c r="CE52" i="8"/>
  <c r="CE28" i="8"/>
  <c r="CE29" i="8"/>
  <c r="CE25" i="8"/>
  <c r="CE27" i="8"/>
  <c r="BW50" i="9"/>
  <c r="BW41" i="10"/>
  <c r="BW30" i="10"/>
  <c r="BW23" i="10"/>
  <c r="BW28" i="12"/>
  <c r="BW30" i="11"/>
  <c r="BW18" i="8"/>
  <c r="BW59" i="5"/>
  <c r="BW36" i="8"/>
  <c r="AG70" i="5"/>
  <c r="BX28" i="12"/>
  <c r="BX49" i="8"/>
  <c r="BX17" i="10"/>
  <c r="BX20" i="10"/>
  <c r="BX33" i="12"/>
  <c r="BX42" i="5"/>
  <c r="BX39" i="5"/>
  <c r="BX49" i="5"/>
  <c r="BX34" i="8"/>
  <c r="BX47" i="12"/>
  <c r="BX38" i="11"/>
  <c r="BX43" i="9"/>
  <c r="BX27" i="5"/>
  <c r="J3" i="22"/>
  <c r="M3" i="22" s="1"/>
  <c r="H3" i="22"/>
  <c r="AD3" i="4"/>
  <c r="BW46" i="8"/>
  <c r="BY31" i="11"/>
  <c r="H30" i="6"/>
  <c r="F30" i="6"/>
  <c r="E30" i="6"/>
  <c r="D30" i="6"/>
  <c r="G30" i="6" s="1"/>
  <c r="BY52" i="5"/>
  <c r="BY46" i="12"/>
  <c r="AE18" i="4"/>
  <c r="T3" i="4"/>
  <c r="E38" i="6"/>
  <c r="H38" i="6"/>
  <c r="F38" i="6"/>
  <c r="D38" i="6"/>
  <c r="BY39" i="9"/>
  <c r="BY36" i="10"/>
  <c r="BY52" i="9"/>
  <c r="BY47" i="10"/>
  <c r="BY45" i="11"/>
  <c r="BY40" i="9"/>
  <c r="BY49" i="5"/>
  <c r="BY22" i="9"/>
  <c r="BY19" i="10"/>
  <c r="BY45" i="8"/>
  <c r="BY24" i="10"/>
  <c r="BY27" i="11"/>
  <c r="BY18" i="10"/>
  <c r="BY30" i="9"/>
  <c r="BY26" i="9"/>
  <c r="BY28" i="10"/>
  <c r="BY40" i="10"/>
  <c r="BY53" i="11"/>
  <c r="BY23" i="11"/>
  <c r="BY26" i="11"/>
  <c r="AO70" i="5"/>
  <c r="AF18" i="4"/>
  <c r="U3" i="4"/>
  <c r="CF25" i="8"/>
  <c r="CF22" i="8"/>
  <c r="CF23" i="8"/>
  <c r="CF27" i="8"/>
  <c r="CF31" i="8"/>
  <c r="CF45" i="8"/>
  <c r="CF33" i="8"/>
  <c r="CF30" i="8"/>
  <c r="CF46" i="8"/>
  <c r="CF44" i="8"/>
  <c r="CF43" i="8"/>
  <c r="CF52" i="8"/>
  <c r="CF32" i="8"/>
  <c r="CF53" i="8"/>
  <c r="CF38" i="8"/>
  <c r="CF36" i="8"/>
  <c r="CF40" i="8"/>
  <c r="CF19" i="8"/>
  <c r="CF51" i="8"/>
  <c r="CF24" i="8"/>
  <c r="CF39" i="8"/>
  <c r="CF35" i="8"/>
  <c r="CF20" i="8"/>
  <c r="CF26" i="8"/>
  <c r="CF15" i="8"/>
  <c r="CF16" i="8"/>
  <c r="CF21" i="8"/>
  <c r="CF28" i="8"/>
  <c r="CF37" i="8"/>
  <c r="CF34" i="8"/>
  <c r="CF42" i="8"/>
  <c r="CF29" i="8"/>
  <c r="CF47" i="8"/>
  <c r="CF41" i="8"/>
  <c r="CF49" i="8"/>
  <c r="CF17" i="8"/>
  <c r="AN54" i="12"/>
  <c r="N23" i="4" s="1"/>
  <c r="N29" i="4" s="1"/>
  <c r="D57" i="4" s="1"/>
  <c r="W39" i="6"/>
  <c r="D52" i="6" s="1"/>
  <c r="AJ3" i="4"/>
  <c r="AJ29" i="4"/>
  <c r="D36" i="4" s="1"/>
  <c r="AO17" i="4"/>
  <c r="AF39" i="6"/>
  <c r="BW38" i="10"/>
  <c r="BW51" i="9"/>
  <c r="BW51" i="10"/>
  <c r="BW16" i="8"/>
  <c r="BW50" i="8"/>
  <c r="BW34" i="10"/>
  <c r="BW26" i="9"/>
  <c r="BW25" i="10"/>
  <c r="BW25" i="11"/>
  <c r="BW33" i="12"/>
  <c r="BW24" i="11"/>
  <c r="BW26" i="5"/>
  <c r="BW39" i="10"/>
  <c r="G35" i="6"/>
  <c r="BX52" i="10"/>
  <c r="BX33" i="10"/>
  <c r="BX42" i="9"/>
  <c r="BX51" i="5"/>
  <c r="BX36" i="9"/>
  <c r="BX29" i="10"/>
  <c r="BX48" i="5"/>
  <c r="BX56" i="5"/>
  <c r="BX21" i="12"/>
  <c r="BX42" i="11"/>
  <c r="BX35" i="10"/>
  <c r="BX17" i="8"/>
  <c r="BX53" i="5"/>
  <c r="AN54" i="9"/>
  <c r="K23" i="4" s="1"/>
  <c r="AE35" i="6"/>
  <c r="E36" i="6"/>
  <c r="D36" i="6"/>
  <c r="H36" i="6"/>
  <c r="F36" i="6"/>
  <c r="G31" i="6"/>
  <c r="X39" i="6"/>
  <c r="D53" i="6" s="1"/>
  <c r="Q30" i="6"/>
  <c r="Q39" i="6" s="1"/>
  <c r="D49" i="6" s="1"/>
  <c r="P30" i="6"/>
  <c r="R30" i="6"/>
  <c r="R39" i="6" s="1"/>
  <c r="D50" i="6" s="1"/>
  <c r="T30" i="6"/>
  <c r="T39" i="6" s="1"/>
  <c r="O39" i="6"/>
  <c r="BL70" i="5"/>
  <c r="BL54" i="8"/>
  <c r="J27" i="4" s="1"/>
  <c r="BJ17" i="4"/>
  <c r="BE3" i="4"/>
  <c r="BE29" i="4"/>
  <c r="D37" i="4" s="1"/>
  <c r="BK70" i="5"/>
  <c r="AB39" i="6"/>
  <c r="AE29" i="6"/>
  <c r="O19" i="4"/>
  <c r="J3" i="4"/>
  <c r="BW31" i="10"/>
  <c r="BW46" i="10"/>
  <c r="BW29" i="9"/>
  <c r="BW21" i="9"/>
  <c r="BW53" i="8"/>
  <c r="BW31" i="9"/>
  <c r="BW25" i="9"/>
  <c r="BW32" i="5"/>
  <c r="BW27" i="10"/>
  <c r="BW29" i="5"/>
  <c r="BW45" i="5"/>
  <c r="BX42" i="10"/>
  <c r="BX49" i="12"/>
  <c r="BX31" i="8"/>
  <c r="BX47" i="5"/>
  <c r="BX50" i="9"/>
  <c r="BX41" i="9"/>
  <c r="BX32" i="9"/>
  <c r="BX17" i="9"/>
  <c r="BX57" i="5"/>
  <c r="BX60" i="5"/>
  <c r="BX26" i="12"/>
  <c r="BX25" i="11"/>
  <c r="BY52" i="8"/>
  <c r="BY24" i="12"/>
  <c r="AI54" i="9"/>
  <c r="R22" i="4" s="1"/>
  <c r="AC22" i="4" s="1"/>
  <c r="BY15" i="9"/>
  <c r="BY24" i="5"/>
  <c r="AM54" i="10"/>
  <c r="E23" i="4" s="1"/>
  <c r="Z39" i="6"/>
  <c r="AQ3" i="4"/>
  <c r="AV17" i="4"/>
  <c r="AQ29" i="4"/>
  <c r="BK54" i="9"/>
  <c r="D27" i="4" s="1"/>
  <c r="AC39" i="6"/>
  <c r="Y36" i="6"/>
  <c r="BW24" i="10"/>
  <c r="BW45" i="9"/>
  <c r="BW28" i="10"/>
  <c r="BW17" i="9"/>
  <c r="BW28" i="9"/>
  <c r="BW35" i="8"/>
  <c r="BW23" i="9"/>
  <c r="BW19" i="9"/>
  <c r="BW65" i="5"/>
  <c r="BW18" i="10"/>
  <c r="BW47" i="9"/>
  <c r="BW44" i="11"/>
  <c r="BW52" i="5"/>
  <c r="BW67" i="5"/>
  <c r="CE50" i="10"/>
  <c r="CE17" i="10"/>
  <c r="CE49" i="10"/>
  <c r="CE22" i="10"/>
  <c r="CE42" i="10"/>
  <c r="CE25" i="10"/>
  <c r="CE41" i="10"/>
  <c r="CE40" i="10"/>
  <c r="CE44" i="10"/>
  <c r="CE31" i="10"/>
  <c r="CE51" i="10"/>
  <c r="CE19" i="10"/>
  <c r="CE32" i="10"/>
  <c r="CE38" i="10"/>
  <c r="CE34" i="10"/>
  <c r="CE30" i="10"/>
  <c r="CE23" i="10"/>
  <c r="CE47" i="10"/>
  <c r="CE33" i="10"/>
  <c r="CE46" i="10"/>
  <c r="CE28" i="10"/>
  <c r="CE26" i="10"/>
  <c r="CE43" i="10"/>
  <c r="CE35" i="10"/>
  <c r="CE39" i="10"/>
  <c r="CE36" i="10"/>
  <c r="CE18" i="10"/>
  <c r="CE37" i="10"/>
  <c r="CE24" i="10"/>
  <c r="CE29" i="10"/>
  <c r="CE52" i="10"/>
  <c r="CE20" i="10"/>
  <c r="CE48" i="10"/>
  <c r="CE53" i="10"/>
  <c r="CE27" i="10"/>
  <c r="CE45" i="10"/>
  <c r="CE16" i="10"/>
  <c r="CE54" i="10" s="1"/>
  <c r="CE21" i="10"/>
  <c r="BX46" i="11"/>
  <c r="BX21" i="5"/>
  <c r="BX31" i="11"/>
  <c r="BX30" i="5"/>
  <c r="BX45" i="9"/>
  <c r="AH54" i="11"/>
  <c r="M22" i="4" s="1"/>
  <c r="BX15" i="11"/>
  <c r="BX23" i="9"/>
  <c r="BX39" i="9"/>
  <c r="BX37" i="9"/>
  <c r="BX43" i="8"/>
  <c r="BX16" i="8"/>
  <c r="BX50" i="12"/>
  <c r="BX27" i="11"/>
  <c r="BX18" i="9"/>
  <c r="BY15" i="5"/>
  <c r="AI70" i="5"/>
  <c r="BW20" i="9"/>
  <c r="AI54" i="11"/>
  <c r="T22" i="4" s="1"/>
  <c r="AE22" i="4" s="1"/>
  <c r="BY15" i="11"/>
  <c r="BY48" i="11"/>
  <c r="AI54" i="12"/>
  <c r="U22" i="4" s="1"/>
  <c r="AF22" i="4" s="1"/>
  <c r="BY15" i="12"/>
  <c r="BY49" i="8"/>
  <c r="BL54" i="10"/>
  <c r="L27" i="4" s="1"/>
  <c r="BC22" i="6"/>
  <c r="BC23" i="6"/>
  <c r="F27" i="6"/>
  <c r="D27" i="6"/>
  <c r="E27" i="6"/>
  <c r="H27" i="6"/>
  <c r="H39" i="6" s="1"/>
  <c r="AD39" i="6"/>
  <c r="BW24" i="9"/>
  <c r="BW45" i="10"/>
  <c r="BW21" i="10"/>
  <c r="BW22" i="9"/>
  <c r="BW42" i="8"/>
  <c r="BW43" i="8"/>
  <c r="BW16" i="5"/>
  <c r="BW70" i="5" s="1"/>
  <c r="BW19" i="12"/>
  <c r="BW25" i="5"/>
  <c r="BW22" i="8"/>
  <c r="BW53" i="11"/>
  <c r="AC18" i="4"/>
  <c r="V18" i="4"/>
  <c r="R3" i="4"/>
  <c r="V28" i="4"/>
  <c r="AB28" i="4"/>
  <c r="AG28" i="4" s="1"/>
  <c r="BX63" i="5"/>
  <c r="BX52" i="8"/>
  <c r="BX16" i="9"/>
  <c r="BX43" i="5"/>
  <c r="BX29" i="11"/>
  <c r="BX53" i="8"/>
  <c r="BX49" i="10"/>
  <c r="BX33" i="9"/>
  <c r="BX61" i="5"/>
  <c r="BX16" i="5"/>
  <c r="BX16" i="10"/>
  <c r="CE35" i="8"/>
  <c r="AO54" i="8"/>
  <c r="Q23" i="4" s="1"/>
  <c r="BY33" i="9"/>
  <c r="BY47" i="8"/>
  <c r="BY36" i="9"/>
  <c r="BY44" i="9"/>
  <c r="BY34" i="10"/>
  <c r="AX22" i="6"/>
  <c r="AW22" i="6"/>
  <c r="AY22" i="6"/>
  <c r="BY17" i="10"/>
  <c r="BY21" i="11"/>
  <c r="BM54" i="10"/>
  <c r="S27" i="4" s="1"/>
  <c r="AD27" i="4" s="1"/>
  <c r="AG54" i="8"/>
  <c r="C22" i="4" s="1"/>
  <c r="BW15" i="8"/>
  <c r="BW20" i="10"/>
  <c r="BW18" i="9"/>
  <c r="BW33" i="9"/>
  <c r="BW53" i="9"/>
  <c r="BW21" i="8"/>
  <c r="BW48" i="8"/>
  <c r="BW34" i="8"/>
  <c r="BW49" i="12"/>
  <c r="BW41" i="5"/>
  <c r="BW34" i="9"/>
  <c r="BX25" i="5"/>
  <c r="BX46" i="8"/>
  <c r="BX43" i="10"/>
  <c r="BX46" i="9"/>
  <c r="BX27" i="9"/>
  <c r="AH54" i="8"/>
  <c r="J22" i="4" s="1"/>
  <c r="BX25" i="10"/>
  <c r="BX30" i="9"/>
  <c r="BX59" i="5"/>
  <c r="BX67" i="5"/>
  <c r="BX23" i="8"/>
  <c r="BX36" i="12"/>
  <c r="BX39" i="10"/>
  <c r="AE23" i="6"/>
  <c r="BY38" i="11"/>
  <c r="BY53" i="9"/>
  <c r="BY51" i="10"/>
  <c r="BY42" i="10"/>
  <c r="BY48" i="9"/>
  <c r="BY30" i="12"/>
  <c r="BY28" i="9"/>
  <c r="BY17" i="8"/>
  <c r="AO54" i="9"/>
  <c r="R23" i="4" s="1"/>
  <c r="AC23" i="4" s="1"/>
  <c r="AO54" i="11"/>
  <c r="T23" i="4" s="1"/>
  <c r="AE23" i="4" s="1"/>
  <c r="BY19" i="8"/>
  <c r="BY22" i="8"/>
  <c r="BY22" i="12"/>
  <c r="BY23" i="10"/>
  <c r="BY43" i="8"/>
  <c r="BY20" i="9"/>
  <c r="BY33" i="8"/>
  <c r="BY23" i="9"/>
  <c r="BY54" i="5"/>
  <c r="BY19" i="11"/>
  <c r="BY16" i="5"/>
  <c r="BY19" i="5"/>
  <c r="BY18" i="8"/>
  <c r="BY50" i="12"/>
  <c r="V25" i="4"/>
  <c r="AB25" i="4"/>
  <c r="AG25" i="4" s="1"/>
  <c r="AO54" i="12"/>
  <c r="U23" i="4" s="1"/>
  <c r="AF23" i="4" s="1"/>
  <c r="BL54" i="9"/>
  <c r="K27" i="4" s="1"/>
  <c r="AW42" i="7"/>
  <c r="AW20" i="7"/>
  <c r="AW11" i="7"/>
  <c r="AW51" i="7"/>
  <c r="AW48" i="7"/>
  <c r="AW60" i="7"/>
  <c r="AW21" i="7"/>
  <c r="AW59" i="7"/>
  <c r="AW56" i="7"/>
  <c r="AW46" i="7"/>
  <c r="AW9" i="7"/>
  <c r="AW50" i="7"/>
  <c r="AW39" i="7"/>
  <c r="AW34" i="7"/>
  <c r="AW28" i="7"/>
  <c r="AW47" i="7"/>
  <c r="AW25" i="7"/>
  <c r="AW33" i="7"/>
  <c r="AW61" i="7"/>
  <c r="AY3" i="7"/>
  <c r="AW16" i="7"/>
  <c r="AW24" i="7"/>
  <c r="AW32" i="7"/>
  <c r="AW45" i="7"/>
  <c r="AW54" i="7"/>
  <c r="AW64" i="7"/>
  <c r="AW31" i="7"/>
  <c r="AW44" i="7"/>
  <c r="AW66" i="7"/>
  <c r="AW58" i="7"/>
  <c r="AW19" i="7"/>
  <c r="AW27" i="7"/>
  <c r="AW14" i="7"/>
  <c r="AW55" i="7"/>
  <c r="AW37" i="7"/>
  <c r="AW17" i="7"/>
  <c r="AW10" i="7"/>
  <c r="AW52" i="7"/>
  <c r="AW53" i="7"/>
  <c r="AW43" i="7"/>
  <c r="AW23" i="7"/>
  <c r="BB2" i="7"/>
  <c r="AW41" i="7"/>
  <c r="BB4" i="7"/>
  <c r="AW38" i="7"/>
  <c r="AW65" i="7"/>
  <c r="AW36" i="7"/>
  <c r="AW26" i="7"/>
  <c r="AW63" i="7"/>
  <c r="AW35" i="7"/>
  <c r="AW40" i="7"/>
  <c r="AW57" i="7"/>
  <c r="AW15" i="7"/>
  <c r="AW18" i="7"/>
  <c r="AW49" i="7"/>
  <c r="AW13" i="7"/>
  <c r="AW62" i="7"/>
  <c r="BB3" i="7"/>
  <c r="AW67" i="7"/>
  <c r="AW12" i="7"/>
  <c r="AW30" i="7"/>
  <c r="AW29" i="7"/>
  <c r="BM54" i="9"/>
  <c r="R27" i="4" s="1"/>
  <c r="AC27" i="4" s="1"/>
  <c r="BM54" i="11"/>
  <c r="T27" i="4" s="1"/>
  <c r="AE27" i="4" s="1"/>
  <c r="L3" i="4"/>
  <c r="BK54" i="12"/>
  <c r="G27" i="4" s="1"/>
  <c r="BW32" i="8"/>
  <c r="BW49" i="8"/>
  <c r="BW51" i="8"/>
  <c r="AG54" i="9"/>
  <c r="D22" i="4" s="1"/>
  <c r="D29" i="4" s="1"/>
  <c r="D38" i="4" s="1"/>
  <c r="BW15" i="9"/>
  <c r="BW40" i="9"/>
  <c r="AG54" i="12"/>
  <c r="G22" i="4" s="1"/>
  <c r="G29" i="4" s="1"/>
  <c r="D56" i="4" s="1"/>
  <c r="BW19" i="8"/>
  <c r="BW29" i="8"/>
  <c r="BW36" i="9"/>
  <c r="BW21" i="5"/>
  <c r="BW46" i="9"/>
  <c r="V21" i="4"/>
  <c r="BX18" i="10"/>
  <c r="BX26" i="8"/>
  <c r="BX17" i="5"/>
  <c r="BX35" i="5"/>
  <c r="BX17" i="11"/>
  <c r="BX20" i="9"/>
  <c r="BX44" i="10"/>
  <c r="BX28" i="10"/>
  <c r="BX25" i="8"/>
  <c r="BX19" i="5"/>
  <c r="AF22" i="6"/>
  <c r="AD22" i="6"/>
  <c r="BY28" i="8"/>
  <c r="BY36" i="12"/>
  <c r="BY33" i="10"/>
  <c r="BY27" i="9"/>
  <c r="BY27" i="5"/>
  <c r="BY41" i="12"/>
  <c r="O3" i="4"/>
  <c r="BL54" i="11"/>
  <c r="M27" i="4" s="1"/>
  <c r="G34" i="6"/>
  <c r="BY25" i="11"/>
  <c r="BY46" i="10"/>
  <c r="AI54" i="10"/>
  <c r="S22" i="4" s="1"/>
  <c r="BY15" i="10"/>
  <c r="BY26" i="8"/>
  <c r="BY44" i="5"/>
  <c r="BY20" i="8"/>
  <c r="BY31" i="8"/>
  <c r="AI54" i="8"/>
  <c r="Q22" i="4" s="1"/>
  <c r="BY15" i="8"/>
  <c r="BY16" i="9"/>
  <c r="BY30" i="10"/>
  <c r="BY42" i="5"/>
  <c r="BY23" i="5"/>
  <c r="BY41" i="11"/>
  <c r="BJ20" i="4"/>
  <c r="AN54" i="8"/>
  <c r="J23" i="4" s="1"/>
  <c r="AM54" i="11"/>
  <c r="F23" i="4" s="1"/>
  <c r="AM70" i="5"/>
  <c r="AE38" i="6"/>
  <c r="AW22" i="7"/>
  <c r="BM70" i="5"/>
  <c r="BK54" i="8"/>
  <c r="C27" i="4" s="1"/>
  <c r="H27" i="4" s="1"/>
  <c r="BW52" i="9"/>
  <c r="BW43" i="10"/>
  <c r="BW25" i="8"/>
  <c r="BW52" i="10"/>
  <c r="BW47" i="8"/>
  <c r="BW17" i="10"/>
  <c r="BW16" i="9"/>
  <c r="BW28" i="8"/>
  <c r="BW35" i="10"/>
  <c r="BW46" i="12"/>
  <c r="BW53" i="5"/>
  <c r="BW53" i="10"/>
  <c r="AG21" i="4"/>
  <c r="BX33" i="5"/>
  <c r="BX32" i="5"/>
  <c r="BX48" i="10"/>
  <c r="BX38" i="10"/>
  <c r="BX28" i="8"/>
  <c r="BX26" i="9"/>
  <c r="BX48" i="11"/>
  <c r="BX46" i="10"/>
  <c r="BX41" i="5"/>
  <c r="BX32" i="8"/>
  <c r="BX45" i="11"/>
  <c r="BX19" i="11"/>
  <c r="BX50" i="10"/>
  <c r="BX27" i="8"/>
  <c r="BX20" i="5"/>
  <c r="BX53" i="10"/>
  <c r="AM54" i="12"/>
  <c r="G23" i="4" s="1"/>
  <c r="BM54" i="8"/>
  <c r="Q27" i="4" s="1"/>
  <c r="BW32" i="9"/>
  <c r="BW49" i="11"/>
  <c r="BX25" i="9"/>
  <c r="BX34" i="10"/>
  <c r="BX24" i="8"/>
  <c r="BX33" i="11"/>
  <c r="BX27" i="10"/>
  <c r="BX37" i="5"/>
  <c r="BX18" i="8"/>
  <c r="AH54" i="10"/>
  <c r="L22" i="4" s="1"/>
  <c r="L29" i="4" s="1"/>
  <c r="D45" i="4" s="1"/>
  <c r="BX15" i="10"/>
  <c r="BX53" i="11"/>
  <c r="BX39" i="11"/>
  <c r="BX51" i="9"/>
  <c r="BX34" i="9"/>
  <c r="BX23" i="5"/>
  <c r="BX30" i="11"/>
  <c r="BB1" i="7"/>
  <c r="BW15" i="12"/>
  <c r="AE33" i="6"/>
  <c r="BW52" i="8"/>
  <c r="BW42" i="10"/>
  <c r="BW47" i="10"/>
  <c r="BW31" i="8"/>
  <c r="BW33" i="8"/>
  <c r="BW61" i="5"/>
  <c r="BW48" i="12"/>
  <c r="BW27" i="12"/>
  <c r="AG54" i="11"/>
  <c r="F22" i="4" s="1"/>
  <c r="CF48" i="8"/>
  <c r="BX48" i="8"/>
  <c r="BX45" i="8"/>
  <c r="BX29" i="9"/>
  <c r="BX22" i="5"/>
  <c r="BX23" i="10"/>
  <c r="BX29" i="8"/>
  <c r="BX52" i="9"/>
  <c r="BX32" i="11"/>
  <c r="BX34" i="11"/>
  <c r="BX24" i="10"/>
  <c r="BX53" i="9"/>
  <c r="BX18" i="5"/>
  <c r="BY34" i="5"/>
  <c r="BV22" i="6"/>
  <c r="BV23" i="6"/>
  <c r="AX3" i="4"/>
  <c r="BC17" i="4"/>
  <c r="AX29" i="4"/>
  <c r="BY21" i="5"/>
  <c r="BY33" i="12"/>
  <c r="BY46" i="9"/>
  <c r="BY39" i="12"/>
  <c r="BY43" i="10"/>
  <c r="BY16" i="8"/>
  <c r="BY27" i="12"/>
  <c r="BY38" i="5"/>
  <c r="BY30" i="11"/>
  <c r="BY36" i="11"/>
  <c r="BY37" i="5"/>
  <c r="V16" i="18"/>
  <c r="F23" i="18" s="1"/>
  <c r="P10" i="18"/>
  <c r="AO54" i="10"/>
  <c r="S23" i="4" s="1"/>
  <c r="AD23" i="4" s="1"/>
  <c r="AN54" i="10"/>
  <c r="L23" i="4" s="1"/>
  <c r="AM54" i="8"/>
  <c r="C23" i="4" s="1"/>
  <c r="BW15" i="11"/>
  <c r="BL54" i="12"/>
  <c r="N27" i="4" s="1"/>
  <c r="BX15" i="12"/>
  <c r="BM54" i="12"/>
  <c r="U27" i="4" s="1"/>
  <c r="AF27" i="4" s="1"/>
  <c r="H3" i="4"/>
  <c r="AY1" i="7"/>
  <c r="BW29" i="10"/>
  <c r="BW45" i="8"/>
  <c r="BW15" i="10"/>
  <c r="AG54" i="10"/>
  <c r="E22" i="4" s="1"/>
  <c r="E29" i="4" s="1"/>
  <c r="D44" i="4" s="1"/>
  <c r="BW22" i="10"/>
  <c r="BW26" i="8"/>
  <c r="BW37" i="10"/>
  <c r="BW30" i="8"/>
  <c r="BW43" i="5"/>
  <c r="BW51" i="5"/>
  <c r="BW39" i="9"/>
  <c r="BW35" i="11"/>
  <c r="BX35" i="12"/>
  <c r="BX30" i="8"/>
  <c r="AH54" i="9"/>
  <c r="K22" i="4" s="1"/>
  <c r="BX15" i="9"/>
  <c r="BX31" i="5"/>
  <c r="BX51" i="12"/>
  <c r="BX26" i="10"/>
  <c r="BX40" i="9"/>
  <c r="BX40" i="12"/>
  <c r="BX53" i="12"/>
  <c r="BX47" i="10"/>
  <c r="BX31" i="10"/>
  <c r="BX24" i="12"/>
  <c r="CB64" i="5" l="1"/>
  <c r="CB27" i="5"/>
  <c r="CB18" i="5"/>
  <c r="CB17" i="5"/>
  <c r="CB30" i="5"/>
  <c r="CB15" i="5"/>
  <c r="CB60" i="5"/>
  <c r="CB40" i="5"/>
  <c r="CB63" i="5"/>
  <c r="CB68" i="5"/>
  <c r="CB28" i="5"/>
  <c r="CB39" i="5"/>
  <c r="CB48" i="5"/>
  <c r="CB33" i="5"/>
  <c r="CB69" i="5"/>
  <c r="CB54" i="5"/>
  <c r="CB20" i="5"/>
  <c r="CB36" i="5"/>
  <c r="CB55" i="5"/>
  <c r="CB49" i="5"/>
  <c r="CB58" i="5"/>
  <c r="CB31" i="5"/>
  <c r="CB62" i="5"/>
  <c r="CB24" i="5"/>
  <c r="CB66" i="5"/>
  <c r="CB46" i="5"/>
  <c r="CB34" i="5"/>
  <c r="CB35" i="5"/>
  <c r="CB23" i="5"/>
  <c r="CB47" i="5"/>
  <c r="CB38" i="5"/>
  <c r="CB19" i="5"/>
  <c r="CB57" i="5"/>
  <c r="CB22" i="5"/>
  <c r="CB44" i="5"/>
  <c r="CB56" i="5"/>
  <c r="CB50" i="5"/>
  <c r="CB42" i="5"/>
  <c r="BW54" i="8"/>
  <c r="CB50" i="8" s="1"/>
  <c r="CB32" i="5"/>
  <c r="CD18" i="10"/>
  <c r="F29" i="4"/>
  <c r="D50" i="4" s="1"/>
  <c r="CB39" i="9"/>
  <c r="BX54" i="10"/>
  <c r="CC15" i="10" s="1"/>
  <c r="AB22" i="4"/>
  <c r="V22" i="4"/>
  <c r="Q29" i="4"/>
  <c r="D34" i="4" s="1"/>
  <c r="CD36" i="12"/>
  <c r="CC25" i="8"/>
  <c r="CB36" i="9"/>
  <c r="O22" i="4"/>
  <c r="CB53" i="9"/>
  <c r="J29" i="4"/>
  <c r="D33" i="4" s="1"/>
  <c r="AO3" i="4"/>
  <c r="AO29" i="4"/>
  <c r="CD40" i="10"/>
  <c r="CC53" i="12"/>
  <c r="CC26" i="9"/>
  <c r="BY54" i="9"/>
  <c r="CD28" i="9" s="1"/>
  <c r="CC26" i="12"/>
  <c r="CB45" i="5"/>
  <c r="CC56" i="5"/>
  <c r="CD45" i="11"/>
  <c r="BX54" i="8"/>
  <c r="CC48" i="8" s="1"/>
  <c r="CC24" i="5"/>
  <c r="CB51" i="5"/>
  <c r="CB22" i="9"/>
  <c r="CC40" i="12"/>
  <c r="CB43" i="5"/>
  <c r="CB52" i="8"/>
  <c r="O23" i="4"/>
  <c r="CB19" i="8"/>
  <c r="CB18" i="9"/>
  <c r="CC16" i="5"/>
  <c r="R29" i="4"/>
  <c r="D40" i="4" s="1"/>
  <c r="CC60" i="5"/>
  <c r="CB29" i="5"/>
  <c r="S30" i="6"/>
  <c r="S39" i="6" s="1"/>
  <c r="P39" i="6"/>
  <c r="D48" i="6" s="1"/>
  <c r="CC48" i="5"/>
  <c r="T29" i="4"/>
  <c r="D52" i="4" s="1"/>
  <c r="CC20" i="9"/>
  <c r="CC50" i="8"/>
  <c r="BC29" i="4"/>
  <c r="BC3" i="4"/>
  <c r="CC33" i="9"/>
  <c r="AE29" i="4"/>
  <c r="D53" i="4" s="1"/>
  <c r="AE3" i="4"/>
  <c r="CC47" i="12"/>
  <c r="CB59" i="5"/>
  <c r="BW54" i="11"/>
  <c r="CB24" i="11" s="1"/>
  <c r="CD38" i="5"/>
  <c r="CC18" i="5"/>
  <c r="CC27" i="8"/>
  <c r="CD26" i="8"/>
  <c r="BW54" i="9"/>
  <c r="CB45" i="9" s="1"/>
  <c r="CB15" i="9"/>
  <c r="CD48" i="9"/>
  <c r="CC25" i="5"/>
  <c r="H22" i="4"/>
  <c r="C29" i="4"/>
  <c r="D32" i="4" s="1"/>
  <c r="AG18" i="4"/>
  <c r="AC29" i="4"/>
  <c r="D41" i="4" s="1"/>
  <c r="AC3" i="4"/>
  <c r="CB44" i="11"/>
  <c r="CC32" i="9"/>
  <c r="CB25" i="9"/>
  <c r="CC51" i="5"/>
  <c r="CC34" i="8"/>
  <c r="CB37" i="5"/>
  <c r="CB67" i="5"/>
  <c r="BW54" i="12"/>
  <c r="CB33" i="12" s="1"/>
  <c r="CB15" i="12"/>
  <c r="V3" i="4"/>
  <c r="CF54" i="8"/>
  <c r="CC33" i="5"/>
  <c r="CC36" i="12"/>
  <c r="CB47" i="9"/>
  <c r="U29" i="4"/>
  <c r="D58" i="4" s="1"/>
  <c r="CD24" i="10"/>
  <c r="CB38" i="9"/>
  <c r="CD15" i="5"/>
  <c r="BY70" i="5"/>
  <c r="CD37" i="5" s="1"/>
  <c r="CD24" i="12"/>
  <c r="CC23" i="5"/>
  <c r="CC34" i="10"/>
  <c r="CB52" i="9"/>
  <c r="AD22" i="4"/>
  <c r="AD29" i="4" s="1"/>
  <c r="D47" i="4" s="1"/>
  <c r="S29" i="4"/>
  <c r="D46" i="4" s="1"/>
  <c r="CC26" i="8"/>
  <c r="CB51" i="8"/>
  <c r="CD54" i="5"/>
  <c r="CD51" i="10"/>
  <c r="CB41" i="5"/>
  <c r="CC29" i="11"/>
  <c r="E39" i="6"/>
  <c r="D43" i="6" s="1"/>
  <c r="BY54" i="12"/>
  <c r="CD27" i="12" s="1"/>
  <c r="CD15" i="12"/>
  <c r="CC50" i="9"/>
  <c r="CB53" i="8"/>
  <c r="CB16" i="8"/>
  <c r="AF29" i="4"/>
  <c r="D59" i="4" s="1"/>
  <c r="AF3" i="4"/>
  <c r="CD45" i="8"/>
  <c r="CC31" i="12"/>
  <c r="CB38" i="8"/>
  <c r="CC37" i="5"/>
  <c r="CC20" i="5"/>
  <c r="CB40" i="9"/>
  <c r="BW54" i="10"/>
  <c r="CB17" i="10" s="1"/>
  <c r="CD43" i="10"/>
  <c r="CB48" i="12"/>
  <c r="CC45" i="11"/>
  <c r="CD33" i="10"/>
  <c r="CB49" i="8"/>
  <c r="CD23" i="9"/>
  <c r="CD53" i="9"/>
  <c r="CC67" i="5"/>
  <c r="CB49" i="12"/>
  <c r="CB25" i="5"/>
  <c r="G27" i="6"/>
  <c r="G39" i="6" s="1"/>
  <c r="D39" i="6"/>
  <c r="D42" i="6" s="1"/>
  <c r="CB65" i="5"/>
  <c r="CC47" i="5"/>
  <c r="CB21" i="9"/>
  <c r="BJ3" i="4"/>
  <c r="BJ29" i="4"/>
  <c r="CC53" i="5"/>
  <c r="CD19" i="10"/>
  <c r="K3" i="22"/>
  <c r="N3" i="22"/>
  <c r="CC42" i="5"/>
  <c r="CD20" i="5"/>
  <c r="CJ22" i="6"/>
  <c r="CJ23" i="6"/>
  <c r="BX70" i="5"/>
  <c r="CC15" i="5"/>
  <c r="CB17" i="8"/>
  <c r="BX54" i="12"/>
  <c r="CC28" i="12" s="1"/>
  <c r="CC15" i="12"/>
  <c r="CD47" i="9"/>
  <c r="CD44" i="5"/>
  <c r="CC46" i="8"/>
  <c r="CB24" i="9"/>
  <c r="CC39" i="9"/>
  <c r="CB52" i="5"/>
  <c r="CB26" i="9"/>
  <c r="CD23" i="5"/>
  <c r="CB61" i="5"/>
  <c r="CC51" i="9"/>
  <c r="CB49" i="11"/>
  <c r="CC32" i="8"/>
  <c r="CB53" i="5"/>
  <c r="CD30" i="10"/>
  <c r="CB32" i="8"/>
  <c r="CD33" i="8"/>
  <c r="CB34" i="8"/>
  <c r="F39" i="6"/>
  <c r="D44" i="6" s="1"/>
  <c r="CC30" i="5"/>
  <c r="CB19" i="9"/>
  <c r="AV3" i="4"/>
  <c r="AV29" i="4"/>
  <c r="CC31" i="8"/>
  <c r="CB29" i="9"/>
  <c r="O27" i="4"/>
  <c r="G36" i="6"/>
  <c r="CC17" i="8"/>
  <c r="CB51" i="9"/>
  <c r="CD22" i="9"/>
  <c r="CC33" i="12"/>
  <c r="CD34" i="9"/>
  <c r="E7" i="13"/>
  <c r="E17" i="13" s="1"/>
  <c r="D17" i="13"/>
  <c r="CC40" i="9"/>
  <c r="CB47" i="8"/>
  <c r="AE39" i="6"/>
  <c r="CB36" i="8"/>
  <c r="CD17" i="10"/>
  <c r="H23" i="4"/>
  <c r="CC24" i="8"/>
  <c r="CD15" i="10"/>
  <c r="BY54" i="10"/>
  <c r="CD28" i="10" s="1"/>
  <c r="CD27" i="9"/>
  <c r="CD42" i="10"/>
  <c r="CB34" i="9"/>
  <c r="BX54" i="9"/>
  <c r="CC45" i="9" s="1"/>
  <c r="CB45" i="8"/>
  <c r="CC52" i="9"/>
  <c r="CB32" i="9"/>
  <c r="CB46" i="12"/>
  <c r="CB46" i="9"/>
  <c r="CC30" i="9"/>
  <c r="CB48" i="8"/>
  <c r="CD34" i="10"/>
  <c r="CC52" i="8"/>
  <c r="CB16" i="5"/>
  <c r="CC18" i="9"/>
  <c r="CC31" i="11"/>
  <c r="CB23" i="9"/>
  <c r="CC49" i="12"/>
  <c r="CD49" i="5"/>
  <c r="G38" i="6"/>
  <c r="CC28" i="5"/>
  <c r="CB30" i="8"/>
  <c r="CD41" i="12"/>
  <c r="CC29" i="5"/>
  <c r="CD22" i="12"/>
  <c r="CC53" i="9"/>
  <c r="AW68" i="7"/>
  <c r="V23" i="4"/>
  <c r="V29" i="4" s="1"/>
  <c r="AB23" i="4"/>
  <c r="AG23" i="4" s="1"/>
  <c r="CB53" i="11"/>
  <c r="BX54" i="11"/>
  <c r="CC17" i="11" s="1"/>
  <c r="CC30" i="8"/>
  <c r="CC24" i="12"/>
  <c r="CC35" i="12"/>
  <c r="CD39" i="12"/>
  <c r="CB33" i="8"/>
  <c r="CC41" i="5"/>
  <c r="CD16" i="9"/>
  <c r="CD50" i="12"/>
  <c r="CC31" i="10"/>
  <c r="CB35" i="11"/>
  <c r="F24" i="18"/>
  <c r="P24" i="18" s="1"/>
  <c r="F3" i="18" s="1"/>
  <c r="P23" i="18"/>
  <c r="CD46" i="9"/>
  <c r="CC29" i="8"/>
  <c r="CB31" i="8"/>
  <c r="V27" i="4"/>
  <c r="AB27" i="4"/>
  <c r="AG27" i="4" s="1"/>
  <c r="CB35" i="10"/>
  <c r="BY54" i="8"/>
  <c r="CD52" i="8" s="1"/>
  <c r="CC19" i="5"/>
  <c r="CB21" i="5"/>
  <c r="CC25" i="10"/>
  <c r="CB21" i="8"/>
  <c r="CC63" i="5"/>
  <c r="CB43" i="8"/>
  <c r="BY54" i="11"/>
  <c r="CD16" i="11" s="1"/>
  <c r="CC21" i="5"/>
  <c r="CB35" i="8"/>
  <c r="CB26" i="5"/>
  <c r="CD40" i="9"/>
  <c r="CB50" i="9"/>
  <c r="CD19" i="9"/>
  <c r="CC16" i="12"/>
  <c r="CD19" i="5" l="1"/>
  <c r="CD47" i="10"/>
  <c r="CC49" i="10"/>
  <c r="CB25" i="8"/>
  <c r="CB46" i="8"/>
  <c r="CB37" i="10"/>
  <c r="CD26" i="9"/>
  <c r="CD47" i="8"/>
  <c r="CC29" i="9"/>
  <c r="CD27" i="5"/>
  <c r="CB42" i="10"/>
  <c r="O29" i="4"/>
  <c r="CC36" i="9"/>
  <c r="AG3" i="4"/>
  <c r="CC51" i="10"/>
  <c r="CC36" i="10"/>
  <c r="CC30" i="10"/>
  <c r="CC32" i="10"/>
  <c r="CC21" i="10"/>
  <c r="CC22" i="10"/>
  <c r="CC40" i="10"/>
  <c r="CC45" i="10"/>
  <c r="CC19" i="10"/>
  <c r="CC41" i="10"/>
  <c r="CC37" i="10"/>
  <c r="CC42" i="10"/>
  <c r="CD17" i="8"/>
  <c r="CB20" i="10"/>
  <c r="CC35" i="10"/>
  <c r="CD38" i="11"/>
  <c r="CB26" i="10"/>
  <c r="CC50" i="10"/>
  <c r="CB51" i="10"/>
  <c r="CC25" i="9"/>
  <c r="CB24" i="10"/>
  <c r="CD24" i="5"/>
  <c r="CB46" i="10"/>
  <c r="CD20" i="9"/>
  <c r="CD38" i="10"/>
  <c r="CD53" i="10"/>
  <c r="CD21" i="10"/>
  <c r="CD49" i="10"/>
  <c r="CD48" i="10"/>
  <c r="CD20" i="10"/>
  <c r="CD54" i="10" s="1"/>
  <c r="CD32" i="10"/>
  <c r="CD44" i="10"/>
  <c r="CD45" i="10"/>
  <c r="CD26" i="10"/>
  <c r="CD52" i="10"/>
  <c r="CD50" i="10"/>
  <c r="CD27" i="10"/>
  <c r="CD22" i="10"/>
  <c r="CD29" i="10"/>
  <c r="CD25" i="10"/>
  <c r="CD31" i="10"/>
  <c r="CD39" i="10"/>
  <c r="CD35" i="10"/>
  <c r="CD37" i="10"/>
  <c r="CD16" i="10"/>
  <c r="CD41" i="10"/>
  <c r="CD25" i="11"/>
  <c r="CC68" i="5"/>
  <c r="CC66" i="5"/>
  <c r="CC26" i="5"/>
  <c r="CC58" i="5"/>
  <c r="CC40" i="5"/>
  <c r="CC52" i="5"/>
  <c r="CC50" i="5"/>
  <c r="CC34" i="5"/>
  <c r="CC54" i="5"/>
  <c r="CC65" i="5"/>
  <c r="CC46" i="5"/>
  <c r="CC38" i="5"/>
  <c r="CC44" i="5"/>
  <c r="CC55" i="5"/>
  <c r="CC62" i="5"/>
  <c r="CC69" i="5"/>
  <c r="CC36" i="5"/>
  <c r="CC45" i="5"/>
  <c r="CC64" i="5"/>
  <c r="CC52" i="10"/>
  <c r="CC43" i="5"/>
  <c r="CC34" i="9"/>
  <c r="CD33" i="9"/>
  <c r="CC23" i="8"/>
  <c r="CB27" i="12"/>
  <c r="CD41" i="11"/>
  <c r="CD27" i="11"/>
  <c r="CC32" i="5"/>
  <c r="CC57" i="5"/>
  <c r="CB25" i="11"/>
  <c r="CD21" i="5"/>
  <c r="CB47" i="10"/>
  <c r="CC15" i="11"/>
  <c r="CC42" i="9"/>
  <c r="CB34" i="10"/>
  <c r="H29" i="4"/>
  <c r="CC37" i="9"/>
  <c r="CC46" i="9"/>
  <c r="CD36" i="11"/>
  <c r="CD43" i="8"/>
  <c r="CC23" i="10"/>
  <c r="CB40" i="8"/>
  <c r="CB37" i="8"/>
  <c r="CB24" i="8"/>
  <c r="CB20" i="8"/>
  <c r="CB39" i="8"/>
  <c r="CB27" i="8"/>
  <c r="CB23" i="8"/>
  <c r="CB22" i="10"/>
  <c r="CB19" i="10"/>
  <c r="CD15" i="8"/>
  <c r="CB44" i="10"/>
  <c r="CC34" i="11"/>
  <c r="CD28" i="8"/>
  <c r="CC33" i="10"/>
  <c r="CD25" i="5"/>
  <c r="CD61" i="5"/>
  <c r="CD33" i="5"/>
  <c r="CD43" i="5"/>
  <c r="CD64" i="5"/>
  <c r="CD17" i="5"/>
  <c r="CD62" i="5"/>
  <c r="CD50" i="5"/>
  <c r="CD60" i="5"/>
  <c r="CD55" i="5"/>
  <c r="CD57" i="5"/>
  <c r="CD18" i="5"/>
  <c r="CD36" i="5"/>
  <c r="CD22" i="5"/>
  <c r="CD58" i="5"/>
  <c r="CD65" i="5"/>
  <c r="CD26" i="5"/>
  <c r="CD69" i="5"/>
  <c r="CD35" i="5"/>
  <c r="CD68" i="5"/>
  <c r="CD46" i="5"/>
  <c r="CD29" i="5"/>
  <c r="CD31" i="5"/>
  <c r="CD66" i="5"/>
  <c r="CD59" i="5"/>
  <c r="CD48" i="5"/>
  <c r="CD51" i="5"/>
  <c r="CD30" i="5"/>
  <c r="CD47" i="5"/>
  <c r="CD67" i="5"/>
  <c r="CD53" i="5"/>
  <c r="CD63" i="5"/>
  <c r="CD45" i="5"/>
  <c r="CD28" i="5"/>
  <c r="CD56" i="5"/>
  <c r="CD39" i="5"/>
  <c r="CD32" i="5"/>
  <c r="CD41" i="5"/>
  <c r="CD40" i="5"/>
  <c r="CC41" i="9"/>
  <c r="CB42" i="12"/>
  <c r="CB52" i="12"/>
  <c r="CB38" i="12"/>
  <c r="CB31" i="12"/>
  <c r="CB43" i="12"/>
  <c r="CB40" i="12"/>
  <c r="CB50" i="12"/>
  <c r="CB32" i="12"/>
  <c r="CB47" i="12"/>
  <c r="CB25" i="12"/>
  <c r="CB53" i="12"/>
  <c r="CB41" i="12"/>
  <c r="CB26" i="12"/>
  <c r="CB35" i="12"/>
  <c r="CB16" i="12"/>
  <c r="CB54" i="12" s="1"/>
  <c r="CB29" i="12"/>
  <c r="CB21" i="12"/>
  <c r="CB44" i="12"/>
  <c r="CB20" i="12"/>
  <c r="CB23" i="12"/>
  <c r="CB45" i="12"/>
  <c r="CB24" i="12"/>
  <c r="CB18" i="12"/>
  <c r="CB22" i="12"/>
  <c r="CB34" i="12"/>
  <c r="CB39" i="12"/>
  <c r="CB36" i="12"/>
  <c r="CB30" i="12"/>
  <c r="CB37" i="12"/>
  <c r="CB51" i="12"/>
  <c r="CC33" i="11"/>
  <c r="CC17" i="9"/>
  <c r="CC61" i="5"/>
  <c r="CD30" i="12"/>
  <c r="CD31" i="11"/>
  <c r="CC21" i="12"/>
  <c r="CD33" i="12"/>
  <c r="CB15" i="8"/>
  <c r="CC20" i="11"/>
  <c r="CC43" i="11"/>
  <c r="CC16" i="11"/>
  <c r="CC22" i="11"/>
  <c r="CC37" i="11"/>
  <c r="CC41" i="11"/>
  <c r="CC50" i="11"/>
  <c r="CC24" i="11"/>
  <c r="CC52" i="11"/>
  <c r="CC44" i="11"/>
  <c r="CC51" i="11"/>
  <c r="CC47" i="11"/>
  <c r="CC28" i="11"/>
  <c r="CC18" i="11"/>
  <c r="CC49" i="11"/>
  <c r="CC23" i="11"/>
  <c r="CC35" i="11"/>
  <c r="CC40" i="11"/>
  <c r="CC36" i="11"/>
  <c r="CC27" i="11"/>
  <c r="CB27" i="10"/>
  <c r="CC39" i="10"/>
  <c r="CD18" i="8"/>
  <c r="CC29" i="10"/>
  <c r="CC38" i="11"/>
  <c r="CC48" i="10"/>
  <c r="CB31" i="10"/>
  <c r="CB39" i="10"/>
  <c r="CC44" i="10"/>
  <c r="CD21" i="11"/>
  <c r="CD50" i="9"/>
  <c r="CD41" i="9"/>
  <c r="CD21" i="9"/>
  <c r="CD17" i="9"/>
  <c r="CD49" i="9"/>
  <c r="CD31" i="9"/>
  <c r="CD35" i="9"/>
  <c r="CD42" i="9"/>
  <c r="CD18" i="9"/>
  <c r="CD45" i="9"/>
  <c r="CD51" i="9"/>
  <c r="CD29" i="9"/>
  <c r="CD32" i="9"/>
  <c r="CD43" i="9"/>
  <c r="CD25" i="9"/>
  <c r="CD37" i="9"/>
  <c r="CD24" i="9"/>
  <c r="CD38" i="9"/>
  <c r="CB25" i="10"/>
  <c r="CC25" i="11"/>
  <c r="CC47" i="10"/>
  <c r="CB50" i="10"/>
  <c r="CB70" i="5"/>
  <c r="CC26" i="11"/>
  <c r="CC38" i="10"/>
  <c r="CB19" i="11"/>
  <c r="CB45" i="11"/>
  <c r="CB48" i="11"/>
  <c r="CB51" i="11"/>
  <c r="CB27" i="11"/>
  <c r="CB28" i="11"/>
  <c r="CB41" i="11"/>
  <c r="CB37" i="11"/>
  <c r="CB38" i="11"/>
  <c r="CB36" i="11"/>
  <c r="CB21" i="11"/>
  <c r="CB50" i="11"/>
  <c r="CB32" i="11"/>
  <c r="CB31" i="11"/>
  <c r="CB17" i="11"/>
  <c r="CB29" i="11"/>
  <c r="CB26" i="11"/>
  <c r="CB23" i="11"/>
  <c r="CB46" i="11"/>
  <c r="CB18" i="11"/>
  <c r="CB34" i="11"/>
  <c r="CB39" i="11"/>
  <c r="CB47" i="11"/>
  <c r="CB20" i="11"/>
  <c r="CB33" i="11"/>
  <c r="CB52" i="11"/>
  <c r="CB40" i="11"/>
  <c r="CB16" i="11"/>
  <c r="CB22" i="11"/>
  <c r="CB42" i="11"/>
  <c r="CB43" i="11"/>
  <c r="CC53" i="10"/>
  <c r="CD31" i="8"/>
  <c r="CC16" i="10"/>
  <c r="CC54" i="10" s="1"/>
  <c r="CC21" i="8"/>
  <c r="CC35" i="8"/>
  <c r="CC38" i="8"/>
  <c r="CC36" i="8"/>
  <c r="CC19" i="8"/>
  <c r="CC47" i="8"/>
  <c r="CC40" i="8"/>
  <c r="CC39" i="8"/>
  <c r="CC33" i="8"/>
  <c r="CC20" i="8"/>
  <c r="CC22" i="8"/>
  <c r="CC37" i="8"/>
  <c r="CC44" i="8"/>
  <c r="CC42" i="8"/>
  <c r="CC15" i="8"/>
  <c r="CC41" i="8"/>
  <c r="CC51" i="8"/>
  <c r="CD15" i="9"/>
  <c r="CC45" i="8"/>
  <c r="CB28" i="9"/>
  <c r="CB31" i="9"/>
  <c r="CD30" i="9"/>
  <c r="CB41" i="10"/>
  <c r="CD48" i="11"/>
  <c r="CB29" i="10"/>
  <c r="CD22" i="8"/>
  <c r="CD26" i="11"/>
  <c r="CB19" i="12"/>
  <c r="CC26" i="10"/>
  <c r="CC18" i="10"/>
  <c r="CC24" i="10"/>
  <c r="CB30" i="11"/>
  <c r="CD30" i="11"/>
  <c r="CC23" i="9"/>
  <c r="CD16" i="5"/>
  <c r="CD70" i="5" s="1"/>
  <c r="CB15" i="11"/>
  <c r="CB20" i="9"/>
  <c r="CB49" i="10"/>
  <c r="CB28" i="10"/>
  <c r="CC27" i="9"/>
  <c r="CB41" i="8"/>
  <c r="CB17" i="9"/>
  <c r="CB44" i="8"/>
  <c r="CC46" i="11"/>
  <c r="CC53" i="8"/>
  <c r="CD36" i="8"/>
  <c r="CD42" i="8"/>
  <c r="CD48" i="8"/>
  <c r="CD44" i="8"/>
  <c r="CD41" i="8"/>
  <c r="CD29" i="8"/>
  <c r="CD37" i="8"/>
  <c r="CD53" i="8"/>
  <c r="CD39" i="8"/>
  <c r="CD50" i="8"/>
  <c r="CD24" i="8"/>
  <c r="CD40" i="8"/>
  <c r="CD25" i="8"/>
  <c r="CD34" i="8"/>
  <c r="CD21" i="8"/>
  <c r="CD30" i="8"/>
  <c r="CD27" i="8"/>
  <c r="CD23" i="8"/>
  <c r="CD51" i="8"/>
  <c r="CD32" i="8"/>
  <c r="CD38" i="8"/>
  <c r="CD46" i="8"/>
  <c r="CD35" i="8"/>
  <c r="CC46" i="10"/>
  <c r="CD16" i="8"/>
  <c r="CB28" i="12"/>
  <c r="CD42" i="12"/>
  <c r="CD43" i="12"/>
  <c r="CD29" i="12"/>
  <c r="CD20" i="12"/>
  <c r="CD48" i="12"/>
  <c r="CD35" i="12"/>
  <c r="CD23" i="12"/>
  <c r="CD18" i="12"/>
  <c r="CD54" i="12" s="1"/>
  <c r="CD49" i="12"/>
  <c r="CD28" i="12"/>
  <c r="CD40" i="12"/>
  <c r="CD52" i="12"/>
  <c r="CD51" i="12"/>
  <c r="CD32" i="12"/>
  <c r="CD38" i="12"/>
  <c r="CD34" i="12"/>
  <c r="CD47" i="12"/>
  <c r="CD16" i="12"/>
  <c r="CD31" i="12"/>
  <c r="CD25" i="12"/>
  <c r="CD21" i="12"/>
  <c r="CD37" i="12"/>
  <c r="CD53" i="12"/>
  <c r="CD19" i="12"/>
  <c r="CD45" i="12"/>
  <c r="CD26" i="12"/>
  <c r="CD17" i="12"/>
  <c r="CD44" i="12"/>
  <c r="CD42" i="5"/>
  <c r="CC49" i="5"/>
  <c r="CC31" i="5"/>
  <c r="CD49" i="8"/>
  <c r="CB26" i="8"/>
  <c r="CC43" i="10"/>
  <c r="CC19" i="9"/>
  <c r="CC43" i="8"/>
  <c r="CC28" i="10"/>
  <c r="CC24" i="9"/>
  <c r="CC16" i="8"/>
  <c r="CC38" i="9"/>
  <c r="CC50" i="12"/>
  <c r="AG22" i="4"/>
  <c r="AG29" i="4" s="1"/>
  <c r="AB29" i="4"/>
  <c r="D35" i="4" s="1"/>
  <c r="CD19" i="8"/>
  <c r="CD23" i="10"/>
  <c r="CB36" i="10"/>
  <c r="CB16" i="10"/>
  <c r="CB40" i="10"/>
  <c r="CB33" i="10"/>
  <c r="CB48" i="10"/>
  <c r="CB32" i="10"/>
  <c r="CC16" i="9"/>
  <c r="CC32" i="11"/>
  <c r="CD44" i="9"/>
  <c r="CC53" i="11"/>
  <c r="CD23" i="11"/>
  <c r="CC15" i="9"/>
  <c r="CD46" i="10"/>
  <c r="CD19" i="11"/>
  <c r="CC39" i="5"/>
  <c r="CD46" i="12"/>
  <c r="CC21" i="11"/>
  <c r="CB42" i="9"/>
  <c r="CB41" i="9"/>
  <c r="CB27" i="9"/>
  <c r="CB48" i="9"/>
  <c r="CB35" i="9"/>
  <c r="CB44" i="9"/>
  <c r="CB30" i="9"/>
  <c r="CB37" i="9"/>
  <c r="CB49" i="9"/>
  <c r="CB43" i="9"/>
  <c r="CC51" i="12"/>
  <c r="CD20" i="8"/>
  <c r="CC29" i="12"/>
  <c r="CB21" i="10"/>
  <c r="CC28" i="8"/>
  <c r="CB16" i="9"/>
  <c r="CB54" i="9" s="1"/>
  <c r="CB33" i="9"/>
  <c r="CB42" i="8"/>
  <c r="CB28" i="8"/>
  <c r="CB43" i="10"/>
  <c r="CB30" i="10"/>
  <c r="CD28" i="11"/>
  <c r="CD46" i="11"/>
  <c r="CD40" i="11"/>
  <c r="CD47" i="11"/>
  <c r="CD18" i="11"/>
  <c r="CD42" i="11"/>
  <c r="CD37" i="11"/>
  <c r="CD43" i="11"/>
  <c r="CD49" i="11"/>
  <c r="CD34" i="11"/>
  <c r="CD52" i="11"/>
  <c r="CD44" i="11"/>
  <c r="CD50" i="11"/>
  <c r="CD32" i="11"/>
  <c r="CD24" i="11"/>
  <c r="CD39" i="11"/>
  <c r="CD35" i="11"/>
  <c r="CD22" i="11"/>
  <c r="CD33" i="11"/>
  <c r="CD51" i="11"/>
  <c r="CD17" i="11"/>
  <c r="CD20" i="11"/>
  <c r="CD29" i="11"/>
  <c r="CB23" i="10"/>
  <c r="CC17" i="10"/>
  <c r="CD15" i="11"/>
  <c r="CC20" i="10"/>
  <c r="CB52" i="10"/>
  <c r="CB15" i="10"/>
  <c r="CB18" i="10"/>
  <c r="CD53" i="11"/>
  <c r="CC39" i="11"/>
  <c r="CC28" i="9"/>
  <c r="CC48" i="9"/>
  <c r="CC49" i="9"/>
  <c r="CC35" i="9"/>
  <c r="CC47" i="9"/>
  <c r="CC21" i="9"/>
  <c r="CC31" i="9"/>
  <c r="CC22" i="9"/>
  <c r="CC44" i="9"/>
  <c r="CB45" i="10"/>
  <c r="CD34" i="5"/>
  <c r="CD52" i="5"/>
  <c r="CC42" i="11"/>
  <c r="CC27" i="10"/>
  <c r="CB38" i="10"/>
  <c r="CC59" i="5"/>
  <c r="CC17" i="5"/>
  <c r="CC70" i="5" s="1"/>
  <c r="CC23" i="12"/>
  <c r="CC22" i="12"/>
  <c r="CC19" i="12"/>
  <c r="CC27" i="12"/>
  <c r="CC37" i="12"/>
  <c r="CC46" i="12"/>
  <c r="CC34" i="12"/>
  <c r="CC32" i="12"/>
  <c r="CC38" i="12"/>
  <c r="CC44" i="12"/>
  <c r="CC52" i="12"/>
  <c r="CC48" i="12"/>
  <c r="CC43" i="12"/>
  <c r="CC42" i="12"/>
  <c r="CC18" i="12"/>
  <c r="CC17" i="12"/>
  <c r="CC20" i="12"/>
  <c r="CC45" i="12"/>
  <c r="CC39" i="12"/>
  <c r="CC41" i="12"/>
  <c r="CC25" i="12"/>
  <c r="CC54" i="12" s="1"/>
  <c r="CC30" i="12"/>
  <c r="CD39" i="9"/>
  <c r="CB53" i="10"/>
  <c r="CC30" i="11"/>
  <c r="CD36" i="10"/>
  <c r="CB22" i="8"/>
  <c r="CC19" i="11"/>
  <c r="CD52" i="9"/>
  <c r="CB18" i="8"/>
  <c r="CC35" i="5"/>
  <c r="CB17" i="12"/>
  <c r="CC43" i="9"/>
  <c r="CC18" i="8"/>
  <c r="CC22" i="5"/>
  <c r="CC27" i="5"/>
  <c r="CB29" i="8"/>
  <c r="CC49" i="8"/>
  <c r="CD36" i="9"/>
  <c r="CC48" i="11"/>
  <c r="CC54" i="9" l="1"/>
  <c r="CB54" i="10"/>
  <c r="CD54" i="9"/>
  <c r="CB54" i="8"/>
  <c r="CD54" i="8"/>
  <c r="CD54" i="11"/>
  <c r="CC54" i="8"/>
  <c r="CB54" i="11"/>
  <c r="CC5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Q18" authorId="0" shapeId="0" xr:uid="{00000000-0006-0000-0100-000002000000}">
      <text>
        <r>
          <rPr>
            <sz val="10"/>
            <color rgb="FF000000"/>
            <rFont val="Arial"/>
            <scheme val="minor"/>
          </rPr>
          <t>Data does not match with the hard copy shared with me during the Jan to June EPI data verification @lavanya.govindaraju@shahi.co.in
_Assigned to lavanya.govindaraju@shahi.co.in_
	-SURESHA B
Still not corrected yet* @lavanya.govindaraju@shahi.co.in @lakshmikanth.maregowda@shahi.co.in @pushpalatha.subbarayappa@shahi.co.in
_Reassigned to lakshmikanth.maregowda@shahi.co.in_
	-SURESHA B</t>
        </r>
      </text>
    </comment>
    <comment ref="Q19" authorId="0" shapeId="0" xr:uid="{00000000-0006-0000-0100-000001000000}">
      <text>
        <r>
          <rPr>
            <sz val="10"/>
            <color rgb="FF000000"/>
            <rFont val="Arial"/>
            <scheme val="minor"/>
          </rPr>
          <t>Data does not match with the hard copy shared with me during the Jan to June EPI data verification @lavanya.govindaraju@shahi.co.in
_Assigned to lavanya.govindaraju@shahi.co.in_
	-SURESHA B
Still not corrected yet @lavanya.govindaraju@shahi.co.in @lakshmikanth.maregowda@shahi.co.in @pushpalatha.subbarayappa@shahi.co.in
	-SURESHA 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15" authorId="0" shapeId="0" xr:uid="{00000000-0006-0000-0300-000001000000}">
      <text>
        <r>
          <rPr>
            <sz val="10"/>
            <color rgb="FF000000"/>
            <rFont val="Arial"/>
            <scheme val="minor"/>
          </rPr>
          <t>BGRHT - 50/S19
BGRHT - 50/11</t>
        </r>
      </text>
    </comment>
    <comment ref="AI18" authorId="0" shapeId="0" xr:uid="{00000000-0006-0000-0300-000004000000}">
      <text>
        <r>
          <rPr>
            <sz val="10"/>
            <color rgb="FF000000"/>
            <rFont val="Arial"/>
            <scheme val="minor"/>
          </rPr>
          <t>Feb 4th DC No: 1741 "WOOD" invoice scanned copy not shared yet. @maint.unit12@shahi.co.in @balakrishnareddy.kesavareddy@shahi.co.in
_Assigned to maint.unit12_
	-SURESHA B</t>
        </r>
      </text>
    </comment>
    <comment ref="AP18" authorId="0" shapeId="0" xr:uid="{00000000-0006-0000-0300-000003000000}">
      <text>
        <r>
          <rPr>
            <sz val="10"/>
            <color rgb="FF000000"/>
            <rFont val="Arial"/>
            <scheme val="minor"/>
          </rPr>
          <t>February total briquettes consumption entered in the boiler logbook does not match with the EPI data @maint.unit12@shahi.co.in @balakrishnareddy.kesavareddy@shahi.co.in
_Assigned to maint.unit12_
	-SURESHA B</t>
        </r>
      </text>
    </comment>
    <comment ref="BK18" authorId="0" shapeId="0" xr:uid="{00000000-0006-0000-0300-000002000000}">
      <text>
        <r>
          <rPr>
            <sz val="10"/>
            <color rgb="FF000000"/>
            <rFont val="Arial"/>
            <scheme val="minor"/>
          </rPr>
          <t>February Steam generation entered in the boiler logbook does not match with the EPI data @maint.unit12@shahi.co.in @balakrishnareddy.kesavareddy@shahi.co.in
_Assigned to maint.unit12_
	-SURESHA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500-000001000000}">
      <text>
        <r>
          <rPr>
            <sz val="10"/>
            <color rgb="FF000000"/>
            <rFont val="Arial"/>
            <scheme val="minor"/>
          </rPr>
          <t>METER AVAILALBE (3 meters)</t>
        </r>
      </text>
    </comment>
    <comment ref="BE7" authorId="0" shapeId="0" xr:uid="{00000000-0006-0000-0500-000036000000}">
      <text>
        <r>
          <rPr>
            <sz val="10"/>
            <color rgb="FF000000"/>
            <rFont val="Arial"/>
            <scheme val="minor"/>
          </rPr>
          <t>PRINTING ETP
	-maint.unit12@shahi.co.in</t>
        </r>
      </text>
    </comment>
    <comment ref="BO7" authorId="0" shapeId="0" xr:uid="{00000000-0006-0000-0500-000035000000}">
      <text>
        <r>
          <rPr>
            <sz val="10"/>
            <color rgb="FF000000"/>
            <rFont val="Arial"/>
            <scheme val="minor"/>
          </rPr>
          <t>WASHING ETP
	-maint.unit12@shahi.co.in</t>
        </r>
      </text>
    </comment>
    <comment ref="BJ8" authorId="0" shapeId="0" xr:uid="{00000000-0006-0000-0500-000002000000}">
      <text>
        <r>
          <rPr>
            <sz val="10"/>
            <color rgb="FF000000"/>
            <rFont val="Arial"/>
            <scheme val="minor"/>
          </rPr>
          <t>Meter not available</t>
        </r>
      </text>
    </comment>
    <comment ref="CS8" authorId="0" shapeId="0" xr:uid="{00000000-0006-0000-0500-000003000000}">
      <text>
        <r>
          <rPr>
            <sz val="10"/>
            <color rgb="FF000000"/>
            <rFont val="Arial"/>
            <scheme val="minor"/>
          </rPr>
          <t>Meter Reading</t>
        </r>
      </text>
    </comment>
    <comment ref="Q9" authorId="0" shapeId="0" xr:uid="{00000000-0006-0000-0500-000004000000}">
      <text>
        <r>
          <rPr>
            <sz val="10"/>
            <color rgb="FF000000"/>
            <rFont val="Arial"/>
            <scheme val="minor"/>
          </rPr>
          <t>meter available</t>
        </r>
      </text>
    </comment>
    <comment ref="R9" authorId="0" shapeId="0" xr:uid="{00000000-0006-0000-0500-000005000000}">
      <text>
        <r>
          <rPr>
            <sz val="10"/>
            <color rgb="FF000000"/>
            <rFont val="Arial"/>
            <scheme val="minor"/>
          </rPr>
          <t>Meter Not available
50% from feed water</t>
        </r>
      </text>
    </comment>
    <comment ref="S9" authorId="0" shapeId="0" xr:uid="{00000000-0006-0000-0500-000006000000}">
      <text>
        <r>
          <rPr>
            <sz val="10"/>
            <color rgb="FF000000"/>
            <rFont val="Arial"/>
            <scheme val="minor"/>
          </rPr>
          <t>Meter Not available
50% from feed water
RO reject to STP</t>
        </r>
      </text>
    </comment>
    <comment ref="W9" authorId="0" shapeId="0" xr:uid="{00000000-0006-0000-0500-000007000000}">
      <text>
        <r>
          <rPr>
            <sz val="10"/>
            <color rgb="FF000000"/>
            <rFont val="Arial"/>
            <scheme val="minor"/>
          </rPr>
          <t>Calculated</t>
        </r>
      </text>
    </comment>
    <comment ref="AH9" authorId="0" shapeId="0" xr:uid="{00000000-0006-0000-0500-000008000000}">
      <text>
        <r>
          <rPr>
            <sz val="10"/>
            <color rgb="FF000000"/>
            <rFont val="Arial"/>
            <scheme val="minor"/>
          </rPr>
          <t>Meter available</t>
        </r>
      </text>
    </comment>
    <comment ref="AJ9" authorId="0" shapeId="0" xr:uid="{00000000-0006-0000-0500-000009000000}">
      <text>
        <r>
          <rPr>
            <sz val="10"/>
            <color rgb="FF000000"/>
            <rFont val="Arial"/>
            <scheme val="minor"/>
          </rPr>
          <t>Meter Available</t>
        </r>
      </text>
    </comment>
    <comment ref="AK9" authorId="0" shapeId="0" xr:uid="{00000000-0006-0000-0500-00000A000000}">
      <text>
        <r>
          <rPr>
            <sz val="10"/>
            <color rgb="FF000000"/>
            <rFont val="Arial"/>
            <scheme val="minor"/>
          </rPr>
          <t>Meter Available</t>
        </r>
      </text>
    </comment>
    <comment ref="AN9" authorId="0" shapeId="0" xr:uid="{00000000-0006-0000-0500-00000B000000}">
      <text>
        <r>
          <rPr>
            <sz val="10"/>
            <color rgb="FF000000"/>
            <rFont val="Arial"/>
            <scheme val="minor"/>
          </rPr>
          <t>Meter reading</t>
        </r>
      </text>
    </comment>
    <comment ref="AQ9" authorId="0" shapeId="0" xr:uid="{00000000-0006-0000-0500-00000C000000}">
      <text>
        <r>
          <rPr>
            <sz val="10"/>
            <color rgb="FF000000"/>
            <rFont val="Arial"/>
            <scheme val="minor"/>
          </rPr>
          <t>Meter available</t>
        </r>
      </text>
    </comment>
    <comment ref="BE9" authorId="0" shapeId="0" xr:uid="{00000000-0006-0000-0500-00000D000000}">
      <text>
        <r>
          <rPr>
            <sz val="10"/>
            <color rgb="FF000000"/>
            <rFont val="Arial"/>
            <scheme val="minor"/>
          </rPr>
          <t>Meter not available
----
ETP - 1 (PRINTING ETP) INLET
	-maint.unit12@shahi.co.in</t>
        </r>
      </text>
    </comment>
    <comment ref="BG9" authorId="0" shapeId="0" xr:uid="{00000000-0006-0000-0500-00000E000000}">
      <text>
        <r>
          <rPr>
            <sz val="10"/>
            <color rgb="FF000000"/>
            <rFont val="Arial"/>
            <scheme val="minor"/>
          </rPr>
          <t>Estimated</t>
        </r>
      </text>
    </comment>
    <comment ref="BW9" authorId="0" shapeId="0" xr:uid="{00000000-0006-0000-0500-00000F000000}">
      <text>
        <r>
          <rPr>
            <sz val="10"/>
            <color rgb="FF000000"/>
            <rFont val="Arial"/>
            <scheme val="minor"/>
          </rPr>
          <t>ETP TREATED WATER</t>
        </r>
      </text>
    </comment>
    <comment ref="CO9" authorId="0" shapeId="0" xr:uid="{00000000-0006-0000-0500-000034000000}">
      <text>
        <r>
          <rPr>
            <sz val="10"/>
            <color rgb="FF000000"/>
            <rFont val="Arial"/>
            <scheme val="minor"/>
          </rPr>
          <t>RO-DRINKING TO RO REJECT
	-maint.unit12@shahi.co.in</t>
        </r>
      </text>
    </comment>
    <comment ref="BE10" authorId="0" shapeId="0" xr:uid="{00000000-0006-0000-0500-000032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0" authorId="0" shapeId="0" xr:uid="{00000000-0006-0000-0500-00002A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BP10" authorId="0" shapeId="0" xr:uid="{00000000-0006-0000-0500-00001A000000}">
      <text>
        <r>
          <rPr>
            <sz val="10"/>
            <color rgb="FF000000"/>
            <rFont val="Arial"/>
            <scheme val="minor"/>
          </rPr>
          <t>Data not updated yet @dilipkumar.behara@shahi.co.in @maint.unit12@shahi.co.in @balakrishnareddy.kesavareddy@shahi.co.in
_Assigned to dilipkumar.behara_
	-SURESHA B</t>
        </r>
      </text>
    </comment>
    <comment ref="BQ10" authorId="0" shapeId="0" xr:uid="{00000000-0006-0000-0500-000017000000}">
      <text>
        <r>
          <rPr>
            <sz val="10"/>
            <color rgb="FF000000"/>
            <rFont val="Arial"/>
            <scheme val="minor"/>
          </rPr>
          <t>Data not updated yet @dilipkumar.behara@shahi.co.in @maint.unit12@shahi.co.in @balakrishnareddy.kesavareddy@shahi.co.in
_Assigned to dilipkumar.behara_
	-SURESHA B</t>
        </r>
      </text>
    </comment>
    <comment ref="BR10" authorId="0" shapeId="0" xr:uid="{00000000-0006-0000-0500-000016000000}">
      <text>
        <r>
          <rPr>
            <sz val="10"/>
            <color rgb="FF000000"/>
            <rFont val="Arial"/>
            <scheme val="minor"/>
          </rPr>
          <t>Data not updated yet @dilipkumar.behara@shahi.co.in @maint.unit12@shahi.co.in @balakrishnareddy.kesavareddy@shahi.co.in
_Assigned to dilipkumar.behara_
	-SURESHA B</t>
        </r>
      </text>
    </comment>
    <comment ref="BS10" authorId="0" shapeId="0" xr:uid="{00000000-0006-0000-0500-000015000000}">
      <text>
        <r>
          <rPr>
            <sz val="10"/>
            <color rgb="FF000000"/>
            <rFont val="Arial"/>
            <scheme val="minor"/>
          </rPr>
          <t>Data not updated yet @dilipkumar.behara@shahi.co.in @maint.unit12@shahi.co.in @balakrishnareddy.kesavareddy@shahi.co.in
_Assigned to dilipkumar.behara_
	-SURESHA B</t>
        </r>
      </text>
    </comment>
    <comment ref="CQ10" authorId="0" shapeId="0" xr:uid="{00000000-0006-0000-0500-000022000000}">
      <text>
        <r>
          <rPr>
            <sz val="10"/>
            <color rgb="FF000000"/>
            <rFont val="Arial"/>
            <scheme val="minor"/>
          </rPr>
          <t>Data not updated yet @dilipkumar.behara@shahi.co.in @maint.unit12@shahi.co.in @balakrishnareddy.kesavareddy@shahi.co.in
_Assigned to dilipkumar.behara_
	-SURESHA B</t>
        </r>
      </text>
    </comment>
    <comment ref="BE11" authorId="0" shapeId="0" xr:uid="{00000000-0006-0000-0500-000031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1" authorId="0" shapeId="0" xr:uid="{00000000-0006-0000-0500-000029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BP11" authorId="0" shapeId="0" xr:uid="{00000000-0006-0000-0500-000019000000}">
      <text>
        <r>
          <rPr>
            <sz val="10"/>
            <color rgb="FF000000"/>
            <rFont val="Arial"/>
            <scheme val="minor"/>
          </rPr>
          <t>Data not updated yet @dilipkumar.behara@shahi.co.in @maint.unit12@shahi.co.in @balakrishnareddy.kesavareddy@shahi.co.in
_Assigned to dilipkumar.behara_
	-SURESHA B</t>
        </r>
      </text>
    </comment>
    <comment ref="CQ11" authorId="0" shapeId="0" xr:uid="{00000000-0006-0000-0500-000021000000}">
      <text>
        <r>
          <rPr>
            <sz val="10"/>
            <color rgb="FF000000"/>
            <rFont val="Arial"/>
            <scheme val="minor"/>
          </rPr>
          <t>Data not updated yet @dilipkumar.behara@shahi.co.in @maint.unit12@shahi.co.in @balakrishnareddy.kesavareddy@shahi.co.in
_Assigned to dilipkumar.behara_
	-SURESHA B</t>
        </r>
      </text>
    </comment>
    <comment ref="BE12" authorId="0" shapeId="0" xr:uid="{00000000-0006-0000-0500-000030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2" authorId="0" shapeId="0" xr:uid="{00000000-0006-0000-0500-000028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CQ12" authorId="0" shapeId="0" xr:uid="{00000000-0006-0000-0500-000020000000}">
      <text>
        <r>
          <rPr>
            <sz val="10"/>
            <color rgb="FF000000"/>
            <rFont val="Arial"/>
            <scheme val="minor"/>
          </rPr>
          <t>Data not updated yet @dilipkumar.behara@shahi.co.in @maint.unit12@shahi.co.in @balakrishnareddy.kesavareddy@shahi.co.in
_Assigned to dilipkumar.behara_
	-SURESHA B</t>
        </r>
      </text>
    </comment>
    <comment ref="AK13" authorId="0" shapeId="0" xr:uid="{00000000-0006-0000-0500-000010000000}">
      <text>
        <r>
          <rPr>
            <sz val="10"/>
            <color rgb="FF000000"/>
            <rFont val="Arial"/>
            <scheme val="minor"/>
          </rPr>
          <t>663 old</t>
        </r>
      </text>
    </comment>
    <comment ref="BE13" authorId="0" shapeId="0" xr:uid="{00000000-0006-0000-0500-00002F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3" authorId="0" shapeId="0" xr:uid="{00000000-0006-0000-0500-000027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CQ13" authorId="0" shapeId="0" xr:uid="{00000000-0006-0000-0500-00001B000000}">
      <text>
        <r>
          <rPr>
            <sz val="10"/>
            <color rgb="FF000000"/>
            <rFont val="Arial"/>
            <scheme val="minor"/>
          </rPr>
          <t>Data not updated yet @dilipkumar.behara@shahi.co.in @maint.unit12@shahi.co.in @balakrishnareddy.kesavareddy@shahi.co.in
_Assigned to dilipkumar.behara_
	-SURESHA B</t>
        </r>
      </text>
    </comment>
    <comment ref="BE14" authorId="0" shapeId="0" xr:uid="{00000000-0006-0000-0500-00002E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4" authorId="0" shapeId="0" xr:uid="{00000000-0006-0000-0500-000026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CQ14" authorId="0" shapeId="0" xr:uid="{00000000-0006-0000-0500-00001F000000}">
      <text>
        <r>
          <rPr>
            <sz val="10"/>
            <color rgb="FF000000"/>
            <rFont val="Arial"/>
            <scheme val="minor"/>
          </rPr>
          <t>Data not updated yet @dilipkumar.behara@shahi.co.in @maint.unit12@shahi.co.in @balakrishnareddy.kesavareddy@shahi.co.in
_Assigned to dilipkumar.behara_
	-SURESHA B</t>
        </r>
      </text>
    </comment>
    <comment ref="BE15" authorId="0" shapeId="0" xr:uid="{00000000-0006-0000-0500-00002D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5" authorId="0" shapeId="0" xr:uid="{00000000-0006-0000-0500-000025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CQ15" authorId="0" shapeId="0" xr:uid="{00000000-0006-0000-0500-00001E000000}">
      <text>
        <r>
          <rPr>
            <sz val="10"/>
            <color rgb="FF000000"/>
            <rFont val="Arial"/>
            <scheme val="minor"/>
          </rPr>
          <t>Data not updated yet @dilipkumar.behara@shahi.co.in @maint.unit12@shahi.co.in @balakrishnareddy.kesavareddy@shahi.co.in
_Assigned to dilipkumar.behara_
	-SURESHA B</t>
        </r>
      </text>
    </comment>
    <comment ref="BE16" authorId="0" shapeId="0" xr:uid="{00000000-0006-0000-0500-00002C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6" authorId="0" shapeId="0" xr:uid="{00000000-0006-0000-0500-000024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BX16" authorId="0" shapeId="0" xr:uid="{00000000-0006-0000-0500-000033000000}">
      <text>
        <r>
          <rPr>
            <sz val="10"/>
            <color rgb="FF000000"/>
            <rFont val="Arial"/>
            <scheme val="minor"/>
          </rPr>
          <t>Does not match with the meter reading @maint.unit12@shahi.co.in @balakrishnareddy.kesavareddy@shahi.co.in @dilipkumar.behara@shahi.co.in
_Assigned to maint.unit12_
	-SURESHA B
Not yet rectified @maint.unit12@shahi.co.in @dilipkumar.behara@shahi.co.in @balakrishnareddy.kesavareddy@shahi.co.in
_Reassigned to dilipkumar.behara_
	-SURESHA B</t>
        </r>
      </text>
    </comment>
    <comment ref="CQ16" authorId="0" shapeId="0" xr:uid="{00000000-0006-0000-0500-00001D000000}">
      <text>
        <r>
          <rPr>
            <sz val="10"/>
            <color rgb="FF000000"/>
            <rFont val="Arial"/>
            <scheme val="minor"/>
          </rPr>
          <t>Data not updated yet @dilipkumar.behara@shahi.co.in @maint.unit12@shahi.co.in @balakrishnareddy.kesavareddy@shahi.co.in
_Assigned to dilipkumar.behara_
	-SURESHA B</t>
        </r>
      </text>
    </comment>
    <comment ref="BE17" authorId="0" shapeId="0" xr:uid="{00000000-0006-0000-0500-00002B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7" authorId="0" shapeId="0" xr:uid="{00000000-0006-0000-0500-000023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BP17" authorId="0" shapeId="0" xr:uid="{00000000-0006-0000-0500-000018000000}">
      <text>
        <r>
          <rPr>
            <sz val="10"/>
            <color rgb="FF000000"/>
            <rFont val="Arial"/>
            <scheme val="minor"/>
          </rPr>
          <t>Data not updated yet @dilipkumar.behara@shahi.co.in @maint.unit12@shahi.co.in @balakrishnareddy.kesavareddy@shahi.co.in
_Assigned to dilipkumar.behara_
	-SURESHA B</t>
        </r>
      </text>
    </comment>
    <comment ref="BQ17" authorId="0" shapeId="0" xr:uid="{00000000-0006-0000-0500-000012000000}">
      <text>
        <r>
          <rPr>
            <sz val="10"/>
            <color rgb="FF000000"/>
            <rFont val="Arial"/>
            <scheme val="minor"/>
          </rPr>
          <t>Data not updated yet @dilipkumar.behara@shahi.co.in @maint.unit12@shahi.co.in @balakrishnareddy.kesavareddy@shahi.co.in
_Assigned to dilipkumar.behara_
	-SURESHA B</t>
        </r>
      </text>
    </comment>
    <comment ref="BR17" authorId="0" shapeId="0" xr:uid="{00000000-0006-0000-0500-000013000000}">
      <text>
        <r>
          <rPr>
            <sz val="10"/>
            <color rgb="FF000000"/>
            <rFont val="Arial"/>
            <scheme val="minor"/>
          </rPr>
          <t>Data not updated yet @dilipkumar.behara@shahi.co.in @maint.unit12@shahi.co.in @balakrishnareddy.kesavareddy@shahi.co.in
_Assigned to dilipkumar.behara_
	-SURESHA B</t>
        </r>
      </text>
    </comment>
    <comment ref="BS17" authorId="0" shapeId="0" xr:uid="{00000000-0006-0000-0500-000014000000}">
      <text>
        <r>
          <rPr>
            <sz val="10"/>
            <color rgb="FF000000"/>
            <rFont val="Arial"/>
            <scheme val="minor"/>
          </rPr>
          <t>Data not updated yet @dilipkumar.behara@shahi.co.in @maint.unit12@shahi.co.in @balakrishnareddy.kesavareddy@shahi.co.in
_Assigned to dilipkumar.behara_
	-SURESHA B</t>
        </r>
      </text>
    </comment>
    <comment ref="CQ17" authorId="0" shapeId="0" xr:uid="{00000000-0006-0000-0500-00001C000000}">
      <text>
        <r>
          <rPr>
            <sz val="10"/>
            <color rgb="FF000000"/>
            <rFont val="Arial"/>
            <scheme val="minor"/>
          </rPr>
          <t>Data not updated yet @dilipkumar.behara@shahi.co.in @maint.unit12@shahi.co.in @balakrishnareddy.kesavareddy@shahi.co.in
_Assigned to dilipkumar.behara_
	-SURESHA 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O15" authorId="0" shapeId="0" xr:uid="{00000000-0006-0000-0600-000018000000}">
      <text>
        <r>
          <rPr>
            <sz val="10"/>
            <color rgb="FF000000"/>
            <rFont val="Arial"/>
            <scheme val="minor"/>
          </rPr>
          <t>MNT QTY : 17 Load
	-maint.unit12@shahi.co.in</t>
        </r>
      </text>
    </comment>
    <comment ref="U15" authorId="0" shapeId="0" xr:uid="{00000000-0006-0000-0600-000017000000}">
      <text>
        <r>
          <rPr>
            <sz val="10"/>
            <color rgb="FF000000"/>
            <rFont val="Arial"/>
            <scheme val="minor"/>
          </rPr>
          <t>MNT QTY : 11+14=25 Load
	-maint.unit12@shahi.co.in</t>
        </r>
      </text>
    </comment>
    <comment ref="U19" authorId="0" shapeId="0" xr:uid="{00000000-0006-0000-0600-000001000000}">
      <text>
        <r>
          <rPr>
            <sz val="10"/>
            <color rgb="FF000000"/>
            <rFont val="Arial"/>
            <scheme val="minor"/>
          </rPr>
          <t>maintenance 60 kg</t>
        </r>
      </text>
    </comment>
    <comment ref="V19" authorId="0" shapeId="0" xr:uid="{00000000-0006-0000-0600-000002000000}">
      <text>
        <r>
          <rPr>
            <sz val="10"/>
            <color rgb="FF000000"/>
            <rFont val="Arial"/>
            <scheme val="minor"/>
          </rPr>
          <t>Verified. 60 KG</t>
        </r>
      </text>
    </comment>
    <comment ref="X19" authorId="0" shapeId="0" xr:uid="{00000000-0006-0000-0600-000003000000}">
      <text>
        <r>
          <rPr>
            <sz val="10"/>
            <color rgb="FF000000"/>
            <rFont val="Arial"/>
            <scheme val="minor"/>
          </rPr>
          <t>maintenance 150 kg</t>
        </r>
      </text>
    </comment>
    <comment ref="AE21" authorId="0" shapeId="0" xr:uid="{00000000-0006-0000-0600-000004000000}">
      <text>
        <r>
          <rPr>
            <sz val="10"/>
            <color rgb="FF000000"/>
            <rFont val="Arial"/>
            <scheme val="minor"/>
          </rPr>
          <t>0.102*3359 Nos=342.618 kgs
----
0.102*3359=342.618kgs
	-Gnanesh Ranganathappa</t>
        </r>
      </text>
    </comment>
    <comment ref="O23" authorId="0" shapeId="0" xr:uid="{00000000-0006-0000-0600-00000D000000}">
      <text>
        <r>
          <rPr>
            <sz val="10"/>
            <color rgb="FF000000"/>
            <rFont val="Arial"/>
            <scheme val="minor"/>
          </rPr>
          <t>DC copies not shared yet. @maint.unit12@shahi.co.in @balakrishnareddy.kesavareddy@shahi.co.in
_Assigned to maint.unit12_
	-SURESHA B</t>
        </r>
      </text>
    </comment>
    <comment ref="U23" authorId="0" shapeId="0" xr:uid="{00000000-0006-0000-0600-00001A000000}">
      <text>
        <r>
          <rPr>
            <sz val="10"/>
            <color rgb="FF000000"/>
            <rFont val="Arial"/>
            <scheme val="minor"/>
          </rPr>
          <t>MNT QTY :3220+2025
	-maint.unit12@shahi.co.in</t>
        </r>
      </text>
    </comment>
    <comment ref="V23" authorId="0" shapeId="0" xr:uid="{00000000-0006-0000-0600-000005000000}">
      <text>
        <r>
          <rPr>
            <sz val="10"/>
            <color rgb="FF000000"/>
            <rFont val="Arial"/>
            <scheme val="minor"/>
          </rPr>
          <t>Verified 3220+2025=5245</t>
        </r>
      </text>
    </comment>
    <comment ref="X23" authorId="0" shapeId="0" xr:uid="{00000000-0006-0000-0600-00001B000000}">
      <text>
        <r>
          <rPr>
            <sz val="10"/>
            <color rgb="FF000000"/>
            <rFont val="Arial"/>
            <scheme val="minor"/>
          </rPr>
          <t>MNT QTY:2470
	-maint.unit12@shahi.co.in</t>
        </r>
      </text>
    </comment>
    <comment ref="O29" authorId="0" shapeId="0" xr:uid="{00000000-0006-0000-0600-000016000000}">
      <text>
        <r>
          <rPr>
            <sz val="10"/>
            <color rgb="FF000000"/>
            <rFont val="Arial"/>
            <scheme val="minor"/>
          </rPr>
          <t>MNT QTY : 40 Kgs
	-maint.unit12@shahi.co.in</t>
        </r>
      </text>
    </comment>
    <comment ref="P29" authorId="0" shapeId="0" xr:uid="{00000000-0006-0000-0600-00000C000000}">
      <text>
        <r>
          <rPr>
            <sz val="10"/>
            <color rgb="FF000000"/>
            <rFont val="Arial"/>
            <scheme val="minor"/>
          </rPr>
          <t>DC copies not shared yet. @maint.unit12@shahi.co.in @balakrishnareddy.kesavareddy@shahi.co.in
_Assigned to maint.unit12_
	-SURESHA B</t>
        </r>
      </text>
    </comment>
    <comment ref="U30" authorId="0" shapeId="0" xr:uid="{00000000-0006-0000-0600-000019000000}">
      <text>
        <r>
          <rPr>
            <sz val="10"/>
            <color rgb="FF000000"/>
            <rFont val="Arial"/>
            <scheme val="minor"/>
          </rPr>
          <t>MNT QTY:1045
	-maint.unit12@shahi.co.in</t>
        </r>
      </text>
    </comment>
    <comment ref="V30" authorId="0" shapeId="0" xr:uid="{00000000-0006-0000-0600-000006000000}">
      <text>
        <r>
          <rPr>
            <sz val="10"/>
            <color rgb="FF000000"/>
            <rFont val="Arial"/>
            <scheme val="minor"/>
          </rPr>
          <t>Verified. 1045 kg
12V 180AH = 20 nos
12 7AH = 30 nos</t>
        </r>
      </text>
    </comment>
    <comment ref="F47" authorId="0" shapeId="0" xr:uid="{00000000-0006-0000-0600-000007000000}">
      <text>
        <r>
          <rPr>
            <sz val="10"/>
            <color rgb="FF000000"/>
            <rFont val="Arial"/>
            <scheme val="minor"/>
          </rPr>
          <t>Jan to June DC copy &amp; July onwards Invoice</t>
        </r>
      </text>
    </comment>
    <comment ref="U48" authorId="0" shapeId="0" xr:uid="{00000000-0006-0000-0600-00000B000000}">
      <text>
        <r>
          <rPr>
            <sz val="10"/>
            <color rgb="FF000000"/>
            <rFont val="Arial"/>
            <scheme val="minor"/>
          </rPr>
          <t>DC copy / FORM 10 Not shared yet. @chaithra.shivaswamy@shahi.co.in @srinu.mummana@shahi.co.in
_Assigned to chaithra.shivaswamy_
	-SURESHA B</t>
        </r>
      </text>
    </comment>
    <comment ref="R60" authorId="0" shapeId="0" xr:uid="{00000000-0006-0000-0600-00001C000000}">
      <text>
        <r>
          <rPr>
            <sz val="10"/>
            <color rgb="FF000000"/>
            <rFont val="Arial"/>
            <scheme val="minor"/>
          </rPr>
          <t>it's been 3 months the ETP sludge is not disposed and not provided the data for the same. @maint.unit12@shahi.co.in @balakrishnareddy.kesavareddy@shahi.co.in @lavanya.govindaraju@shahi.co.in
_Assigned to maint.unit12_
	-SURESHA B</t>
        </r>
      </text>
    </comment>
    <comment ref="U60" authorId="0" shapeId="0" xr:uid="{00000000-0006-0000-0600-000015000000}">
      <text>
        <r>
          <rPr>
            <sz val="10"/>
            <color rgb="FF000000"/>
            <rFont val="Arial"/>
            <scheme val="minor"/>
          </rPr>
          <t>MNT Sludge+6470 salt+100=6570 Kgs
	-maint.unit12@shahi.co.in</t>
        </r>
      </text>
    </comment>
    <comment ref="V60" authorId="0" shapeId="0" xr:uid="{00000000-0006-0000-0600-000008000000}">
      <text>
        <r>
          <rPr>
            <sz val="10"/>
            <color rgb="FF000000"/>
            <rFont val="Arial"/>
            <scheme val="minor"/>
          </rPr>
          <t>Verified. FORM 10
ETP sludge = 6470 kg
Salts = 100 kg
----
ETP SLUDGE AND DRYER SALE 6570 KGS
	-maint.unit12@shahi.co.in</t>
        </r>
      </text>
    </comment>
    <comment ref="U62" authorId="0" shapeId="0" xr:uid="{00000000-0006-0000-0600-000014000000}">
      <text>
        <r>
          <rPr>
            <sz val="10"/>
            <color rgb="FF000000"/>
            <rFont val="Arial"/>
            <scheme val="minor"/>
          </rPr>
          <t>salt: 100 kgs
	-maint.unit12@shahi.co.in</t>
        </r>
      </text>
    </comment>
    <comment ref="V62" authorId="0" shapeId="0" xr:uid="{00000000-0006-0000-0600-000009000000}">
      <text>
        <r>
          <rPr>
            <sz val="10"/>
            <color rgb="FF000000"/>
            <rFont val="Arial"/>
            <scheme val="minor"/>
          </rPr>
          <t>Verified. FORM 10
ETP sludge = 6470 kg
Salts = 100 kg</t>
        </r>
      </text>
    </comment>
    <comment ref="J63" authorId="0" shapeId="0" xr:uid="{00000000-0006-0000-0600-000013000000}">
      <text>
        <r>
          <rPr>
            <sz val="10"/>
            <color rgb="FF000000"/>
            <rFont val="Arial"/>
            <scheme val="minor"/>
          </rPr>
          <t>MNT Printing waste soaked cloth waste=3450 kgs
	-maint.unit12@shahi.co.in</t>
        </r>
      </text>
    </comment>
    <comment ref="L63" authorId="0" shapeId="0" xr:uid="{00000000-0006-0000-0600-000012000000}">
      <text>
        <r>
          <rPr>
            <sz val="10"/>
            <color rgb="FF000000"/>
            <rFont val="Arial"/>
            <scheme val="minor"/>
          </rPr>
          <t>MNT Printing waste soaked cloth waste=3380 kgs
	-maint.unit12@shahi.co.in</t>
        </r>
      </text>
    </comment>
    <comment ref="O63" authorId="0" shapeId="0" xr:uid="{00000000-0006-0000-0600-000011000000}">
      <text>
        <r>
          <rPr>
            <sz val="10"/>
            <color rgb="FF000000"/>
            <rFont val="Arial"/>
            <scheme val="minor"/>
          </rPr>
          <t>MNT Printing waste soaked cloth waste=8570 kgs
	-maint.unit12@shahi.co.in</t>
        </r>
      </text>
    </comment>
    <comment ref="R63" authorId="0" shapeId="0" xr:uid="{00000000-0006-0000-0600-000010000000}">
      <text>
        <r>
          <rPr>
            <sz val="10"/>
            <color rgb="FF000000"/>
            <rFont val="Arial"/>
            <scheme val="minor"/>
          </rPr>
          <t>MNT Printing waste soaked cloth waste=4160 kgs
	-maint.unit12@shahi.co.in</t>
        </r>
      </text>
    </comment>
    <comment ref="U63" authorId="0" shapeId="0" xr:uid="{00000000-0006-0000-0600-00000F000000}">
      <text>
        <r>
          <rPr>
            <sz val="10"/>
            <color rgb="FF000000"/>
            <rFont val="Arial"/>
            <scheme val="minor"/>
          </rPr>
          <t>MNT Printing waste soaked cloth waste=3410 kgs
	-maint.unit12@shahi.co.in</t>
        </r>
      </text>
    </comment>
    <comment ref="V63" authorId="0" shapeId="0" xr:uid="{00000000-0006-0000-0600-00000A000000}">
      <text>
        <r>
          <rPr>
            <sz val="10"/>
            <color rgb="FF000000"/>
            <rFont val="Arial"/>
            <scheme val="minor"/>
          </rPr>
          <t>Verified. 3410 kg FORM 10 available</t>
        </r>
      </text>
    </comment>
    <comment ref="X63" authorId="0" shapeId="0" xr:uid="{00000000-0006-0000-0600-00000E000000}">
      <text>
        <r>
          <rPr>
            <sz val="10"/>
            <color rgb="FF000000"/>
            <rFont val="Arial"/>
            <scheme val="minor"/>
          </rPr>
          <t>MNT Printing waste soaked cloth waste=7730 kgs
	-maint.unit12@shahi.co.in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1000-000002000000}">
      <text>
        <r>
          <rPr>
            <sz val="10"/>
            <color rgb="FF000000"/>
            <rFont val="Arial"/>
            <scheme val="minor"/>
          </rPr>
          <t>Equipment ID# not updated yet, need to provide the unique ID to each AC/ Air drier, the same need to update here @balakrishnareddy.kesavareddy@shahi.co.in @maint.unit12@shahi.co.in
_Assigned to balakrishnareddy.kesavareddy@shahi.co.in_
	-SURESHA B</t>
        </r>
      </text>
    </comment>
    <comment ref="L8" authorId="0" shapeId="0" xr:uid="{00000000-0006-0000-1000-000001000000}">
      <text>
        <r>
          <rPr>
            <sz val="10"/>
            <color rgb="FF000000"/>
            <rFont val="Arial"/>
            <scheme val="minor"/>
          </rPr>
          <t>Gas top-Up details not updated yet @balakrishnareddy.kesavareddy@shahi.co.in @maint.unit12@shahi.co.in
_Assigned to balakrishnareddy.kesavareddy@shahi.co.in_
	-SURESHA B</t>
        </r>
      </text>
    </comment>
    <comment ref="B40" authorId="0" shapeId="0" xr:uid="{00000000-0006-0000-1000-000003000000}">
      <text>
        <r>
          <rPr>
            <sz val="10"/>
            <color rgb="FF000000"/>
            <rFont val="Arial"/>
            <scheme val="minor"/>
          </rPr>
          <t>All refrigerant details not updated yet @balakrishnareddy.kesavareddy@shahi.co.in @maint.unit12@shahi.co.in
_Assigned to balakrishnareddy.kesavareddy@shahi.co.in_
	-SURESHA 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17" authorId="0" shapeId="0" xr:uid="{00000000-0006-0000-1100-000002000000}">
      <text>
        <r>
          <rPr>
            <sz val="10"/>
            <color rgb="FF000000"/>
            <rFont val="Arial"/>
            <scheme val="minor"/>
          </rPr>
          <t>PRINTING ETP
	-maint.unit12@shahi.co.in</t>
        </r>
      </text>
    </comment>
    <comment ref="B18" authorId="0" shapeId="0" xr:uid="{00000000-0006-0000-1100-000001000000}">
      <text>
        <r>
          <rPr>
            <sz val="10"/>
            <color rgb="FF000000"/>
            <rFont val="Arial"/>
            <scheme val="minor"/>
          </rPr>
          <t>WASHING ETP
	-maint.unit12@shahi.co.in</t>
        </r>
      </text>
    </comment>
  </commentList>
</comments>
</file>

<file path=xl/sharedStrings.xml><?xml version="1.0" encoding="utf-8"?>
<sst xmlns="http://schemas.openxmlformats.org/spreadsheetml/2006/main" count="2926" uniqueCount="1211">
  <si>
    <t>Facility Type Option</t>
  </si>
  <si>
    <t>Examples</t>
  </si>
  <si>
    <t>Finished Product Assembler</t>
  </si>
  <si>
    <t>Finished goods production/ final product assembly.</t>
  </si>
  <si>
    <r>
      <rPr>
        <b/>
        <sz val="25"/>
        <color rgb="FFFF0000"/>
        <rFont val="Arial"/>
      </rPr>
      <t>Finished Product Processing</t>
    </r>
    <r>
      <rPr>
        <b/>
        <sz val="25"/>
        <color rgb="FF000000"/>
        <rFont val="Arial"/>
      </rPr>
      <t xml:space="preserve"> (</t>
    </r>
    <r>
      <rPr>
        <b/>
        <sz val="25"/>
        <color rgb="FF0070C0"/>
        <rFont val="Arial"/>
      </rPr>
      <t>Product Printing</t>
    </r>
    <r>
      <rPr>
        <b/>
        <sz val="25"/>
        <color rgb="FF000000"/>
        <rFont val="Arial"/>
      </rPr>
      <t xml:space="preserve">, Product Painting, Product Dyeing, </t>
    </r>
    <r>
      <rPr>
        <b/>
        <sz val="25"/>
        <color rgb="FF0070C0"/>
        <rFont val="Arial"/>
      </rPr>
      <t>Product Laundering and Product Finishing</t>
    </r>
    <r>
      <rPr>
        <b/>
        <sz val="25"/>
        <color rgb="FF000000"/>
        <rFont val="Arial"/>
      </rPr>
      <t xml:space="preserve">, </t>
    </r>
    <r>
      <rPr>
        <b/>
        <sz val="25"/>
        <color rgb="FF0070C0"/>
        <rFont val="Arial"/>
      </rPr>
      <t>Embroidery</t>
    </r>
    <r>
      <rPr>
        <b/>
        <sz val="25"/>
        <color rgb="FF000000"/>
        <rFont val="Arial"/>
      </rPr>
      <t xml:space="preserve"> &amp; Embellishments)</t>
    </r>
  </si>
  <si>
    <r>
      <rPr>
        <sz val="25"/>
        <color rgb="FFFF0000"/>
        <rFont val="Arial"/>
      </rPr>
      <t>Printing</t>
    </r>
    <r>
      <rPr>
        <sz val="25"/>
        <color rgb="FF000000"/>
        <rFont val="Arial"/>
      </rPr>
      <t xml:space="preserve"> and dyeing of materials, including wet processing, and </t>
    </r>
    <r>
      <rPr>
        <sz val="25"/>
        <color rgb="FFFF0000"/>
        <rFont val="Arial"/>
      </rPr>
      <t>laundering</t>
    </r>
  </si>
  <si>
    <t>Component / Sub-Assembly Manufacturing (including Packaging)</t>
  </si>
  <si>
    <t>Label, zipper, snap, button, elastic buggie, cardboard</t>
  </si>
  <si>
    <r>
      <rPr>
        <b/>
        <sz val="25"/>
        <color rgb="FFFF0000"/>
        <rFont val="Arial"/>
      </rPr>
      <t>Material Production</t>
    </r>
    <r>
      <rPr>
        <b/>
        <sz val="25"/>
        <color rgb="FF000000"/>
        <rFont val="Arial"/>
      </rPr>
      <t xml:space="preserve"> (Raw and intermediate materials are transformed into their final state before assembly)</t>
    </r>
  </si>
  <si>
    <r>
      <rPr>
        <sz val="25"/>
        <color rgb="FFFF0000"/>
        <rFont val="Arial"/>
      </rPr>
      <t>Fabric dye-house</t>
    </r>
    <r>
      <rPr>
        <sz val="25"/>
        <color rgb="FF000000"/>
        <rFont val="Arial"/>
      </rPr>
      <t xml:space="preserve">, fabric manufacturer, </t>
    </r>
    <r>
      <rPr>
        <sz val="25"/>
        <color rgb="FFFF0000"/>
        <rFont val="Arial"/>
      </rPr>
      <t>yarn dyeing</t>
    </r>
    <r>
      <rPr>
        <sz val="25"/>
        <color rgb="FF000000"/>
        <rFont val="Arial"/>
      </rPr>
      <t>, PCB manufacturer, Hardgoods: Metal pieces, wooden laminates, metal plating</t>
    </r>
  </si>
  <si>
    <r>
      <rPr>
        <b/>
        <sz val="25"/>
        <color rgb="FFFF0000"/>
        <rFont val="Arial"/>
      </rPr>
      <t>Raw Material Processing</t>
    </r>
    <r>
      <rPr>
        <b/>
        <sz val="25"/>
        <color rgb="FF000000"/>
        <rFont val="Arial"/>
      </rPr>
      <t xml:space="preserve"> (Raw Materials are processed into intermediate material products)</t>
    </r>
  </si>
  <si>
    <r>
      <rPr>
        <sz val="25"/>
        <color rgb="FFFF0000"/>
        <rFont val="Arial"/>
      </rPr>
      <t>Yarn spinning</t>
    </r>
    <r>
      <rPr>
        <sz val="25"/>
        <color rgb="FF000000"/>
        <rFont val="Arial"/>
      </rPr>
      <t xml:space="preserve"> Hardgoods: foundry, metal processing, plastic injection</t>
    </r>
  </si>
  <si>
    <t>Raw Material Collection &amp; Bulk Refining (Materials are collected/extracted/farmed and refined to bulk commodity state)</t>
  </si>
  <si>
    <t>Cotton farming and ginning, processing of bottles, fabric scrap, etc. into new recycled materials, forestry, mining, crude oil refinery</t>
  </si>
  <si>
    <t>YEAR:</t>
  </si>
  <si>
    <t>UNIT:</t>
  </si>
  <si>
    <t>FACTORY NAME:</t>
  </si>
  <si>
    <t>Responsible person's</t>
  </si>
  <si>
    <t>CFO</t>
  </si>
  <si>
    <t>Valid from</t>
  </si>
  <si>
    <t>31/11/2021</t>
  </si>
  <si>
    <t>Valid Till</t>
  </si>
  <si>
    <t>30/09/2031</t>
  </si>
  <si>
    <t>License</t>
  </si>
  <si>
    <t>31/12/2026</t>
  </si>
  <si>
    <t>FORM-2</t>
  </si>
  <si>
    <t>15/07/2022</t>
  </si>
  <si>
    <t>30/09/2026</t>
  </si>
  <si>
    <t>NUMBER OF OPERATIONAL DAY's</t>
  </si>
  <si>
    <t>TOTAL NUMBER OF EMPLOYESS</t>
  </si>
  <si>
    <t>NUMBER OF EMPLOYES INVOLVED IN THE ETP &amp; STP OPERATIONS</t>
  </si>
  <si>
    <t>Production: Finished product Asembler</t>
  </si>
  <si>
    <t>Production: Finished Product Processing</t>
  </si>
  <si>
    <t>Total</t>
  </si>
  <si>
    <t>Material Production</t>
  </si>
  <si>
    <t>Production: Raw Material Processing</t>
  </si>
  <si>
    <t>MONTH's</t>
  </si>
  <si>
    <t>FULL TIME</t>
  </si>
  <si>
    <t>TEMPORARY</t>
  </si>
  <si>
    <t>TOTAL</t>
  </si>
  <si>
    <t>ETP</t>
  </si>
  <si>
    <t>STP</t>
  </si>
  <si>
    <t>TOTAL (ETP+STP)</t>
  </si>
  <si>
    <t>Sewing Production (pcs/pair)</t>
  </si>
  <si>
    <t>Sewing
SAM (mins)</t>
  </si>
  <si>
    <t>Shippment Quantity (pcs/pair)</t>
  </si>
  <si>
    <t>SAM (mins) only for shipment quantity</t>
  </si>
  <si>
    <t>Washing Production (pcs/pair)</t>
  </si>
  <si>
    <t>Washing Production (Kg)</t>
  </si>
  <si>
    <t>Printing Production (pcs/pair)</t>
  </si>
  <si>
    <t>Printing Production (Kg)</t>
  </si>
  <si>
    <t>Embroidery Production (pcs/pair)</t>
  </si>
  <si>
    <t>Embroidery Production (Kg)</t>
  </si>
  <si>
    <t>pcs/pair</t>
  </si>
  <si>
    <t>KG</t>
  </si>
  <si>
    <t>Fabric Dying (kg)</t>
  </si>
  <si>
    <t>Yarn Dying (kg)</t>
  </si>
  <si>
    <t>TOTAL (kg)</t>
  </si>
  <si>
    <t>Shipped Quantity (kg)</t>
  </si>
  <si>
    <t>Yarn Spinning (kg)</t>
  </si>
  <si>
    <t>Yarn Processing (M)</t>
  </si>
  <si>
    <t>Fabric Processing (MT)</t>
  </si>
  <si>
    <t>Garmenting, washing, printing</t>
  </si>
  <si>
    <t>Fabric Mill</t>
  </si>
  <si>
    <t>Product Categories: Apparel</t>
  </si>
  <si>
    <t>Select</t>
  </si>
  <si>
    <t>Textiles</t>
  </si>
  <si>
    <t>Facility Material Processes: Textiles</t>
  </si>
  <si>
    <t>Baselayers</t>
  </si>
  <si>
    <t>Acetate, Triacetate fabric</t>
  </si>
  <si>
    <t>Batch Dyeing(Jet/ Rapid, Jig, Beam, Yarn Dye, etc)</t>
  </si>
  <si>
    <t>Dresses</t>
  </si>
  <si>
    <t>Acrylic fabric</t>
  </si>
  <si>
    <t>Bonding (Materials)</t>
  </si>
  <si>
    <t>Hosiery</t>
  </si>
  <si>
    <t>Alpaca</t>
  </si>
  <si>
    <t>Braiding (textile)</t>
  </si>
  <si>
    <t>Jackets</t>
  </si>
  <si>
    <t>Aramid fabric</t>
  </si>
  <si>
    <t>Coating (textile)</t>
  </si>
  <si>
    <t>Jerseys</t>
  </si>
  <si>
    <t>Carbon fiber fabric</t>
  </si>
  <si>
    <t>Continuous Dying</t>
  </si>
  <si>
    <t>Leggings &amp; Tights</t>
  </si>
  <si>
    <t>Elastane/Spandex fabric</t>
  </si>
  <si>
    <t>Extrusion (textile)</t>
  </si>
  <si>
    <t>Pants</t>
  </si>
  <si>
    <t>Glass fiber fabric</t>
  </si>
  <si>
    <t>Heat treatment (textile)</t>
  </si>
  <si>
    <t>Shirts</t>
  </si>
  <si>
    <t>Lyocell fabric</t>
  </si>
  <si>
    <t>Preparation (Scouring, Bleaching, Sizing/Desizing, Carding, Etc.)</t>
  </si>
  <si>
    <t>Skirts</t>
  </si>
  <si>
    <t>Cashmere</t>
  </si>
  <si>
    <t>Textile Chemical Finishing</t>
  </si>
  <si>
    <t>Socks</t>
  </si>
  <si>
    <t>Cotton fabric</t>
  </si>
  <si>
    <t>Textile Machanical Finishing (Calendaring, Napping, Shearing)</t>
  </si>
  <si>
    <t>Sweaters</t>
  </si>
  <si>
    <t>Modal fabric</t>
  </si>
  <si>
    <t>Twisting (textile)</t>
  </si>
  <si>
    <t>Swimsuits</t>
  </si>
  <si>
    <t>Nylon fabric</t>
  </si>
  <si>
    <t>Washing (materials)</t>
  </si>
  <si>
    <t>T-Shirts</t>
  </si>
  <si>
    <t>Polyester fabric</t>
  </si>
  <si>
    <t>Weaving</t>
  </si>
  <si>
    <t>Uderwear</t>
  </si>
  <si>
    <t>Polyactic Acid (PLA) fabric</t>
  </si>
  <si>
    <t>Yarn spinning</t>
  </si>
  <si>
    <t>Polypropylene (PP) fabric</t>
  </si>
  <si>
    <t>Knitting</t>
  </si>
  <si>
    <t>Facility Process: Apparel</t>
  </si>
  <si>
    <t>Silk fabric</t>
  </si>
  <si>
    <t>Viscose / Rayon fabric</t>
  </si>
  <si>
    <t>Bonding (Components)</t>
  </si>
  <si>
    <t>Wool fabric</t>
  </si>
  <si>
    <t>Buffing (textile, leater)</t>
  </si>
  <si>
    <t>Hemp fabric</t>
  </si>
  <si>
    <t>Cooling / chilling</t>
  </si>
  <si>
    <t>Flax (Linen) Fabric</t>
  </si>
  <si>
    <t>Cutting or skiving</t>
  </si>
  <si>
    <t>Jute fiber fabric</t>
  </si>
  <si>
    <t>Direct Digital ink printing</t>
  </si>
  <si>
    <t>Polytrimethylene teraphthalate (PTT) fabric</t>
  </si>
  <si>
    <t>Embossing (textile, leater)</t>
  </si>
  <si>
    <t>Polyuethane (PU) fabric</t>
  </si>
  <si>
    <t>Embroidery</t>
  </si>
  <si>
    <t>Garment Dyeing</t>
  </si>
  <si>
    <t>Gluing</t>
  </si>
  <si>
    <t>Hammering / Beating</t>
  </si>
  <si>
    <t>Heat Pressing (textile)</t>
  </si>
  <si>
    <t>Heating / Drying</t>
  </si>
  <si>
    <t>Hole punching / Perforation (textile)</t>
  </si>
  <si>
    <t>Laser (cutting, blasting, washing, etc)</t>
  </si>
  <si>
    <t>Lasting</t>
  </si>
  <si>
    <t>Molding</t>
  </si>
  <si>
    <t>No Sew Upper</t>
  </si>
  <si>
    <t>Packaging</t>
  </si>
  <si>
    <t>Pressing</t>
  </si>
  <si>
    <t>Priming (textile / leather)</t>
  </si>
  <si>
    <t>Product Knitting</t>
  </si>
  <si>
    <t>Product Weaving</t>
  </si>
  <si>
    <t>Rotary Printing</t>
  </si>
  <si>
    <t>Screen Printing</t>
  </si>
  <si>
    <t>Seam Taping</t>
  </si>
  <si>
    <t>Setting</t>
  </si>
  <si>
    <t>Sewing</t>
  </si>
  <si>
    <t>Sublimation (Transfer) printing</t>
  </si>
  <si>
    <t>Sundries Application</t>
  </si>
  <si>
    <t>UV Lighting</t>
  </si>
  <si>
    <t>Washing (Part)</t>
  </si>
  <si>
    <t>Welding (textile)</t>
  </si>
  <si>
    <t>Wet processing / Laundry (product)</t>
  </si>
  <si>
    <t>Wet roller printing</t>
  </si>
  <si>
    <t xml:space="preserve">  </t>
  </si>
  <si>
    <t>Filling By:</t>
  </si>
  <si>
    <t>Energy Sources</t>
  </si>
  <si>
    <t>UoM</t>
  </si>
  <si>
    <t>PURCHASED ELECTRICITY</t>
  </si>
  <si>
    <t>kWh</t>
  </si>
  <si>
    <t>RENEWABLE ENERGY</t>
  </si>
  <si>
    <t>DG ENERGY GENERATION</t>
  </si>
  <si>
    <t>DG DIESEL CONSUMPTION</t>
  </si>
  <si>
    <t>Liters</t>
  </si>
  <si>
    <t>STEAM GENERATION</t>
  </si>
  <si>
    <t>kg</t>
  </si>
  <si>
    <t>LPG</t>
  </si>
  <si>
    <t>FACILITY ENERGY CONSUMPTION</t>
  </si>
  <si>
    <t>PURCHASED ELECTRICITY CONSUMPTION (kWh)</t>
  </si>
  <si>
    <t>TOTAL PURCHASED ELECTRICITY CONSUMPTION (kWh)</t>
  </si>
  <si>
    <t>RENEWABLE ENERGY CONSUMPTION (kWh)</t>
  </si>
  <si>
    <t>TOTAL RENEWABLE ENERGY CONSUMPTION (kWh)</t>
  </si>
  <si>
    <t>DG ENERGY CONSUMPTION (kWh)</t>
  </si>
  <si>
    <t>TOTAL DG ENERGY CONSUMPTION (kWh)</t>
  </si>
  <si>
    <t>Purchased Electricity + Renewable Energy + DG kWh</t>
  </si>
  <si>
    <t>Purchased Electricity % in total energy</t>
  </si>
  <si>
    <t>Renewable Energy % in total energy</t>
  </si>
  <si>
    <t>DG kWh % in total energy</t>
  </si>
  <si>
    <t>DG DIESEL CONSUMPTION (L)</t>
  </si>
  <si>
    <t>DIESEL(L) CONSUMPTION / DG kWh GENERATION</t>
  </si>
  <si>
    <t>TOTAL FIRE WOOD (KG)</t>
  </si>
  <si>
    <t>FIRE WOOD CONSUMPTION (KG)</t>
  </si>
  <si>
    <t>TOTAL FIRE WOOD CONSUMPTION (KG)</t>
  </si>
  <si>
    <t>TOTAL BRIQUETTE (KG)</t>
  </si>
  <si>
    <t>BRIQUETTE CONSUMPTION (KG)</t>
  </si>
  <si>
    <t>TOTAL BRIQUETTE CONSUMPTION (KG)</t>
  </si>
  <si>
    <t>HSD Fuel Consumption in Boiler (L)</t>
  </si>
  <si>
    <t>HSD FUEL CONSUMPTION (L)</t>
  </si>
  <si>
    <t>TOTAL  HSD FUEL CONSUMPTION (L)</t>
  </si>
  <si>
    <t>TOTAL COAL (KG)</t>
  </si>
  <si>
    <t>COAL CONSUMPTION (KG)</t>
  </si>
  <si>
    <t>TOTAL COAL CONSUMPTION (KG)</t>
  </si>
  <si>
    <t>TOTAL STEAM GENERATION (KG)</t>
  </si>
  <si>
    <t>STEAM CONSUMPTION (KG)</t>
  </si>
  <si>
    <t>TOTAL STEAM CONSUMPTION (KG)</t>
  </si>
  <si>
    <t>Wood+Briquette Consumtion / KG of Steam Generation</t>
  </si>
  <si>
    <t>Wood Consumption %</t>
  </si>
  <si>
    <t>Briquttes Consumption %</t>
  </si>
  <si>
    <t>Liters HSD Fuel Consumption/ KG of Steam Generation</t>
  </si>
  <si>
    <t>KG Coal Consumption/ KG of Steam Generation</t>
  </si>
  <si>
    <t>LPG CONSUMPTION (KG)</t>
  </si>
  <si>
    <t>TOTAL LPG CONSUMPTION (KG)</t>
  </si>
  <si>
    <t>Transport Fuel Consumption</t>
  </si>
  <si>
    <t>DOMESTIC</t>
  </si>
  <si>
    <t>FINISHED PRODUCT ASSEMBLER</t>
  </si>
  <si>
    <t>FINISHED PRODUCT PROCESSING</t>
  </si>
  <si>
    <t>MATERIAL PRODUCTION</t>
  </si>
  <si>
    <t>RAW MATERIAL PROCESSING</t>
  </si>
  <si>
    <t>Domestic (KG)</t>
  </si>
  <si>
    <t>Production (KG)</t>
  </si>
  <si>
    <t>DIESEL (L)</t>
  </si>
  <si>
    <t>PETROL (L)</t>
  </si>
  <si>
    <t>ELECTRICITY (kWh)</t>
  </si>
  <si>
    <t>CNG (KG)</t>
  </si>
  <si>
    <t>-</t>
  </si>
  <si>
    <t>Domestic</t>
  </si>
  <si>
    <t>Purchased Electricity (kWh)</t>
  </si>
  <si>
    <t>Renewable Energy (kWh)</t>
  </si>
  <si>
    <t>DG Energy (kWh)</t>
  </si>
  <si>
    <t>Diesel (L)</t>
  </si>
  <si>
    <t>Biomass (Root-Wood + Briquettes)</t>
  </si>
  <si>
    <t>Coal (kg)</t>
  </si>
  <si>
    <t>Finished Product Processing</t>
  </si>
  <si>
    <t>Raw Material Processing</t>
  </si>
  <si>
    <t>Total Purchased Electricity</t>
  </si>
  <si>
    <t>Total Renewable Energy (kWh)</t>
  </si>
  <si>
    <t>Total DG (kWh)</t>
  </si>
  <si>
    <t>PE+RE</t>
  </si>
  <si>
    <t>PE+RE+DG</t>
  </si>
  <si>
    <t>PE+DG</t>
  </si>
  <si>
    <t>Purchased Electricity</t>
  </si>
  <si>
    <t>Renewable Energy</t>
  </si>
  <si>
    <t>DG</t>
  </si>
  <si>
    <t>STEAM CONSUMPTION</t>
  </si>
  <si>
    <t>SL.NO</t>
  </si>
  <si>
    <t>PROCESS-WISE ENERGY CONSUMPTION</t>
  </si>
  <si>
    <t>JANUARY</t>
  </si>
  <si>
    <t>FEBRUARY</t>
  </si>
  <si>
    <t>MARCH</t>
  </si>
  <si>
    <t>APRIL</t>
  </si>
  <si>
    <t>MAY</t>
  </si>
  <si>
    <t>JUNE</t>
  </si>
  <si>
    <t>JULY</t>
  </si>
  <si>
    <t>AUGUST</t>
  </si>
  <si>
    <t>SEPTEMBER</t>
  </si>
  <si>
    <t>OCTOBER</t>
  </si>
  <si>
    <t>NOVEMBER</t>
  </si>
  <si>
    <t>DECEMBER</t>
  </si>
  <si>
    <t>Total %</t>
  </si>
  <si>
    <t>Purchased electricity + Renewable enrgy + DG kWh (kWh)</t>
  </si>
  <si>
    <t>Sampling</t>
  </si>
  <si>
    <t>Cutting / Bit Cutting</t>
  </si>
  <si>
    <t>FINISHING</t>
  </si>
  <si>
    <t>Printing</t>
  </si>
  <si>
    <t>Washing</t>
  </si>
  <si>
    <t>Dry Process-Grinding</t>
  </si>
  <si>
    <t>Dry Process-Whiskering</t>
  </si>
  <si>
    <t>Dry Process-Brushing</t>
  </si>
  <si>
    <t>Dry Process-PP Spray</t>
  </si>
  <si>
    <t>Maintenance</t>
  </si>
  <si>
    <t>Boiler</t>
  </si>
  <si>
    <t>Thermic Fluid Heater / Laser cutting m/c</t>
  </si>
  <si>
    <t>SPREADR M/C U.12</t>
  </si>
  <si>
    <t>Effluent Treatment Plant (ETP)</t>
  </si>
  <si>
    <t>Sewage Treatment Plant (STP)</t>
  </si>
  <si>
    <t>RO Plant</t>
  </si>
  <si>
    <t>Evaporator</t>
  </si>
  <si>
    <t>HR &amp; Administration.Block</t>
  </si>
  <si>
    <t>Canteen NON STAFF</t>
  </si>
  <si>
    <t>Pump House</t>
  </si>
  <si>
    <t>ATM Machine Room</t>
  </si>
  <si>
    <t>Common Area like Street &amp; Corridor Lighting</t>
  </si>
  <si>
    <t>Compressor &amp; dryer</t>
  </si>
  <si>
    <t>Lift</t>
  </si>
  <si>
    <t>Fabric AUDIT</t>
  </si>
  <si>
    <t>Creche</t>
  </si>
  <si>
    <t>CENTRAL STORES AREA /ACCESSORY STORE</t>
  </si>
  <si>
    <t>Dispatch</t>
  </si>
  <si>
    <t>Carton Storage Area</t>
  </si>
  <si>
    <t>Fusing</t>
  </si>
  <si>
    <t>Training</t>
  </si>
  <si>
    <t>Kaja/Button</t>
  </si>
  <si>
    <t>Sorting</t>
  </si>
  <si>
    <t>AQL</t>
  </si>
  <si>
    <t>Security</t>
  </si>
  <si>
    <t>Dispensary</t>
  </si>
  <si>
    <t>Scrubber</t>
  </si>
  <si>
    <t>Toilet lightings</t>
  </si>
  <si>
    <t>DG Room</t>
  </si>
  <si>
    <t>L T Panel Room</t>
  </si>
  <si>
    <t>Factory Manger Cabin</t>
  </si>
  <si>
    <t>Office &amp; General</t>
  </si>
  <si>
    <t>Centralized Cutting</t>
  </si>
  <si>
    <t>Zero-Zero</t>
  </si>
  <si>
    <t>Fabric Godown</t>
  </si>
  <si>
    <t>Laboratory</t>
  </si>
  <si>
    <t>CARPENTRY WORKSHOP</t>
  </si>
  <si>
    <t>RND SECTION</t>
  </si>
  <si>
    <t>Looms Machine Section</t>
  </si>
  <si>
    <t>Sampling Fabric Stores</t>
  </si>
  <si>
    <t>Bed work</t>
  </si>
  <si>
    <t>OCR Fabric Godown</t>
  </si>
  <si>
    <t>Finished product assembler</t>
  </si>
  <si>
    <t>Finished product processing</t>
  </si>
  <si>
    <t>CAPACITY</t>
  </si>
  <si>
    <t>KLD</t>
  </si>
  <si>
    <t>m³/h</t>
  </si>
  <si>
    <t>ETP 1</t>
  </si>
  <si>
    <t>Total Freshwater Intake (KL)</t>
  </si>
  <si>
    <t>Total Domestic consumption (KL)</t>
  </si>
  <si>
    <t>Total Industrial Consumption (KL)</t>
  </si>
  <si>
    <t>Total Recycled Waster in STP</t>
  </si>
  <si>
    <t>Total Recycled Water in ETP</t>
  </si>
  <si>
    <t>Total Recycled Water Consumption in Domestic</t>
  </si>
  <si>
    <t>Total Recycled Water Consumption in Production</t>
  </si>
  <si>
    <t>Total Reused Water in Domestic</t>
  </si>
  <si>
    <t>Total Reused Water in Production</t>
  </si>
  <si>
    <t>ETP AVERAGE RECYCLED (m³/DAY)</t>
  </si>
  <si>
    <t>STP AVERAGE RECYCLED (m³/DAY)</t>
  </si>
  <si>
    <t>ETP 2</t>
  </si>
  <si>
    <t>ETP 1 + ETP 2</t>
  </si>
  <si>
    <t>WITHDRAWAL (Water Sources) in KL</t>
  </si>
  <si>
    <t>WATER CONSUMPTION</t>
  </si>
  <si>
    <t>WASTEWATER / WATER TREATMENT</t>
  </si>
  <si>
    <t>% of Recycle Rate</t>
  </si>
  <si>
    <t>GROUND WATER (BOREWELL)</t>
  </si>
  <si>
    <t>MUNICIPAL SUPPLY</t>
  </si>
  <si>
    <t>TANKER WATER</t>
  </si>
  <si>
    <t>RAIN WATER HARVESTING</t>
  </si>
  <si>
    <t>INDUSTRIAL</t>
  </si>
  <si>
    <t>TOTAL (All Activities)</t>
  </si>
  <si>
    <t>TOTAL 
[Fresh + Recycled]</t>
  </si>
  <si>
    <t>ETP Operational Day's / Month</t>
  </si>
  <si>
    <t>ETP - 1 (PRINTING ETP)</t>
  </si>
  <si>
    <t>RECYCLE %</t>
  </si>
  <si>
    <t>AVERAGE RECYCLED (m³/DAY)</t>
  </si>
  <si>
    <t>ETP - 2 (WASHING ETP)</t>
  </si>
  <si>
    <t>INUDUSTRIAL R.O</t>
  </si>
  <si>
    <t>MEE / R.O ROTARY DRYER</t>
  </si>
  <si>
    <t>TOTAL RECYCLED</t>
  </si>
  <si>
    <t>TOTAL PRODUCTION WATER RECYCLED</t>
  </si>
  <si>
    <t>STP Operational Day's / Month</t>
  </si>
  <si>
    <r>
      <rPr>
        <b/>
        <sz val="11"/>
        <color theme="1"/>
        <rFont val="Calibri"/>
      </rPr>
      <t xml:space="preserve">BOILER </t>
    </r>
    <r>
      <rPr>
        <sz val="11"/>
        <color theme="1"/>
        <rFont val="Calibri"/>
      </rPr>
      <t>CONDENSATE WATER</t>
    </r>
  </si>
  <si>
    <t>% of Recycle Rate (Industrial)</t>
  </si>
  <si>
    <t>% of Recycle Rate (Domestic)</t>
  </si>
  <si>
    <t>CANTEEN</t>
  </si>
  <si>
    <t>TOILETS</t>
  </si>
  <si>
    <t>CRECHE</t>
  </si>
  <si>
    <t>DRINKING R.O</t>
  </si>
  <si>
    <t>GARDEN</t>
  </si>
  <si>
    <t>OTHER ACTIVITIES</t>
  </si>
  <si>
    <t>WATER CONSUMPTION %</t>
  </si>
  <si>
    <t>BOILER</t>
  </si>
  <si>
    <t>WASHING / DYEING</t>
  </si>
  <si>
    <t>PRINTING</t>
  </si>
  <si>
    <t>LAB</t>
  </si>
  <si>
    <t>INLET</t>
  </si>
  <si>
    <t>OUTLET (TREATED)</t>
  </si>
  <si>
    <t>LOSS</t>
  </si>
  <si>
    <t>OUTLET (TREATED) RO PERMEATE</t>
  </si>
  <si>
    <t>FRESH</t>
  </si>
  <si>
    <t>RECYCLED</t>
  </si>
  <si>
    <t>REUSED</t>
  </si>
  <si>
    <t>R.O FEED</t>
  </si>
  <si>
    <t>R.O TREATED</t>
  </si>
  <si>
    <t>R.O REJECTED</t>
  </si>
  <si>
    <r>
      <rPr>
        <b/>
        <sz val="11"/>
        <color theme="1"/>
        <rFont val="Calibri"/>
      </rPr>
      <t xml:space="preserve">TOTAL 
</t>
    </r>
    <r>
      <rPr>
        <b/>
        <sz val="9"/>
        <color rgb="FFFFFFFF"/>
        <rFont val="Calibri"/>
      </rPr>
      <t>[Fresh + Recycled]</t>
    </r>
  </si>
  <si>
    <t>FRESH WATER USED %</t>
  </si>
  <si>
    <t>RECYCLED WATER USED %</t>
  </si>
  <si>
    <t>REUSED WATER USED %</t>
  </si>
  <si>
    <t>CONDENSATE [REUSED]</t>
  </si>
  <si>
    <t>WASHING/ DYEING</t>
  </si>
  <si>
    <t>CHEMICAL MIXING</t>
  </si>
  <si>
    <t>BACK WASH + MBR CLEANING</t>
  </si>
  <si>
    <t>ETP TO RO FEED</t>
  </si>
  <si>
    <t>STP TO RO FEED</t>
  </si>
  <si>
    <t>TOTAL EFFLUENTS</t>
  </si>
  <si>
    <t>TOTAL LOSS</t>
  </si>
  <si>
    <t>DOMESTIC R.O REJECT</t>
  </si>
  <si>
    <t>CREECH</t>
  </si>
  <si>
    <t>OTHER</t>
  </si>
  <si>
    <t>m³</t>
  </si>
  <si>
    <t>Wastewater generated from Boiler</t>
  </si>
  <si>
    <t>Month's</t>
  </si>
  <si>
    <t>Steam consumption %</t>
  </si>
  <si>
    <t>Fresh</t>
  </si>
  <si>
    <t>Recycled</t>
  </si>
  <si>
    <t>Reused</t>
  </si>
  <si>
    <t>Facility Type</t>
  </si>
  <si>
    <t>Source of water</t>
  </si>
  <si>
    <t>Quantity</t>
  </si>
  <si>
    <t>KL</t>
  </si>
  <si>
    <t>Finished Product Assebler</t>
  </si>
  <si>
    <t>Other</t>
  </si>
  <si>
    <t>L to KG</t>
  </si>
  <si>
    <t>Dispossed in Preferred Method %</t>
  </si>
  <si>
    <t>Reuse (kg)</t>
  </si>
  <si>
    <t>Conversion Factor 
(L to KG)</t>
  </si>
  <si>
    <t>DG Oil</t>
  </si>
  <si>
    <t>Recycle (kg)</t>
  </si>
  <si>
    <t>Compressor Oil</t>
  </si>
  <si>
    <t>Dispossed in Less Preferred Method %</t>
  </si>
  <si>
    <t>Landfill (kg)</t>
  </si>
  <si>
    <t>Sewing Machine Oil</t>
  </si>
  <si>
    <t>Incineration (kg)</t>
  </si>
  <si>
    <t>Dispossed in Least Preferred Method %</t>
  </si>
  <si>
    <t>Reuse</t>
  </si>
  <si>
    <t>Recycle</t>
  </si>
  <si>
    <t>Responsibly Managed Landfills</t>
  </si>
  <si>
    <t>Offsite incineration without energy recovery for Non recyclables</t>
  </si>
  <si>
    <t>CLASS</t>
  </si>
  <si>
    <t>DIVISION</t>
  </si>
  <si>
    <t>WASTE</t>
  </si>
  <si>
    <t>Description</t>
  </si>
  <si>
    <t>METHOD FOR TRAKING</t>
  </si>
  <si>
    <t>Disposal Method</t>
  </si>
  <si>
    <t>Describe your waste management and disposal processes</t>
  </si>
  <si>
    <t>Generated (ton)</t>
  </si>
  <si>
    <t>TOTAL (kg's)</t>
  </si>
  <si>
    <t>% of Generated Waste</t>
  </si>
  <si>
    <t>Preferred Method</t>
  </si>
  <si>
    <t>Less Preferred Method</t>
  </si>
  <si>
    <t>Least Preferred Method</t>
  </si>
  <si>
    <t>Generated</t>
  </si>
  <si>
    <t>Disposed</t>
  </si>
  <si>
    <t>Balance</t>
  </si>
  <si>
    <t>NON-HAZARDOUS</t>
  </si>
  <si>
    <t>BIO-DEGRADABLE</t>
  </si>
  <si>
    <t>Food Waste</t>
  </si>
  <si>
    <t>Estimates</t>
  </si>
  <si>
    <t>other</t>
  </si>
  <si>
    <t>Disposing through BBMP</t>
  </si>
  <si>
    <t>Paper Waste</t>
  </si>
  <si>
    <t>Textile waste</t>
  </si>
  <si>
    <t>Overlock</t>
  </si>
  <si>
    <t>Invoices</t>
  </si>
  <si>
    <t>Upcycle</t>
  </si>
  <si>
    <t>Chindi waste</t>
  </si>
  <si>
    <t>End Bits</t>
  </si>
  <si>
    <t>Carton Boxes</t>
  </si>
  <si>
    <t>Boiler Ash (Boiler using Briquettes &amp; Wood)</t>
  </si>
  <si>
    <t>ton(metric)</t>
  </si>
  <si>
    <t>STP Sludge</t>
  </si>
  <si>
    <t>NON-BIODEGRADABLE</t>
  </si>
  <si>
    <t>Plastic Waste</t>
  </si>
  <si>
    <t>Plastic Waste - Central Maintenance</t>
  </si>
  <si>
    <t>Cones</t>
  </si>
  <si>
    <t>Plastic Waste - TPM</t>
  </si>
  <si>
    <t>Lab bit</t>
  </si>
  <si>
    <t>Empty Polybag</t>
  </si>
  <si>
    <t>Embroidery support paper</t>
  </si>
  <si>
    <t>Downcycle</t>
  </si>
  <si>
    <t>Metal (broken needles, metal swarf, etc.)</t>
  </si>
  <si>
    <t>Metal Scrap</t>
  </si>
  <si>
    <t>Broken Needles</t>
  </si>
  <si>
    <t>Metal Swarf</t>
  </si>
  <si>
    <t>Glass</t>
  </si>
  <si>
    <t>Pre-Water treatment sludge (Non-Hazardous)</t>
  </si>
  <si>
    <t>General or unspecified waste</t>
  </si>
  <si>
    <t>E - WASTE</t>
  </si>
  <si>
    <t>Fluorescent Tube Lights</t>
  </si>
  <si>
    <t>Batteries</t>
  </si>
  <si>
    <t>ELECTRONIC WASTE</t>
  </si>
  <si>
    <t>Mouse</t>
  </si>
  <si>
    <t>Keyboard</t>
  </si>
  <si>
    <t>Laptop</t>
  </si>
  <si>
    <t>Other(Electric wires, etc.,)</t>
  </si>
  <si>
    <t>HAZARDOUS WASTE</t>
  </si>
  <si>
    <t>Compressor</t>
  </si>
  <si>
    <t>Waste oil and grease (from cooking)</t>
  </si>
  <si>
    <t>Expired/unused/used chemicals</t>
  </si>
  <si>
    <t>Waste Oil</t>
  </si>
  <si>
    <t>Solvents</t>
  </si>
  <si>
    <t>Reactants</t>
  </si>
  <si>
    <t>Contaminated materials</t>
  </si>
  <si>
    <t>Oil Soaked Cotton Waste</t>
  </si>
  <si>
    <t>Oil Filters &amp; Fuel Filters</t>
  </si>
  <si>
    <t>Empty Chemical Cans, Drums &amp; Containers</t>
  </si>
  <si>
    <t>ETP / STP</t>
  </si>
  <si>
    <t>General</t>
  </si>
  <si>
    <t>Empty containers</t>
  </si>
  <si>
    <t>cleaning</t>
  </si>
  <si>
    <t>sanitizing</t>
  </si>
  <si>
    <t>pesticides</t>
  </si>
  <si>
    <t>Compressed gas cylinders</t>
  </si>
  <si>
    <t>refrigerants</t>
  </si>
  <si>
    <t>Ink Cartridges</t>
  </si>
  <si>
    <t>Biomedical Waste</t>
  </si>
  <si>
    <t>g</t>
  </si>
  <si>
    <t>Residual management (e.g. Physical / Chemical / Biological treatment)</t>
  </si>
  <si>
    <t xml:space="preserve">MNT - </t>
  </si>
  <si>
    <t>ETP Sludge</t>
  </si>
  <si>
    <t>Pre-water treatment sludge (Hazardous)</t>
  </si>
  <si>
    <t>MEE / Evaporator Salts</t>
  </si>
  <si>
    <t>Printing Waste (chemical, screen, palet)</t>
  </si>
  <si>
    <t>Film and Printing Frame</t>
  </si>
  <si>
    <t>Coal combustion residuals</t>
  </si>
  <si>
    <t>fly ash</t>
  </si>
  <si>
    <t>Bottom ash</t>
  </si>
  <si>
    <t>coal slag</t>
  </si>
  <si>
    <t>Grand Total</t>
  </si>
  <si>
    <t>Amount of water used</t>
  </si>
  <si>
    <t>Remarks</t>
  </si>
  <si>
    <t>UOM</t>
  </si>
  <si>
    <t>WASTEWATER GENERATED</t>
  </si>
  <si>
    <t>WASTEWATER RECYCLED</t>
  </si>
  <si>
    <t>1. Quantity of Industrial Wastewater Reused for Production in KL</t>
  </si>
  <si>
    <t>2. Quantity of Industrial Wastewater Recycled for Production in KL</t>
  </si>
  <si>
    <t>3. Quantity of Domestic Wastewater Recycled for Domestic Purposes in KL</t>
  </si>
  <si>
    <t>Energy &amp; GHG</t>
  </si>
  <si>
    <t>UNIT OF MEASURE</t>
  </si>
  <si>
    <t>Methods</t>
  </si>
  <si>
    <t>DISPOSAL METHOD</t>
  </si>
  <si>
    <t>Meters</t>
  </si>
  <si>
    <t>MJ</t>
  </si>
  <si>
    <t>Joule</t>
  </si>
  <si>
    <t>Calculated</t>
  </si>
  <si>
    <t>gal</t>
  </si>
  <si>
    <t>Material Recovery</t>
  </si>
  <si>
    <t>Energy recovery for Non  recyclables</t>
  </si>
  <si>
    <t>Weighted</t>
  </si>
  <si>
    <t>Onsite incineration without energy recovery for Non recyclables</t>
  </si>
  <si>
    <t>ton(short)</t>
  </si>
  <si>
    <t>Other treatment</t>
  </si>
  <si>
    <t>Energy Recovery for recylables</t>
  </si>
  <si>
    <t>Landfill/Dumping with No control measures</t>
  </si>
  <si>
    <t>Onsite incineration without energy recovery for recyclables</t>
  </si>
  <si>
    <t>Offsite incineration without energy recovery for recyclables</t>
  </si>
  <si>
    <t>Source</t>
  </si>
  <si>
    <t>Emission Factor</t>
  </si>
  <si>
    <t>Refrigerant Type</t>
  </si>
  <si>
    <t>Specific Name</t>
  </si>
  <si>
    <t>R-10 (PCC)</t>
  </si>
  <si>
    <t>kgCO2e per kg</t>
  </si>
  <si>
    <t>CFC</t>
  </si>
  <si>
    <t>R-11 (CFC)</t>
  </si>
  <si>
    <t>mg/Nm3</t>
  </si>
  <si>
    <t>Diesel</t>
  </si>
  <si>
    <t>R-111 (CFC)</t>
  </si>
  <si>
    <t>PPM</t>
  </si>
  <si>
    <t>Petrol</t>
  </si>
  <si>
    <t>R-12 (CFC)</t>
  </si>
  <si>
    <t>HCFC</t>
  </si>
  <si>
    <t>R-112 (CFC)</t>
  </si>
  <si>
    <t>g/KW-hr</t>
  </si>
  <si>
    <t>Fire wood</t>
  </si>
  <si>
    <t>R-12B1 (H)</t>
  </si>
  <si>
    <t>HCFO</t>
  </si>
  <si>
    <t>R-113a (CFC)</t>
  </si>
  <si>
    <t>Briquette</t>
  </si>
  <si>
    <t>R-12B2 (H)</t>
  </si>
  <si>
    <t>HFC</t>
  </si>
  <si>
    <t>R-114 (CFC)</t>
  </si>
  <si>
    <t>Fire wood + Briquettes</t>
  </si>
  <si>
    <t>R-13 (CFC)</t>
  </si>
  <si>
    <t>HFO</t>
  </si>
  <si>
    <t>R-114a (CFC)</t>
  </si>
  <si>
    <t>R-13B1 (H)</t>
  </si>
  <si>
    <t>HCC</t>
  </si>
  <si>
    <t>R-115 (CFC)</t>
  </si>
  <si>
    <t>R-14 (PFC)</t>
  </si>
  <si>
    <t>HCO</t>
  </si>
  <si>
    <t>R-20 (HCC)</t>
  </si>
  <si>
    <t>HC</t>
  </si>
  <si>
    <t>R-21 (HCFC)</t>
  </si>
  <si>
    <t>HO</t>
  </si>
  <si>
    <t>R-400 (CFC)</t>
  </si>
  <si>
    <t>R-22 (HCFC)</t>
  </si>
  <si>
    <t>PFC</t>
  </si>
  <si>
    <t>R-1112a (CFO)</t>
  </si>
  <si>
    <t>R-22B1 (H)</t>
  </si>
  <si>
    <t>PFO</t>
  </si>
  <si>
    <t>R-506 (HCFC)</t>
  </si>
  <si>
    <t>R-23 (HFC)</t>
  </si>
  <si>
    <t>PCC</t>
  </si>
  <si>
    <t>R-420A (HCFC)</t>
  </si>
  <si>
    <t>R-30 (HCC)</t>
  </si>
  <si>
    <t>PCO</t>
  </si>
  <si>
    <t>R-500 (HCFC)</t>
  </si>
  <si>
    <t>R-31 (HCFC)</t>
  </si>
  <si>
    <t>H</t>
  </si>
  <si>
    <t>R-412A (HCFC)</t>
  </si>
  <si>
    <t>R-32 (HFC)</t>
  </si>
  <si>
    <t>R-418A (HCFC)</t>
  </si>
  <si>
    <t>R-40 (HCC)</t>
  </si>
  <si>
    <t>R-409A (HCFC)</t>
  </si>
  <si>
    <t>R-41 (HFC)</t>
  </si>
  <si>
    <t>R-408A (HCFC)</t>
  </si>
  <si>
    <t>R-50 (HC)</t>
  </si>
  <si>
    <t>R-406A (HCFC)</t>
  </si>
  <si>
    <t>R-110 (PCC)</t>
  </si>
  <si>
    <t>R-405A (HCFC)</t>
  </si>
  <si>
    <t>R-401C (HCFC)</t>
  </si>
  <si>
    <t>R-401B (HCFC)</t>
  </si>
  <si>
    <t>R-112a (CFC)</t>
  </si>
  <si>
    <t>R-401A (HCFC)</t>
  </si>
  <si>
    <t>R-113 (CFC)</t>
  </si>
  <si>
    <t>R-402A (HCFC)</t>
  </si>
  <si>
    <t>R-244 (HCFC)</t>
  </si>
  <si>
    <t>R-235cc (HCFC)</t>
  </si>
  <si>
    <t>R-114B2 (H)</t>
  </si>
  <si>
    <t>R-234ba (HCFC)</t>
  </si>
  <si>
    <t>R-232 (HCFC)</t>
  </si>
  <si>
    <t>R-116 (PFC)</t>
  </si>
  <si>
    <t>R-225 (HCFC)</t>
  </si>
  <si>
    <t>R-120 (HCC)</t>
  </si>
  <si>
    <t>R-222 (HCFC)</t>
  </si>
  <si>
    <t>R-121 (HCFC)</t>
  </si>
  <si>
    <t>R-221 (HCFC)</t>
  </si>
  <si>
    <t>R-121a (HCFC)</t>
  </si>
  <si>
    <t>R-122 (HCFC)</t>
  </si>
  <si>
    <t>R-122a (HCFC)</t>
  </si>
  <si>
    <t>R-142b (HCFC)</t>
  </si>
  <si>
    <t>R-122b (HCFC)</t>
  </si>
  <si>
    <t>R-142a (HCFC)</t>
  </si>
  <si>
    <t>R-123 (HCFC)</t>
  </si>
  <si>
    <t>R-141a (HCFC)</t>
  </si>
  <si>
    <t>R-123a (HCFC)</t>
  </si>
  <si>
    <t>R-141 (HCFC)</t>
  </si>
  <si>
    <t>R-123b (HCFC)</t>
  </si>
  <si>
    <t>R-141b (HCFC)</t>
  </si>
  <si>
    <t>R-124 (HCFC)</t>
  </si>
  <si>
    <t>R-133a (HCFC)</t>
  </si>
  <si>
    <t>R-124a (HCFC)</t>
  </si>
  <si>
    <t>R-132a (HCFC)</t>
  </si>
  <si>
    <t>R-125 (HFC)</t>
  </si>
  <si>
    <t>R-132 (HCFC)</t>
  </si>
  <si>
    <t>R-E125 (HFC)</t>
  </si>
  <si>
    <t>R-131a (HCFC)</t>
  </si>
  <si>
    <t>R-130 (HCC)</t>
  </si>
  <si>
    <t>R-131 (HCFC)</t>
  </si>
  <si>
    <t>R-130a (HCC)</t>
  </si>
  <si>
    <t>R-131b (HCFC)</t>
  </si>
  <si>
    <t>R-132b (HCFC)</t>
  </si>
  <si>
    <t>R-132c (HCFC)</t>
  </si>
  <si>
    <t>R-132bB2 (H)</t>
  </si>
  <si>
    <t>R-133 (HCFC)</t>
  </si>
  <si>
    <t>R-1233zd (HCFO)</t>
  </si>
  <si>
    <t>R-133b (HCFC)</t>
  </si>
  <si>
    <t>R-411A (HCFO)</t>
  </si>
  <si>
    <t>R-134 (HFC)</t>
  </si>
  <si>
    <t>R-134a (HFC)</t>
  </si>
  <si>
    <t>R-E134 (HFC)</t>
  </si>
  <si>
    <t>R-140 (HCC)</t>
  </si>
  <si>
    <t>R-143 (HFC)</t>
  </si>
  <si>
    <t>R-140a (HCC)</t>
  </si>
  <si>
    <t>R-143a (HFC)</t>
  </si>
  <si>
    <t>R-152a (HFC)</t>
  </si>
  <si>
    <t>R-141B2 (H)</t>
  </si>
  <si>
    <t>R-161 (HFC)</t>
  </si>
  <si>
    <t>R-142 (HCFC)</t>
  </si>
  <si>
    <t>R-404A (HFC)</t>
  </si>
  <si>
    <t>R-407A (HFC)</t>
  </si>
  <si>
    <t>R-407C (HFC)</t>
  </si>
  <si>
    <t>R-407D (HFC)</t>
  </si>
  <si>
    <t>R-407E (HFC)</t>
  </si>
  <si>
    <t>R-143m (HFC)</t>
  </si>
  <si>
    <t>R-407F (HFC)</t>
  </si>
  <si>
    <t>R-E143a (HFC)</t>
  </si>
  <si>
    <t>R-150 (HCC)</t>
  </si>
  <si>
    <t>R-410A (HFC)</t>
  </si>
  <si>
    <t>R-150a (HCC)</t>
  </si>
  <si>
    <t>R-410B (HFC)</t>
  </si>
  <si>
    <t>R-151 (HCFC)</t>
  </si>
  <si>
    <t>R-413A (HFC)</t>
  </si>
  <si>
    <t>R-151a (HCFC)</t>
  </si>
  <si>
    <t>R-417A (HFC)</t>
  </si>
  <si>
    <t>R-152 (HFC)</t>
  </si>
  <si>
    <t>R-421A (HFC)</t>
  </si>
  <si>
    <t>R-421B (HFC)</t>
  </si>
  <si>
    <t>R-160 (HCC)</t>
  </si>
  <si>
    <t>R-422A (HFC)</t>
  </si>
  <si>
    <t>R-422B (HFC)</t>
  </si>
  <si>
    <t>R-170 (HC)</t>
  </si>
  <si>
    <t>R-422D (HFC)</t>
  </si>
  <si>
    <t>R-E170 (HC)</t>
  </si>
  <si>
    <t>R-425A (HFC)</t>
  </si>
  <si>
    <t>R-211 (CFC)</t>
  </si>
  <si>
    <t>R-427A (HFC)</t>
  </si>
  <si>
    <t>R-212 (CFC)</t>
  </si>
  <si>
    <t>R-430A (HFC)</t>
  </si>
  <si>
    <t>R-213 (CFC)</t>
  </si>
  <si>
    <t>R-434A (HFC)</t>
  </si>
  <si>
    <t>R-214 (CFC)</t>
  </si>
  <si>
    <t>R-438A (HFC)</t>
  </si>
  <si>
    <t>R-215 (CFC)</t>
  </si>
  <si>
    <t>R-440A (HFC)</t>
  </si>
  <si>
    <t>R-216 (CFC)</t>
  </si>
  <si>
    <t>R-507[A] (HFC)</t>
  </si>
  <si>
    <t>R-216ca (CFC)</t>
  </si>
  <si>
    <t>R-508B (HFC)</t>
  </si>
  <si>
    <t>R-217 (CFC)</t>
  </si>
  <si>
    <t>R-217ba (CFC)</t>
  </si>
  <si>
    <t>R-218 (PFC)</t>
  </si>
  <si>
    <t>R-1132a (HFO)</t>
  </si>
  <si>
    <t>R-1141 (HFO)</t>
  </si>
  <si>
    <t>R-1234yf (HFO)</t>
  </si>
  <si>
    <t>R-222c (HCFC)</t>
  </si>
  <si>
    <t>R-223 (HCFC)</t>
  </si>
  <si>
    <t>R-223ca (HCFC)</t>
  </si>
  <si>
    <t>R-223cb (HCFC)</t>
  </si>
  <si>
    <t>R-224 (HCFC)</t>
  </si>
  <si>
    <t>R-224ca (HCFC)</t>
  </si>
  <si>
    <t>R-224cb (HCFC)</t>
  </si>
  <si>
    <t>R-224cc (HCFC)</t>
  </si>
  <si>
    <t>R-225aa (HCFC)</t>
  </si>
  <si>
    <t>R-1120 (HCO)</t>
  </si>
  <si>
    <t>R-225ba (HCFC)</t>
  </si>
  <si>
    <t>R-225bb (HCFC)</t>
  </si>
  <si>
    <t>R-290 (HC)</t>
  </si>
  <si>
    <t>R-225ca (HCFC)</t>
  </si>
  <si>
    <t>R-225cb (HCFC)</t>
  </si>
  <si>
    <t>R-510[A] (HC)</t>
  </si>
  <si>
    <t>R-225cc (HCFC)</t>
  </si>
  <si>
    <t>R-511[A] (HC)</t>
  </si>
  <si>
    <t>R-225da (HCFC)</t>
  </si>
  <si>
    <t>R-600 (HC)</t>
  </si>
  <si>
    <t>R-225ea (HCFC)</t>
  </si>
  <si>
    <t>R-600a (HC)</t>
  </si>
  <si>
    <t>R-225eb (HCFC)</t>
  </si>
  <si>
    <t>R-601a (HC)</t>
  </si>
  <si>
    <t>R-226 (HCFC)</t>
  </si>
  <si>
    <t>R-1270 (HO)</t>
  </si>
  <si>
    <t>R-226ba (HCFC)</t>
  </si>
  <si>
    <t>R-226ca (HCFC)</t>
  </si>
  <si>
    <t>R-1218 (PFO)</t>
  </si>
  <si>
    <t>R-226cb (HCFC)</t>
  </si>
  <si>
    <t>R-226da (HCFC)</t>
  </si>
  <si>
    <t>R-226ea (HCFC)</t>
  </si>
  <si>
    <t>R-227ca (HFC)</t>
  </si>
  <si>
    <t>R-227ca2 (HFC)</t>
  </si>
  <si>
    <t>R-227ea (HFC)</t>
  </si>
  <si>
    <t>R-227me (HFC)</t>
  </si>
  <si>
    <t>R-231 (HCFC)</t>
  </si>
  <si>
    <t>R-232ca (HCFC)</t>
  </si>
  <si>
    <t>R-232cb (HCFC)</t>
  </si>
  <si>
    <t>R-233 (HCFC)</t>
  </si>
  <si>
    <t>R-233ca (HCFC)</t>
  </si>
  <si>
    <t>R-233cb (HCFC)</t>
  </si>
  <si>
    <t>R-233cc (HCFC)</t>
  </si>
  <si>
    <t>R-234 (HCFC)</t>
  </si>
  <si>
    <t>R-234aa (HCFC)</t>
  </si>
  <si>
    <t>R-234ab (HCFC)</t>
  </si>
  <si>
    <t>R-234bb (HCFC)</t>
  </si>
  <si>
    <t>R-234bc (HCFC)</t>
  </si>
  <si>
    <t>R-234ca (HCFC)</t>
  </si>
  <si>
    <t>R-234cb (HCFC)</t>
  </si>
  <si>
    <t>R-234cc (HCFC)</t>
  </si>
  <si>
    <t>R-234cd (HCFC)</t>
  </si>
  <si>
    <t>R-234da (HCFC)</t>
  </si>
  <si>
    <t>R-234fa (HCFC)</t>
  </si>
  <si>
    <t>R-234fb (HCFC)</t>
  </si>
  <si>
    <t>R-235 (HCFC)</t>
  </si>
  <si>
    <t>R-235ca (HCFC)</t>
  </si>
  <si>
    <t>R-235cb (HCFC)</t>
  </si>
  <si>
    <t>R-235da (HCFC)</t>
  </si>
  <si>
    <t>R-235fa (HCFC)</t>
  </si>
  <si>
    <t>R-236cb (HFC)</t>
  </si>
  <si>
    <t>R-236ea (HFC)</t>
  </si>
  <si>
    <t>R-236fa (HFC)</t>
  </si>
  <si>
    <t>R-236me (HFC)</t>
  </si>
  <si>
    <t>R-FE-36 (HFC)</t>
  </si>
  <si>
    <t>R-241 (HCFC)</t>
  </si>
  <si>
    <t>R-242 (HCFC)</t>
  </si>
  <si>
    <t>R-243 (HCFC)</t>
  </si>
  <si>
    <t>R-243ca (HCFC)</t>
  </si>
  <si>
    <t>R-243cb (HCFC)</t>
  </si>
  <si>
    <t>R-243cc (HCFC)</t>
  </si>
  <si>
    <t>R-243da (HCFC)</t>
  </si>
  <si>
    <t>R-243ea (HCFC)</t>
  </si>
  <si>
    <t>R-243ec (HCFC)</t>
  </si>
  <si>
    <t>R-244ba (HCFC)</t>
  </si>
  <si>
    <t>R-244bb (HCFC)</t>
  </si>
  <si>
    <t>R-244ca (HCFC)</t>
  </si>
  <si>
    <t>R-244cb (HCFC)</t>
  </si>
  <si>
    <t>R-244cc (HCFC)</t>
  </si>
  <si>
    <t>R-244da (HCFC)</t>
  </si>
  <si>
    <t>R-244db (HCFC)</t>
  </si>
  <si>
    <t>R-244ea (HCFC)</t>
  </si>
  <si>
    <t>R-244eb (HCFC)</t>
  </si>
  <si>
    <t>R-244ec (HCFC)</t>
  </si>
  <si>
    <t>R-244fa (HCFC)</t>
  </si>
  <si>
    <t>R-244fb (HCFC)</t>
  </si>
  <si>
    <t>R-245ca (HFC)</t>
  </si>
  <si>
    <t>R-245cb (HFC)</t>
  </si>
  <si>
    <t>R-245ea (HFC)</t>
  </si>
  <si>
    <t>R-245eb (HFC)</t>
  </si>
  <si>
    <t>R-245fa (HFC)</t>
  </si>
  <si>
    <t>R-245mc (HFC)</t>
  </si>
  <si>
    <t>R-245mf (HFC)</t>
  </si>
  <si>
    <t>R-245qc (HFC)</t>
  </si>
  <si>
    <t>R-251 (HCFC)</t>
  </si>
  <si>
    <t>R-252 (HCFC)</t>
  </si>
  <si>
    <t>R-252ca (HCFC)</t>
  </si>
  <si>
    <t>R-252cb (HCFC)</t>
  </si>
  <si>
    <t>R-252dc (HCFC)</t>
  </si>
  <si>
    <t>R-252ec (HCFC)</t>
  </si>
  <si>
    <t>R-253 (HCFC)</t>
  </si>
  <si>
    <t>R-253ba (HCFC)</t>
  </si>
  <si>
    <t>R-253bb (HCFC)</t>
  </si>
  <si>
    <t>R-253ca (HCFC)</t>
  </si>
  <si>
    <t>R-253cb (HCFC)</t>
  </si>
  <si>
    <t>R-253ea (HCFC)</t>
  </si>
  <si>
    <t>R-253eb (HCFC)</t>
  </si>
  <si>
    <t>R-253ec (HCFC)</t>
  </si>
  <si>
    <t>R-253fa (HCFC)</t>
  </si>
  <si>
    <t>R-253fb (HCFC)</t>
  </si>
  <si>
    <t>R-253fc (HCFC)</t>
  </si>
  <si>
    <t>R-254cb (HFC)</t>
  </si>
  <si>
    <t>R-254pc (HFC)</t>
  </si>
  <si>
    <t>R-261 (HCFC)</t>
  </si>
  <si>
    <t>R-261ba (HCFC)</t>
  </si>
  <si>
    <t>R-262 (HCFC)</t>
  </si>
  <si>
    <t>R-262ca (HCFC)</t>
  </si>
  <si>
    <t>R-262fa (HCFC)</t>
  </si>
  <si>
    <t>R-262fb (HCFC)</t>
  </si>
  <si>
    <t>R-263 (HFC)</t>
  </si>
  <si>
    <t>R-271 (HCFC)</t>
  </si>
  <si>
    <t>R-271b (HCFC)</t>
  </si>
  <si>
    <t>R-271d (HCFC)</t>
  </si>
  <si>
    <t>R-271fb (HCFC)</t>
  </si>
  <si>
    <t>R-272 (HFC)</t>
  </si>
  <si>
    <t>R-281 (HFC)</t>
  </si>
  <si>
    <t>R-C316 (CFC)</t>
  </si>
  <si>
    <t>R-C317 (CFC)</t>
  </si>
  <si>
    <t>R-C318 (PFC)</t>
  </si>
  <si>
    <t>R-3-1-10 (PFC)</t>
  </si>
  <si>
    <t>R-329ccb (HFC)</t>
  </si>
  <si>
    <t>R-338eea (HFC)</t>
  </si>
  <si>
    <t>R-347ccd (HFC)</t>
  </si>
  <si>
    <t>R-347mcc (HFC)</t>
  </si>
  <si>
    <t>R-347mmy (HFC)</t>
  </si>
  <si>
    <t>R-365mfc (HFC)</t>
  </si>
  <si>
    <t>R-4-1-12 (PFC)</t>
  </si>
  <si>
    <t>R-5-1-14 (PFC)</t>
  </si>
  <si>
    <t>R-402B (HCFC)</t>
  </si>
  <si>
    <t>R-403A (HCFC)</t>
  </si>
  <si>
    <t>R-403B (HCFC)</t>
  </si>
  <si>
    <t>R-406B (HCFC)</t>
  </si>
  <si>
    <t>R-407B (HFC)</t>
  </si>
  <si>
    <t>R-409B (HCFC)</t>
  </si>
  <si>
    <t>R-411B (HCFO)</t>
  </si>
  <si>
    <t>R-411C (HCFO)</t>
  </si>
  <si>
    <t>R-414A (HCFC)</t>
  </si>
  <si>
    <t>R-414B (HCFC)</t>
  </si>
  <si>
    <t>R-415A (HCFC)</t>
  </si>
  <si>
    <t>R-415B (HCFC)</t>
  </si>
  <si>
    <t>R-416A (HCFC)</t>
  </si>
  <si>
    <t>R-417B (HFC)</t>
  </si>
  <si>
    <t>R-419A (HFC)</t>
  </si>
  <si>
    <t>R-422C (HFC)</t>
  </si>
  <si>
    <t>R-423A (HFC)</t>
  </si>
  <si>
    <t>R-424A (HFC)</t>
  </si>
  <si>
    <t>R-426A (HFC)</t>
  </si>
  <si>
    <t>R-428A (HFC)</t>
  </si>
  <si>
    <t>R-429A (HFC)</t>
  </si>
  <si>
    <t>R-431A (HFC)</t>
  </si>
  <si>
    <t>R-432A (HO)</t>
  </si>
  <si>
    <t>R-433A (HO)</t>
  </si>
  <si>
    <t>R-433B (HO)</t>
  </si>
  <si>
    <t>R-433C (HO)</t>
  </si>
  <si>
    <t>R-435A (HFC)</t>
  </si>
  <si>
    <t>R-436A (HC)</t>
  </si>
  <si>
    <t>R-436B (HC)</t>
  </si>
  <si>
    <t>R-437A (HFC)</t>
  </si>
  <si>
    <t>R-439A (HFC)</t>
  </si>
  <si>
    <t>R-441A (HC)</t>
  </si>
  <si>
    <t>R-501 (HCFC)</t>
  </si>
  <si>
    <t>R-502 (CFC)</t>
  </si>
  <si>
    <t>R-503 (HCFC)</t>
  </si>
  <si>
    <t>R-504 (HCFC)</t>
  </si>
  <si>
    <t>R-505 (HCFC)</t>
  </si>
  <si>
    <t>R-508[A] (HFC)</t>
  </si>
  <si>
    <t>R-509[A] (HCFC)</t>
  </si>
  <si>
    <t>R-601 (HC)</t>
  </si>
  <si>
    <t>R-610 (HC)</t>
  </si>
  <si>
    <t>R-611 (HC)</t>
  </si>
  <si>
    <t>R-630</t>
  </si>
  <si>
    <t>R-631</t>
  </si>
  <si>
    <t>R-702</t>
  </si>
  <si>
    <t>R-704</t>
  </si>
  <si>
    <t>R-717</t>
  </si>
  <si>
    <t>R-718</t>
  </si>
  <si>
    <t>R-720</t>
  </si>
  <si>
    <t>R-728</t>
  </si>
  <si>
    <t>R-729</t>
  </si>
  <si>
    <t>R-732</t>
  </si>
  <si>
    <t>R-740</t>
  </si>
  <si>
    <t>R-744</t>
  </si>
  <si>
    <t>R-744A</t>
  </si>
  <si>
    <t>R-764</t>
  </si>
  <si>
    <t>R-784</t>
  </si>
  <si>
    <t>R-1113 (CFO)</t>
  </si>
  <si>
    <t>R-1114 (PFO)</t>
  </si>
  <si>
    <t>R-1130 (HCO)</t>
  </si>
  <si>
    <t>R-1140 (HCO)</t>
  </si>
  <si>
    <t>R-1150 (HO)</t>
  </si>
  <si>
    <t>R-1216 (PFO)</t>
  </si>
  <si>
    <t>R-1234ze (HFO)</t>
  </si>
  <si>
    <t>Purchased Heating (District Heating)</t>
  </si>
  <si>
    <t>Purchased Steam</t>
  </si>
  <si>
    <t>Biodiesel</t>
  </si>
  <si>
    <t>Biogas</t>
  </si>
  <si>
    <t>Biomass - Sustainably Sourced with certification</t>
  </si>
  <si>
    <t>Biomass - Without sustainably sourced biomass certification</t>
  </si>
  <si>
    <t>CNG - Compressed Natural Gas</t>
  </si>
  <si>
    <t>Coal - commercial mix</t>
  </si>
  <si>
    <t>Coal Water Slurry</t>
  </si>
  <si>
    <t>Ethenol</t>
  </si>
  <si>
    <t>Fabric Waste</t>
  </si>
  <si>
    <t>Fuel Oil - Blended</t>
  </si>
  <si>
    <t>Hydrogen - Renewable Source</t>
  </si>
  <si>
    <t>Hydrogen -Non- Renewable Source</t>
  </si>
  <si>
    <t>LNG - Liquid Natural Gas</t>
  </si>
  <si>
    <t>LPG - Liquid Petroleum Gas</t>
  </si>
  <si>
    <t>Natural Gas</t>
  </si>
  <si>
    <t>Municipal Solid Waste</t>
  </si>
  <si>
    <t>Petrol/Gasoline</t>
  </si>
  <si>
    <t>Propane</t>
  </si>
  <si>
    <t>Year:</t>
  </si>
  <si>
    <t>TOTAL PM (kg)</t>
  </si>
  <si>
    <t>TOTAL NOx (kg)</t>
  </si>
  <si>
    <t>TOTAL SOx (kg)</t>
  </si>
  <si>
    <t>According to CFO</t>
  </si>
  <si>
    <t>SL. NO.</t>
  </si>
  <si>
    <t>Chimney
attached to</t>
  </si>
  <si>
    <t>Capacity</t>
  </si>
  <si>
    <t>Minimum Chimney height to be provided above ground level (in Mtr)</t>
  </si>
  <si>
    <t>Air pollution control equipment to be installed</t>
  </si>
  <si>
    <t>Parameters</t>
  </si>
  <si>
    <t>Tolerance limits</t>
  </si>
  <si>
    <t>FUEL TYPE</t>
  </si>
  <si>
    <t>January</t>
  </si>
  <si>
    <t>February</t>
  </si>
  <si>
    <t>March</t>
  </si>
  <si>
    <t>April</t>
  </si>
  <si>
    <t>May</t>
  </si>
  <si>
    <t>June</t>
  </si>
  <si>
    <t>July</t>
  </si>
  <si>
    <t>August</t>
  </si>
  <si>
    <t>September</t>
  </si>
  <si>
    <t>October</t>
  </si>
  <si>
    <t>November</t>
  </si>
  <si>
    <t>December</t>
  </si>
  <si>
    <t>Annual Air Emission Volume</t>
  </si>
  <si>
    <t>Test Results</t>
  </si>
  <si>
    <t>Rate of Discharge (Nm3/hr)</t>
  </si>
  <si>
    <t>Generated kWh</t>
  </si>
  <si>
    <t>Total running hours</t>
  </si>
  <si>
    <t>Test results AVG in KG</t>
  </si>
  <si>
    <t>No of Working Days(Yr)</t>
  </si>
  <si>
    <t>Total Generated kWh</t>
  </si>
  <si>
    <t>Total running hours (Yr)</t>
  </si>
  <si>
    <t>Rate of Discharge of gas,
Nm3/hr(Avg)</t>
  </si>
  <si>
    <t>Yearly Emission Volume in Kg</t>
  </si>
  <si>
    <t>Determined by</t>
  </si>
  <si>
    <t>Frequency of Test</t>
  </si>
  <si>
    <t>DG 1</t>
  </si>
  <si>
    <t>600 KVA VOLVO</t>
  </si>
  <si>
    <t>AEC</t>
  </si>
  <si>
    <t>Particulate Matter (mg/Nm3)</t>
  </si>
  <si>
    <t>Monthly</t>
  </si>
  <si>
    <t>SO2 (PPM)</t>
  </si>
  <si>
    <t>NOx (PPM)</t>
  </si>
  <si>
    <t>500 KVA VOLVO</t>
  </si>
  <si>
    <t>DG 2</t>
  </si>
  <si>
    <t>600 KVA CATERPILER</t>
  </si>
  <si>
    <t>DG 3</t>
  </si>
  <si>
    <t>600 KVA CUMINNS</t>
  </si>
  <si>
    <t>1 TPH</t>
  </si>
  <si>
    <t>DUS</t>
  </si>
  <si>
    <t>2 TPH</t>
  </si>
  <si>
    <t>TOTAL REFRIGERANT ADDED (kg)</t>
  </si>
  <si>
    <r>
      <rPr>
        <b/>
        <sz val="10"/>
        <color theme="1"/>
        <rFont val="Arial"/>
      </rPr>
      <t>TOTAL EMISSION (kg CO</t>
    </r>
    <r>
      <rPr>
        <b/>
        <sz val="8"/>
        <color theme="1"/>
        <rFont val="Arial"/>
      </rPr>
      <t>2</t>
    </r>
    <r>
      <rPr>
        <b/>
        <sz val="10"/>
        <color theme="1"/>
        <rFont val="Arial"/>
      </rPr>
      <t>e)</t>
    </r>
  </si>
  <si>
    <t>TOTAL LEAK %</t>
  </si>
  <si>
    <t>AVERAGE LEAK %</t>
  </si>
  <si>
    <t>LOCATION / AREA</t>
  </si>
  <si>
    <t>EQUIPMENT ID#</t>
  </si>
  <si>
    <t>EQUIPMENT TYPE</t>
  </si>
  <si>
    <t>BRAND</t>
  </si>
  <si>
    <t>MODEL</t>
  </si>
  <si>
    <t>COOLING CAPACITY (TON)</t>
  </si>
  <si>
    <t>TYPE OF REFRIGERANT</t>
  </si>
  <si>
    <t>SPCIFIC NAME OF REFRIGERANT</t>
  </si>
  <si>
    <t>GWP OF REFRIGERANT</t>
  </si>
  <si>
    <t>REFREIGERANT IN FULL CHARGE (kg)</t>
  </si>
  <si>
    <t>Quantity of Refrigerant (Gas) Filled / Added (KG)</t>
  </si>
  <si>
    <t>Days Between Charge</t>
  </si>
  <si>
    <t>LEAK (%) ROLLING AVERAGE METHOD</t>
  </si>
  <si>
    <t>LEAK (kg) ROLLING AVERAGE METHOD</t>
  </si>
  <si>
    <r>
      <rPr>
        <sz val="10"/>
        <color rgb="FF000000"/>
        <rFont val="Arial"/>
      </rPr>
      <t>OPERATION EMMISION (kg CO</t>
    </r>
    <r>
      <rPr>
        <sz val="8"/>
        <color rgb="FF000000"/>
        <rFont val="Arial"/>
      </rPr>
      <t>2</t>
    </r>
    <r>
      <rPr>
        <sz val="10"/>
        <color rgb="FF000000"/>
        <rFont val="Arial"/>
      </rPr>
      <t>e)</t>
    </r>
  </si>
  <si>
    <t>DETERMINED BY</t>
  </si>
  <si>
    <t>TESTING FREQUENCY</t>
  </si>
  <si>
    <t>REMARKS/ NOTES</t>
  </si>
  <si>
    <t>Navaratna hall</t>
  </si>
  <si>
    <t>SPLIT</t>
  </si>
  <si>
    <t>LG</t>
  </si>
  <si>
    <t>XYZ</t>
  </si>
  <si>
    <t>PV H cabin
 (NEXT TO NAVARATNA )</t>
  </si>
  <si>
    <t>CASETTE</t>
  </si>
  <si>
    <t>DAIKIN</t>
  </si>
  <si>
    <t>I E D– LAB</t>
  </si>
  <si>
    <t>Darkroom-PRINTING (EXPOSING)</t>
  </si>
  <si>
    <t>CAD ROOM</t>
  </si>
  <si>
    <t>TPM CMD CABIN</t>
  </si>
  <si>
    <t>CAD room</t>
  </si>
  <si>
    <t>CEO CABIN</t>
  </si>
  <si>
    <t>Rithesh sir cabin</t>
  </si>
  <si>
    <t>Old CK cabin (INNOVATION ROOM)</t>
  </si>
  <si>
    <t>New CK cabin</t>
  </si>
  <si>
    <t>NIKE TEAM (MR.YOGESH SIR TEAM) 12C</t>
  </si>
  <si>
    <t>Abhaya Show Room</t>
  </si>
  <si>
    <t>Akruthi meeting room-- 2 NOS</t>
  </si>
  <si>
    <t>COO  CABIN</t>
  </si>
  <si>
    <t>BOOMBO GROOVE</t>
  </si>
  <si>
    <t>Bilava Show Room</t>
  </si>
  <si>
    <t>New admin work station area - 2NOS*16.6</t>
  </si>
  <si>
    <t>DUCT</t>
  </si>
  <si>
    <t>CAD ROOM (SATYA)</t>
  </si>
  <si>
    <t>BLUE STAR</t>
  </si>
  <si>
    <t>12A JJILL CABIN</t>
  </si>
  <si>
    <t>FabricGodown SML LAB1</t>
  </si>
  <si>
    <t>LAB OLD DARK ROOM.</t>
  </si>
  <si>
    <t>DARK ROOM.</t>
  </si>
  <si>
    <t>Old admin</t>
  </si>
  <si>
    <t>LAB OLD WORK STATION AREA</t>
  </si>
  <si>
    <t>LAB (KADIRESHAN CABIN)</t>
  </si>
  <si>
    <t>LAB OLD WASHING M/C AREA</t>
  </si>
  <si>
    <t>LAB NEW  WASHING M/C AREA</t>
  </si>
  <si>
    <t>LAB NEW – work station</t>
  </si>
  <si>
    <t>New admin (Ashwaganda)</t>
  </si>
  <si>
    <t>New admin 12C next to Fusion hall 
(Tagore team) 3TR=4 nos.
/2.2TR = 3 nos.</t>
  </si>
  <si>
    <t>SRIGANDHA MEETING ROOM</t>
  </si>
  <si>
    <t>Fugitive Emission From Wastewater Treatment Plant</t>
  </si>
  <si>
    <t>TOTAL CO2e (kg)</t>
  </si>
  <si>
    <t>Annual wastewater volume (m3)</t>
  </si>
  <si>
    <t>Treatment Type</t>
  </si>
  <si>
    <t>Wastewater type</t>
  </si>
  <si>
    <t>Aerobic</t>
  </si>
  <si>
    <t>Domestic wastewater (STP)</t>
  </si>
  <si>
    <t>Anaerobic</t>
  </si>
  <si>
    <t>PRINTING ETP (ETP 1)</t>
  </si>
  <si>
    <t>Septic</t>
  </si>
  <si>
    <t>WASHING ETP (ETP 2)</t>
  </si>
  <si>
    <t>Average Pollutant Content (mg/l)</t>
  </si>
  <si>
    <t>AVERAGE</t>
  </si>
  <si>
    <t>Wastewater Type</t>
  </si>
  <si>
    <t>Pollutant Type</t>
  </si>
  <si>
    <t>BOD</t>
  </si>
  <si>
    <t>CH4</t>
  </si>
  <si>
    <t>Inlet</t>
  </si>
  <si>
    <t>BOD5 (Influent)</t>
  </si>
  <si>
    <t>Outlet</t>
  </si>
  <si>
    <t>BOD5 (Effluent)</t>
  </si>
  <si>
    <t>COD</t>
  </si>
  <si>
    <t>COD (Influent)</t>
  </si>
  <si>
    <t>COD (Effluent)</t>
  </si>
  <si>
    <t>Total Wastewater Fugitive Emissions</t>
  </si>
  <si>
    <t>Emissions type</t>
  </si>
  <si>
    <t>kg CH4</t>
  </si>
  <si>
    <t>kg CO2e (Total)</t>
  </si>
  <si>
    <t>BOD5</t>
  </si>
  <si>
    <t>ENVIRONMENTAL PERMIT MONITORING CHART – (2024)</t>
  </si>
  <si>
    <t>Sl 
No</t>
  </si>
  <si>
    <t>Type of consent</t>
  </si>
  <si>
    <t>Number</t>
  </si>
  <si>
    <t>FORM</t>
  </si>
  <si>
    <t>Authorized third party name</t>
  </si>
  <si>
    <t>Consent Starting date</t>
  </si>
  <si>
    <t>Consent validity till</t>
  </si>
  <si>
    <t>Responsibility</t>
  </si>
  <si>
    <t>Factory License</t>
  </si>
  <si>
    <t>Dept  of factories,Boilers ,Industrial safety &amp;health</t>
  </si>
  <si>
    <t>HR</t>
  </si>
  <si>
    <t>Consent for Operations- Air, Waste,Water</t>
  </si>
  <si>
    <t>KSPCB</t>
  </si>
  <si>
    <t>Hazardous Waste</t>
  </si>
  <si>
    <t>Form - 2</t>
  </si>
  <si>
    <t>3rd Party agreement</t>
  </si>
  <si>
    <t>Sl No</t>
  </si>
  <si>
    <t>Supplier</t>
  </si>
  <si>
    <t>Agreement Validity Till</t>
  </si>
  <si>
    <t>Compliant 3rd party CFO Available Till</t>
  </si>
  <si>
    <t>Compliant 3rd party Form - 2 Avaialable Till</t>
  </si>
  <si>
    <t>Used Oil</t>
  </si>
  <si>
    <t>MAHALAKSHMI</t>
  </si>
  <si>
    <t>19/04/2028</t>
  </si>
  <si>
    <t>30/09/2028</t>
  </si>
  <si>
    <t>Central Maintenance 
Team</t>
  </si>
  <si>
    <t>Oil Soaked cotton waste</t>
  </si>
  <si>
    <t>RAMKY</t>
  </si>
  <si>
    <t>30/06/2026</t>
  </si>
  <si>
    <t>Oil Filters</t>
  </si>
  <si>
    <t>Waste oil</t>
  </si>
  <si>
    <t>Tube light waste</t>
  </si>
  <si>
    <t>Empty chemical containers</t>
  </si>
  <si>
    <t xml:space="preserve">
Hindustan Barrerls
</t>
  </si>
  <si>
    <t>Fabric cutting waste &amp; Over Lock waste</t>
  </si>
  <si>
    <t>RR TEX</t>
  </si>
  <si>
    <t>NA</t>
  </si>
  <si>
    <t>Central store team</t>
  </si>
  <si>
    <t>Damaged Carton box waste</t>
  </si>
  <si>
    <t>Mahalakshmi enterprises &amp;ganavi enterprises</t>
  </si>
  <si>
    <t>Tycoon &amp;Abhitex</t>
  </si>
  <si>
    <t>Bio Medical waste</t>
  </si>
  <si>
    <t>Maridi</t>
  </si>
  <si>
    <t>Environment Legal compliance monitoring chart - (2024)</t>
  </si>
  <si>
    <t>S.No</t>
  </si>
  <si>
    <t>Environment Acts/Rules</t>
  </si>
  <si>
    <t>Order No. and Validity</t>
  </si>
  <si>
    <t>Requirements</t>
  </si>
  <si>
    <t>Frequency</t>
  </si>
  <si>
    <t>Status as on Jan- 2024</t>
  </si>
  <si>
    <t>Due Date</t>
  </si>
  <si>
    <t>Documents Review Date Frequency on</t>
  </si>
  <si>
    <t>Sign</t>
  </si>
  <si>
    <t>Air (Prevention &amp; Control of Pollution) Act, 1981</t>
  </si>
  <si>
    <t>Authorization No:329153 Valid Date:30/11/2021 valid upto 30/09/2031</t>
  </si>
  <si>
    <t>Fresh consent to be applied before 120 days of consent expiry</t>
  </si>
  <si>
    <t>Once in 10 Years</t>
  </si>
  <si>
    <t>HR/Admin (Corporate)</t>
  </si>
  <si>
    <t>Valid</t>
  </si>
  <si>
    <t>Once in 6 Month</t>
  </si>
  <si>
    <t>Boiler and DG Stack emission monitoring</t>
  </si>
  <si>
    <t>Every Month</t>
  </si>
  <si>
    <t>Maintainence Incharge of the Respective Unit</t>
  </si>
  <si>
    <t>Monitored</t>
  </si>
  <si>
    <t>Treated Effluent monitoring</t>
  </si>
  <si>
    <t>Ambient Air quality &amp; Noise monitoring</t>
  </si>
  <si>
    <t>Once in 6 Months</t>
  </si>
  <si>
    <t>Water (Prevention &amp; Control of Pollution) Act, 1974</t>
  </si>
  <si>
    <t>Treated Sewage water monitoring</t>
  </si>
  <si>
    <t>Hazardous waste (Management &amp; Handling) Rules, 1989</t>
  </si>
  <si>
    <t>Authorization No:332281 Valid Date:15/07/2022 valid upto 30/09/2026</t>
  </si>
  <si>
    <t>FORM 4 - Records of Hazardous waste</t>
  </si>
  <si>
    <t>To be maintained in the facility</t>
  </si>
  <si>
    <t>Maintenance Incharge of the Respective Unit</t>
  </si>
  <si>
    <t>Available</t>
  </si>
  <si>
    <t>Yes</t>
  </si>
  <si>
    <t>Annually</t>
  </si>
  <si>
    <t>FORM 10 - Manifest</t>
  </si>
  <si>
    <t>As on when hazardous waste is transported</t>
  </si>
  <si>
    <t>3 Months Once</t>
  </si>
  <si>
    <t>Fresh authorization to be applied before 60 days of consent expiry</t>
  </si>
  <si>
    <t>Once in 5 Years</t>
  </si>
  <si>
    <t>* The Unit head and the HR head is responsible for ensuring the above requirements are complied towards the above stated requirement for their respective Unit. 
Will be in touch with pollution control board on regular basis, if there is change in any Laws, regulations, Standards by KSPCB, it will be communicated to unit HR and Environmental team</t>
  </si>
  <si>
    <t>Unit HR Signature with Seal</t>
  </si>
  <si>
    <t>Environmental Roles &amp; Responsibilities - 2024</t>
  </si>
  <si>
    <t>Sl.No</t>
  </si>
  <si>
    <t>Name</t>
  </si>
  <si>
    <t>Designation</t>
  </si>
  <si>
    <t>Department</t>
  </si>
  <si>
    <t>Post Experience</t>
  </si>
  <si>
    <t>E-mail id</t>
  </si>
  <si>
    <t>Contact No</t>
  </si>
  <si>
    <t>Environment Responsibilities</t>
  </si>
  <si>
    <t>Core Environmental Area</t>
  </si>
  <si>
    <t>Time Spent on the Core Environmental Responsibilities</t>
  </si>
  <si>
    <t>1. Ensure all Legal and Buyer requirements related to Environment are met
2. Provide the direction towards continual improvement
3. Obtain management approval for any concerns/improvements raised by the above team, if found technically and practically feasible.</t>
  </si>
  <si>
    <t>Waste, Chemicals Management, Air Emissions, Wastewater, Water, Energy, EMS</t>
  </si>
  <si>
    <t>Part-Time (1-49%)</t>
  </si>
  <si>
    <t>Chemical Management</t>
  </si>
  <si>
    <t>1. Ensures the safety of all personnel working in the facility
2. Providing training on waste handling, Chemical leak and spill management &amp; Chemical safety
3. Providing training on Environmental Emergency preparedness
4. Provide General Environmental awareness training to all Staff and Non-Staff
5. Provide other trainings as on when communicated
6. Coordinate for Environmental audits for the facility
7. Communicate any Environmental incidents to the Unit HR head if noticed
8. Coordinate for all other works, as on when communicated by the central Environmental sustainability team
9. Participate in all Environmental related trainings as on when communicated
10. Record all the trainings conducted and provide the details as on when required 11.Update the Energy related data in the EPI Sheet on a monthly basis</t>
  </si>
  <si>
    <t>Waste, Chemicals Management, Air Emissions, Wastewater, Water, Energy</t>
  </si>
  <si>
    <t>Full Time (1-100%)</t>
  </si>
  <si>
    <t>1. Obtain all the other data from the respective department
2. Keep all the invoices/bills related to the data entered for audit purpose
3. Have a track of all the improvements done related to your unit with date of implementation and quantitative details
4. Participate in all Environment related trainings as on when communicated
5. Responsible for providing the  HIGG INDEX related data for their respective Unit
6. Co-ordinate for all audits/assessments carried out in the Unit
7. Monitor for regular analysis of Environmental Aspects.</t>
  </si>
  <si>
    <t>Half Time (50-99%)</t>
  </si>
  <si>
    <t>Water, Wastewater, Waste, Chemicals Management, Air Emissions</t>
  </si>
  <si>
    <t>1. Ensure that the regulatory requirements and the Buyer requirements on Environment are met for the Unit
2. Ensure that the HIGG Index is updated in all aspects once in year
3. Ensure all required activities are completed as per the Annual sustainability Calender
4. Keep all the evidences required for HIGG INDEX verification handy
5. Ensure that the team is participating in all Environment related trainings
6. Coordinate for all audits/assessments carried out in the Unit
7. Co-ordinate and follow up for regular analysis of air &amp; water samples.</t>
  </si>
  <si>
    <t>EMS</t>
  </si>
  <si>
    <t>1. Ensure that the regulatory requirements and the Buyer requirements on Environment are
    met for the Unit
2. Ensure that the HIGG Index is updated in all aspects once in year
3. Ensure all required activities are completed as per the Annual sustainability Calender
4. Keep all the evidences required for HIGG INDEX verification handy
5. Ensure that the team is participating in all Environment related trainings
6. Coordinate for all audits/assessments carried out in the Unit</t>
  </si>
  <si>
    <t>Checked and Verified by :- HR Head (       )</t>
  </si>
  <si>
    <t>Scope 1 &amp; Scope 2 - GHG CALCULATION UNIT - 12</t>
  </si>
  <si>
    <t>Prameter</t>
  </si>
  <si>
    <t>Unit</t>
  </si>
  <si>
    <t>Density (kg/MJ)</t>
  </si>
  <si>
    <t>Emission Factor (kgCO2e per MJ)</t>
  </si>
  <si>
    <t>Absolute GHG emission (tco2)</t>
  </si>
  <si>
    <t>Normalized GHG emission (gmsCO2/Pc)</t>
  </si>
  <si>
    <t>Normalized GHG emission (gmsCO2/SAM)</t>
  </si>
  <si>
    <t>GHG emissions (kgCO2e)</t>
  </si>
  <si>
    <t>Scope 1 Emissions (tco2)</t>
  </si>
  <si>
    <t>Scope 2 Emissions (tco2)</t>
  </si>
  <si>
    <t>Scope 1 Emissions (gmsCO2/Pc)</t>
  </si>
  <si>
    <t>Scope 2 Emissions (gmsCO2/Pc)</t>
  </si>
  <si>
    <t>Purchased electricity</t>
  </si>
  <si>
    <t>Renewable electricity</t>
  </si>
  <si>
    <t>Diesel(Utility)</t>
  </si>
  <si>
    <t>ltrs</t>
  </si>
  <si>
    <t>Diesel(Company owned vehicle)</t>
  </si>
  <si>
    <t>Petrol(Company owned vehicle)</t>
  </si>
  <si>
    <t>Natural gas(CNG)</t>
  </si>
  <si>
    <t>m3</t>
  </si>
  <si>
    <t>LPG (Production)</t>
  </si>
  <si>
    <t>Kg</t>
  </si>
  <si>
    <t>Biomass( Root Wood)</t>
  </si>
  <si>
    <t>Biomass ( Briquette)</t>
  </si>
  <si>
    <t>Coal</t>
  </si>
  <si>
    <t>Production-Pcs</t>
  </si>
  <si>
    <t>Pieces</t>
  </si>
  <si>
    <t>Production-SAM</t>
  </si>
  <si>
    <t>SAM</t>
  </si>
  <si>
    <t>Total Energy (kWh)</t>
  </si>
  <si>
    <t>The calculation have been made according to the Higg FEM 4.0 2023 Emission Factor</t>
  </si>
  <si>
    <t>Source for emission factor</t>
  </si>
  <si>
    <t>C:\Users\suresha.balakrishnap\Desktop\Energy &amp; GHG\FEM 2023 Emission Factor Reference.xlsx</t>
  </si>
  <si>
    <t>Source for Purchased electricity emission factor</t>
  </si>
  <si>
    <t>C:\Users\suresha.balakrishnap\Desktop\Energy &amp; GHG\2023_02_emissions_factors_sources_for_2022_electricity_v10.pdf</t>
  </si>
  <si>
    <t>UNIT NAME</t>
  </si>
  <si>
    <r>
      <t>Waste oil and grease (</t>
    </r>
    <r>
      <rPr>
        <b/>
        <sz val="11"/>
        <color theme="1"/>
        <rFont val="Calibri"/>
      </rPr>
      <t>from production, maintenance, etc. – not cooking</t>
    </r>
    <r>
      <rPr>
        <b/>
        <sz val="11"/>
        <color rgb="FFFF0000"/>
        <rFont val="Calibri"/>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</si>
</sst>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mmmm\-d"/>
    <numFmt numFmtId="166" formatCode="0.000"/>
    <numFmt numFmtId="167" formatCode="0.000_ "/>
    <numFmt numFmtId="168" formatCode="0.00_ "/>
    <numFmt numFmtId="169" formatCode="0_ "/>
    <numFmt numFmtId="170" formatCode="mmm\-yyyy"/>
    <numFmt numFmtId="171" formatCode="0.000000000000000_ "/>
    <numFmt numFmtId="172" formatCode="0.00000"/>
    <numFmt numFmtId="173" formatCode="dd/mm/yy"/>
    <numFmt numFmtId="174" formatCode="d/mmm/yyyy"/>
    <numFmt numFmtId="175" formatCode="d/mm/yy"/>
    <numFmt numFmtId="176" formatCode="#,##0.000000"/>
    <numFmt numFmtId="177" formatCode="#,##0.0000"/>
    <numFmt numFmtId="178" formatCode="_(* #,##0_);_(* \(#,##0\);_(* &quot;-&quot;??_);_(@_)"/>
    <numFmt numFmtId="179" formatCode="_(* #,##0.0_);_(* \(#,##0.0\);_(* &quot;-&quot;?_);_(@_)"/>
  </numFmts>
  <fonts count="134">
    <font>
      <sz val="10"/>
      <color rgb="FF000000"/>
      <name val="Arial"/>
      <scheme val="minor"/>
    </font>
    <font>
      <sz val="25"/>
      <color theme="1"/>
      <name val="Arial"/>
      <scheme val="minor"/>
    </font>
    <font>
      <sz val="25"/>
      <color rgb="FF000000"/>
      <name val="Arial"/>
    </font>
    <font>
      <b/>
      <sz val="25"/>
      <color rgb="FF000000"/>
      <name val="Arial"/>
    </font>
    <font>
      <b/>
      <sz val="25"/>
      <color rgb="FFFF0000"/>
      <name val="Arial"/>
    </font>
    <font>
      <sz val="25"/>
      <color rgb="FFFF0000"/>
      <name val="Arial"/>
    </font>
    <font>
      <i/>
      <sz val="25"/>
      <color rgb="FF000000"/>
      <name val="Arial"/>
    </font>
    <font>
      <sz val="11"/>
      <color theme="1"/>
      <name val="Calibri"/>
    </font>
    <font>
      <sz val="10"/>
      <name val="Arial"/>
    </font>
    <font>
      <sz val="9"/>
      <color rgb="FF1F1F1F"/>
      <name val="&quot;Google Sans&quot;"/>
    </font>
    <font>
      <sz val="10"/>
      <color theme="1"/>
      <name val="Arial"/>
    </font>
    <font>
      <sz val="10"/>
      <color rgb="FF000000"/>
      <name val="Arial"/>
    </font>
    <font>
      <u/>
      <sz val="11"/>
      <color rgb="FF800080"/>
      <name val="Arial"/>
    </font>
    <font>
      <sz val="10"/>
      <color theme="1"/>
      <name val="Arial"/>
      <scheme val="minor"/>
    </font>
    <font>
      <b/>
      <sz val="8"/>
      <color rgb="FF000000"/>
      <name val="Arial"/>
    </font>
    <font>
      <b/>
      <sz val="14"/>
      <color theme="1"/>
      <name val="Arial"/>
    </font>
    <font>
      <b/>
      <sz val="14"/>
      <color rgb="FFFFFFFF"/>
      <name val="Arial"/>
    </font>
    <font>
      <b/>
      <sz val="11"/>
      <color theme="1"/>
      <name val="Arial"/>
    </font>
    <font>
      <b/>
      <sz val="10"/>
      <color theme="1"/>
      <name val="Arial"/>
    </font>
    <font>
      <b/>
      <sz val="10"/>
      <color rgb="FFFFFFFF"/>
      <name val="Arial"/>
    </font>
    <font>
      <sz val="10"/>
      <color rgb="FF000000"/>
      <name val="Tahoma"/>
    </font>
    <font>
      <sz val="10"/>
      <color theme="1"/>
      <name val="Tahoma"/>
    </font>
    <font>
      <b/>
      <sz val="10"/>
      <color rgb="FF0000FF"/>
      <name val="Tahoma"/>
    </font>
    <font>
      <b/>
      <sz val="10"/>
      <color rgb="FF000000"/>
      <name val="Tahoma"/>
    </font>
    <font>
      <b/>
      <sz val="10"/>
      <color rgb="FF000000"/>
      <name val="Tahoma"/>
    </font>
    <font>
      <sz val="10"/>
      <color rgb="FF222222"/>
      <name val="Arial"/>
    </font>
    <font>
      <b/>
      <sz val="11"/>
      <color rgb="FF000000"/>
      <name val="Arial"/>
    </font>
    <font>
      <b/>
      <sz val="10"/>
      <color theme="1"/>
      <name val="Arial"/>
      <scheme val="minor"/>
    </font>
    <font>
      <b/>
      <sz val="10"/>
      <color rgb="FF000000"/>
      <name val="Arial"/>
    </font>
    <font>
      <b/>
      <sz val="12"/>
      <color theme="1"/>
      <name val="Arial"/>
    </font>
    <font>
      <b/>
      <sz val="9"/>
      <color rgb="FF000000"/>
      <name val="Arial"/>
    </font>
    <font>
      <sz val="9"/>
      <color rgb="FF000000"/>
      <name val="Arial"/>
    </font>
    <font>
      <b/>
      <sz val="11"/>
      <color theme="1"/>
      <name val="Calibri"/>
    </font>
    <font>
      <b/>
      <sz val="8"/>
      <color theme="1"/>
      <name val="Arial"/>
    </font>
    <font>
      <sz val="8"/>
      <color theme="1"/>
      <name val="Arial"/>
    </font>
    <font>
      <b/>
      <sz val="12"/>
      <color theme="1"/>
      <name val="Calibri"/>
    </font>
    <font>
      <b/>
      <sz val="10"/>
      <color rgb="FFFF0000"/>
      <name val="Tahoma"/>
    </font>
    <font>
      <sz val="10"/>
      <color rgb="FF0000FF"/>
      <name val="Tahoma"/>
    </font>
    <font>
      <b/>
      <sz val="10"/>
      <color theme="0"/>
      <name val="Arial"/>
    </font>
    <font>
      <sz val="10"/>
      <color rgb="FF202124"/>
      <name val="Arial"/>
    </font>
    <font>
      <b/>
      <sz val="11"/>
      <color theme="0"/>
      <name val="Calibri"/>
    </font>
    <font>
      <b/>
      <sz val="12"/>
      <color rgb="FF000000"/>
      <name val="Calibri"/>
    </font>
    <font>
      <b/>
      <sz val="14"/>
      <color theme="0"/>
      <name val="Calibri"/>
    </font>
    <font>
      <b/>
      <sz val="14"/>
      <color theme="1"/>
      <name val="Calibri"/>
    </font>
    <font>
      <sz val="8"/>
      <color rgb="FF000000"/>
      <name val="Arial"/>
    </font>
    <font>
      <sz val="8"/>
      <color theme="1"/>
      <name val="Verdana"/>
    </font>
    <font>
      <sz val="12"/>
      <color theme="1"/>
      <name val="Verdana"/>
    </font>
    <font>
      <sz val="12"/>
      <color theme="1"/>
      <name val="Arial"/>
    </font>
    <font>
      <b/>
      <sz val="14"/>
      <color rgb="FF000000"/>
      <name val="Calibri"/>
    </font>
    <font>
      <sz val="14"/>
      <color theme="1"/>
      <name val="Arial"/>
    </font>
    <font>
      <sz val="10"/>
      <color rgb="FFF7CBAC"/>
      <name val="Arial"/>
    </font>
    <font>
      <b/>
      <sz val="10"/>
      <color theme="1"/>
      <name val="Calibri"/>
    </font>
    <font>
      <b/>
      <sz val="18"/>
      <color rgb="FFFFFFFF"/>
      <name val="Calibri"/>
    </font>
    <font>
      <b/>
      <sz val="20"/>
      <color theme="0"/>
      <name val="Calibri"/>
    </font>
    <font>
      <b/>
      <sz val="20"/>
      <color theme="1"/>
      <name val="Calibri"/>
    </font>
    <font>
      <b/>
      <sz val="14"/>
      <color rgb="FFFFFFFF"/>
      <name val="Calibri"/>
    </font>
    <font>
      <b/>
      <sz val="16"/>
      <color theme="0"/>
      <name val="Calibri"/>
    </font>
    <font>
      <b/>
      <sz val="12"/>
      <color theme="0"/>
      <name val="Calibri"/>
    </font>
    <font>
      <b/>
      <sz val="16"/>
      <color theme="1"/>
      <name val="Calibri"/>
    </font>
    <font>
      <b/>
      <sz val="11"/>
      <color rgb="FFFFFFFF"/>
      <name val="Calibri"/>
    </font>
    <font>
      <sz val="11"/>
      <color theme="0"/>
      <name val="Calibri"/>
    </font>
    <font>
      <b/>
      <sz val="11"/>
      <color rgb="FF008000"/>
      <name val="Calibri"/>
    </font>
    <font>
      <b/>
      <sz val="11"/>
      <color rgb="FFFF0000"/>
      <name val="Calibri"/>
    </font>
    <font>
      <sz val="8"/>
      <color rgb="FF000000"/>
      <name val="Tahoma"/>
    </font>
    <font>
      <b/>
      <sz val="10"/>
      <color theme="1"/>
      <name val="Tahoma"/>
    </font>
    <font>
      <sz val="12"/>
      <color theme="1"/>
      <name val="Calibri"/>
    </font>
    <font>
      <b/>
      <sz val="10"/>
      <color rgb="FF1155CC"/>
      <name val="Tahoma"/>
    </font>
    <font>
      <b/>
      <sz val="20"/>
      <color rgb="FF000000"/>
      <name val="Arial"/>
    </font>
    <font>
      <b/>
      <sz val="10"/>
      <color rgb="FFFF0000"/>
      <name val="Arial"/>
    </font>
    <font>
      <sz val="20"/>
      <color rgb="FF000000"/>
      <name val="Arial"/>
    </font>
    <font>
      <sz val="11"/>
      <color rgb="FFFFFFFF"/>
      <name val="Calibri"/>
    </font>
    <font>
      <b/>
      <sz val="12"/>
      <color rgb="FFFFFFFF"/>
      <name val="Calibri"/>
    </font>
    <font>
      <sz val="10"/>
      <color theme="0"/>
      <name val="Arial"/>
    </font>
    <font>
      <b/>
      <sz val="36"/>
      <color theme="0"/>
      <name val="Calibri"/>
    </font>
    <font>
      <sz val="11"/>
      <color theme="7"/>
      <name val="Calibri"/>
    </font>
    <font>
      <b/>
      <sz val="11"/>
      <color rgb="FF0000FF"/>
      <name val="Calibri"/>
    </font>
    <font>
      <b/>
      <sz val="21"/>
      <color theme="1"/>
      <name val="Calibri"/>
    </font>
    <font>
      <sz val="11"/>
      <color rgb="FFFF0000"/>
      <name val="Calibri"/>
    </font>
    <font>
      <b/>
      <sz val="12"/>
      <color rgb="FFFF0000"/>
      <name val="Calibri"/>
    </font>
    <font>
      <b/>
      <sz val="26"/>
      <color theme="0"/>
      <name val="Calibri"/>
    </font>
    <font>
      <sz val="11"/>
      <color rgb="FF000000"/>
      <name val="Calibri"/>
    </font>
    <font>
      <sz val="8"/>
      <color theme="1"/>
      <name val="Cambria"/>
    </font>
    <font>
      <b/>
      <sz val="48"/>
      <color theme="0"/>
      <name val="Calibri"/>
    </font>
    <font>
      <b/>
      <sz val="11"/>
      <color rgb="FF000000"/>
      <name val="Calibri"/>
    </font>
    <font>
      <b/>
      <sz val="22"/>
      <color rgb="FF000000"/>
      <name val="Arial"/>
    </font>
    <font>
      <b/>
      <sz val="12"/>
      <color rgb="FF000000"/>
      <name val="Söhne"/>
    </font>
    <font>
      <b/>
      <sz val="10"/>
      <color rgb="FF008000"/>
      <name val="Arial"/>
    </font>
    <font>
      <b/>
      <sz val="11"/>
      <color rgb="FFFF0000"/>
      <name val="Arial"/>
    </font>
    <font>
      <sz val="11"/>
      <color rgb="FFFF0000"/>
      <name val="Arial"/>
    </font>
    <font>
      <b/>
      <sz val="16"/>
      <color rgb="FF000000"/>
      <name val="Arial"/>
    </font>
    <font>
      <sz val="11"/>
      <color theme="1"/>
      <name val="Arial"/>
    </font>
    <font>
      <sz val="12"/>
      <color rgb="FFFF0000"/>
      <name val="Arial"/>
    </font>
    <font>
      <b/>
      <sz val="9"/>
      <color theme="1"/>
      <name val="Arial"/>
    </font>
    <font>
      <b/>
      <sz val="14"/>
      <color rgb="FFFF0000"/>
      <name val="Arial"/>
    </font>
    <font>
      <b/>
      <sz val="11"/>
      <color rgb="FFFFFFFF"/>
      <name val="Arial"/>
    </font>
    <font>
      <b/>
      <sz val="12"/>
      <color rgb="FFFFFFFF"/>
      <name val="Arial"/>
    </font>
    <font>
      <b/>
      <sz val="16"/>
      <color rgb="FFFFFFFF"/>
      <name val="Arial"/>
    </font>
    <font>
      <b/>
      <sz val="19"/>
      <color rgb="FFFFFFFF"/>
      <name val="Arial"/>
    </font>
    <font>
      <sz val="13"/>
      <color rgb="FFFF0000"/>
      <name val="Arial"/>
    </font>
    <font>
      <b/>
      <sz val="10"/>
      <color rgb="FF0000FF"/>
      <name val="Arial"/>
    </font>
    <font>
      <sz val="10"/>
      <color rgb="FF0000FF"/>
      <name val="Arial"/>
    </font>
    <font>
      <sz val="15"/>
      <color rgb="FF202124"/>
      <name val="Arial"/>
    </font>
    <font>
      <b/>
      <sz val="12"/>
      <color rgb="FF000000"/>
      <name val="Arial"/>
    </font>
    <font>
      <b/>
      <sz val="14"/>
      <color rgb="FF000000"/>
      <name val="Arial"/>
    </font>
    <font>
      <sz val="10"/>
      <color rgb="FFFF0000"/>
      <name val="Arial"/>
    </font>
    <font>
      <sz val="11"/>
      <color rgb="FF000000"/>
      <name val="Arial"/>
    </font>
    <font>
      <b/>
      <sz val="26"/>
      <color rgb="FF000000"/>
      <name val="Arial"/>
    </font>
    <font>
      <sz val="14"/>
      <color rgb="FF000000"/>
      <name val="Arial"/>
    </font>
    <font>
      <sz val="12"/>
      <color rgb="FF000000"/>
      <name val="Arial"/>
    </font>
    <font>
      <sz val="10"/>
      <color theme="1"/>
      <name val="Arial"/>
      <scheme val="minor"/>
    </font>
    <font>
      <b/>
      <sz val="10"/>
      <color rgb="FFFF0000"/>
      <name val="Arial"/>
      <scheme val="minor"/>
    </font>
    <font>
      <b/>
      <sz val="10"/>
      <color rgb="FF000000"/>
      <name val="Times New Roman"/>
    </font>
    <font>
      <b/>
      <sz val="14"/>
      <color rgb="FF000000"/>
      <name val="Times New Roman"/>
    </font>
    <font>
      <sz val="10"/>
      <color rgb="FF000000"/>
      <name val="Times New Roman"/>
    </font>
    <font>
      <b/>
      <sz val="22"/>
      <color rgb="FF000000"/>
      <name val="Times New Roman"/>
    </font>
    <font>
      <b/>
      <sz val="12"/>
      <color rgb="FF000000"/>
      <name val="Times New Roman"/>
    </font>
    <font>
      <sz val="12"/>
      <color rgb="FF000000"/>
      <name val="Times New Roman"/>
    </font>
    <font>
      <b/>
      <sz val="20"/>
      <color rgb="FF000000"/>
      <name val="Times New Roman"/>
    </font>
    <font>
      <b/>
      <sz val="16"/>
      <color rgb="FF000000"/>
      <name val="Carlito"/>
    </font>
    <font>
      <b/>
      <sz val="9"/>
      <color rgb="FF000000"/>
      <name val="Carlito"/>
    </font>
    <font>
      <sz val="11"/>
      <color rgb="FF000000"/>
      <name val="Carlito"/>
    </font>
    <font>
      <u/>
      <sz val="11"/>
      <color rgb="FF0000FF"/>
      <name val="Arial"/>
    </font>
    <font>
      <sz val="8"/>
      <color rgb="FF000000"/>
      <name val="Carlito"/>
    </font>
    <font>
      <sz val="11"/>
      <color rgb="FF000000"/>
      <name val="Times New Roman"/>
    </font>
    <font>
      <u/>
      <sz val="11"/>
      <color rgb="FF0000FF"/>
      <name val="Carlito"/>
    </font>
    <font>
      <u/>
      <sz val="11"/>
      <color rgb="FF0000FF"/>
      <name val="Times New Roman"/>
    </font>
    <font>
      <u/>
      <sz val="10"/>
      <color rgb="FF0000FF"/>
      <name val="Times New Roman"/>
    </font>
    <font>
      <u/>
      <sz val="11"/>
      <color rgb="FF0000FF"/>
      <name val="Times New Roman"/>
    </font>
    <font>
      <b/>
      <sz val="18"/>
      <color theme="1"/>
      <name val="Arial"/>
    </font>
    <font>
      <sz val="11"/>
      <color theme="0"/>
      <name val="Arial"/>
    </font>
    <font>
      <b/>
      <sz val="11"/>
      <color rgb="FF00B050"/>
      <name val="Arial"/>
    </font>
    <font>
      <u/>
      <sz val="11"/>
      <color rgb="FF0000FF"/>
      <name val="Arial"/>
    </font>
    <font>
      <b/>
      <sz val="25"/>
      <color rgb="FF0070C0"/>
      <name val="Arial"/>
    </font>
    <font>
      <b/>
      <sz val="9"/>
      <color rgb="FFFFFFFF"/>
      <name val="Calibri"/>
    </font>
  </fonts>
  <fills count="80">
    <fill>
      <patternFill patternType="none"/>
    </fill>
    <fill>
      <patternFill patternType="gray125"/>
    </fill>
    <fill>
      <patternFill patternType="solid">
        <fgColor rgb="FFFFFF00"/>
        <bgColor rgb="FFFFFF00"/>
      </patternFill>
    </fill>
    <fill>
      <patternFill patternType="solid">
        <fgColor rgb="FFFFF2CB"/>
        <bgColor rgb="FFFFF2CB"/>
      </patternFill>
    </fill>
    <fill>
      <patternFill patternType="solid">
        <fgColor rgb="FFCCCCCC"/>
        <bgColor rgb="FFCCCCCC"/>
      </patternFill>
    </fill>
    <fill>
      <patternFill patternType="solid">
        <fgColor rgb="FFFFFFFF"/>
        <bgColor rgb="FFFFFFFF"/>
      </patternFill>
    </fill>
    <fill>
      <patternFill patternType="solid">
        <fgColor rgb="FFFFE5A0"/>
        <bgColor rgb="FFFFE5A0"/>
      </patternFill>
    </fill>
    <fill>
      <patternFill patternType="solid">
        <fgColor rgb="FFFFCFC9"/>
        <bgColor rgb="FFFFCFC9"/>
      </patternFill>
    </fill>
    <fill>
      <patternFill patternType="solid">
        <fgColor rgb="FFE2EFD9"/>
        <bgColor rgb="FFE2EFD9"/>
      </patternFill>
    </fill>
    <fill>
      <patternFill patternType="solid">
        <fgColor rgb="FF92D050"/>
        <bgColor rgb="FF92D050"/>
      </patternFill>
    </fill>
    <fill>
      <patternFill patternType="solid">
        <fgColor rgb="FF00B0F0"/>
        <bgColor rgb="FF00B0F0"/>
      </patternFill>
    </fill>
    <fill>
      <patternFill patternType="solid">
        <fgColor rgb="FF9CC3E5"/>
        <bgColor rgb="FF9CC3E5"/>
      </patternFill>
    </fill>
    <fill>
      <patternFill patternType="solid">
        <fgColor rgb="FF2E75B5"/>
        <bgColor rgb="FF2E75B5"/>
      </patternFill>
    </fill>
    <fill>
      <patternFill patternType="solid">
        <fgColor rgb="FFA8D08D"/>
        <bgColor rgb="FFA8D08D"/>
      </patternFill>
    </fill>
    <fill>
      <patternFill patternType="solid">
        <fgColor rgb="FFDEEBF6"/>
        <bgColor rgb="FFDEEBF6"/>
      </patternFill>
    </fill>
    <fill>
      <patternFill patternType="solid">
        <fgColor rgb="FF548135"/>
        <bgColor rgb="FF548135"/>
      </patternFill>
    </fill>
    <fill>
      <patternFill patternType="solid">
        <fgColor rgb="FFFFC000"/>
        <bgColor rgb="FFFFC000"/>
      </patternFill>
    </fill>
    <fill>
      <patternFill patternType="solid">
        <fgColor theme="8"/>
        <bgColor theme="8"/>
      </patternFill>
    </fill>
    <fill>
      <patternFill patternType="solid">
        <fgColor rgb="FFFFE598"/>
        <bgColor rgb="FFFFE598"/>
      </patternFill>
    </fill>
    <fill>
      <patternFill patternType="solid">
        <fgColor rgb="FFBDD6EE"/>
        <bgColor rgb="FFBDD6EE"/>
      </patternFill>
    </fill>
    <fill>
      <patternFill patternType="solid">
        <fgColor rgb="FFC5E0B3"/>
        <bgColor rgb="FFC5E0B3"/>
      </patternFill>
    </fill>
    <fill>
      <patternFill patternType="solid">
        <fgColor rgb="FFFEF2CB"/>
        <bgColor rgb="FFFEF2CB"/>
      </patternFill>
    </fill>
    <fill>
      <patternFill patternType="solid">
        <fgColor rgb="FFDEEAF6"/>
        <bgColor rgb="FFDEEAF6"/>
      </patternFill>
    </fill>
    <fill>
      <patternFill patternType="solid">
        <fgColor rgb="FFF7CAAC"/>
        <bgColor rgb="FFF7CAAC"/>
      </patternFill>
    </fill>
    <fill>
      <patternFill patternType="solid">
        <fgColor rgb="FFFBE4D5"/>
        <bgColor rgb="FFFBE4D5"/>
      </patternFill>
    </fill>
    <fill>
      <patternFill patternType="solid">
        <fgColor rgb="FFBDD7EE"/>
        <bgColor rgb="FFBDD7EE"/>
      </patternFill>
    </fill>
    <fill>
      <patternFill patternType="solid">
        <fgColor rgb="FFF7CBAC"/>
        <bgColor rgb="FFF7CBAC"/>
      </patternFill>
    </fill>
    <fill>
      <patternFill patternType="solid">
        <fgColor rgb="FFD8D8D8"/>
        <bgColor rgb="FFD8D8D8"/>
      </patternFill>
    </fill>
    <fill>
      <patternFill patternType="solid">
        <fgColor rgb="FF92CDDC"/>
        <bgColor rgb="FF92CDDC"/>
      </patternFill>
    </fill>
    <fill>
      <patternFill patternType="solid">
        <fgColor rgb="FFC2D69B"/>
        <bgColor rgb="FFC2D69B"/>
      </patternFill>
    </fill>
    <fill>
      <patternFill patternType="solid">
        <fgColor rgb="FFD99594"/>
        <bgColor rgb="FFD99594"/>
      </patternFill>
    </fill>
    <fill>
      <patternFill patternType="solid">
        <fgColor rgb="FFB4C6E7"/>
        <bgColor rgb="FFB4C6E7"/>
      </patternFill>
    </fill>
    <fill>
      <patternFill patternType="solid">
        <fgColor rgb="FFB8CCE4"/>
        <bgColor rgb="FFB8CCE4"/>
      </patternFill>
    </fill>
    <fill>
      <patternFill patternType="solid">
        <fgColor rgb="FFE36C09"/>
        <bgColor rgb="FFE36C09"/>
      </patternFill>
    </fill>
    <fill>
      <patternFill patternType="solid">
        <fgColor rgb="FFFABF8F"/>
        <bgColor rgb="FFFABF8F"/>
      </patternFill>
    </fill>
    <fill>
      <patternFill patternType="solid">
        <fgColor rgb="FF00B050"/>
        <bgColor rgb="FF00B050"/>
      </patternFill>
    </fill>
    <fill>
      <patternFill patternType="solid">
        <fgColor rgb="FFA4C2F4"/>
        <bgColor rgb="FFA4C2F4"/>
      </patternFill>
    </fill>
    <fill>
      <patternFill patternType="solid">
        <fgColor rgb="FF002060"/>
        <bgColor rgb="FF002060"/>
      </patternFill>
    </fill>
    <fill>
      <patternFill patternType="solid">
        <fgColor theme="5"/>
        <bgColor theme="5"/>
      </patternFill>
    </fill>
    <fill>
      <patternFill patternType="solid">
        <fgColor theme="0"/>
        <bgColor theme="0"/>
      </patternFill>
    </fill>
    <fill>
      <patternFill patternType="solid">
        <fgColor rgb="FF548DD4"/>
        <bgColor rgb="FF548DD4"/>
      </patternFill>
    </fill>
    <fill>
      <patternFill patternType="solid">
        <fgColor theme="9"/>
        <bgColor theme="9"/>
      </patternFill>
    </fill>
    <fill>
      <patternFill patternType="solid">
        <fgColor rgb="FFFEE599"/>
        <bgColor rgb="FFFEE599"/>
      </patternFill>
    </fill>
    <fill>
      <patternFill patternType="solid">
        <fgColor rgb="FF0070C0"/>
        <bgColor rgb="FF0070C0"/>
      </patternFill>
    </fill>
    <fill>
      <patternFill patternType="solid">
        <fgColor rgb="FF938953"/>
        <bgColor rgb="FF938953"/>
      </patternFill>
    </fill>
    <fill>
      <patternFill patternType="solid">
        <fgColor rgb="FF953734"/>
        <bgColor rgb="FF953734"/>
      </patternFill>
    </fill>
    <fill>
      <patternFill patternType="solid">
        <fgColor rgb="FFDDD9C3"/>
        <bgColor rgb="FFDDD9C3"/>
      </patternFill>
    </fill>
    <fill>
      <patternFill patternType="solid">
        <fgColor rgb="FFBFBFBF"/>
        <bgColor rgb="FFBFBFBF"/>
      </patternFill>
    </fill>
    <fill>
      <patternFill patternType="solid">
        <fgColor rgb="FFB6D7A8"/>
        <bgColor rgb="FFB6D7A8"/>
      </patternFill>
    </fill>
    <fill>
      <patternFill patternType="solid">
        <fgColor rgb="FFA5A5A5"/>
        <bgColor rgb="FFA5A5A5"/>
      </patternFill>
    </fill>
    <fill>
      <patternFill patternType="solid">
        <fgColor rgb="FFF4B083"/>
        <bgColor rgb="FFF4B083"/>
      </patternFill>
    </fill>
    <fill>
      <patternFill patternType="solid">
        <fgColor rgb="FFBF9000"/>
        <bgColor rgb="FFBF9000"/>
      </patternFill>
    </fill>
    <fill>
      <patternFill patternType="solid">
        <fgColor rgb="FFB7B7B7"/>
        <bgColor rgb="FFB7B7B7"/>
      </patternFill>
    </fill>
    <fill>
      <patternFill patternType="solid">
        <fgColor theme="7"/>
        <bgColor theme="7"/>
      </patternFill>
    </fill>
    <fill>
      <patternFill patternType="solid">
        <fgColor rgb="FFFFD966"/>
        <bgColor rgb="FFFFD966"/>
      </patternFill>
    </fill>
    <fill>
      <patternFill patternType="solid">
        <fgColor rgb="FFC55A11"/>
        <bgColor rgb="FFC55A11"/>
      </patternFill>
    </fill>
    <fill>
      <patternFill patternType="solid">
        <fgColor rgb="FF00FF00"/>
        <bgColor rgb="FF00FF00"/>
      </patternFill>
    </fill>
    <fill>
      <patternFill patternType="solid">
        <fgColor rgb="FFFF9900"/>
        <bgColor rgb="FFFF9900"/>
      </patternFill>
    </fill>
    <fill>
      <patternFill patternType="solid">
        <fgColor theme="1"/>
        <bgColor theme="1"/>
      </patternFill>
    </fill>
    <fill>
      <patternFill patternType="solid">
        <fgColor rgb="FF008000"/>
        <bgColor rgb="FF008000"/>
      </patternFill>
    </fill>
    <fill>
      <patternFill patternType="solid">
        <fgColor rgb="FF8AF94D"/>
        <bgColor rgb="FF8AF94D"/>
      </patternFill>
    </fill>
    <fill>
      <patternFill patternType="solid">
        <fgColor rgb="FFC6D9F0"/>
        <bgColor rgb="FFC6D9F0"/>
      </patternFill>
    </fill>
    <fill>
      <patternFill patternType="solid">
        <fgColor rgb="FFCCC0D9"/>
        <bgColor rgb="FFCCC0D9"/>
      </patternFill>
    </fill>
    <fill>
      <patternFill patternType="solid">
        <fgColor rgb="FFC4BD97"/>
        <bgColor rgb="FFC4BD97"/>
      </patternFill>
    </fill>
    <fill>
      <patternFill patternType="solid">
        <fgColor rgb="FF0000FF"/>
        <bgColor rgb="FF0000FF"/>
      </patternFill>
    </fill>
    <fill>
      <patternFill patternType="solid">
        <fgColor rgb="FF6AA84F"/>
        <bgColor rgb="FF6AA84F"/>
      </patternFill>
    </fill>
    <fill>
      <patternFill patternType="solid">
        <fgColor rgb="FF4A86E8"/>
        <bgColor rgb="FF4A86E8"/>
      </patternFill>
    </fill>
    <fill>
      <patternFill patternType="solid">
        <fgColor rgb="FFEDEDED"/>
        <bgColor rgb="FFEDEDED"/>
      </patternFill>
    </fill>
    <fill>
      <patternFill patternType="solid">
        <fgColor rgb="FF8EAADB"/>
        <bgColor rgb="FF8EAADB"/>
      </patternFill>
    </fill>
    <fill>
      <patternFill patternType="solid">
        <fgColor rgb="FFD9E2F3"/>
        <bgColor rgb="FFD9E2F3"/>
      </patternFill>
    </fill>
    <fill>
      <patternFill patternType="solid">
        <fgColor rgb="FFFBE5D5"/>
        <bgColor rgb="FFFBE5D5"/>
      </patternFill>
    </fill>
    <fill>
      <patternFill patternType="solid">
        <fgColor rgb="FFF2F2F2"/>
        <bgColor rgb="FFF2F2F2"/>
      </patternFill>
    </fill>
    <fill>
      <patternFill patternType="solid">
        <fgColor rgb="FFCCFFFF"/>
        <bgColor rgb="FFCCFFFF"/>
      </patternFill>
    </fill>
    <fill>
      <patternFill patternType="solid">
        <fgColor rgb="FFCCFFCC"/>
        <bgColor rgb="FFCCFFCC"/>
      </patternFill>
    </fill>
    <fill>
      <patternFill patternType="solid">
        <fgColor rgb="FF00CCFF"/>
        <bgColor rgb="FF00CCFF"/>
      </patternFill>
    </fill>
    <fill>
      <patternFill patternType="solid">
        <fgColor rgb="FFFF99CC"/>
        <bgColor rgb="FFFF99CC"/>
      </patternFill>
    </fill>
    <fill>
      <patternFill patternType="solid">
        <fgColor rgb="FFE5E5E5"/>
        <bgColor rgb="FFE5E5E5"/>
      </patternFill>
    </fill>
    <fill>
      <patternFill patternType="solid">
        <fgColor rgb="FFC9C9C9"/>
        <bgColor rgb="FFC9C9C9"/>
      </patternFill>
    </fill>
    <fill>
      <patternFill patternType="solid">
        <fgColor rgb="FFECECEC"/>
        <bgColor rgb="FFECECEC"/>
      </patternFill>
    </fill>
    <fill>
      <patternFill patternType="solid">
        <fgColor theme="8" tint="0.79998168889431442"/>
        <bgColor indexed="64"/>
      </patternFill>
    </fill>
  </fills>
  <borders count="234">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FFD965"/>
      </left>
      <right style="thin">
        <color rgb="FFFFD965"/>
      </right>
      <top style="thin">
        <color rgb="FFFFD965"/>
      </top>
      <bottom style="thin">
        <color rgb="FFFFD965"/>
      </bottom>
      <diagonal/>
    </border>
    <border>
      <left style="thin">
        <color rgb="FF9CC2E5"/>
      </left>
      <right style="thin">
        <color rgb="FF9CC2E5"/>
      </right>
      <top style="thin">
        <color rgb="FF9CC2E5"/>
      </top>
      <bottom style="thin">
        <color rgb="FF9CC2E5"/>
      </bottom>
      <diagonal/>
    </border>
    <border>
      <left style="thin">
        <color rgb="FFA8D08D"/>
      </left>
      <right style="thin">
        <color rgb="FFA8D08D"/>
      </right>
      <top style="thin">
        <color rgb="FFA8D08D"/>
      </top>
      <bottom style="thin">
        <color rgb="FFA8D08D"/>
      </bottom>
      <diagonal/>
    </border>
    <border>
      <left style="medium">
        <color rgb="FF000000"/>
      </left>
      <right style="medium">
        <color rgb="FF000000"/>
      </right>
      <top style="thin">
        <color rgb="FF000000"/>
      </top>
      <bottom style="medium">
        <color rgb="FF000000"/>
      </bottom>
      <diagonal/>
    </border>
    <border>
      <left style="thin">
        <color rgb="FFF4B083"/>
      </left>
      <right style="thin">
        <color rgb="FFF4B083"/>
      </right>
      <top style="thin">
        <color rgb="FFF4B083"/>
      </top>
      <bottom style="thin">
        <color rgb="FFF4B083"/>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style="thin">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diagonal/>
    </border>
    <border>
      <left/>
      <right/>
      <top/>
      <bottom/>
      <diagonal/>
    </border>
    <border>
      <left style="thin">
        <color rgb="FF000000"/>
      </left>
      <right/>
      <top/>
      <bottom style="medium">
        <color rgb="FF000000"/>
      </bottom>
      <diagonal/>
    </border>
    <border>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style="thin">
        <color rgb="FF000000"/>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right/>
      <top/>
      <bottom/>
      <diagonal/>
    </border>
    <border>
      <left style="thin">
        <color rgb="FF000000"/>
      </left>
      <right/>
      <top style="medium">
        <color rgb="FF000000"/>
      </top>
      <bottom/>
      <diagonal/>
    </border>
    <border>
      <left/>
      <right/>
      <top style="medium">
        <color rgb="FF7030A0"/>
      </top>
      <bottom style="thin">
        <color rgb="FF000000"/>
      </bottom>
      <diagonal/>
    </border>
    <border>
      <left/>
      <right/>
      <top style="medium">
        <color rgb="FF7030A0"/>
      </top>
      <bottom style="thin">
        <color rgb="FF000000"/>
      </bottom>
      <diagonal/>
    </border>
    <border>
      <left/>
      <right/>
      <top style="medium">
        <color rgb="FF7030A0"/>
      </top>
      <bottom style="thin">
        <color rgb="FF000000"/>
      </bottom>
      <diagonal/>
    </border>
    <border>
      <left style="thin">
        <color rgb="FF000000"/>
      </left>
      <right/>
      <top/>
      <bottom/>
      <diagonal/>
    </border>
    <border>
      <left/>
      <right/>
      <top style="medium">
        <color rgb="FFFF0000"/>
      </top>
      <bottom/>
      <diagonal/>
    </border>
    <border>
      <left/>
      <right/>
      <top style="medium">
        <color rgb="FFFF0000"/>
      </top>
      <bottom/>
      <diagonal/>
    </border>
    <border>
      <left/>
      <right/>
      <top style="medium">
        <color rgb="FFFF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rgb="FF000000"/>
      </left>
      <right style="medium">
        <color rgb="FF000000"/>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diagonal/>
    </border>
    <border>
      <left style="medium">
        <color rgb="FF000000"/>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style="thin">
        <color rgb="FF000000"/>
      </left>
      <right/>
      <top/>
      <bottom style="medium">
        <color rgb="FF000000"/>
      </bottom>
      <diagonal/>
    </border>
    <border>
      <left style="thin">
        <color rgb="FF000000"/>
      </left>
      <right/>
      <top/>
      <bottom/>
      <diagonal/>
    </border>
    <border>
      <left/>
      <right style="medium">
        <color rgb="FF000000"/>
      </right>
      <top/>
      <bottom style="medium">
        <color rgb="FF000000"/>
      </bottom>
      <diagonal/>
    </border>
    <border>
      <left/>
      <right style="medium">
        <color rgb="FF000000"/>
      </right>
      <top/>
      <bottom style="thin">
        <color rgb="FF000000"/>
      </bottom>
      <diagonal/>
    </border>
    <border>
      <left style="medium">
        <color rgb="FFFF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medium">
        <color rgb="FFFF0000"/>
      </left>
      <right style="thin">
        <color rgb="FF000000"/>
      </right>
      <top style="thin">
        <color rgb="FF000000"/>
      </top>
      <bottom/>
      <diagonal/>
    </border>
    <border>
      <left style="medium">
        <color rgb="FF000000"/>
      </left>
      <right style="medium">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style="medium">
        <color rgb="FF000000"/>
      </left>
      <right/>
      <top/>
      <bottom/>
      <diagonal/>
    </border>
    <border>
      <left style="medium">
        <color rgb="FF000000"/>
      </left>
      <right/>
      <top style="thin">
        <color rgb="FF000000"/>
      </top>
      <bottom/>
      <diagonal/>
    </border>
    <border>
      <left style="medium">
        <color rgb="FF000000"/>
      </left>
      <right style="thin">
        <color rgb="FF000000"/>
      </right>
      <top/>
      <bottom/>
      <diagonal/>
    </border>
    <border>
      <left style="medium">
        <color rgb="FF000000"/>
      </left>
      <right style="thin">
        <color rgb="FF000000"/>
      </right>
      <top/>
      <bottom/>
      <diagonal/>
    </border>
    <border>
      <left/>
      <right style="thin">
        <color rgb="FF000000"/>
      </right>
      <top/>
      <bottom/>
      <diagonal/>
    </border>
    <border>
      <left style="thin">
        <color rgb="FF000000"/>
      </left>
      <right/>
      <top/>
      <bottom/>
      <diagonal/>
    </border>
    <border>
      <left style="medium">
        <color rgb="FF000000"/>
      </left>
      <right style="medium">
        <color rgb="FF000000"/>
      </right>
      <top/>
      <bottom/>
      <diagonal/>
    </border>
    <border>
      <left style="thin">
        <color rgb="FF000000"/>
      </left>
      <right style="thin">
        <color rgb="FF000000"/>
      </right>
      <top/>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bottom/>
      <diagonal/>
    </border>
    <border>
      <left style="medium">
        <color rgb="FF000000"/>
      </left>
      <right/>
      <top/>
      <bottom/>
      <diagonal/>
    </border>
    <border>
      <left/>
      <right style="thin">
        <color rgb="FF000000"/>
      </right>
      <top/>
      <bottom/>
      <diagonal/>
    </border>
    <border>
      <left/>
      <right style="thin">
        <color rgb="FF000000"/>
      </right>
      <top style="medium">
        <color rgb="FF000000"/>
      </top>
      <bottom style="medium">
        <color rgb="FF000000"/>
      </bottom>
      <diagonal/>
    </border>
    <border>
      <left/>
      <right/>
      <top style="medium">
        <color rgb="FF000000"/>
      </top>
      <bottom/>
      <diagonal/>
    </border>
    <border>
      <left/>
      <right/>
      <top/>
      <bottom/>
      <diagonal/>
    </border>
    <border>
      <left/>
      <right style="medium">
        <color rgb="FF000000"/>
      </right>
      <top/>
      <bottom/>
      <diagonal/>
    </border>
    <border>
      <left/>
      <right style="medium">
        <color rgb="FF000000"/>
      </right>
      <top style="thin">
        <color rgb="FF000000"/>
      </top>
      <bottom/>
      <diagonal/>
    </border>
    <border>
      <left style="medium">
        <color rgb="FF000000"/>
      </left>
      <right/>
      <top/>
      <bottom/>
      <diagonal/>
    </border>
    <border>
      <left style="medium">
        <color rgb="FF000000"/>
      </left>
      <right/>
      <top style="thin">
        <color rgb="FF000000"/>
      </top>
      <bottom/>
      <diagonal/>
    </border>
    <border>
      <left/>
      <right style="medium">
        <color rgb="FF000000"/>
      </right>
      <top style="thin">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medium">
        <color rgb="FF000000"/>
      </top>
      <bottom/>
      <diagonal/>
    </border>
    <border>
      <left/>
      <right style="thin">
        <color rgb="FF000000"/>
      </right>
      <top/>
      <bottom style="medium">
        <color rgb="FF000000"/>
      </bottom>
      <diagonal/>
    </border>
    <border>
      <left/>
      <right style="medium">
        <color rgb="FF000000"/>
      </right>
      <top style="thin">
        <color rgb="FF000000"/>
      </top>
      <bottom/>
      <diagonal/>
    </border>
    <border>
      <left style="thin">
        <color rgb="FF000000"/>
      </left>
      <right/>
      <top style="medium">
        <color rgb="FF000000"/>
      </top>
      <bottom/>
      <diagonal/>
    </border>
    <border>
      <left style="medium">
        <color rgb="FF000000"/>
      </left>
      <right style="medium">
        <color rgb="FF000000"/>
      </right>
      <top/>
      <bottom/>
      <diagonal/>
    </border>
    <border>
      <left/>
      <right style="medium">
        <color rgb="FF000000"/>
      </right>
      <top style="thin">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diagonal/>
    </border>
  </borders>
  <cellStyleXfs count="1">
    <xf numFmtId="0" fontId="0" fillId="0" borderId="0"/>
  </cellStyleXfs>
  <cellXfs count="1859">
    <xf numFmtId="0" fontId="0" fillId="0" borderId="0" xfId="0"/>
    <xf numFmtId="0" fontId="1"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0" xfId="0" applyFont="1" applyAlignment="1">
      <alignment horizontal="center" vertical="center"/>
    </xf>
    <xf numFmtId="0" fontId="4"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3" borderId="5"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7" fillId="4" borderId="9" xfId="0" applyFont="1" applyFill="1" applyBorder="1" applyAlignment="1">
      <alignment horizontal="center"/>
    </xf>
    <xf numFmtId="0" fontId="7" fillId="0" borderId="9" xfId="0" applyFont="1" applyBorder="1"/>
    <xf numFmtId="0" fontId="7" fillId="0" borderId="11" xfId="0" applyFont="1" applyBorder="1"/>
    <xf numFmtId="0" fontId="7" fillId="4" borderId="9" xfId="0" applyFont="1" applyFill="1" applyBorder="1" applyAlignment="1">
      <alignment horizontal="center" vertical="center"/>
    </xf>
    <xf numFmtId="0" fontId="9" fillId="5" borderId="0" xfId="0" applyFont="1" applyFill="1"/>
    <xf numFmtId="0" fontId="7" fillId="0" borderId="0" xfId="0" applyFont="1"/>
    <xf numFmtId="0" fontId="10" fillId="4" borderId="9" xfId="0" applyFont="1" applyFill="1" applyBorder="1" applyAlignment="1">
      <alignment horizontal="center"/>
    </xf>
    <xf numFmtId="0" fontId="11" fillId="0" borderId="0" xfId="0" applyFont="1"/>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13" xfId="0" applyFont="1" applyBorder="1"/>
    <xf numFmtId="0" fontId="10" fillId="0" borderId="14" xfId="0" applyFont="1" applyBorder="1" applyAlignment="1">
      <alignment horizontal="center" vertical="center"/>
    </xf>
    <xf numFmtId="0" fontId="10" fillId="0" borderId="0" xfId="0" applyFont="1"/>
    <xf numFmtId="0" fontId="12" fillId="0" borderId="0" xfId="0" applyFont="1"/>
    <xf numFmtId="0" fontId="10" fillId="0" borderId="16" xfId="0" applyFont="1" applyBorder="1"/>
    <xf numFmtId="0" fontId="10" fillId="0" borderId="6" xfId="0" applyFont="1" applyBorder="1" applyAlignment="1">
      <alignment horizontal="center" vertical="center"/>
    </xf>
    <xf numFmtId="14" fontId="13" fillId="0" borderId="16" xfId="0" applyNumberFormat="1" applyFont="1" applyBorder="1" applyAlignment="1">
      <alignment horizontal="center"/>
    </xf>
    <xf numFmtId="0" fontId="10" fillId="0" borderId="20" xfId="0" applyFont="1" applyBorder="1"/>
    <xf numFmtId="0" fontId="10" fillId="0" borderId="8" xfId="0" applyFont="1" applyBorder="1" applyAlignment="1">
      <alignment horizontal="center" vertical="center"/>
    </xf>
    <xf numFmtId="0" fontId="11" fillId="8" borderId="21" xfId="0" applyFont="1" applyFill="1" applyBorder="1" applyAlignment="1">
      <alignment horizontal="center" vertical="center"/>
    </xf>
    <xf numFmtId="0" fontId="11" fillId="14" borderId="31" xfId="0" applyFont="1" applyFill="1" applyBorder="1" applyAlignment="1">
      <alignment horizontal="center" vertical="center"/>
    </xf>
    <xf numFmtId="0" fontId="11" fillId="14"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3" xfId="0" applyFont="1" applyFill="1" applyBorder="1" applyAlignment="1">
      <alignment horizontal="center" vertical="center" wrapText="1"/>
    </xf>
    <xf numFmtId="0" fontId="18" fillId="13" borderId="35" xfId="0" applyFont="1" applyFill="1" applyBorder="1" applyAlignment="1">
      <alignment horizontal="center" vertical="center" wrapText="1"/>
    </xf>
    <xf numFmtId="0" fontId="19" fillId="15" borderId="36" xfId="0" applyFont="1" applyFill="1" applyBorder="1" applyAlignment="1">
      <alignment horizontal="center" vertical="center" wrapText="1"/>
    </xf>
    <xf numFmtId="0" fontId="19" fillId="15" borderId="35" xfId="0" applyFont="1" applyFill="1" applyBorder="1" applyAlignment="1">
      <alignment horizontal="center" vertical="center" wrapText="1"/>
    </xf>
    <xf numFmtId="0" fontId="19" fillId="15" borderId="37"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3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8" xfId="0" applyFont="1" applyBorder="1" applyAlignment="1">
      <alignment horizontal="center" vertical="center" wrapText="1"/>
    </xf>
    <xf numFmtId="0" fontId="11" fillId="2" borderId="38"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2" borderId="38" xfId="0" applyFont="1" applyFill="1" applyBorder="1" applyAlignment="1">
      <alignment horizontal="center" vertical="center"/>
    </xf>
    <xf numFmtId="0" fontId="11" fillId="0" borderId="2" xfId="0" applyFont="1" applyBorder="1" applyAlignment="1">
      <alignment horizontal="center" vertical="center" wrapText="1"/>
    </xf>
    <xf numFmtId="165" fontId="11" fillId="8" borderId="40" xfId="0" applyNumberFormat="1" applyFont="1" applyFill="1" applyBorder="1" applyAlignment="1">
      <alignment horizontal="left"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11" fillId="2" borderId="44" xfId="0" applyFont="1" applyFill="1" applyBorder="1" applyAlignment="1">
      <alignment horizontal="center" vertical="center"/>
    </xf>
    <xf numFmtId="0" fontId="20" fillId="0" borderId="3" xfId="0" applyFont="1" applyBorder="1" applyAlignment="1">
      <alignment horizontal="center" vertical="center"/>
    </xf>
    <xf numFmtId="0" fontId="21" fillId="0" borderId="42" xfId="0" applyFont="1" applyBorder="1" applyAlignment="1">
      <alignment horizontal="center" vertical="center"/>
    </xf>
    <xf numFmtId="0" fontId="21" fillId="0" borderId="45" xfId="0" applyFont="1" applyBorder="1" applyAlignment="1">
      <alignment horizontal="center" vertical="center"/>
    </xf>
    <xf numFmtId="0" fontId="20" fillId="0" borderId="45" xfId="0" applyFont="1" applyBorder="1" applyAlignment="1">
      <alignment horizontal="center" vertical="center"/>
    </xf>
    <xf numFmtId="0" fontId="21" fillId="0" borderId="4" xfId="0" applyFont="1" applyBorder="1" applyAlignment="1">
      <alignment horizontal="center" vertical="center"/>
    </xf>
    <xf numFmtId="0" fontId="22" fillId="0" borderId="45" xfId="0" applyFont="1" applyBorder="1" applyAlignment="1">
      <alignment horizontal="center" vertical="center"/>
    </xf>
    <xf numFmtId="0" fontId="20" fillId="0" borderId="46" xfId="0" applyFont="1" applyBorder="1" applyAlignment="1">
      <alignment horizontal="center" vertical="center"/>
    </xf>
    <xf numFmtId="0" fontId="10" fillId="16" borderId="47" xfId="0" applyFont="1" applyFill="1" applyBorder="1" applyAlignment="1">
      <alignment horizontal="center" vertical="center"/>
    </xf>
    <xf numFmtId="0" fontId="11" fillId="16" borderId="48" xfId="0" applyFont="1" applyFill="1" applyBorder="1" applyAlignment="1">
      <alignment horizontal="center" vertical="center"/>
    </xf>
    <xf numFmtId="0" fontId="20" fillId="0" borderId="3" xfId="0" applyFont="1" applyBorder="1"/>
    <xf numFmtId="0" fontId="20" fillId="0" borderId="45" xfId="0" applyFont="1" applyBorder="1"/>
    <xf numFmtId="0" fontId="11" fillId="2" borderId="49" xfId="0" applyFont="1" applyFill="1" applyBorder="1" applyAlignment="1">
      <alignment horizontal="center" vertical="center"/>
    </xf>
    <xf numFmtId="0" fontId="20" fillId="0" borderId="43" xfId="0" applyFont="1" applyBorder="1"/>
    <xf numFmtId="0" fontId="11" fillId="2" borderId="49" xfId="0" applyFont="1" applyFill="1" applyBorder="1" applyAlignment="1">
      <alignment horizontal="left" vertical="center"/>
    </xf>
    <xf numFmtId="0" fontId="20" fillId="0" borderId="4" xfId="0" applyFont="1" applyBorder="1"/>
    <xf numFmtId="165" fontId="11" fillId="8" borderId="50" xfId="0" applyNumberFormat="1" applyFont="1" applyFill="1" applyBorder="1" applyAlignment="1">
      <alignment horizontal="left"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16" xfId="0" applyFont="1" applyBorder="1" applyAlignment="1">
      <alignment horizontal="center" vertical="center"/>
    </xf>
    <xf numFmtId="0" fontId="20" fillId="0" borderId="53" xfId="0" applyFont="1" applyBorder="1" applyAlignment="1">
      <alignment horizontal="center" vertical="center"/>
    </xf>
    <xf numFmtId="0" fontId="10" fillId="16" borderId="5" xfId="0" applyFont="1" applyFill="1" applyBorder="1" applyAlignment="1">
      <alignment horizontal="center" vertical="center"/>
    </xf>
    <xf numFmtId="0" fontId="11" fillId="16" borderId="54" xfId="0" applyFont="1" applyFill="1" applyBorder="1" applyAlignment="1">
      <alignment horizontal="center" vertical="center"/>
    </xf>
    <xf numFmtId="0" fontId="20" fillId="0" borderId="5" xfId="0" applyFont="1" applyBorder="1"/>
    <xf numFmtId="0" fontId="20" fillId="0" borderId="16" xfId="0" applyFont="1" applyBorder="1"/>
    <xf numFmtId="0" fontId="11" fillId="2" borderId="16" xfId="0" applyFont="1" applyFill="1" applyBorder="1" applyAlignment="1">
      <alignment horizontal="center" vertical="center"/>
    </xf>
    <xf numFmtId="0" fontId="20" fillId="0" borderId="55" xfId="0" applyFont="1" applyBorder="1"/>
    <xf numFmtId="0" fontId="20" fillId="0" borderId="6" xfId="0" applyFont="1" applyBorder="1"/>
    <xf numFmtId="0" fontId="21" fillId="0" borderId="16" xfId="0" applyFont="1" applyBorder="1" applyAlignment="1">
      <alignment horizontal="center" vertical="center"/>
    </xf>
    <xf numFmtId="0" fontId="23" fillId="0" borderId="45" xfId="0" applyFont="1" applyBorder="1" applyAlignment="1">
      <alignment horizontal="center" vertical="center"/>
    </xf>
    <xf numFmtId="0" fontId="21" fillId="0" borderId="53" xfId="0" applyFont="1" applyBorder="1" applyAlignment="1">
      <alignment horizontal="center" vertical="center"/>
    </xf>
    <xf numFmtId="0" fontId="20" fillId="0" borderId="5" xfId="0" applyFont="1" applyBorder="1" applyAlignment="1">
      <alignment horizontal="center" vertical="center"/>
    </xf>
    <xf numFmtId="0" fontId="20" fillId="0" borderId="55" xfId="0" applyFont="1" applyBorder="1" applyAlignment="1">
      <alignment horizontal="center" vertical="center"/>
    </xf>
    <xf numFmtId="0" fontId="24" fillId="0" borderId="0" xfId="0" applyFont="1" applyAlignment="1">
      <alignment horizontal="center"/>
    </xf>
    <xf numFmtId="3" fontId="20" fillId="0" borderId="16" xfId="0" applyNumberFormat="1" applyFont="1" applyBorder="1" applyAlignment="1">
      <alignment horizontal="center" vertical="center"/>
    </xf>
    <xf numFmtId="0" fontId="25" fillId="5" borderId="0" xfId="0" applyFont="1" applyFill="1"/>
    <xf numFmtId="0" fontId="21" fillId="0" borderId="16" xfId="0" applyFont="1" applyBorder="1" applyAlignment="1">
      <alignment horizontal="center"/>
    </xf>
    <xf numFmtId="0" fontId="21" fillId="0" borderId="43" xfId="0" applyFont="1" applyBorder="1" applyAlignment="1">
      <alignment horizontal="center" vertical="center"/>
    </xf>
    <xf numFmtId="0" fontId="20" fillId="0" borderId="52" xfId="0" applyFont="1" applyBorder="1" applyAlignment="1">
      <alignment horizontal="center"/>
    </xf>
    <xf numFmtId="0" fontId="20" fillId="0" borderId="16" xfId="0" applyFont="1" applyBorder="1" applyAlignment="1">
      <alignment horizont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10" fillId="16" borderId="60" xfId="0" applyFont="1" applyFill="1" applyBorder="1" applyAlignment="1">
      <alignment horizontal="center" vertical="center"/>
    </xf>
    <xf numFmtId="0" fontId="11" fillId="16" borderId="61" xfId="0" applyFont="1" applyFill="1" applyBorder="1" applyAlignment="1">
      <alignment horizontal="center" vertical="center"/>
    </xf>
    <xf numFmtId="0" fontId="20" fillId="0" borderId="7" xfId="0" applyFont="1" applyBorder="1"/>
    <xf numFmtId="0" fontId="20" fillId="0" borderId="20" xfId="0" applyFont="1" applyBorder="1"/>
    <xf numFmtId="0" fontId="11" fillId="2" borderId="20" xfId="0" applyFont="1" applyFill="1" applyBorder="1" applyAlignment="1">
      <alignment horizontal="center" vertical="center"/>
    </xf>
    <xf numFmtId="0" fontId="20" fillId="0" borderId="8" xfId="0" applyFont="1" applyBorder="1"/>
    <xf numFmtId="0" fontId="26" fillId="2" borderId="32"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62" xfId="0" applyFont="1" applyFill="1" applyBorder="1" applyAlignment="1">
      <alignment horizontal="center" vertical="center"/>
    </xf>
    <xf numFmtId="0" fontId="26" fillId="2" borderId="34" xfId="0" applyFont="1" applyFill="1" applyBorder="1" applyAlignment="1">
      <alignment horizontal="center" vertical="center"/>
    </xf>
    <xf numFmtId="0" fontId="26" fillId="2" borderId="1" xfId="0" applyFont="1" applyFill="1" applyBorder="1" applyAlignment="1">
      <alignment horizontal="center" vertical="center"/>
    </xf>
    <xf numFmtId="0" fontId="17" fillId="16" borderId="62" xfId="0" applyFont="1" applyFill="1" applyBorder="1" applyAlignment="1">
      <alignment horizontal="center" vertical="center"/>
    </xf>
    <xf numFmtId="0" fontId="17" fillId="16" borderId="38" xfId="0" applyFont="1" applyFill="1" applyBorder="1" applyAlignment="1">
      <alignment horizontal="center" vertical="center"/>
    </xf>
    <xf numFmtId="0" fontId="17" fillId="16" borderId="2" xfId="0" applyFont="1" applyFill="1" applyBorder="1" applyAlignment="1">
      <alignment horizontal="center" vertical="center"/>
    </xf>
    <xf numFmtId="0" fontId="17" fillId="16" borderId="34" xfId="0" applyFont="1" applyFill="1" applyBorder="1" applyAlignment="1">
      <alignment horizontal="center" vertical="center"/>
    </xf>
    <xf numFmtId="0" fontId="17" fillId="16" borderId="1" xfId="0" applyFont="1" applyFill="1" applyBorder="1" applyAlignment="1">
      <alignment horizontal="center" vertical="center"/>
    </xf>
    <xf numFmtId="0" fontId="26" fillId="16" borderId="34" xfId="0" applyFont="1" applyFill="1" applyBorder="1" applyAlignment="1">
      <alignment horizontal="center" vertical="center"/>
    </xf>
    <xf numFmtId="0" fontId="26" fillId="16" borderId="7" xfId="0" applyFont="1" applyFill="1" applyBorder="1" applyAlignment="1">
      <alignment horizontal="center" vertical="center"/>
    </xf>
    <xf numFmtId="0" fontId="26" fillId="16" borderId="20" xfId="0" applyFont="1" applyFill="1" applyBorder="1" applyAlignment="1">
      <alignment horizontal="center" vertical="center"/>
    </xf>
    <xf numFmtId="0" fontId="26" fillId="16" borderId="8" xfId="0" applyFont="1" applyFill="1" applyBorder="1" applyAlignment="1">
      <alignment horizontal="center" vertical="center"/>
    </xf>
    <xf numFmtId="0" fontId="26" fillId="16" borderId="37" xfId="0" applyFont="1" applyFill="1" applyBorder="1" applyAlignment="1">
      <alignment horizontal="center" vertical="center"/>
    </xf>
    <xf numFmtId="0" fontId="26" fillId="16" borderId="63" xfId="0" applyFont="1" applyFill="1" applyBorder="1" applyAlignment="1">
      <alignment horizontal="center" vertical="center"/>
    </xf>
    <xf numFmtId="0" fontId="26" fillId="16" borderId="64" xfId="0" applyFont="1" applyFill="1" applyBorder="1" applyAlignment="1">
      <alignment horizontal="center" vertical="center"/>
    </xf>
    <xf numFmtId="0" fontId="26" fillId="16" borderId="65" xfId="0" applyFont="1" applyFill="1" applyBorder="1" applyAlignment="1">
      <alignment horizontal="center" vertical="center"/>
    </xf>
    <xf numFmtId="0" fontId="27" fillId="2" borderId="0" xfId="0" applyFont="1" applyFill="1"/>
    <xf numFmtId="0" fontId="11" fillId="5" borderId="68" xfId="0" applyFont="1" applyFill="1" applyBorder="1"/>
    <xf numFmtId="0" fontId="11" fillId="2" borderId="68" xfId="0" applyFont="1" applyFill="1" applyBorder="1"/>
    <xf numFmtId="0" fontId="28" fillId="5" borderId="68" xfId="0" applyFont="1" applyFill="1" applyBorder="1"/>
    <xf numFmtId="0" fontId="29" fillId="2" borderId="32" xfId="0" applyFont="1" applyFill="1" applyBorder="1" applyAlignment="1">
      <alignment horizontal="center" vertical="center"/>
    </xf>
    <xf numFmtId="0" fontId="28" fillId="0" borderId="2" xfId="0" applyFont="1" applyBorder="1" applyAlignment="1">
      <alignment horizontal="center" vertical="center"/>
    </xf>
    <xf numFmtId="0" fontId="28" fillId="0" borderId="33" xfId="0" applyFont="1" applyBorder="1" applyAlignment="1">
      <alignment horizontal="center" vertical="center"/>
    </xf>
    <xf numFmtId="0" fontId="10" fillId="18" borderId="69" xfId="0" applyFont="1" applyFill="1" applyBorder="1" applyAlignment="1">
      <alignment horizontal="right" vertical="center"/>
    </xf>
    <xf numFmtId="0" fontId="30" fillId="0" borderId="4" xfId="0" applyFont="1" applyBorder="1" applyAlignment="1">
      <alignment horizontal="center" vertical="center"/>
    </xf>
    <xf numFmtId="0" fontId="10" fillId="19" borderId="70" xfId="0" applyFont="1" applyFill="1" applyBorder="1" applyAlignment="1">
      <alignment horizontal="right" vertical="center"/>
    </xf>
    <xf numFmtId="0" fontId="31" fillId="0" borderId="41" xfId="0" applyFont="1" applyBorder="1"/>
    <xf numFmtId="0" fontId="10" fillId="20" borderId="71" xfId="0" applyFont="1" applyFill="1" applyBorder="1" applyAlignment="1">
      <alignment horizontal="right" vertical="center"/>
    </xf>
    <xf numFmtId="0" fontId="10" fillId="21" borderId="69" xfId="0" applyFont="1" applyFill="1" applyBorder="1" applyAlignment="1">
      <alignment horizontal="right" vertical="center"/>
    </xf>
    <xf numFmtId="0" fontId="30" fillId="0" borderId="6" xfId="0" applyFont="1" applyBorder="1" applyAlignment="1">
      <alignment horizontal="center" vertical="center"/>
    </xf>
    <xf numFmtId="0" fontId="10" fillId="22" borderId="70" xfId="0" applyFont="1" applyFill="1" applyBorder="1" applyAlignment="1">
      <alignment horizontal="right" vertical="center"/>
    </xf>
    <xf numFmtId="0" fontId="31" fillId="0" borderId="51" xfId="0" applyFont="1" applyBorder="1"/>
    <xf numFmtId="0" fontId="10" fillId="8" borderId="71" xfId="0" applyFont="1" applyFill="1" applyBorder="1" applyAlignment="1">
      <alignment horizontal="right" vertical="center"/>
    </xf>
    <xf numFmtId="0" fontId="30" fillId="0" borderId="8" xfId="0" applyFont="1" applyBorder="1" applyAlignment="1">
      <alignment horizontal="center" vertical="center"/>
    </xf>
    <xf numFmtId="0" fontId="31" fillId="0" borderId="72" xfId="0" applyFont="1" applyBorder="1"/>
    <xf numFmtId="0" fontId="10" fillId="23" borderId="73" xfId="0" applyFont="1" applyFill="1" applyBorder="1" applyAlignment="1">
      <alignment horizontal="right" vertical="center"/>
    </xf>
    <xf numFmtId="0" fontId="10" fillId="24" borderId="73" xfId="0" applyFont="1" applyFill="1" applyBorder="1" applyAlignment="1">
      <alignment horizontal="right" vertical="center"/>
    </xf>
    <xf numFmtId="0" fontId="7" fillId="4" borderId="32" xfId="0" applyFont="1" applyFill="1" applyBorder="1"/>
    <xf numFmtId="0" fontId="7" fillId="5" borderId="74" xfId="0" applyFont="1" applyFill="1" applyBorder="1" applyAlignment="1">
      <alignment horizontal="left" vertical="center"/>
    </xf>
    <xf numFmtId="0" fontId="7" fillId="5" borderId="68" xfId="0" applyFont="1" applyFill="1" applyBorder="1" applyAlignment="1">
      <alignment horizontal="center"/>
    </xf>
    <xf numFmtId="10" fontId="11" fillId="5" borderId="68" xfId="0" applyNumberFormat="1" applyFont="1" applyFill="1" applyBorder="1"/>
    <xf numFmtId="10" fontId="7" fillId="5" borderId="68" xfId="0" applyNumberFormat="1" applyFont="1" applyFill="1" applyBorder="1"/>
    <xf numFmtId="0" fontId="7" fillId="4" borderId="32" xfId="0" applyFont="1" applyFill="1" applyBorder="1" applyAlignment="1">
      <alignment vertical="center"/>
    </xf>
    <xf numFmtId="0" fontId="7" fillId="5" borderId="33" xfId="0" applyFont="1" applyFill="1" applyBorder="1" applyAlignment="1">
      <alignment horizontal="left" vertical="center"/>
    </xf>
    <xf numFmtId="166" fontId="11" fillId="5" borderId="68" xfId="0" applyNumberFormat="1" applyFont="1" applyFill="1" applyBorder="1"/>
    <xf numFmtId="0" fontId="7" fillId="5" borderId="68" xfId="0" applyFont="1" applyFill="1" applyBorder="1"/>
    <xf numFmtId="166" fontId="32" fillId="2" borderId="68" xfId="0" applyNumberFormat="1" applyFont="1" applyFill="1" applyBorder="1"/>
    <xf numFmtId="1" fontId="32" fillId="2" borderId="68" xfId="0" applyNumberFormat="1" applyFont="1" applyFill="1" applyBorder="1"/>
    <xf numFmtId="10" fontId="32" fillId="2" borderId="68" xfId="0" applyNumberFormat="1" applyFont="1" applyFill="1" applyBorder="1"/>
    <xf numFmtId="0" fontId="32" fillId="2" borderId="68" xfId="0" applyFont="1" applyFill="1" applyBorder="1"/>
    <xf numFmtId="167" fontId="32" fillId="2" borderId="68" xfId="0" applyNumberFormat="1" applyFont="1" applyFill="1" applyBorder="1"/>
    <xf numFmtId="9" fontId="32" fillId="2" borderId="68" xfId="0" applyNumberFormat="1" applyFont="1" applyFill="1" applyBorder="1"/>
    <xf numFmtId="0" fontId="10" fillId="4" borderId="32" xfId="0" applyFont="1" applyFill="1" applyBorder="1"/>
    <xf numFmtId="0" fontId="10" fillId="5" borderId="33" xfId="0" applyFont="1" applyFill="1" applyBorder="1" applyAlignment="1">
      <alignment horizontal="left" vertical="center"/>
    </xf>
    <xf numFmtId="0" fontId="10" fillId="5" borderId="68" xfId="0" applyFont="1" applyFill="1" applyBorder="1" applyAlignment="1">
      <alignment horizontal="center"/>
    </xf>
    <xf numFmtId="2" fontId="11" fillId="5" borderId="68" xfId="0" applyNumberFormat="1" applyFont="1" applyFill="1" applyBorder="1"/>
    <xf numFmtId="0" fontId="10" fillId="5" borderId="68" xfId="0" applyFont="1" applyFill="1" applyBorder="1"/>
    <xf numFmtId="0" fontId="33" fillId="2" borderId="1" xfId="0" applyFont="1" applyFill="1" applyBorder="1" applyAlignment="1">
      <alignment horizontal="center" vertical="center" wrapText="1"/>
    </xf>
    <xf numFmtId="0" fontId="33" fillId="16" borderId="14" xfId="0" applyFont="1" applyFill="1" applyBorder="1" applyAlignment="1">
      <alignment horizontal="center" vertical="center"/>
    </xf>
    <xf numFmtId="0" fontId="34" fillId="25" borderId="1" xfId="0" applyFont="1" applyFill="1" applyBorder="1" applyAlignment="1">
      <alignment horizontal="center" wrapText="1"/>
    </xf>
    <xf numFmtId="0" fontId="34" fillId="0" borderId="6" xfId="0" applyFont="1" applyBorder="1" applyAlignment="1">
      <alignment horizontal="center" vertical="center"/>
    </xf>
    <xf numFmtId="0" fontId="34" fillId="9" borderId="1" xfId="0" applyFont="1" applyFill="1" applyBorder="1" applyAlignment="1">
      <alignment horizontal="center" wrapText="1"/>
    </xf>
    <xf numFmtId="0" fontId="34" fillId="26" borderId="1" xfId="0" applyFont="1" applyFill="1" applyBorder="1" applyAlignment="1">
      <alignment horizontal="center" wrapText="1"/>
    </xf>
    <xf numFmtId="0" fontId="34" fillId="27" borderId="1" xfId="0" applyFont="1" applyFill="1" applyBorder="1" applyAlignment="1">
      <alignment horizontal="center" wrapText="1"/>
    </xf>
    <xf numFmtId="0" fontId="34" fillId="20" borderId="1" xfId="0" applyFont="1" applyFill="1" applyBorder="1" applyAlignment="1">
      <alignment horizontal="center" wrapText="1"/>
    </xf>
    <xf numFmtId="0" fontId="34" fillId="0" borderId="8" xfId="0" applyFont="1" applyBorder="1" applyAlignment="1">
      <alignment horizontal="center" vertical="center"/>
    </xf>
    <xf numFmtId="0" fontId="7" fillId="32" borderId="24" xfId="0" applyFont="1" applyFill="1" applyBorder="1" applyAlignment="1">
      <alignment horizontal="center" vertical="center" wrapText="1"/>
    </xf>
    <xf numFmtId="0" fontId="7" fillId="32" borderId="11"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16" borderId="20" xfId="0" applyFont="1" applyFill="1" applyBorder="1" applyAlignment="1">
      <alignment horizontal="center" vertical="center" wrapText="1"/>
    </xf>
    <xf numFmtId="0" fontId="18" fillId="16" borderId="90" xfId="0" applyFont="1" applyFill="1" applyBorder="1" applyAlignment="1">
      <alignment horizontal="center" vertical="center" wrapText="1"/>
    </xf>
    <xf numFmtId="0" fontId="18" fillId="9" borderId="95"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16" borderId="13" xfId="0" applyFont="1" applyFill="1" applyBorder="1" applyAlignment="1">
      <alignment horizontal="center" vertical="center" wrapText="1"/>
    </xf>
    <xf numFmtId="0" fontId="18" fillId="16" borderId="14"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16" borderId="16" xfId="0" applyFont="1" applyFill="1" applyBorder="1" applyAlignment="1">
      <alignment horizontal="center" vertical="center" wrapText="1"/>
    </xf>
    <xf numFmtId="0" fontId="18" fillId="16" borderId="6" xfId="0" applyFont="1" applyFill="1" applyBorder="1" applyAlignment="1">
      <alignment horizontal="center" vertical="center" wrapText="1"/>
    </xf>
    <xf numFmtId="0" fontId="32" fillId="32" borderId="1" xfId="0" applyFont="1" applyFill="1" applyBorder="1" applyAlignment="1">
      <alignment horizontal="center" vertical="center" wrapText="1"/>
    </xf>
    <xf numFmtId="0" fontId="32" fillId="32"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16" borderId="45"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10" fillId="5" borderId="68" xfId="0" applyFont="1" applyFill="1" applyBorder="1" applyAlignment="1">
      <alignment horizontal="center" vertical="center" wrapText="1"/>
    </xf>
    <xf numFmtId="0" fontId="18" fillId="36" borderId="102" xfId="0" applyFont="1" applyFill="1" applyBorder="1" applyAlignment="1">
      <alignment horizontal="center" vertical="center" wrapText="1"/>
    </xf>
    <xf numFmtId="0" fontId="18" fillId="36" borderId="63" xfId="0" applyFont="1" applyFill="1" applyBorder="1" applyAlignment="1">
      <alignment horizontal="center" vertical="center" wrapText="1"/>
    </xf>
    <xf numFmtId="0" fontId="18" fillId="36" borderId="36" xfId="0" applyFont="1" applyFill="1" applyBorder="1" applyAlignment="1">
      <alignment horizontal="center" vertical="center" wrapText="1"/>
    </xf>
    <xf numFmtId="165" fontId="11" fillId="0" borderId="43" xfId="0" applyNumberFormat="1" applyFont="1" applyBorder="1" applyAlignment="1">
      <alignment horizontal="left" vertical="center"/>
    </xf>
    <xf numFmtId="166" fontId="22" fillId="5" borderId="3" xfId="0" applyNumberFormat="1" applyFont="1" applyFill="1" applyBorder="1" applyAlignment="1">
      <alignment horizontal="center" vertical="center"/>
    </xf>
    <xf numFmtId="1" fontId="11" fillId="9" borderId="49" xfId="0" applyNumberFormat="1" applyFont="1" applyFill="1" applyBorder="1" applyAlignment="1">
      <alignment horizontal="center" vertical="center"/>
    </xf>
    <xf numFmtId="1" fontId="11" fillId="2" borderId="49" xfId="0" applyNumberFormat="1" applyFont="1" applyFill="1" applyBorder="1" applyAlignment="1">
      <alignment horizontal="center" vertical="center"/>
    </xf>
    <xf numFmtId="1" fontId="11" fillId="16" borderId="49" xfId="0" applyNumberFormat="1" applyFont="1" applyFill="1" applyBorder="1" applyAlignment="1">
      <alignment horizontal="center" vertical="center"/>
    </xf>
    <xf numFmtId="1" fontId="11" fillId="16" borderId="48" xfId="0" applyNumberFormat="1" applyFont="1" applyFill="1" applyBorder="1" applyAlignment="1">
      <alignment horizontal="center" vertical="center"/>
    </xf>
    <xf numFmtId="166" fontId="11" fillId="11" borderId="103" xfId="0" applyNumberFormat="1" applyFont="1" applyFill="1" applyBorder="1" applyAlignment="1">
      <alignment horizontal="center" vertical="center"/>
    </xf>
    <xf numFmtId="166" fontId="22" fillId="0" borderId="3" xfId="0" applyNumberFormat="1" applyFont="1" applyBorder="1" applyAlignment="1">
      <alignment horizontal="center" vertical="center"/>
    </xf>
    <xf numFmtId="166" fontId="10" fillId="29" borderId="48" xfId="0" applyNumberFormat="1" applyFont="1" applyFill="1" applyBorder="1" applyAlignment="1">
      <alignment horizontal="center" vertical="center" wrapText="1"/>
    </xf>
    <xf numFmtId="166" fontId="10" fillId="30" borderId="48" xfId="0" applyNumberFormat="1" applyFont="1" applyFill="1" applyBorder="1" applyAlignment="1">
      <alignment horizontal="center" vertical="center" wrapText="1"/>
    </xf>
    <xf numFmtId="166" fontId="10" fillId="10" borderId="47" xfId="0" applyNumberFormat="1" applyFont="1" applyFill="1" applyBorder="1" applyAlignment="1">
      <alignment horizontal="center" vertical="center" wrapText="1"/>
    </xf>
    <xf numFmtId="10" fontId="10" fillId="31" borderId="49" xfId="0" applyNumberFormat="1" applyFont="1" applyFill="1" applyBorder="1" applyAlignment="1">
      <alignment horizontal="center" vertical="center" wrapText="1"/>
    </xf>
    <xf numFmtId="10" fontId="10" fillId="9" borderId="49" xfId="0" applyNumberFormat="1" applyFont="1" applyFill="1" applyBorder="1" applyAlignment="1">
      <alignment horizontal="center" vertical="center" wrapText="1"/>
    </xf>
    <xf numFmtId="10" fontId="10" fillId="26" borderId="103" xfId="0" applyNumberFormat="1" applyFont="1" applyFill="1" applyBorder="1" applyAlignment="1">
      <alignment horizontal="center" vertical="center" wrapText="1"/>
    </xf>
    <xf numFmtId="166" fontId="22" fillId="0" borderId="53" xfId="0" applyNumberFormat="1" applyFont="1" applyBorder="1" applyAlignment="1">
      <alignment horizontal="center" vertical="center"/>
    </xf>
    <xf numFmtId="0" fontId="11" fillId="9" borderId="5" xfId="0" applyFont="1" applyFill="1" applyBorder="1" applyAlignment="1">
      <alignment horizontal="center" vertical="center"/>
    </xf>
    <xf numFmtId="0" fontId="11" fillId="16" borderId="16" xfId="0" applyFont="1" applyFill="1" applyBorder="1" applyAlignment="1">
      <alignment horizontal="center" vertical="center"/>
    </xf>
    <xf numFmtId="0" fontId="11" fillId="16" borderId="6" xfId="0" applyFont="1" applyFill="1" applyBorder="1" applyAlignment="1">
      <alignment horizontal="center" vertical="center"/>
    </xf>
    <xf numFmtId="166" fontId="11" fillId="25" borderId="51" xfId="0" applyNumberFormat="1" applyFont="1" applyFill="1" applyBorder="1" applyAlignment="1">
      <alignment horizontal="center" vertical="center"/>
    </xf>
    <xf numFmtId="167" fontId="28" fillId="11" borderId="104" xfId="0" applyNumberFormat="1" applyFont="1" applyFill="1" applyBorder="1" applyAlignment="1">
      <alignment horizontal="center" vertical="center"/>
    </xf>
    <xf numFmtId="166" fontId="22" fillId="0" borderId="105" xfId="0" applyNumberFormat="1" applyFont="1" applyBorder="1" applyAlignment="1">
      <alignment horizontal="center" vertical="center"/>
    </xf>
    <xf numFmtId="166" fontId="10" fillId="33" borderId="104" xfId="0" applyNumberFormat="1" applyFont="1" applyFill="1" applyBorder="1" applyAlignment="1">
      <alignment horizontal="center" vertical="center" wrapText="1"/>
    </xf>
    <xf numFmtId="166" fontId="22" fillId="0" borderId="106" xfId="0" applyNumberFormat="1" applyFont="1" applyBorder="1" applyAlignment="1">
      <alignment horizontal="center" vertical="center"/>
    </xf>
    <xf numFmtId="0" fontId="20" fillId="0" borderId="106" xfId="0" applyFont="1" applyBorder="1" applyAlignment="1">
      <alignment horizontal="center" vertical="center"/>
    </xf>
    <xf numFmtId="0" fontId="10" fillId="33" borderId="104" xfId="0" applyFont="1" applyFill="1" applyBorder="1" applyAlignment="1">
      <alignment horizontal="center" vertical="center" wrapText="1"/>
    </xf>
    <xf numFmtId="0" fontId="10" fillId="33" borderId="107" xfId="0" applyFont="1" applyFill="1" applyBorder="1" applyAlignment="1">
      <alignment horizontal="center" vertical="center" wrapText="1"/>
    </xf>
    <xf numFmtId="166" fontId="22" fillId="5" borderId="47" xfId="0" applyNumberFormat="1" applyFont="1" applyFill="1" applyBorder="1" applyAlignment="1">
      <alignment horizontal="center" vertical="center"/>
    </xf>
    <xf numFmtId="1" fontId="11" fillId="9" borderId="5" xfId="0" applyNumberFormat="1" applyFont="1" applyFill="1" applyBorder="1" applyAlignment="1">
      <alignment horizontal="center" vertical="center"/>
    </xf>
    <xf numFmtId="1" fontId="11" fillId="2" borderId="16" xfId="0" applyNumberFormat="1" applyFont="1" applyFill="1" applyBorder="1" applyAlignment="1">
      <alignment horizontal="center" vertical="center"/>
    </xf>
    <xf numFmtId="1" fontId="11" fillId="16" borderId="16" xfId="0" applyNumberFormat="1" applyFont="1" applyFill="1" applyBorder="1" applyAlignment="1">
      <alignment horizontal="center" vertical="center"/>
    </xf>
    <xf numFmtId="1" fontId="11" fillId="16" borderId="6" xfId="0" applyNumberFormat="1" applyFont="1" applyFill="1" applyBorder="1" applyAlignment="1">
      <alignment horizontal="center" vertical="center"/>
    </xf>
    <xf numFmtId="166" fontId="10" fillId="34" borderId="6" xfId="0" applyNumberFormat="1" applyFont="1" applyFill="1" applyBorder="1" applyAlignment="1">
      <alignment horizontal="center" vertical="center" wrapText="1"/>
    </xf>
    <xf numFmtId="0" fontId="11" fillId="9" borderId="108" xfId="0" applyFont="1" applyFill="1" applyBorder="1" applyAlignment="1">
      <alignment horizontal="center" vertical="center"/>
    </xf>
    <xf numFmtId="9" fontId="11" fillId="35" borderId="49" xfId="0" applyNumberFormat="1" applyFont="1" applyFill="1" applyBorder="1" applyAlignment="1">
      <alignment horizontal="center" vertical="center"/>
    </xf>
    <xf numFmtId="9" fontId="11" fillId="35" borderId="48" xfId="0" applyNumberFormat="1" applyFont="1" applyFill="1" applyBorder="1" applyAlignment="1">
      <alignment horizontal="center" vertical="center"/>
    </xf>
    <xf numFmtId="0" fontId="11" fillId="16" borderId="40" xfId="0" applyFont="1" applyFill="1" applyBorder="1" applyAlignment="1">
      <alignment horizontal="center" vertical="center"/>
    </xf>
    <xf numFmtId="0" fontId="11" fillId="26" borderId="44" xfId="0" applyFont="1" applyFill="1" applyBorder="1" applyAlignment="1">
      <alignment horizontal="center" vertical="center"/>
    </xf>
    <xf numFmtId="0" fontId="22" fillId="5" borderId="47" xfId="0" applyFont="1" applyFill="1" applyBorder="1" applyAlignment="1">
      <alignment horizontal="center" vertical="center"/>
    </xf>
    <xf numFmtId="0" fontId="36" fillId="5" borderId="103" xfId="0" applyFont="1" applyFill="1" applyBorder="1" applyAlignment="1">
      <alignment horizontal="center" vertical="center"/>
    </xf>
    <xf numFmtId="0" fontId="11" fillId="31" borderId="104" xfId="0" applyFont="1" applyFill="1" applyBorder="1" applyAlignment="1">
      <alignment horizontal="center" vertical="center"/>
    </xf>
    <xf numFmtId="0" fontId="11" fillId="5" borderId="68" xfId="0" applyFont="1" applyFill="1" applyBorder="1" applyAlignment="1">
      <alignment horizontal="center" vertical="center"/>
    </xf>
    <xf numFmtId="0" fontId="20" fillId="5" borderId="47" xfId="0" applyFont="1" applyFill="1" applyBorder="1" applyAlignment="1">
      <alignment horizontal="center" vertical="center"/>
    </xf>
    <xf numFmtId="0" fontId="20" fillId="5" borderId="49" xfId="0" applyFont="1" applyFill="1" applyBorder="1" applyAlignment="1">
      <alignment horizontal="center" vertical="center"/>
    </xf>
    <xf numFmtId="0" fontId="20" fillId="5" borderId="103" xfId="0" applyFont="1" applyFill="1" applyBorder="1" applyAlignment="1">
      <alignment horizontal="center" vertical="center"/>
    </xf>
    <xf numFmtId="166" fontId="22" fillId="0" borderId="5" xfId="0" applyNumberFormat="1" applyFont="1" applyBorder="1" applyAlignment="1">
      <alignment horizontal="center" vertical="center"/>
    </xf>
    <xf numFmtId="166" fontId="10" fillId="29" borderId="54" xfId="0" applyNumberFormat="1" applyFont="1" applyFill="1" applyBorder="1" applyAlignment="1">
      <alignment horizontal="center" vertical="center" wrapText="1"/>
    </xf>
    <xf numFmtId="166" fontId="10" fillId="30" borderId="54" xfId="0" applyNumberFormat="1" applyFont="1" applyFill="1" applyBorder="1" applyAlignment="1">
      <alignment horizontal="center" vertical="center" wrapText="1"/>
    </xf>
    <xf numFmtId="166" fontId="10" fillId="10" borderId="5" xfId="0" applyNumberFormat="1" applyFont="1" applyFill="1" applyBorder="1" applyAlignment="1">
      <alignment horizontal="center" vertical="center" wrapText="1"/>
    </xf>
    <xf numFmtId="10" fontId="10" fillId="31" borderId="16" xfId="0" applyNumberFormat="1" applyFont="1" applyFill="1" applyBorder="1" applyAlignment="1">
      <alignment horizontal="center" vertical="center" wrapText="1"/>
    </xf>
    <xf numFmtId="10" fontId="10" fillId="9" borderId="16" xfId="0" applyNumberFormat="1" applyFont="1" applyFill="1" applyBorder="1" applyAlignment="1">
      <alignment horizontal="center" vertical="center" wrapText="1"/>
    </xf>
    <xf numFmtId="10" fontId="10" fillId="26" borderId="6" xfId="0" applyNumberFormat="1" applyFont="1" applyFill="1" applyBorder="1" applyAlignment="1">
      <alignment horizontal="center" vertical="center" wrapText="1"/>
    </xf>
    <xf numFmtId="166" fontId="22" fillId="2" borderId="105" xfId="0" applyNumberFormat="1" applyFont="1" applyFill="1" applyBorder="1" applyAlignment="1">
      <alignment horizontal="center" vertical="center"/>
    </xf>
    <xf numFmtId="166" fontId="23" fillId="0" borderId="105" xfId="0" applyNumberFormat="1" applyFont="1" applyBorder="1" applyAlignment="1">
      <alignment horizontal="center" vertical="center"/>
    </xf>
    <xf numFmtId="0" fontId="20" fillId="0" borderId="105" xfId="0" applyFont="1" applyBorder="1" applyAlignment="1">
      <alignment horizontal="center" vertical="center"/>
    </xf>
    <xf numFmtId="166" fontId="23" fillId="5" borderId="5" xfId="0" applyNumberFormat="1" applyFont="1" applyFill="1" applyBorder="1" applyAlignment="1">
      <alignment horizontal="center" vertical="center"/>
    </xf>
    <xf numFmtId="0" fontId="11" fillId="9" borderId="109" xfId="0" applyFont="1" applyFill="1" applyBorder="1" applyAlignment="1">
      <alignment horizontal="center" vertical="center"/>
    </xf>
    <xf numFmtId="9" fontId="11" fillId="35" borderId="16" xfId="0" applyNumberFormat="1" applyFont="1" applyFill="1" applyBorder="1" applyAlignment="1">
      <alignment horizontal="center" vertical="center"/>
    </xf>
    <xf numFmtId="9" fontId="11" fillId="35" borderId="54" xfId="0" applyNumberFormat="1" applyFont="1" applyFill="1" applyBorder="1" applyAlignment="1">
      <alignment horizontal="center" vertical="center"/>
    </xf>
    <xf numFmtId="0" fontId="11" fillId="16" borderId="50" xfId="0" applyFont="1" applyFill="1" applyBorder="1" applyAlignment="1">
      <alignment horizontal="center" vertical="center"/>
    </xf>
    <xf numFmtId="0" fontId="11" fillId="26" borderId="51" xfId="0" applyFont="1" applyFill="1" applyBorder="1" applyAlignment="1">
      <alignment horizontal="center" vertical="center"/>
    </xf>
    <xf numFmtId="1" fontId="36" fillId="5" borderId="103" xfId="0" applyNumberFormat="1" applyFont="1" applyFill="1" applyBorder="1" applyAlignment="1">
      <alignment horizontal="center" vertical="center"/>
    </xf>
    <xf numFmtId="0" fontId="11" fillId="31" borderId="110" xfId="0" applyFont="1" applyFill="1" applyBorder="1" applyAlignment="1">
      <alignment horizontal="center" vertical="center"/>
    </xf>
    <xf numFmtId="166" fontId="22" fillId="5" borderId="5" xfId="0" applyNumberFormat="1" applyFont="1" applyFill="1" applyBorder="1" applyAlignment="1">
      <alignment horizontal="center" vertical="center"/>
    </xf>
    <xf numFmtId="166" fontId="37" fillId="0" borderId="5" xfId="0" applyNumberFormat="1" applyFont="1" applyBorder="1" applyAlignment="1">
      <alignment horizontal="center" vertical="center"/>
    </xf>
    <xf numFmtId="166" fontId="37" fillId="0" borderId="53" xfId="0" applyNumberFormat="1" applyFont="1" applyBorder="1" applyAlignment="1">
      <alignment horizontal="center" vertical="center"/>
    </xf>
    <xf numFmtId="166" fontId="37" fillId="0" borderId="105" xfId="0" applyNumberFormat="1" applyFont="1" applyBorder="1" applyAlignment="1">
      <alignment horizontal="center" vertical="center"/>
    </xf>
    <xf numFmtId="166" fontId="18" fillId="33" borderId="104" xfId="0" applyNumberFormat="1" applyFont="1" applyFill="1" applyBorder="1" applyAlignment="1">
      <alignment horizontal="center" vertical="center" wrapText="1"/>
    </xf>
    <xf numFmtId="166" fontId="37" fillId="5" borderId="5" xfId="0" applyNumberFormat="1" applyFont="1" applyFill="1" applyBorder="1" applyAlignment="1">
      <alignment horizontal="center" vertical="center"/>
    </xf>
    <xf numFmtId="2" fontId="20" fillId="0" borderId="5" xfId="0" applyNumberFormat="1" applyFont="1" applyBorder="1" applyAlignment="1">
      <alignment horizontal="center" vertical="center"/>
    </xf>
    <xf numFmtId="166" fontId="20" fillId="0" borderId="3" xfId="0" applyNumberFormat="1" applyFont="1" applyBorder="1" applyAlignment="1">
      <alignment horizontal="center" vertical="center"/>
    </xf>
    <xf numFmtId="166" fontId="20" fillId="0" borderId="5" xfId="0" applyNumberFormat="1" applyFont="1" applyBorder="1" applyAlignment="1">
      <alignment horizontal="center" vertical="center"/>
    </xf>
    <xf numFmtId="0" fontId="10" fillId="10" borderId="5" xfId="0" applyFont="1" applyFill="1" applyBorder="1" applyAlignment="1">
      <alignment horizontal="center" vertical="center" wrapText="1"/>
    </xf>
    <xf numFmtId="166" fontId="20" fillId="0" borderId="53" xfId="0" applyNumberFormat="1" applyFont="1" applyBorder="1" applyAlignment="1">
      <alignment horizontal="center" vertical="center"/>
    </xf>
    <xf numFmtId="166" fontId="20" fillId="0" borderId="105" xfId="0" applyNumberFormat="1" applyFont="1" applyBorder="1" applyAlignment="1">
      <alignment horizontal="center" vertical="center"/>
    </xf>
    <xf numFmtId="166" fontId="21" fillId="5" borderId="5" xfId="0" applyNumberFormat="1" applyFont="1" applyFill="1" applyBorder="1" applyAlignment="1">
      <alignment horizontal="center" vertical="center"/>
    </xf>
    <xf numFmtId="2" fontId="37" fillId="0" borderId="5" xfId="0" applyNumberFormat="1" applyFont="1" applyBorder="1" applyAlignment="1">
      <alignment horizontal="center" vertical="center"/>
    </xf>
    <xf numFmtId="166" fontId="20" fillId="0" borderId="89" xfId="0" applyNumberFormat="1" applyFont="1" applyBorder="1" applyAlignment="1">
      <alignment horizontal="center" vertical="center"/>
    </xf>
    <xf numFmtId="1" fontId="11" fillId="9" borderId="64" xfId="0" applyNumberFormat="1" applyFont="1" applyFill="1" applyBorder="1" applyAlignment="1">
      <alignment horizontal="center" vertical="center"/>
    </xf>
    <xf numFmtId="1" fontId="11" fillId="2" borderId="64" xfId="0" applyNumberFormat="1" applyFont="1" applyFill="1" applyBorder="1" applyAlignment="1">
      <alignment horizontal="center" vertical="center"/>
    </xf>
    <xf numFmtId="1" fontId="11" fillId="16" borderId="64" xfId="0" applyNumberFormat="1" applyFont="1" applyFill="1" applyBorder="1" applyAlignment="1">
      <alignment horizontal="center" vertical="center"/>
    </xf>
    <xf numFmtId="1" fontId="11" fillId="16" borderId="111" xfId="0" applyNumberFormat="1" applyFont="1" applyFill="1" applyBorder="1" applyAlignment="1">
      <alignment horizontal="center" vertical="center"/>
    </xf>
    <xf numFmtId="0" fontId="10" fillId="10" borderId="7" xfId="0" applyFont="1" applyFill="1" applyBorder="1" applyAlignment="1">
      <alignment horizontal="center" vertical="center" wrapText="1"/>
    </xf>
    <xf numFmtId="10" fontId="10" fillId="31" borderId="20" xfId="0" applyNumberFormat="1" applyFont="1" applyFill="1" applyBorder="1" applyAlignment="1">
      <alignment horizontal="center" vertical="center" wrapText="1"/>
    </xf>
    <xf numFmtId="10" fontId="10" fillId="9" borderId="20" xfId="0" applyNumberFormat="1" applyFont="1" applyFill="1" applyBorder="1" applyAlignment="1">
      <alignment horizontal="center" vertical="center" wrapText="1"/>
    </xf>
    <xf numFmtId="10" fontId="10" fillId="26" borderId="8" xfId="0" applyNumberFormat="1" applyFont="1" applyFill="1" applyBorder="1" applyAlignment="1">
      <alignment horizontal="center" vertical="center" wrapText="1"/>
    </xf>
    <xf numFmtId="166" fontId="20" fillId="0" borderId="112" xfId="0" applyNumberFormat="1" applyFont="1" applyBorder="1" applyAlignment="1">
      <alignment horizontal="center" vertical="center"/>
    </xf>
    <xf numFmtId="168" fontId="11" fillId="9" borderId="7" xfId="0" applyNumberFormat="1" applyFont="1" applyFill="1" applyBorder="1" applyAlignment="1">
      <alignment horizontal="center" vertical="center"/>
    </xf>
    <xf numFmtId="168" fontId="11" fillId="2" borderId="20" xfId="0" applyNumberFormat="1" applyFont="1" applyFill="1" applyBorder="1" applyAlignment="1">
      <alignment horizontal="center" vertical="center"/>
    </xf>
    <xf numFmtId="0" fontId="11" fillId="16" borderId="20" xfId="0" applyFont="1" applyFill="1" applyBorder="1" applyAlignment="1">
      <alignment horizontal="center" vertical="center"/>
    </xf>
    <xf numFmtId="0" fontId="11" fillId="16" borderId="8" xfId="0" applyFont="1" applyFill="1" applyBorder="1" applyAlignment="1">
      <alignment horizontal="center" vertical="center"/>
    </xf>
    <xf numFmtId="166" fontId="11" fillId="25" borderId="72" xfId="0" applyNumberFormat="1" applyFont="1" applyFill="1" applyBorder="1" applyAlignment="1">
      <alignment horizontal="center" vertical="center"/>
    </xf>
    <xf numFmtId="167" fontId="28" fillId="11" borderId="113" xfId="0" applyNumberFormat="1" applyFont="1" applyFill="1" applyBorder="1" applyAlignment="1">
      <alignment horizontal="center" vertical="center"/>
    </xf>
    <xf numFmtId="166" fontId="20" fillId="0" borderId="114" xfId="0" applyNumberFormat="1" applyFont="1" applyBorder="1" applyAlignment="1">
      <alignment horizontal="center" vertical="center"/>
    </xf>
    <xf numFmtId="0" fontId="11" fillId="9" borderId="7" xfId="0" applyFont="1" applyFill="1" applyBorder="1" applyAlignment="1">
      <alignment horizontal="center" vertical="center"/>
    </xf>
    <xf numFmtId="166" fontId="18" fillId="33" borderId="113" xfId="0" applyNumberFormat="1" applyFont="1" applyFill="1" applyBorder="1" applyAlignment="1">
      <alignment horizontal="center" vertical="center" wrapText="1"/>
    </xf>
    <xf numFmtId="166" fontId="10" fillId="33" borderId="113" xfId="0" applyNumberFormat="1" applyFont="1" applyFill="1" applyBorder="1" applyAlignment="1">
      <alignment horizontal="center" vertical="center" wrapText="1"/>
    </xf>
    <xf numFmtId="0" fontId="20" fillId="0" borderId="114" xfId="0" applyFont="1" applyBorder="1" applyAlignment="1">
      <alignment horizontal="center" vertical="center"/>
    </xf>
    <xf numFmtId="0" fontId="10" fillId="33" borderId="113" xfId="0" applyFont="1" applyFill="1" applyBorder="1" applyAlignment="1">
      <alignment horizontal="center" vertical="center" wrapText="1"/>
    </xf>
    <xf numFmtId="0" fontId="10" fillId="33" borderId="115" xfId="0" applyFont="1" applyFill="1" applyBorder="1" applyAlignment="1">
      <alignment horizontal="center" vertical="center" wrapText="1"/>
    </xf>
    <xf numFmtId="166" fontId="21" fillId="0" borderId="59" xfId="0" applyNumberFormat="1" applyFont="1" applyBorder="1" applyAlignment="1">
      <alignment horizontal="center" vertical="center"/>
    </xf>
    <xf numFmtId="1" fontId="11" fillId="9" borderId="7" xfId="0" applyNumberFormat="1" applyFont="1" applyFill="1" applyBorder="1" applyAlignment="1">
      <alignment horizontal="center" vertical="center"/>
    </xf>
    <xf numFmtId="1" fontId="11" fillId="2" borderId="20" xfId="0" applyNumberFormat="1" applyFont="1" applyFill="1" applyBorder="1" applyAlignment="1">
      <alignment horizontal="center" vertical="center"/>
    </xf>
    <xf numFmtId="1" fontId="11" fillId="16" borderId="20" xfId="0" applyNumberFormat="1" applyFont="1" applyFill="1" applyBorder="1" applyAlignment="1">
      <alignment horizontal="center" vertical="center"/>
    </xf>
    <xf numFmtId="1" fontId="11" fillId="16" borderId="8" xfId="0" applyNumberFormat="1" applyFont="1" applyFill="1" applyBorder="1" applyAlignment="1">
      <alignment horizontal="center" vertical="center"/>
    </xf>
    <xf numFmtId="0" fontId="11" fillId="9" borderId="116" xfId="0" applyFont="1" applyFill="1" applyBorder="1" applyAlignment="1">
      <alignment horizontal="center" vertical="center"/>
    </xf>
    <xf numFmtId="9" fontId="11" fillId="35" borderId="20" xfId="0" applyNumberFormat="1" applyFont="1" applyFill="1" applyBorder="1" applyAlignment="1">
      <alignment horizontal="center" vertical="center"/>
    </xf>
    <xf numFmtId="9" fontId="11" fillId="35" borderId="90" xfId="0" applyNumberFormat="1" applyFont="1" applyFill="1" applyBorder="1" applyAlignment="1">
      <alignment horizontal="center" vertical="center"/>
    </xf>
    <xf numFmtId="0" fontId="20" fillId="5" borderId="102" xfId="0" applyFont="1" applyFill="1" applyBorder="1" applyAlignment="1">
      <alignment horizontal="center" vertical="center"/>
    </xf>
    <xf numFmtId="0" fontId="20" fillId="5" borderId="65" xfId="0" applyFont="1" applyFill="1" applyBorder="1" applyAlignment="1">
      <alignment horizontal="center" vertical="center"/>
    </xf>
    <xf numFmtId="0" fontId="11" fillId="31" borderId="36" xfId="0" applyFont="1" applyFill="1" applyBorder="1" applyAlignment="1">
      <alignment horizontal="center" vertical="center"/>
    </xf>
    <xf numFmtId="0" fontId="20" fillId="5" borderId="64" xfId="0" applyFont="1" applyFill="1" applyBorder="1" applyAlignment="1">
      <alignment horizontal="center" vertical="center"/>
    </xf>
    <xf numFmtId="0" fontId="38" fillId="37" borderId="32" xfId="0" applyFont="1" applyFill="1" applyBorder="1" applyAlignment="1">
      <alignment horizontal="center" vertical="center"/>
    </xf>
    <xf numFmtId="166" fontId="38" fillId="37" borderId="1" xfId="0" applyNumberFormat="1" applyFont="1" applyFill="1" applyBorder="1" applyAlignment="1">
      <alignment horizontal="center" vertical="center"/>
    </xf>
    <xf numFmtId="1" fontId="38" fillId="37" borderId="38" xfId="0" applyNumberFormat="1" applyFont="1" applyFill="1" applyBorder="1" applyAlignment="1">
      <alignment horizontal="center" vertical="center"/>
    </xf>
    <xf numFmtId="0" fontId="38" fillId="37" borderId="38" xfId="0" applyFont="1" applyFill="1" applyBorder="1" applyAlignment="1">
      <alignment horizontal="center" vertical="center"/>
    </xf>
    <xf numFmtId="0" fontId="38" fillId="37" borderId="34" xfId="0" applyFont="1" applyFill="1" applyBorder="1" applyAlignment="1">
      <alignment horizontal="center" vertical="center"/>
    </xf>
    <xf numFmtId="166" fontId="38" fillId="37" borderId="2" xfId="0" applyNumberFormat="1" applyFont="1" applyFill="1" applyBorder="1" applyAlignment="1">
      <alignment horizontal="center" vertical="center"/>
    </xf>
    <xf numFmtId="166" fontId="38" fillId="37" borderId="102" xfId="0" applyNumberFormat="1" applyFont="1" applyFill="1" applyBorder="1" applyAlignment="1">
      <alignment horizontal="center" vertical="center"/>
    </xf>
    <xf numFmtId="1" fontId="38" fillId="37" borderId="64" xfId="0" applyNumberFormat="1" applyFont="1" applyFill="1" applyBorder="1" applyAlignment="1">
      <alignment horizontal="center" vertical="center"/>
    </xf>
    <xf numFmtId="0" fontId="38" fillId="37" borderId="64" xfId="0" applyFont="1" applyFill="1" applyBorder="1" applyAlignment="1">
      <alignment horizontal="center" vertical="center"/>
    </xf>
    <xf numFmtId="0" fontId="38" fillId="37" borderId="111" xfId="0" applyFont="1" applyFill="1" applyBorder="1" applyAlignment="1">
      <alignment horizontal="center" vertical="center"/>
    </xf>
    <xf numFmtId="166" fontId="38" fillId="37" borderId="111" xfId="0" applyNumberFormat="1" applyFont="1" applyFill="1" applyBorder="1" applyAlignment="1">
      <alignment horizontal="center" vertical="center"/>
    </xf>
    <xf numFmtId="1" fontId="38" fillId="37" borderId="62" xfId="0" applyNumberFormat="1" applyFont="1" applyFill="1" applyBorder="1" applyAlignment="1">
      <alignment horizontal="center" vertical="center"/>
    </xf>
    <xf numFmtId="0" fontId="38" fillId="37" borderId="62" xfId="0" applyFont="1" applyFill="1" applyBorder="1" applyAlignment="1">
      <alignment horizontal="center" vertical="center"/>
    </xf>
    <xf numFmtId="0" fontId="38" fillId="37" borderId="117" xfId="0" applyFont="1" applyFill="1" applyBorder="1" applyAlignment="1">
      <alignment horizontal="center" vertical="center"/>
    </xf>
    <xf numFmtId="166" fontId="38" fillId="37" borderId="35" xfId="0" applyNumberFormat="1" applyFont="1" applyFill="1" applyBorder="1" applyAlignment="1">
      <alignment horizontal="center" vertical="center"/>
    </xf>
    <xf numFmtId="166" fontId="38" fillId="37" borderId="37" xfId="0" applyNumberFormat="1" applyFont="1" applyFill="1" applyBorder="1" applyAlignment="1">
      <alignment horizontal="center" vertical="center"/>
    </xf>
    <xf numFmtId="10" fontId="38" fillId="37" borderId="37" xfId="0" applyNumberFormat="1" applyFont="1" applyFill="1" applyBorder="1" applyAlignment="1">
      <alignment horizontal="center" vertical="center"/>
    </xf>
    <xf numFmtId="0" fontId="38" fillId="37" borderId="37" xfId="0" applyFont="1" applyFill="1" applyBorder="1" applyAlignment="1">
      <alignment horizontal="center" vertical="center"/>
    </xf>
    <xf numFmtId="167" fontId="38" fillId="37" borderId="36" xfId="0" applyNumberFormat="1" applyFont="1" applyFill="1" applyBorder="1" applyAlignment="1">
      <alignment horizontal="center" vertical="center"/>
    </xf>
    <xf numFmtId="166" fontId="38" fillId="37" borderId="63" xfId="0" applyNumberFormat="1" applyFont="1" applyFill="1" applyBorder="1" applyAlignment="1">
      <alignment horizontal="center" vertical="center"/>
    </xf>
    <xf numFmtId="0" fontId="38" fillId="37" borderId="63" xfId="0" applyFont="1" applyFill="1" applyBorder="1" applyAlignment="1">
      <alignment horizontal="center" vertical="center"/>
    </xf>
    <xf numFmtId="0" fontId="38" fillId="37" borderId="102" xfId="0" applyFont="1" applyFill="1" applyBorder="1" applyAlignment="1">
      <alignment horizontal="center" vertical="center"/>
    </xf>
    <xf numFmtId="0" fontId="38" fillId="37" borderId="36" xfId="0" applyFont="1" applyFill="1" applyBorder="1" applyAlignment="1">
      <alignment horizontal="center" vertical="center"/>
    </xf>
    <xf numFmtId="166" fontId="38" fillId="37" borderId="65" xfId="0" applyNumberFormat="1" applyFont="1" applyFill="1" applyBorder="1" applyAlignment="1">
      <alignment horizontal="center" vertical="center"/>
    </xf>
    <xf numFmtId="9" fontId="38" fillId="37" borderId="111" xfId="0" applyNumberFormat="1" applyFont="1" applyFill="1" applyBorder="1" applyAlignment="1">
      <alignment horizontal="center" vertical="center"/>
    </xf>
    <xf numFmtId="0" fontId="38" fillId="37" borderId="118" xfId="0" applyFont="1" applyFill="1" applyBorder="1" applyAlignment="1">
      <alignment horizontal="center" vertical="center"/>
    </xf>
    <xf numFmtId="0" fontId="38" fillId="37" borderId="72" xfId="0" applyFont="1" applyFill="1" applyBorder="1" applyAlignment="1">
      <alignment horizontal="center" vertical="center"/>
    </xf>
    <xf numFmtId="0" fontId="38" fillId="37" borderId="119" xfId="0" applyFont="1" applyFill="1" applyBorder="1" applyAlignment="1">
      <alignment horizontal="center" vertical="center"/>
    </xf>
    <xf numFmtId="2" fontId="38" fillId="37" borderId="111" xfId="0" applyNumberFormat="1" applyFont="1" applyFill="1" applyBorder="1" applyAlignment="1">
      <alignment horizontal="center" vertical="center"/>
    </xf>
    <xf numFmtId="0" fontId="38" fillId="5" borderId="68" xfId="0" applyFont="1" applyFill="1" applyBorder="1" applyAlignment="1">
      <alignment horizontal="center" vertical="center"/>
    </xf>
    <xf numFmtId="0" fontId="38" fillId="37" borderId="65" xfId="0" applyFont="1" applyFill="1" applyBorder="1" applyAlignment="1">
      <alignment horizontal="center" vertical="center"/>
    </xf>
    <xf numFmtId="0" fontId="10" fillId="5" borderId="68" xfId="0" applyFont="1" applyFill="1" applyBorder="1" applyAlignment="1">
      <alignment horizontal="center" vertical="center"/>
    </xf>
    <xf numFmtId="0" fontId="39" fillId="0" borderId="0" xfId="0" applyFont="1"/>
    <xf numFmtId="1" fontId="11" fillId="0" borderId="14"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7" fillId="0" borderId="0" xfId="0" applyFont="1" applyAlignment="1">
      <alignment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5" xfId="0" applyFont="1" applyBorder="1" applyAlignment="1">
      <alignment horizontal="right" vertical="center" wrapText="1"/>
    </xf>
    <xf numFmtId="166" fontId="11" fillId="0" borderId="14" xfId="0" applyNumberFormat="1" applyFont="1" applyBorder="1" applyAlignment="1">
      <alignment horizontal="center" vertical="center"/>
    </xf>
    <xf numFmtId="0" fontId="11" fillId="0" borderId="5" xfId="0" applyFont="1" applyBorder="1" applyAlignment="1">
      <alignment horizontal="right" vertical="center" wrapText="1"/>
    </xf>
    <xf numFmtId="166" fontId="11" fillId="0" borderId="6" xfId="0" applyNumberFormat="1" applyFont="1" applyBorder="1" applyAlignment="1">
      <alignment horizontal="center" vertical="center"/>
    </xf>
    <xf numFmtId="0" fontId="11" fillId="0" borderId="7" xfId="0" applyFont="1" applyBorder="1" applyAlignment="1">
      <alignment horizontal="right" vertical="center" wrapText="1"/>
    </xf>
    <xf numFmtId="166" fontId="11" fillId="0" borderId="8" xfId="0" applyNumberFormat="1" applyFont="1" applyBorder="1" applyAlignment="1">
      <alignment horizontal="center" vertical="center"/>
    </xf>
    <xf numFmtId="0" fontId="11" fillId="0" borderId="95" xfId="0" applyFont="1" applyBorder="1" applyAlignment="1">
      <alignment horizontal="right"/>
    </xf>
    <xf numFmtId="0" fontId="11" fillId="0" borderId="5" xfId="0" applyFont="1" applyBorder="1" applyAlignment="1">
      <alignment horizontal="right"/>
    </xf>
    <xf numFmtId="0" fontId="11" fillId="0" borderId="7" xfId="0" applyFont="1" applyBorder="1" applyAlignment="1">
      <alignment horizontal="right"/>
    </xf>
    <xf numFmtId="0" fontId="7" fillId="0" borderId="75" xfId="0" applyFont="1" applyBorder="1" applyAlignment="1">
      <alignment horizontal="center"/>
    </xf>
    <xf numFmtId="0" fontId="7" fillId="0" borderId="87" xfId="0" applyFont="1" applyBorder="1" applyAlignment="1">
      <alignment horizontal="center"/>
    </xf>
    <xf numFmtId="0" fontId="11" fillId="39" borderId="68" xfId="0" applyFont="1" applyFill="1" applyBorder="1"/>
    <xf numFmtId="0" fontId="7" fillId="39" borderId="68" xfId="0" applyFont="1" applyFill="1" applyBorder="1"/>
    <xf numFmtId="0" fontId="7" fillId="0" borderId="9" xfId="0" applyFont="1" applyBorder="1" applyAlignment="1">
      <alignment horizontal="center"/>
    </xf>
    <xf numFmtId="0" fontId="7" fillId="0" borderId="11" xfId="0" applyFont="1" applyBorder="1" applyAlignment="1">
      <alignment horizontal="center"/>
    </xf>
    <xf numFmtId="0" fontId="7" fillId="39" borderId="68" xfId="0" applyFont="1" applyFill="1" applyBorder="1" applyAlignment="1">
      <alignment horizontal="center"/>
    </xf>
    <xf numFmtId="0" fontId="10" fillId="0" borderId="9" xfId="0" applyFont="1" applyBorder="1" applyAlignment="1">
      <alignment horizontal="center"/>
    </xf>
    <xf numFmtId="0" fontId="10" fillId="0" borderId="11" xfId="0" applyFont="1" applyBorder="1" applyAlignment="1">
      <alignment horizontal="center"/>
    </xf>
    <xf numFmtId="0" fontId="10" fillId="39" borderId="68" xfId="0" applyFont="1" applyFill="1" applyBorder="1" applyAlignment="1">
      <alignment horizontal="center"/>
    </xf>
    <xf numFmtId="0" fontId="10" fillId="39" borderId="125" xfId="0" applyFont="1" applyFill="1" applyBorder="1"/>
    <xf numFmtId="0" fontId="10" fillId="39" borderId="68" xfId="0" applyFont="1" applyFill="1" applyBorder="1"/>
    <xf numFmtId="0" fontId="18" fillId="2" borderId="95" xfId="0" applyFont="1" applyFill="1" applyBorder="1" applyAlignment="1">
      <alignment horizontal="center" vertical="center"/>
    </xf>
    <xf numFmtId="0" fontId="18" fillId="16" borderId="14" xfId="0" applyFont="1" applyFill="1" applyBorder="1" applyAlignment="1">
      <alignment horizontal="center" vertical="center"/>
    </xf>
    <xf numFmtId="0" fontId="10" fillId="25" borderId="5" xfId="0" applyFont="1" applyFill="1" applyBorder="1"/>
    <xf numFmtId="0" fontId="10" fillId="2" borderId="6" xfId="0" applyFont="1" applyFill="1" applyBorder="1" applyAlignment="1">
      <alignment horizontal="center" vertical="center"/>
    </xf>
    <xf numFmtId="0" fontId="10" fillId="9" borderId="5" xfId="0" applyFont="1" applyFill="1" applyBorder="1"/>
    <xf numFmtId="0" fontId="10" fillId="26" borderId="5" xfId="0" applyFont="1" applyFill="1" applyBorder="1"/>
    <xf numFmtId="0" fontId="10" fillId="27" borderId="5" xfId="0" applyFont="1" applyFill="1" applyBorder="1"/>
    <xf numFmtId="0" fontId="10" fillId="20" borderId="7" xfId="0" applyFont="1" applyFill="1" applyBorder="1"/>
    <xf numFmtId="0" fontId="10" fillId="2" borderId="8" xfId="0" applyFont="1" applyFill="1" applyBorder="1" applyAlignment="1">
      <alignment horizontal="center" vertical="center"/>
    </xf>
    <xf numFmtId="0" fontId="7" fillId="25" borderId="126" xfId="0" applyFont="1" applyFill="1" applyBorder="1" applyAlignment="1">
      <alignment horizontal="center" vertical="center" wrapText="1"/>
    </xf>
    <xf numFmtId="0" fontId="11" fillId="9" borderId="127" xfId="0" applyFont="1" applyFill="1" applyBorder="1" applyAlignment="1">
      <alignment horizontal="center" vertical="center" wrapText="1"/>
    </xf>
    <xf numFmtId="0" fontId="11" fillId="26" borderId="127" xfId="0" applyFont="1" applyFill="1" applyBorder="1" applyAlignment="1">
      <alignment horizontal="center" vertical="center" wrapText="1"/>
    </xf>
    <xf numFmtId="0" fontId="11" fillId="27" borderId="127" xfId="0" applyFont="1" applyFill="1" applyBorder="1" applyAlignment="1">
      <alignment horizontal="center" vertical="center" wrapText="1"/>
    </xf>
    <xf numFmtId="0" fontId="11" fillId="20" borderId="127" xfId="0" applyFont="1" applyFill="1" applyBorder="1" applyAlignment="1">
      <alignment horizontal="center" vertical="center" wrapText="1"/>
    </xf>
    <xf numFmtId="0" fontId="11" fillId="10" borderId="128" xfId="0" applyFont="1" applyFill="1" applyBorder="1" applyAlignment="1">
      <alignment horizontal="center" vertical="center" wrapText="1"/>
    </xf>
    <xf numFmtId="0" fontId="7" fillId="25" borderId="129" xfId="0" applyFont="1" applyFill="1" applyBorder="1" applyAlignment="1">
      <alignment horizontal="center" vertical="center" wrapText="1"/>
    </xf>
    <xf numFmtId="0" fontId="7" fillId="28" borderId="32" xfId="0" applyFont="1" applyFill="1" applyBorder="1" applyAlignment="1">
      <alignment horizontal="center" vertical="center" wrapText="1"/>
    </xf>
    <xf numFmtId="0" fontId="11" fillId="9" borderId="38" xfId="0" applyFont="1" applyFill="1" applyBorder="1" applyAlignment="1">
      <alignment horizontal="center" vertical="center" wrapText="1"/>
    </xf>
    <xf numFmtId="0" fontId="11" fillId="26" borderId="38" xfId="0" applyFont="1" applyFill="1" applyBorder="1" applyAlignment="1">
      <alignment horizontal="center" vertical="center" wrapText="1"/>
    </xf>
    <xf numFmtId="0" fontId="11" fillId="27" borderId="38" xfId="0" applyFont="1" applyFill="1" applyBorder="1" applyAlignment="1">
      <alignment horizontal="center" vertical="center" wrapText="1"/>
    </xf>
    <xf numFmtId="0" fontId="11" fillId="20" borderId="2" xfId="0" applyFont="1" applyFill="1" applyBorder="1" applyAlignment="1">
      <alignment horizontal="center" vertical="center" wrapText="1"/>
    </xf>
    <xf numFmtId="0" fontId="11" fillId="5" borderId="68" xfId="0" applyFont="1" applyFill="1" applyBorder="1" applyAlignment="1">
      <alignment horizontal="center" vertical="center" wrapText="1"/>
    </xf>
    <xf numFmtId="1" fontId="44" fillId="0" borderId="3" xfId="0" applyNumberFormat="1" applyFont="1" applyBorder="1" applyAlignment="1">
      <alignment horizontal="center" vertical="center"/>
    </xf>
    <xf numFmtId="0" fontId="45" fillId="16" borderId="103" xfId="0" applyFont="1" applyFill="1" applyBorder="1" applyAlignment="1">
      <alignment vertical="center"/>
    </xf>
    <xf numFmtId="1" fontId="46" fillId="25" borderId="130" xfId="0" applyNumberFormat="1" applyFont="1" applyFill="1" applyBorder="1" applyAlignment="1">
      <alignment horizontal="center" vertical="center"/>
    </xf>
    <xf numFmtId="1" fontId="46" fillId="9" borderId="13" xfId="0" applyNumberFormat="1" applyFont="1" applyFill="1" applyBorder="1" applyAlignment="1">
      <alignment horizontal="center" vertical="center"/>
    </xf>
    <xf numFmtId="1" fontId="46" fillId="26" borderId="13" xfId="0" applyNumberFormat="1" applyFont="1" applyFill="1" applyBorder="1" applyAlignment="1">
      <alignment horizontal="center" vertical="center"/>
    </xf>
    <xf numFmtId="1" fontId="47" fillId="0" borderId="16" xfId="0" applyNumberFormat="1" applyFont="1" applyBorder="1" applyAlignment="1">
      <alignment horizontal="center" vertical="center"/>
    </xf>
    <xf numFmtId="1" fontId="46" fillId="0" borderId="13" xfId="0" applyNumberFormat="1" applyFont="1" applyBorder="1" applyAlignment="1">
      <alignment horizontal="center" vertical="center"/>
    </xf>
    <xf numFmtId="1" fontId="46" fillId="0" borderId="14" xfId="0" applyNumberFormat="1" applyFont="1" applyBorder="1" applyAlignment="1">
      <alignment horizontal="center" vertical="center"/>
    </xf>
    <xf numFmtId="1" fontId="46" fillId="25" borderId="95" xfId="0" applyNumberFormat="1" applyFont="1" applyFill="1" applyBorder="1" applyAlignment="1">
      <alignment horizontal="center" vertical="center"/>
    </xf>
    <xf numFmtId="2" fontId="46" fillId="0" borderId="13" xfId="0" applyNumberFormat="1" applyFont="1" applyBorder="1" applyAlignment="1">
      <alignment horizontal="center" vertical="center"/>
    </xf>
    <xf numFmtId="1" fontId="46" fillId="25" borderId="5" xfId="0" applyNumberFormat="1" applyFont="1" applyFill="1" applyBorder="1" applyAlignment="1">
      <alignment horizontal="center" vertical="center"/>
    </xf>
    <xf numFmtId="1" fontId="46" fillId="9" borderId="16" xfId="0" applyNumberFormat="1" applyFont="1" applyFill="1" applyBorder="1" applyAlignment="1">
      <alignment horizontal="center" vertical="center"/>
    </xf>
    <xf numFmtId="1" fontId="46" fillId="26" borderId="16" xfId="0" applyNumberFormat="1" applyFont="1" applyFill="1" applyBorder="1" applyAlignment="1">
      <alignment horizontal="center" vertical="center"/>
    </xf>
    <xf numFmtId="1" fontId="46" fillId="27" borderId="16" xfId="0" applyNumberFormat="1" applyFont="1" applyFill="1" applyBorder="1" applyAlignment="1">
      <alignment horizontal="center" vertical="center"/>
    </xf>
    <xf numFmtId="1" fontId="46" fillId="20" borderId="6" xfId="0" applyNumberFormat="1" applyFont="1" applyFill="1" applyBorder="1" applyAlignment="1">
      <alignment horizontal="center" vertical="center"/>
    </xf>
    <xf numFmtId="9" fontId="46" fillId="25" borderId="5" xfId="0" applyNumberFormat="1" applyFont="1" applyFill="1" applyBorder="1" applyAlignment="1">
      <alignment horizontal="center" vertical="center"/>
    </xf>
    <xf numFmtId="9" fontId="46" fillId="9" borderId="16" xfId="0" applyNumberFormat="1" applyFont="1" applyFill="1" applyBorder="1" applyAlignment="1">
      <alignment horizontal="center" vertical="center"/>
    </xf>
    <xf numFmtId="9" fontId="46" fillId="26" borderId="16" xfId="0" applyNumberFormat="1" applyFont="1" applyFill="1" applyBorder="1" applyAlignment="1">
      <alignment horizontal="center" vertical="center"/>
    </xf>
    <xf numFmtId="9" fontId="46" fillId="27" borderId="16" xfId="0" applyNumberFormat="1" applyFont="1" applyFill="1" applyBorder="1" applyAlignment="1">
      <alignment horizontal="center" vertical="center"/>
    </xf>
    <xf numFmtId="9" fontId="46" fillId="20" borderId="6" xfId="0" applyNumberFormat="1" applyFont="1" applyFill="1" applyBorder="1" applyAlignment="1">
      <alignment horizontal="center" vertical="center"/>
    </xf>
    <xf numFmtId="0" fontId="11" fillId="5" borderId="68" xfId="0" applyFont="1" applyFill="1" applyBorder="1" applyAlignment="1">
      <alignment vertical="center"/>
    </xf>
    <xf numFmtId="1" fontId="44" fillId="0" borderId="5" xfId="0" applyNumberFormat="1" applyFont="1" applyBorder="1" applyAlignment="1">
      <alignment horizontal="center" vertical="center"/>
    </xf>
    <xf numFmtId="1" fontId="47" fillId="25" borderId="109" xfId="0" applyNumberFormat="1" applyFont="1" applyFill="1" applyBorder="1" applyAlignment="1">
      <alignment horizontal="center" vertical="center"/>
    </xf>
    <xf numFmtId="1" fontId="47" fillId="9" borderId="16" xfId="0" applyNumberFormat="1" applyFont="1" applyFill="1" applyBorder="1" applyAlignment="1">
      <alignment horizontal="center" vertical="center"/>
    </xf>
    <xf numFmtId="1" fontId="47" fillId="26" borderId="16" xfId="0" applyNumberFormat="1" applyFont="1" applyFill="1" applyBorder="1" applyAlignment="1">
      <alignment horizontal="center" vertical="center"/>
    </xf>
    <xf numFmtId="1" fontId="47" fillId="0" borderId="6" xfId="0" applyNumberFormat="1" applyFont="1" applyBorder="1" applyAlignment="1">
      <alignment horizontal="center" vertical="center"/>
    </xf>
    <xf numFmtId="1" fontId="47" fillId="25" borderId="5" xfId="0" applyNumberFormat="1" applyFont="1" applyFill="1" applyBorder="1" applyAlignment="1">
      <alignment horizontal="center" vertical="center"/>
    </xf>
    <xf numFmtId="2" fontId="47" fillId="0" borderId="16" xfId="0" applyNumberFormat="1" applyFont="1" applyBorder="1" applyAlignment="1">
      <alignment horizontal="center" vertical="center"/>
    </xf>
    <xf numFmtId="1" fontId="47" fillId="27" borderId="16" xfId="0" applyNumberFormat="1" applyFont="1" applyFill="1" applyBorder="1" applyAlignment="1">
      <alignment horizontal="center" vertical="center"/>
    </xf>
    <xf numFmtId="1" fontId="47" fillId="20" borderId="6" xfId="0" applyNumberFormat="1" applyFont="1" applyFill="1" applyBorder="1" applyAlignment="1">
      <alignment horizontal="center" vertical="center"/>
    </xf>
    <xf numFmtId="9" fontId="47" fillId="25" borderId="5" xfId="0" applyNumberFormat="1" applyFont="1" applyFill="1" applyBorder="1" applyAlignment="1">
      <alignment horizontal="center" vertical="center"/>
    </xf>
    <xf numFmtId="9" fontId="47" fillId="9" borderId="16" xfId="0" applyNumberFormat="1" applyFont="1" applyFill="1" applyBorder="1" applyAlignment="1">
      <alignment horizontal="center" vertical="center"/>
    </xf>
    <xf numFmtId="9" fontId="47" fillId="26" borderId="16" xfId="0" applyNumberFormat="1" applyFont="1" applyFill="1" applyBorder="1" applyAlignment="1">
      <alignment horizontal="center" vertical="center"/>
    </xf>
    <xf numFmtId="9" fontId="47" fillId="27" borderId="16" xfId="0" applyNumberFormat="1" applyFont="1" applyFill="1" applyBorder="1" applyAlignment="1">
      <alignment horizontal="center" vertical="center"/>
    </xf>
    <xf numFmtId="9" fontId="47" fillId="20" borderId="6" xfId="0" applyNumberFormat="1" applyFont="1" applyFill="1" applyBorder="1" applyAlignment="1">
      <alignment horizontal="center" vertical="center"/>
    </xf>
    <xf numFmtId="0" fontId="45" fillId="2" borderId="103" xfId="0" applyFont="1" applyFill="1" applyBorder="1" applyAlignment="1">
      <alignment vertical="center"/>
    </xf>
    <xf numFmtId="2" fontId="46" fillId="0" borderId="16" xfId="0" applyNumberFormat="1" applyFont="1" applyBorder="1" applyAlignment="1">
      <alignment horizontal="center"/>
    </xf>
    <xf numFmtId="0" fontId="45" fillId="16" borderId="131" xfId="0" applyFont="1" applyFill="1" applyBorder="1" applyAlignment="1">
      <alignment vertical="center"/>
    </xf>
    <xf numFmtId="1" fontId="44" fillId="0" borderId="18" xfId="0" applyNumberFormat="1" applyFont="1" applyBorder="1" applyAlignment="1">
      <alignment horizontal="center" vertical="center"/>
    </xf>
    <xf numFmtId="0" fontId="45" fillId="16" borderId="6" xfId="0" applyFont="1" applyFill="1" applyBorder="1" applyAlignment="1">
      <alignment vertical="center"/>
    </xf>
    <xf numFmtId="1" fontId="47" fillId="25" borderId="132" xfId="0" applyNumberFormat="1" applyFont="1" applyFill="1" applyBorder="1" applyAlignment="1">
      <alignment horizontal="center" vertical="center"/>
    </xf>
    <xf numFmtId="1" fontId="47" fillId="9" borderId="133" xfId="0" applyNumberFormat="1" applyFont="1" applyFill="1" applyBorder="1" applyAlignment="1">
      <alignment horizontal="center" vertical="center"/>
    </xf>
    <xf numFmtId="1" fontId="47" fillId="26" borderId="133" xfId="0" applyNumberFormat="1" applyFont="1" applyFill="1" applyBorder="1" applyAlignment="1">
      <alignment horizontal="center" vertical="center"/>
    </xf>
    <xf numFmtId="1" fontId="47" fillId="0" borderId="134" xfId="0" applyNumberFormat="1" applyFont="1" applyBorder="1" applyAlignment="1">
      <alignment horizontal="center" vertical="center"/>
    </xf>
    <xf numFmtId="1" fontId="47" fillId="0" borderId="135" xfId="0" applyNumberFormat="1" applyFont="1" applyBorder="1" applyAlignment="1">
      <alignment horizontal="center" vertical="center"/>
    </xf>
    <xf numFmtId="2" fontId="47" fillId="0" borderId="134" xfId="0" applyNumberFormat="1" applyFont="1" applyBorder="1" applyAlignment="1">
      <alignment horizontal="center" vertical="center"/>
    </xf>
    <xf numFmtId="1" fontId="47" fillId="25" borderId="60" xfId="0" applyNumberFormat="1" applyFont="1" applyFill="1" applyBorder="1" applyAlignment="1">
      <alignment horizontal="center" vertical="center"/>
    </xf>
    <xf numFmtId="1" fontId="47" fillId="27" borderId="133" xfId="0" applyNumberFormat="1" applyFont="1" applyFill="1" applyBorder="1" applyAlignment="1">
      <alignment horizontal="center" vertical="center"/>
    </xf>
    <xf numFmtId="1" fontId="47" fillId="20" borderId="136" xfId="0" applyNumberFormat="1" applyFont="1" applyFill="1" applyBorder="1" applyAlignment="1">
      <alignment horizontal="center" vertical="center"/>
    </xf>
    <xf numFmtId="9" fontId="47" fillId="25" borderId="60" xfId="0" applyNumberFormat="1" applyFont="1" applyFill="1" applyBorder="1" applyAlignment="1">
      <alignment horizontal="center" vertical="center"/>
    </xf>
    <xf numFmtId="9" fontId="47" fillId="9" borderId="133" xfId="0" applyNumberFormat="1" applyFont="1" applyFill="1" applyBorder="1" applyAlignment="1">
      <alignment horizontal="center" vertical="center"/>
    </xf>
    <xf numFmtId="9" fontId="47" fillId="26" borderId="133" xfId="0" applyNumberFormat="1" applyFont="1" applyFill="1" applyBorder="1" applyAlignment="1">
      <alignment horizontal="center" vertical="center"/>
    </xf>
    <xf numFmtId="9" fontId="47" fillId="27" borderId="133" xfId="0" applyNumberFormat="1" applyFont="1" applyFill="1" applyBorder="1" applyAlignment="1">
      <alignment horizontal="center" vertical="center"/>
    </xf>
    <xf numFmtId="9" fontId="47" fillId="20" borderId="136" xfId="0" applyNumberFormat="1" applyFont="1" applyFill="1" applyBorder="1" applyAlignment="1">
      <alignment horizontal="center" vertical="center"/>
    </xf>
    <xf numFmtId="0" fontId="45" fillId="2" borderId="6" xfId="0" applyFont="1" applyFill="1" applyBorder="1" applyAlignment="1">
      <alignment vertical="center"/>
    </xf>
    <xf numFmtId="0" fontId="45" fillId="0" borderId="6" xfId="0" applyFont="1" applyBorder="1" applyAlignment="1">
      <alignment vertical="center"/>
    </xf>
    <xf numFmtId="1" fontId="44" fillId="0" borderId="114" xfId="0" applyNumberFormat="1" applyFont="1" applyBorder="1" applyAlignment="1">
      <alignment horizontal="center" vertical="center"/>
    </xf>
    <xf numFmtId="0" fontId="45" fillId="0" borderId="93" xfId="0" applyFont="1" applyBorder="1" applyAlignment="1">
      <alignment vertical="center"/>
    </xf>
    <xf numFmtId="1" fontId="47" fillId="25" borderId="116" xfId="0" applyNumberFormat="1" applyFont="1" applyFill="1" applyBorder="1" applyAlignment="1">
      <alignment horizontal="center" vertical="center"/>
    </xf>
    <xf numFmtId="1" fontId="47" fillId="9" borderId="20" xfId="0" applyNumberFormat="1" applyFont="1" applyFill="1" applyBorder="1" applyAlignment="1">
      <alignment horizontal="center" vertical="center"/>
    </xf>
    <xf numFmtId="1" fontId="47" fillId="26" borderId="20" xfId="0" applyNumberFormat="1" applyFont="1" applyFill="1" applyBorder="1" applyAlignment="1">
      <alignment horizontal="center" vertical="center"/>
    </xf>
    <xf numFmtId="1" fontId="47" fillId="0" borderId="20" xfId="0" applyNumberFormat="1" applyFont="1" applyBorder="1" applyAlignment="1">
      <alignment horizontal="center" vertical="center"/>
    </xf>
    <xf numFmtId="1" fontId="47" fillId="0" borderId="8" xfId="0" applyNumberFormat="1" applyFont="1" applyBorder="1" applyAlignment="1">
      <alignment horizontal="center" vertical="center"/>
    </xf>
    <xf numFmtId="1" fontId="47" fillId="25" borderId="7" xfId="0" applyNumberFormat="1" applyFont="1" applyFill="1" applyBorder="1" applyAlignment="1">
      <alignment horizontal="center" vertical="center"/>
    </xf>
    <xf numFmtId="2" fontId="47" fillId="0" borderId="20" xfId="0" applyNumberFormat="1" applyFont="1" applyBorder="1" applyAlignment="1">
      <alignment horizontal="center" vertical="center"/>
    </xf>
    <xf numFmtId="1" fontId="48" fillId="25" borderId="102" xfId="0" applyNumberFormat="1" applyFont="1" applyFill="1" applyBorder="1" applyAlignment="1">
      <alignment horizontal="center" vertical="center" shrinkToFit="1"/>
    </xf>
    <xf numFmtId="1" fontId="48" fillId="9" borderId="64" xfId="0" applyNumberFormat="1" applyFont="1" applyFill="1" applyBorder="1" applyAlignment="1">
      <alignment horizontal="center" vertical="center" shrinkToFit="1"/>
    </xf>
    <xf numFmtId="1" fontId="48" fillId="26" borderId="64" xfId="0" applyNumberFormat="1" applyFont="1" applyFill="1" applyBorder="1" applyAlignment="1">
      <alignment horizontal="center" vertical="center" shrinkToFit="1"/>
    </xf>
    <xf numFmtId="1" fontId="48" fillId="10" borderId="64" xfId="0" applyNumberFormat="1" applyFont="1" applyFill="1" applyBorder="1" applyAlignment="1">
      <alignment horizontal="center" vertical="center" shrinkToFit="1"/>
    </xf>
    <xf numFmtId="2" fontId="48" fillId="10" borderId="65" xfId="0" applyNumberFormat="1" applyFont="1" applyFill="1" applyBorder="1" applyAlignment="1">
      <alignment horizontal="center" vertical="center" shrinkToFit="1"/>
    </xf>
    <xf numFmtId="1" fontId="48" fillId="10" borderId="65" xfId="0" applyNumberFormat="1" applyFont="1" applyFill="1" applyBorder="1" applyAlignment="1">
      <alignment horizontal="center" vertical="center" shrinkToFit="1"/>
    </xf>
    <xf numFmtId="2" fontId="48" fillId="10" borderId="64" xfId="0" applyNumberFormat="1" applyFont="1" applyFill="1" applyBorder="1" applyAlignment="1">
      <alignment horizontal="center" vertical="center" shrinkToFit="1"/>
    </xf>
    <xf numFmtId="1" fontId="48" fillId="10" borderId="1" xfId="0" applyNumberFormat="1" applyFont="1" applyFill="1" applyBorder="1" applyAlignment="1">
      <alignment horizontal="center" vertical="center" shrinkToFit="1"/>
    </xf>
    <xf numFmtId="1" fontId="48" fillId="10" borderId="38" xfId="0" applyNumberFormat="1" applyFont="1" applyFill="1" applyBorder="1" applyAlignment="1">
      <alignment horizontal="center" vertical="center" shrinkToFit="1"/>
    </xf>
    <xf numFmtId="1" fontId="48" fillId="10" borderId="2" xfId="0" applyNumberFormat="1" applyFont="1" applyFill="1" applyBorder="1" applyAlignment="1">
      <alignment horizontal="center" vertical="center" shrinkToFit="1"/>
    </xf>
    <xf numFmtId="9" fontId="48" fillId="10" borderId="1" xfId="0" applyNumberFormat="1" applyFont="1" applyFill="1" applyBorder="1" applyAlignment="1">
      <alignment horizontal="center" vertical="center" shrinkToFit="1"/>
    </xf>
    <xf numFmtId="9" fontId="48" fillId="10" borderId="38" xfId="0" applyNumberFormat="1" applyFont="1" applyFill="1" applyBorder="1" applyAlignment="1">
      <alignment horizontal="center" vertical="center" shrinkToFit="1"/>
    </xf>
    <xf numFmtId="9" fontId="48" fillId="10" borderId="2" xfId="0" applyNumberFormat="1" applyFont="1" applyFill="1" applyBorder="1" applyAlignment="1">
      <alignment horizontal="center" vertical="center" shrinkToFit="1"/>
    </xf>
    <xf numFmtId="0" fontId="49" fillId="5" borderId="68" xfId="0" applyFont="1" applyFill="1" applyBorder="1"/>
    <xf numFmtId="0" fontId="11" fillId="16" borderId="33" xfId="0" applyFont="1" applyFill="1" applyBorder="1"/>
    <xf numFmtId="0" fontId="11" fillId="2" borderId="33" xfId="0" applyFont="1" applyFill="1" applyBorder="1"/>
    <xf numFmtId="0" fontId="11" fillId="5" borderId="33" xfId="0" applyFont="1" applyFill="1" applyBorder="1"/>
    <xf numFmtId="0" fontId="7" fillId="4" borderId="10" xfId="0" applyFont="1" applyFill="1" applyBorder="1" applyAlignment="1">
      <alignment horizontal="center"/>
    </xf>
    <xf numFmtId="0" fontId="7" fillId="5" borderId="10" xfId="0" applyFont="1" applyFill="1" applyBorder="1"/>
    <xf numFmtId="0" fontId="7" fillId="5" borderId="31" xfId="0" applyFont="1" applyFill="1" applyBorder="1"/>
    <xf numFmtId="0" fontId="11" fillId="26" borderId="68" xfId="0" applyFont="1" applyFill="1" applyBorder="1" applyAlignment="1">
      <alignment horizontal="right" vertical="center"/>
    </xf>
    <xf numFmtId="0" fontId="28" fillId="26" borderId="33" xfId="0" applyFont="1" applyFill="1" applyBorder="1" applyAlignment="1">
      <alignment horizontal="center" vertical="center"/>
    </xf>
    <xf numFmtId="0" fontId="11" fillId="26" borderId="68" xfId="0" applyFont="1" applyFill="1" applyBorder="1"/>
    <xf numFmtId="0" fontId="50" fillId="26" borderId="68" xfId="0" applyFont="1" applyFill="1" applyBorder="1"/>
    <xf numFmtId="0" fontId="7" fillId="4" borderId="10" xfId="0" applyFont="1" applyFill="1" applyBorder="1" applyAlignment="1">
      <alignment horizontal="center" vertical="center"/>
    </xf>
    <xf numFmtId="0" fontId="28" fillId="26" borderId="68" xfId="0" applyFont="1" applyFill="1" applyBorder="1" applyAlignment="1">
      <alignment horizontal="right" vertical="center"/>
    </xf>
    <xf numFmtId="0" fontId="11" fillId="0" borderId="33" xfId="0" applyFont="1" applyBorder="1" applyAlignment="1">
      <alignment horizontal="center" vertical="center"/>
    </xf>
    <xf numFmtId="0" fontId="28" fillId="26" borderId="68" xfId="0" applyFont="1" applyFill="1" applyBorder="1" applyAlignment="1">
      <alignment horizontal="left" vertical="center"/>
    </xf>
    <xf numFmtId="168" fontId="11" fillId="26" borderId="33" xfId="0" applyNumberFormat="1" applyFont="1" applyFill="1" applyBorder="1" applyAlignment="1">
      <alignment horizontal="right" vertical="center"/>
    </xf>
    <xf numFmtId="0" fontId="11" fillId="26" borderId="33" xfId="0" applyFont="1" applyFill="1" applyBorder="1"/>
    <xf numFmtId="0" fontId="7" fillId="0" borderId="33" xfId="0" applyFont="1" applyBorder="1" applyAlignment="1">
      <alignment horizontal="center" vertical="center"/>
    </xf>
    <xf numFmtId="0" fontId="18" fillId="26" borderId="68" xfId="0" applyFont="1" applyFill="1" applyBorder="1" applyAlignment="1">
      <alignment horizontal="left" vertical="center"/>
    </xf>
    <xf numFmtId="168" fontId="7" fillId="26" borderId="33" xfId="0" applyNumberFormat="1" applyFont="1" applyFill="1" applyBorder="1" applyAlignment="1">
      <alignment horizontal="right" vertical="center"/>
    </xf>
    <xf numFmtId="0" fontId="32" fillId="41" borderId="68" xfId="0" applyFont="1" applyFill="1" applyBorder="1" applyAlignment="1">
      <alignment horizontal="center" vertical="center"/>
    </xf>
    <xf numFmtId="0" fontId="7" fillId="5" borderId="68" xfId="0" applyFont="1" applyFill="1" applyBorder="1" applyAlignment="1">
      <alignment horizontal="left" vertical="center"/>
    </xf>
    <xf numFmtId="0" fontId="28" fillId="41" borderId="68" xfId="0" applyFont="1" applyFill="1" applyBorder="1" applyAlignment="1">
      <alignment horizontal="center" vertical="center"/>
    </xf>
    <xf numFmtId="0" fontId="28" fillId="26" borderId="68" xfId="0" applyFont="1" applyFill="1" applyBorder="1" applyAlignment="1">
      <alignment horizontal="center" vertical="center"/>
    </xf>
    <xf numFmtId="0" fontId="11" fillId="26" borderId="68" xfId="0" applyFont="1" applyFill="1" applyBorder="1" applyAlignment="1">
      <alignment horizontal="center" vertical="center"/>
    </xf>
    <xf numFmtId="0" fontId="28" fillId="2" borderId="68" xfId="0" applyFont="1" applyFill="1" applyBorder="1" applyAlignment="1">
      <alignment horizontal="center" vertical="center"/>
    </xf>
    <xf numFmtId="168" fontId="28" fillId="42" borderId="68" xfId="0" applyNumberFormat="1" applyFont="1" applyFill="1" applyBorder="1" applyAlignment="1">
      <alignment horizontal="center" vertical="center"/>
    </xf>
    <xf numFmtId="0" fontId="10" fillId="4" borderId="10" xfId="0" applyFont="1" applyFill="1" applyBorder="1" applyAlignment="1">
      <alignment horizontal="center"/>
    </xf>
    <xf numFmtId="0" fontId="10" fillId="5" borderId="10" xfId="0" applyFont="1" applyFill="1" applyBorder="1"/>
    <xf numFmtId="0" fontId="10" fillId="5" borderId="31" xfId="0" applyFont="1" applyFill="1" applyBorder="1"/>
    <xf numFmtId="0" fontId="32" fillId="26" borderId="68" xfId="0" applyFont="1" applyFill="1" applyBorder="1" applyAlignment="1">
      <alignment horizontal="right" vertical="center"/>
    </xf>
    <xf numFmtId="0" fontId="10" fillId="5" borderId="99" xfId="0" applyFont="1" applyFill="1" applyBorder="1" applyAlignment="1">
      <alignment horizontal="center"/>
    </xf>
    <xf numFmtId="0" fontId="44" fillId="2" borderId="68" xfId="0" applyFont="1" applyFill="1" applyBorder="1" applyAlignment="1">
      <alignment horizontal="center" vertical="center"/>
    </xf>
    <xf numFmtId="168" fontId="11" fillId="2" borderId="68" xfId="0" applyNumberFormat="1" applyFont="1" applyFill="1" applyBorder="1" applyAlignment="1">
      <alignment horizontal="right" vertical="center"/>
    </xf>
    <xf numFmtId="0" fontId="11" fillId="2" borderId="68" xfId="0" applyFont="1" applyFill="1" applyBorder="1" applyAlignment="1">
      <alignment vertical="center"/>
    </xf>
    <xf numFmtId="0" fontId="7" fillId="9" borderId="62" xfId="0" applyFont="1" applyFill="1" applyBorder="1" applyAlignment="1">
      <alignment horizontal="center" vertical="center"/>
    </xf>
    <xf numFmtId="0" fontId="7" fillId="34" borderId="38" xfId="0" applyFont="1" applyFill="1" applyBorder="1" applyAlignment="1">
      <alignment horizontal="center" vertical="center"/>
    </xf>
    <xf numFmtId="0" fontId="7" fillId="2" borderId="38" xfId="0" applyFont="1" applyFill="1" applyBorder="1" applyAlignment="1">
      <alignment horizontal="center" vertical="center"/>
    </xf>
    <xf numFmtId="0" fontId="7" fillId="9" borderId="38" xfId="0" applyFont="1" applyFill="1" applyBorder="1" applyAlignment="1">
      <alignment horizontal="center" vertical="center"/>
    </xf>
    <xf numFmtId="0" fontId="61" fillId="0" borderId="38" xfId="0" applyFont="1" applyBorder="1" applyAlignment="1">
      <alignment horizontal="center" vertical="center" wrapText="1"/>
    </xf>
    <xf numFmtId="0" fontId="62" fillId="0" borderId="38" xfId="0" applyFont="1" applyBorder="1" applyAlignment="1">
      <alignment horizontal="center" vertical="center" wrapText="1"/>
    </xf>
    <xf numFmtId="0" fontId="7" fillId="9" borderId="64" xfId="0" applyFont="1" applyFill="1" applyBorder="1" applyAlignment="1">
      <alignment horizontal="center" vertical="center"/>
    </xf>
    <xf numFmtId="0" fontId="7" fillId="34" borderId="64" xfId="0" applyFont="1" applyFill="1" applyBorder="1" applyAlignment="1">
      <alignment horizontal="center" vertical="center"/>
    </xf>
    <xf numFmtId="0" fontId="7" fillId="2" borderId="64" xfId="0" applyFont="1" applyFill="1" applyBorder="1" applyAlignment="1">
      <alignment horizontal="center" vertical="center"/>
    </xf>
    <xf numFmtId="0" fontId="32" fillId="10" borderId="111" xfId="0" applyFont="1" applyFill="1" applyBorder="1" applyAlignment="1">
      <alignment horizontal="center" vertical="center" wrapText="1"/>
    </xf>
    <xf numFmtId="0" fontId="32" fillId="35" borderId="95" xfId="0" applyFont="1" applyFill="1" applyBorder="1" applyAlignment="1">
      <alignment horizontal="center" vertical="center" wrapText="1"/>
    </xf>
    <xf numFmtId="0" fontId="32" fillId="50"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9"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4" xfId="0" applyFont="1" applyFill="1" applyBorder="1" applyAlignment="1">
      <alignment horizontal="center" vertical="center"/>
    </xf>
    <xf numFmtId="0" fontId="7" fillId="9" borderId="1" xfId="0" applyFont="1" applyFill="1" applyBorder="1" applyAlignment="1">
      <alignment horizontal="center" vertical="center" wrapText="1"/>
    </xf>
    <xf numFmtId="0" fontId="7" fillId="34" borderId="38" xfId="0" applyFont="1" applyFill="1" applyBorder="1" applyAlignment="1">
      <alignment horizontal="center" vertical="center" wrapText="1"/>
    </xf>
    <xf numFmtId="0" fontId="7" fillId="46" borderId="116" xfId="0" applyFont="1" applyFill="1" applyBorder="1" applyAlignment="1">
      <alignment horizontal="center" vertical="center" wrapText="1"/>
    </xf>
    <xf numFmtId="0" fontId="7" fillId="46" borderId="20" xfId="0" applyFont="1" applyFill="1" applyBorder="1" applyAlignment="1">
      <alignment horizontal="center" vertical="center" wrapText="1"/>
    </xf>
    <xf numFmtId="0" fontId="7" fillId="46" borderId="20" xfId="0" applyFont="1" applyFill="1" applyBorder="1" applyAlignment="1">
      <alignment horizontal="center" vertical="center"/>
    </xf>
    <xf numFmtId="0" fontId="32" fillId="46" borderId="64" xfId="0" applyFont="1" applyFill="1" applyBorder="1" applyAlignment="1">
      <alignment horizontal="center" vertical="center" wrapText="1"/>
    </xf>
    <xf numFmtId="0" fontId="7" fillId="27" borderId="7" xfId="0" applyFont="1" applyFill="1" applyBorder="1" applyAlignment="1">
      <alignment horizontal="center" vertical="center" wrapText="1"/>
    </xf>
    <xf numFmtId="0" fontId="7" fillId="27" borderId="20" xfId="0" applyFont="1" applyFill="1" applyBorder="1" applyAlignment="1">
      <alignment horizontal="center" vertical="center" wrapText="1"/>
    </xf>
    <xf numFmtId="0" fontId="7" fillId="27" borderId="64" xfId="0" applyFont="1" applyFill="1" applyBorder="1" applyAlignment="1">
      <alignment horizontal="center" vertical="center"/>
    </xf>
    <xf numFmtId="0" fontId="18" fillId="50" borderId="102" xfId="0" applyFont="1" applyFill="1" applyBorder="1" applyAlignment="1">
      <alignment horizontal="center" vertical="center" wrapText="1"/>
    </xf>
    <xf numFmtId="0" fontId="18" fillId="42" borderId="64" xfId="0" applyFont="1" applyFill="1" applyBorder="1" applyAlignment="1">
      <alignment horizontal="center" vertical="center" wrapText="1"/>
    </xf>
    <xf numFmtId="0" fontId="18" fillId="51" borderId="65"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7" fillId="27" borderId="63" xfId="0" applyFont="1" applyFill="1" applyBorder="1" applyAlignment="1">
      <alignment horizontal="center" vertical="center" wrapText="1"/>
    </xf>
    <xf numFmtId="0" fontId="7" fillId="27" borderId="64" xfId="0" applyFont="1" applyFill="1" applyBorder="1" applyAlignment="1">
      <alignment horizontal="center" vertical="center" wrapText="1"/>
    </xf>
    <xf numFmtId="0" fontId="7" fillId="27" borderId="111" xfId="0" applyFont="1" applyFill="1" applyBorder="1" applyAlignment="1">
      <alignment horizontal="center" vertical="center"/>
    </xf>
    <xf numFmtId="0" fontId="7" fillId="27" borderId="33" xfId="0" applyFont="1" applyFill="1" applyBorder="1" applyAlignment="1">
      <alignment horizontal="center" vertical="center"/>
    </xf>
    <xf numFmtId="0" fontId="63" fillId="0" borderId="45" xfId="0" applyFont="1" applyBorder="1" applyAlignment="1">
      <alignment horizontal="left" vertical="center"/>
    </xf>
    <xf numFmtId="0" fontId="7" fillId="0" borderId="185" xfId="0" applyFont="1" applyBorder="1" applyAlignment="1">
      <alignment horizontal="center" vertical="center"/>
    </xf>
    <xf numFmtId="0" fontId="22" fillId="5" borderId="45" xfId="0" applyFont="1" applyFill="1" applyBorder="1" applyAlignment="1">
      <alignment horizontal="right"/>
    </xf>
    <xf numFmtId="0" fontId="22" fillId="0" borderId="43" xfId="0" applyFont="1" applyBorder="1" applyAlignment="1">
      <alignment horizontal="center" vertical="center"/>
    </xf>
    <xf numFmtId="0" fontId="7" fillId="9" borderId="48" xfId="0" applyFont="1" applyFill="1" applyBorder="1" applyAlignment="1">
      <alignment horizontal="center" vertical="center"/>
    </xf>
    <xf numFmtId="0" fontId="21" fillId="0" borderId="186" xfId="0" applyFont="1" applyBorder="1" applyAlignment="1">
      <alignment horizontal="center" vertical="center"/>
    </xf>
    <xf numFmtId="0" fontId="7" fillId="9" borderId="49" xfId="0" applyFont="1" applyFill="1" applyBorder="1" applyAlignment="1">
      <alignment horizontal="center" vertical="center"/>
    </xf>
    <xf numFmtId="0" fontId="7" fillId="34" borderId="49" xfId="0" applyFont="1" applyFill="1" applyBorder="1" applyAlignment="1">
      <alignment horizontal="center" vertical="center"/>
    </xf>
    <xf numFmtId="0" fontId="7" fillId="2" borderId="48" xfId="0" applyFont="1" applyFill="1" applyBorder="1" applyAlignment="1">
      <alignment horizontal="center" vertical="center"/>
    </xf>
    <xf numFmtId="0" fontId="7" fillId="10" borderId="48" xfId="0" applyFont="1" applyFill="1" applyBorder="1" applyAlignment="1">
      <alignment horizontal="center" vertical="center"/>
    </xf>
    <xf numFmtId="9" fontId="32" fillId="35" borderId="5" xfId="0" applyNumberFormat="1" applyFont="1" applyFill="1" applyBorder="1" applyAlignment="1">
      <alignment horizontal="center" vertical="center"/>
    </xf>
    <xf numFmtId="9" fontId="32" fillId="50" borderId="16" xfId="0" applyNumberFormat="1" applyFont="1" applyFill="1" applyBorder="1" applyAlignment="1">
      <alignment horizontal="center" vertical="center"/>
    </xf>
    <xf numFmtId="9" fontId="32" fillId="2" borderId="6" xfId="0" applyNumberFormat="1" applyFont="1" applyFill="1" applyBorder="1" applyAlignment="1">
      <alignment horizontal="center" vertical="center"/>
    </xf>
    <xf numFmtId="0" fontId="22" fillId="0" borderId="52" xfId="0" applyFont="1" applyBorder="1" applyAlignment="1">
      <alignment horizontal="center" vertical="center"/>
    </xf>
    <xf numFmtId="0" fontId="22" fillId="0" borderId="16" xfId="0" applyFont="1" applyBorder="1" applyAlignment="1">
      <alignment horizontal="center" vertical="center"/>
    </xf>
    <xf numFmtId="0" fontId="21" fillId="0" borderId="14" xfId="0" applyFont="1" applyBorder="1" applyAlignment="1">
      <alignment horizontal="center" vertical="center"/>
    </xf>
    <xf numFmtId="0" fontId="22" fillId="0" borderId="3" xfId="0" applyFont="1" applyBorder="1" applyAlignment="1">
      <alignment horizontal="center" vertical="center"/>
    </xf>
    <xf numFmtId="0" fontId="20" fillId="0" borderId="4" xfId="0" applyFont="1" applyBorder="1" applyAlignment="1">
      <alignment horizontal="center" vertical="center"/>
    </xf>
    <xf numFmtId="0" fontId="21" fillId="0" borderId="95" xfId="0" applyFont="1" applyBorder="1" applyAlignment="1">
      <alignment horizontal="center" vertical="center"/>
    </xf>
    <xf numFmtId="0" fontId="22" fillId="0" borderId="13" xfId="0" applyFont="1" applyBorder="1" applyAlignment="1">
      <alignment horizontal="center" vertical="center"/>
    </xf>
    <xf numFmtId="0" fontId="7" fillId="9" borderId="108" xfId="0" applyFont="1" applyFill="1" applyBorder="1" applyAlignment="1">
      <alignment horizontal="center" vertical="center"/>
    </xf>
    <xf numFmtId="0" fontId="60" fillId="45" borderId="187" xfId="0" applyFont="1" applyFill="1" applyBorder="1" applyAlignment="1">
      <alignment horizontal="center" vertical="center"/>
    </xf>
    <xf numFmtId="9" fontId="7" fillId="39" borderId="16" xfId="0" applyNumberFormat="1" applyFont="1" applyFill="1" applyBorder="1" applyAlignment="1">
      <alignment horizontal="center" vertical="center"/>
    </xf>
    <xf numFmtId="0" fontId="7" fillId="9" borderId="109" xfId="0" applyFont="1" applyFill="1" applyBorder="1" applyAlignment="1">
      <alignment horizontal="center" vertical="center"/>
    </xf>
    <xf numFmtId="0" fontId="7" fillId="34" borderId="16" xfId="0" applyFont="1" applyFill="1" applyBorder="1" applyAlignment="1">
      <alignment horizontal="center" vertical="center"/>
    </xf>
    <xf numFmtId="0" fontId="7" fillId="2" borderId="54" xfId="0" applyFont="1" applyFill="1" applyBorder="1" applyAlignment="1">
      <alignment horizontal="center" vertical="center"/>
    </xf>
    <xf numFmtId="0" fontId="60" fillId="43" borderId="54" xfId="0" applyFont="1" applyFill="1" applyBorder="1" applyAlignment="1">
      <alignment horizontal="center" vertical="center"/>
    </xf>
    <xf numFmtId="0" fontId="22" fillId="0" borderId="41" xfId="0" applyFont="1" applyBorder="1" applyAlignment="1">
      <alignment horizontal="center" vertical="center"/>
    </xf>
    <xf numFmtId="0" fontId="20" fillId="5" borderId="45" xfId="0" applyFont="1" applyFill="1" applyBorder="1" applyAlignment="1">
      <alignment horizontal="center" vertical="center"/>
    </xf>
    <xf numFmtId="0" fontId="7" fillId="46" borderId="49" xfId="0" applyFont="1" applyFill="1" applyBorder="1" applyAlignment="1">
      <alignment horizontal="center" vertical="center"/>
    </xf>
    <xf numFmtId="0" fontId="23" fillId="5" borderId="45" xfId="0" applyFont="1" applyFill="1" applyBorder="1" applyAlignment="1">
      <alignment horizontal="center" vertical="center"/>
    </xf>
    <xf numFmtId="0" fontId="7" fillId="46" borderId="48" xfId="0" applyFont="1" applyFill="1" applyBorder="1" applyAlignment="1">
      <alignment horizontal="center" vertical="center"/>
    </xf>
    <xf numFmtId="168" fontId="7" fillId="2" borderId="44" xfId="0" applyNumberFormat="1" applyFont="1" applyFill="1" applyBorder="1" applyAlignment="1">
      <alignment horizontal="center" vertical="center"/>
    </xf>
    <xf numFmtId="0" fontId="64" fillId="52" borderId="42" xfId="0" applyFont="1" applyFill="1" applyBorder="1" applyAlignment="1">
      <alignment horizontal="center" vertical="center"/>
    </xf>
    <xf numFmtId="0" fontId="22" fillId="5" borderId="45" xfId="0" applyFont="1" applyFill="1" applyBorder="1" applyAlignment="1">
      <alignment horizontal="center" vertical="center"/>
    </xf>
    <xf numFmtId="0" fontId="7" fillId="46" borderId="103" xfId="0" applyFont="1" applyFill="1" applyBorder="1" applyAlignment="1">
      <alignment horizontal="center" vertical="center"/>
    </xf>
    <xf numFmtId="0" fontId="7" fillId="27" borderId="49" xfId="0" applyFont="1" applyFill="1" applyBorder="1" applyAlignment="1">
      <alignment horizontal="center" vertical="center"/>
    </xf>
    <xf numFmtId="0" fontId="7" fillId="27" borderId="48" xfId="0" applyFont="1" applyFill="1" applyBorder="1" applyAlignment="1">
      <alignment horizontal="center" vertical="center"/>
    </xf>
    <xf numFmtId="0" fontId="21" fillId="0" borderId="3" xfId="0" applyFont="1" applyBorder="1" applyAlignment="1">
      <alignment horizontal="center" vertical="center"/>
    </xf>
    <xf numFmtId="0" fontId="7" fillId="47" borderId="48" xfId="0" applyFont="1" applyFill="1" applyBorder="1" applyAlignment="1">
      <alignment horizontal="center" vertical="center"/>
    </xf>
    <xf numFmtId="0" fontId="7" fillId="42" borderId="44" xfId="0" applyFont="1" applyFill="1" applyBorder="1" applyAlignment="1">
      <alignment horizontal="center" vertical="center"/>
    </xf>
    <xf numFmtId="168" fontId="7" fillId="2" borderId="110" xfId="0" applyNumberFormat="1" applyFont="1" applyFill="1" applyBorder="1" applyAlignment="1">
      <alignment horizontal="center" vertical="center"/>
    </xf>
    <xf numFmtId="9" fontId="7" fillId="2" borderId="188" xfId="0" applyNumberFormat="1" applyFont="1" applyFill="1" applyBorder="1" applyAlignment="1">
      <alignment horizontal="center" vertical="center"/>
    </xf>
    <xf numFmtId="0" fontId="7" fillId="50" borderId="47" xfId="0" applyFont="1" applyFill="1" applyBorder="1" applyAlignment="1">
      <alignment horizontal="center" vertical="center"/>
    </xf>
    <xf numFmtId="0" fontId="7" fillId="42" borderId="49" xfId="0" applyFont="1" applyFill="1" applyBorder="1" applyAlignment="1">
      <alignment horizontal="center" vertical="center"/>
    </xf>
    <xf numFmtId="0" fontId="7" fillId="51" borderId="110" xfId="0" applyFont="1" applyFill="1" applyBorder="1" applyAlignment="1">
      <alignment horizontal="center" vertical="center"/>
    </xf>
    <xf numFmtId="0" fontId="21" fillId="5" borderId="49" xfId="0" applyFont="1" applyFill="1" applyBorder="1" applyAlignment="1">
      <alignment horizontal="center" vertical="center"/>
    </xf>
    <xf numFmtId="0" fontId="21" fillId="5" borderId="48" xfId="0" applyFont="1" applyFill="1" applyBorder="1" applyAlignment="1">
      <alignment horizontal="center" vertical="center"/>
    </xf>
    <xf numFmtId="0" fontId="7" fillId="27" borderId="44" xfId="0" applyFont="1" applyFill="1" applyBorder="1" applyAlignment="1">
      <alignment horizontal="center" vertical="center"/>
    </xf>
    <xf numFmtId="0" fontId="22" fillId="0" borderId="46" xfId="0" applyFont="1" applyBorder="1" applyAlignment="1">
      <alignment horizontal="center" vertical="center"/>
    </xf>
    <xf numFmtId="9" fontId="7" fillId="2" borderId="44" xfId="0" applyNumberFormat="1" applyFont="1" applyFill="1" applyBorder="1" applyAlignment="1">
      <alignment horizontal="center" vertical="center"/>
    </xf>
    <xf numFmtId="168" fontId="65" fillId="2" borderId="188" xfId="0" applyNumberFormat="1" applyFont="1" applyFill="1" applyBorder="1" applyAlignment="1">
      <alignment horizontal="center" vertical="center"/>
    </xf>
    <xf numFmtId="0" fontId="20" fillId="5" borderId="44" xfId="0" applyFont="1" applyFill="1" applyBorder="1" applyAlignment="1">
      <alignment horizontal="center" vertical="center"/>
    </xf>
    <xf numFmtId="168" fontId="7" fillId="44" borderId="47" xfId="0" applyNumberFormat="1" applyFont="1" applyFill="1" applyBorder="1" applyAlignment="1">
      <alignment horizontal="center" vertical="center"/>
    </xf>
    <xf numFmtId="168" fontId="7" fillId="44" borderId="103" xfId="0" applyNumberFormat="1" applyFont="1" applyFill="1" applyBorder="1" applyAlignment="1">
      <alignment horizontal="center" vertical="center"/>
    </xf>
    <xf numFmtId="0" fontId="7" fillId="0" borderId="189" xfId="0" applyFont="1" applyBorder="1" applyAlignment="1">
      <alignment horizontal="center" vertical="center"/>
    </xf>
    <xf numFmtId="0" fontId="22" fillId="0" borderId="16" xfId="0" applyFont="1" applyBorder="1" applyAlignment="1">
      <alignment horizontal="right"/>
    </xf>
    <xf numFmtId="0" fontId="21" fillId="0" borderId="190" xfId="0" applyFont="1" applyBorder="1" applyAlignment="1">
      <alignment horizontal="center" vertical="center"/>
    </xf>
    <xf numFmtId="0" fontId="22" fillId="0" borderId="5" xfId="0" applyFont="1" applyBorder="1" applyAlignment="1">
      <alignment horizontal="center" vertical="center"/>
    </xf>
    <xf numFmtId="0" fontId="20" fillId="0" borderId="6" xfId="0" applyFont="1" applyBorder="1" applyAlignment="1">
      <alignment horizontal="center" vertical="center"/>
    </xf>
    <xf numFmtId="0" fontId="21" fillId="0" borderId="55"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60" fillId="45" borderId="54" xfId="0" applyFont="1" applyFill="1" applyBorder="1" applyAlignment="1">
      <alignment horizontal="center" vertical="center"/>
    </xf>
    <xf numFmtId="0" fontId="22" fillId="0" borderId="51" xfId="0" applyFont="1" applyBorder="1" applyAlignment="1">
      <alignment horizontal="center" vertical="center"/>
    </xf>
    <xf numFmtId="0" fontId="21" fillId="5" borderId="16" xfId="0" applyFont="1" applyFill="1" applyBorder="1" applyAlignment="1">
      <alignment horizontal="center" vertical="center"/>
    </xf>
    <xf numFmtId="0" fontId="7" fillId="46" borderId="16" xfId="0" applyFont="1" applyFill="1" applyBorder="1" applyAlignment="1">
      <alignment horizontal="center" vertical="center"/>
    </xf>
    <xf numFmtId="0" fontId="23" fillId="5" borderId="16" xfId="0" applyFont="1" applyFill="1" applyBorder="1" applyAlignment="1">
      <alignment horizontal="center" vertical="center"/>
    </xf>
    <xf numFmtId="0" fontId="7" fillId="46" borderId="54" xfId="0" applyFont="1" applyFill="1" applyBorder="1" applyAlignment="1">
      <alignment horizontal="center" vertical="center"/>
    </xf>
    <xf numFmtId="168" fontId="7" fillId="2" borderId="51" xfId="0" applyNumberFormat="1" applyFont="1" applyFill="1" applyBorder="1" applyAlignment="1">
      <alignment horizontal="center" vertical="center"/>
    </xf>
    <xf numFmtId="0" fontId="22" fillId="5" borderId="16" xfId="0" applyFont="1" applyFill="1" applyBorder="1" applyAlignment="1">
      <alignment horizontal="center" vertical="center"/>
    </xf>
    <xf numFmtId="0" fontId="7" fillId="46" borderId="6" xfId="0" applyFont="1" applyFill="1" applyBorder="1" applyAlignment="1">
      <alignment horizontal="center" vertical="center"/>
    </xf>
    <xf numFmtId="0" fontId="7" fillId="27" borderId="16" xfId="0" applyFont="1" applyFill="1" applyBorder="1" applyAlignment="1">
      <alignment horizontal="center" vertical="center"/>
    </xf>
    <xf numFmtId="0" fontId="7" fillId="27" borderId="54" xfId="0" applyFont="1" applyFill="1" applyBorder="1" applyAlignment="1">
      <alignment horizontal="center" vertical="center"/>
    </xf>
    <xf numFmtId="0" fontId="7" fillId="47" borderId="54" xfId="0" applyFont="1" applyFill="1" applyBorder="1" applyAlignment="1">
      <alignment horizontal="center" vertical="center"/>
    </xf>
    <xf numFmtId="0" fontId="7" fillId="42" borderId="51" xfId="0" applyFont="1" applyFill="1" applyBorder="1" applyAlignment="1">
      <alignment horizontal="center" vertical="center"/>
    </xf>
    <xf numFmtId="168" fontId="7" fillId="2" borderId="104" xfId="0" applyNumberFormat="1" applyFont="1" applyFill="1" applyBorder="1" applyAlignment="1">
      <alignment horizontal="center" vertical="center"/>
    </xf>
    <xf numFmtId="9" fontId="7" fillId="2" borderId="107" xfId="0" applyNumberFormat="1" applyFont="1" applyFill="1" applyBorder="1" applyAlignment="1">
      <alignment horizontal="center" vertical="center"/>
    </xf>
    <xf numFmtId="0" fontId="7" fillId="50" borderId="5" xfId="0" applyFont="1" applyFill="1" applyBorder="1" applyAlignment="1">
      <alignment horizontal="center" vertical="center"/>
    </xf>
    <xf numFmtId="0" fontId="7" fillId="42" borderId="16" xfId="0" applyFont="1" applyFill="1" applyBorder="1" applyAlignment="1">
      <alignment horizontal="center" vertical="center"/>
    </xf>
    <xf numFmtId="0" fontId="7" fillId="51" borderId="104" xfId="0" applyFont="1" applyFill="1" applyBorder="1" applyAlignment="1">
      <alignment horizontal="center" vertical="center"/>
    </xf>
    <xf numFmtId="0" fontId="21" fillId="0" borderId="52" xfId="0" applyFont="1" applyBorder="1" applyAlignment="1">
      <alignment horizontal="center" vertical="center"/>
    </xf>
    <xf numFmtId="0" fontId="21" fillId="5" borderId="54" xfId="0" applyFont="1" applyFill="1" applyBorder="1" applyAlignment="1">
      <alignment horizontal="center" vertical="center"/>
    </xf>
    <xf numFmtId="0" fontId="7" fillId="27" borderId="51" xfId="0" applyFont="1" applyFill="1" applyBorder="1" applyAlignment="1">
      <alignment horizontal="center" vertical="center"/>
    </xf>
    <xf numFmtId="0" fontId="22" fillId="0" borderId="53" xfId="0" applyFont="1" applyBorder="1" applyAlignment="1">
      <alignment horizontal="center" vertical="center"/>
    </xf>
    <xf numFmtId="9" fontId="7" fillId="2" borderId="51" xfId="0" applyNumberFormat="1" applyFont="1" applyFill="1" applyBorder="1" applyAlignment="1">
      <alignment horizontal="center" vertical="center"/>
    </xf>
    <xf numFmtId="168" fontId="65" fillId="2" borderId="107" xfId="0" applyNumberFormat="1" applyFont="1" applyFill="1" applyBorder="1" applyAlignment="1">
      <alignment horizontal="center" vertical="center"/>
    </xf>
    <xf numFmtId="0" fontId="20" fillId="5" borderId="51" xfId="0" applyFont="1" applyFill="1" applyBorder="1" applyAlignment="1">
      <alignment horizontal="center" vertical="center"/>
    </xf>
    <xf numFmtId="0" fontId="22" fillId="39" borderId="51" xfId="0" applyFont="1" applyFill="1" applyBorder="1" applyAlignment="1">
      <alignment horizontal="center" vertical="center"/>
    </xf>
    <xf numFmtId="0" fontId="66" fillId="0" borderId="45" xfId="0" applyFont="1" applyBorder="1" applyAlignment="1">
      <alignment horizontal="center" vertical="center"/>
    </xf>
    <xf numFmtId="165" fontId="63" fillId="0" borderId="45" xfId="0" applyNumberFormat="1" applyFont="1" applyBorder="1" applyAlignment="1">
      <alignment horizontal="left" vertical="center"/>
    </xf>
    <xf numFmtId="0" fontId="37" fillId="0" borderId="16" xfId="0" applyFont="1" applyBorder="1" applyAlignment="1">
      <alignment horizontal="right"/>
    </xf>
    <xf numFmtId="0" fontId="37" fillId="0" borderId="16" xfId="0" applyFont="1" applyBorder="1" applyAlignment="1">
      <alignment horizontal="center" vertical="center"/>
    </xf>
    <xf numFmtId="0" fontId="21" fillId="39" borderId="51" xfId="0" applyFont="1" applyFill="1" applyBorder="1" applyAlignment="1">
      <alignment horizontal="center" vertical="center"/>
    </xf>
    <xf numFmtId="0" fontId="21" fillId="0" borderId="51" xfId="0" applyFont="1" applyBorder="1" applyAlignment="1">
      <alignment horizontal="center" vertical="center"/>
    </xf>
    <xf numFmtId="0" fontId="64" fillId="0" borderId="42" xfId="0" applyFont="1" applyBorder="1" applyAlignment="1">
      <alignment horizontal="center" vertical="center"/>
    </xf>
    <xf numFmtId="0" fontId="21" fillId="0" borderId="191" xfId="0" applyFont="1" applyBorder="1" applyAlignment="1">
      <alignment horizontal="center" vertical="center"/>
    </xf>
    <xf numFmtId="0" fontId="21" fillId="0" borderId="134" xfId="0" applyFont="1" applyBorder="1" applyAlignment="1">
      <alignment horizontal="center" vertical="center"/>
    </xf>
    <xf numFmtId="0" fontId="21" fillId="0" borderId="162" xfId="0" applyFont="1" applyBorder="1" applyAlignment="1">
      <alignment horizontal="center" vertical="center"/>
    </xf>
    <xf numFmtId="9" fontId="32" fillId="35" borderId="60" xfId="0" applyNumberFormat="1" applyFont="1" applyFill="1" applyBorder="1" applyAlignment="1">
      <alignment horizontal="center" vertical="center"/>
    </xf>
    <xf numFmtId="9" fontId="32" fillId="50" borderId="133" xfId="0" applyNumberFormat="1" applyFont="1" applyFill="1" applyBorder="1" applyAlignment="1">
      <alignment horizontal="center" vertical="center"/>
    </xf>
    <xf numFmtId="9" fontId="32" fillId="2" borderId="136" xfId="0" applyNumberFormat="1" applyFont="1" applyFill="1" applyBorder="1" applyAlignment="1">
      <alignment horizontal="center" vertical="center"/>
    </xf>
    <xf numFmtId="0" fontId="21" fillId="0" borderId="59" xfId="0" applyFont="1" applyBorder="1" applyAlignment="1">
      <alignment horizontal="center" vertical="center"/>
    </xf>
    <xf numFmtId="0" fontId="21" fillId="0" borderId="135"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7" fillId="42" borderId="192" xfId="0" applyFont="1" applyFill="1" applyBorder="1" applyAlignment="1">
      <alignment horizontal="center" vertical="center"/>
    </xf>
    <xf numFmtId="9" fontId="7" fillId="2" borderId="193" xfId="0" applyNumberFormat="1" applyFont="1" applyFill="1" applyBorder="1" applyAlignment="1">
      <alignment horizontal="center" vertical="center"/>
    </xf>
    <xf numFmtId="0" fontId="7" fillId="50" borderId="60" xfId="0" applyFont="1" applyFill="1" applyBorder="1" applyAlignment="1">
      <alignment horizontal="center" vertical="center"/>
    </xf>
    <xf numFmtId="0" fontId="7" fillId="42" borderId="133" xfId="0" applyFont="1" applyFill="1" applyBorder="1" applyAlignment="1">
      <alignment horizontal="center" vertical="center"/>
    </xf>
    <xf numFmtId="0" fontId="7" fillId="51" borderId="194" xfId="0" applyFont="1" applyFill="1" applyBorder="1" applyAlignment="1">
      <alignment horizontal="center" vertical="center"/>
    </xf>
    <xf numFmtId="168" fontId="7" fillId="2" borderId="194" xfId="0" applyNumberFormat="1" applyFont="1" applyFill="1" applyBorder="1" applyAlignment="1">
      <alignment horizontal="center" vertical="center"/>
    </xf>
    <xf numFmtId="0" fontId="21" fillId="0" borderId="56" xfId="0" applyFont="1" applyBorder="1" applyAlignment="1">
      <alignment horizontal="center" vertical="center"/>
    </xf>
    <xf numFmtId="0" fontId="21" fillId="5" borderId="133" xfId="0" applyFont="1" applyFill="1" applyBorder="1" applyAlignment="1">
      <alignment horizontal="center" vertical="center"/>
    </xf>
    <xf numFmtId="0" fontId="21" fillId="5" borderId="61" xfId="0" applyFont="1" applyFill="1" applyBorder="1" applyAlignment="1">
      <alignment horizontal="center" vertical="center"/>
    </xf>
    <xf numFmtId="9" fontId="7" fillId="2" borderId="192" xfId="0" applyNumberFormat="1" applyFont="1" applyFill="1" applyBorder="1" applyAlignment="1">
      <alignment horizontal="center" vertical="center"/>
    </xf>
    <xf numFmtId="0" fontId="21" fillId="5" borderId="51" xfId="0" applyFont="1" applyFill="1" applyBorder="1" applyAlignment="1">
      <alignment horizontal="center" vertical="center"/>
    </xf>
    <xf numFmtId="0" fontId="32" fillId="9" borderId="1" xfId="0" applyFont="1" applyFill="1" applyBorder="1" applyAlignment="1">
      <alignment horizontal="center" vertical="center"/>
    </xf>
    <xf numFmtId="0" fontId="32" fillId="9" borderId="38" xfId="0" applyFont="1" applyFill="1" applyBorder="1" applyAlignment="1">
      <alignment horizontal="center" vertical="center"/>
    </xf>
    <xf numFmtId="0" fontId="32" fillId="9" borderId="34" xfId="0" applyFont="1" applyFill="1" applyBorder="1" applyAlignment="1">
      <alignment horizontal="center" vertical="center"/>
    </xf>
    <xf numFmtId="9" fontId="32" fillId="35" borderId="1" xfId="0" applyNumberFormat="1" applyFont="1" applyFill="1" applyBorder="1" applyAlignment="1">
      <alignment horizontal="center" vertical="center"/>
    </xf>
    <xf numFmtId="9" fontId="32" fillId="50" borderId="38" xfId="0" applyNumberFormat="1" applyFont="1" applyFill="1" applyBorder="1" applyAlignment="1">
      <alignment horizontal="center" vertical="center"/>
    </xf>
    <xf numFmtId="9" fontId="32" fillId="2" borderId="2" xfId="0" applyNumberFormat="1" applyFont="1" applyFill="1" applyBorder="1" applyAlignment="1">
      <alignment horizontal="center" vertical="center"/>
    </xf>
    <xf numFmtId="0" fontId="32" fillId="9" borderId="117" xfId="0" applyFont="1" applyFill="1" applyBorder="1" applyAlignment="1">
      <alignment horizontal="center" vertical="center"/>
    </xf>
    <xf numFmtId="0" fontId="32" fillId="9" borderId="2" xfId="0" applyFont="1" applyFill="1" applyBorder="1" applyAlignment="1">
      <alignment horizontal="center" vertical="center"/>
    </xf>
    <xf numFmtId="0" fontId="32" fillId="9" borderId="32" xfId="0" applyFont="1" applyFill="1" applyBorder="1" applyAlignment="1">
      <alignment horizontal="center" vertical="center"/>
    </xf>
    <xf numFmtId="9" fontId="32" fillId="9" borderId="111" xfId="0" applyNumberFormat="1" applyFont="1" applyFill="1" applyBorder="1" applyAlignment="1">
      <alignment horizontal="center" vertical="center"/>
    </xf>
    <xf numFmtId="0" fontId="32" fillId="9" borderId="33" xfId="0" applyFont="1" applyFill="1" applyBorder="1" applyAlignment="1">
      <alignment horizontal="center" vertical="center"/>
    </xf>
    <xf numFmtId="168" fontId="32" fillId="2" borderId="33" xfId="0" applyNumberFormat="1" applyFont="1" applyFill="1" applyBorder="1" applyAlignment="1">
      <alignment horizontal="center" vertical="center"/>
    </xf>
    <xf numFmtId="168" fontId="32" fillId="9" borderId="31" xfId="0" applyNumberFormat="1" applyFont="1" applyFill="1" applyBorder="1" applyAlignment="1">
      <alignment horizontal="center" vertical="center"/>
    </xf>
    <xf numFmtId="9" fontId="32" fillId="9" borderId="117" xfId="0" applyNumberFormat="1" applyFont="1" applyFill="1" applyBorder="1" applyAlignment="1">
      <alignment horizontal="center" vertical="center"/>
    </xf>
    <xf numFmtId="0" fontId="32" fillId="9" borderId="35" xfId="0" applyFont="1" applyFill="1" applyBorder="1" applyAlignment="1">
      <alignment horizontal="center" vertical="center"/>
    </xf>
    <xf numFmtId="9" fontId="32" fillId="2" borderId="33" xfId="0" applyNumberFormat="1" applyFont="1" applyFill="1" applyBorder="1" applyAlignment="1">
      <alignment horizontal="center" vertical="center"/>
    </xf>
    <xf numFmtId="168" fontId="32" fillId="2" borderId="37" xfId="0" applyNumberFormat="1" applyFont="1" applyFill="1" applyBorder="1" applyAlignment="1">
      <alignment horizontal="center" vertical="center"/>
    </xf>
    <xf numFmtId="168" fontId="32" fillId="9" borderId="32" xfId="0" applyNumberFormat="1" applyFont="1" applyFill="1" applyBorder="1" applyAlignment="1">
      <alignment horizontal="center" vertical="center"/>
    </xf>
    <xf numFmtId="168" fontId="32" fillId="9" borderId="2" xfId="0" applyNumberFormat="1" applyFont="1" applyFill="1" applyBorder="1" applyAlignment="1">
      <alignment horizontal="center" vertical="center"/>
    </xf>
    <xf numFmtId="0" fontId="11" fillId="5" borderId="158" xfId="0" applyFont="1" applyFill="1" applyBorder="1"/>
    <xf numFmtId="0" fontId="28" fillId="2" borderId="158" xfId="0" applyFont="1" applyFill="1" applyBorder="1"/>
    <xf numFmtId="9" fontId="28" fillId="2" borderId="158" xfId="0" applyNumberFormat="1" applyFont="1" applyFill="1" applyBorder="1"/>
    <xf numFmtId="0" fontId="28" fillId="2" borderId="68" xfId="0" applyFont="1" applyFill="1" applyBorder="1"/>
    <xf numFmtId="9" fontId="28" fillId="2" borderId="68" xfId="0" applyNumberFormat="1" applyFont="1" applyFill="1" applyBorder="1"/>
    <xf numFmtId="168" fontId="28" fillId="2" borderId="68" xfId="0" applyNumberFormat="1" applyFont="1" applyFill="1" applyBorder="1"/>
    <xf numFmtId="0" fontId="67" fillId="53" borderId="9" xfId="0" applyFont="1" applyFill="1" applyBorder="1" applyAlignment="1">
      <alignment horizontal="center" vertical="center" wrapText="1"/>
    </xf>
    <xf numFmtId="0" fontId="67" fillId="53" borderId="24" xfId="0" applyFont="1" applyFill="1" applyBorder="1" applyAlignment="1">
      <alignment horizontal="center" vertical="center" wrapText="1"/>
    </xf>
    <xf numFmtId="0" fontId="67" fillId="53" borderId="11" xfId="0" applyFont="1" applyFill="1" applyBorder="1" applyAlignment="1">
      <alignment horizontal="center" vertical="center" wrapText="1"/>
    </xf>
    <xf numFmtId="0" fontId="11" fillId="5" borderId="67" xfId="0" applyFont="1" applyFill="1" applyBorder="1"/>
    <xf numFmtId="10" fontId="10" fillId="5" borderId="68" xfId="0" applyNumberFormat="1" applyFont="1" applyFill="1" applyBorder="1"/>
    <xf numFmtId="0" fontId="11" fillId="5" borderId="195" xfId="0" applyFont="1" applyFill="1" applyBorder="1" applyAlignment="1">
      <alignment horizontal="center" vertical="center" wrapText="1"/>
    </xf>
    <xf numFmtId="0" fontId="7" fillId="5" borderId="68" xfId="0" applyFont="1" applyFill="1" applyBorder="1" applyAlignment="1">
      <alignment horizontal="center" vertical="center" wrapText="1"/>
    </xf>
    <xf numFmtId="10" fontId="10" fillId="5" borderId="68" xfId="0" applyNumberFormat="1" applyFont="1" applyFill="1" applyBorder="1" applyAlignment="1">
      <alignment horizontal="center" vertical="center" wrapText="1"/>
    </xf>
    <xf numFmtId="0" fontId="11" fillId="5" borderId="119" xfId="0" applyFont="1" applyFill="1" applyBorder="1" applyAlignment="1">
      <alignment horizontal="center" vertical="center" wrapText="1"/>
    </xf>
    <xf numFmtId="0" fontId="11" fillId="27" borderId="31" xfId="0" applyFont="1" applyFill="1" applyBorder="1" applyAlignment="1">
      <alignment horizontal="center" vertical="center" wrapText="1"/>
    </xf>
    <xf numFmtId="0" fontId="7" fillId="9" borderId="63" xfId="0" applyFont="1" applyFill="1" applyBorder="1" applyAlignment="1">
      <alignment horizontal="center" vertical="center"/>
    </xf>
    <xf numFmtId="0" fontId="7" fillId="2" borderId="111" xfId="0" applyFont="1" applyFill="1" applyBorder="1" applyAlignment="1">
      <alignment horizontal="center" vertical="center"/>
    </xf>
    <xf numFmtId="0" fontId="11" fillId="27" borderId="119" xfId="0" applyFont="1" applyFill="1" applyBorder="1" applyAlignment="1">
      <alignment horizontal="center" vertical="center" wrapText="1"/>
    </xf>
    <xf numFmtId="0" fontId="7" fillId="9" borderId="102" xfId="0" applyFont="1" applyFill="1" applyBorder="1" applyAlignment="1">
      <alignment horizontal="center" vertical="center"/>
    </xf>
    <xf numFmtId="0" fontId="11" fillId="27" borderId="16" xfId="0" applyFont="1" applyFill="1" applyBorder="1" applyAlignment="1">
      <alignment horizontal="center" vertical="center" wrapText="1"/>
    </xf>
    <xf numFmtId="0" fontId="63" fillId="0" borderId="43" xfId="0" applyFont="1" applyBorder="1" applyAlignment="1">
      <alignment horizontal="left" vertical="center"/>
    </xf>
    <xf numFmtId="0" fontId="7" fillId="0" borderId="41" xfId="0" applyFont="1" applyBorder="1" applyAlignment="1">
      <alignment horizontal="center" vertical="center"/>
    </xf>
    <xf numFmtId="9" fontId="7" fillId="27" borderId="110" xfId="0" applyNumberFormat="1" applyFont="1" applyFill="1" applyBorder="1" applyAlignment="1">
      <alignment horizontal="center" vertical="center"/>
    </xf>
    <xf numFmtId="169" fontId="11" fillId="5" borderId="108" xfId="0" applyNumberFormat="1" applyFont="1" applyFill="1" applyBorder="1" applyAlignment="1">
      <alignment horizontal="center" vertical="center"/>
    </xf>
    <xf numFmtId="168" fontId="11" fillId="5" borderId="49" xfId="0" applyNumberFormat="1" applyFont="1" applyFill="1" applyBorder="1" applyAlignment="1">
      <alignment horizontal="center" vertical="center"/>
    </xf>
    <xf numFmtId="168" fontId="11" fillId="5" borderId="48" xfId="0" applyNumberFormat="1" applyFont="1" applyFill="1" applyBorder="1" applyAlignment="1">
      <alignment horizontal="center" vertical="center"/>
    </xf>
    <xf numFmtId="168" fontId="11" fillId="54" borderId="44" xfId="0" applyNumberFormat="1" applyFont="1" applyFill="1" applyBorder="1" applyAlignment="1">
      <alignment horizontal="center" vertical="center"/>
    </xf>
    <xf numFmtId="168" fontId="11" fillId="55" borderId="40" xfId="0" applyNumberFormat="1" applyFont="1" applyFill="1" applyBorder="1" applyAlignment="1">
      <alignment horizontal="center" vertical="center"/>
    </xf>
    <xf numFmtId="9" fontId="11" fillId="27" borderId="40" xfId="0" applyNumberFormat="1" applyFont="1" applyFill="1" applyBorder="1" applyAlignment="1">
      <alignment horizontal="center" vertical="center"/>
    </xf>
    <xf numFmtId="169" fontId="11" fillId="5" borderId="47" xfId="0" applyNumberFormat="1" applyFont="1" applyFill="1" applyBorder="1" applyAlignment="1">
      <alignment horizontal="center" vertical="center"/>
    </xf>
    <xf numFmtId="168" fontId="11" fillId="54" borderId="40" xfId="0" applyNumberFormat="1" applyFont="1" applyFill="1" applyBorder="1" applyAlignment="1">
      <alignment horizontal="center" vertical="center"/>
    </xf>
    <xf numFmtId="9" fontId="11" fillId="27" borderId="16" xfId="0" applyNumberFormat="1" applyFont="1" applyFill="1" applyBorder="1" applyAlignment="1">
      <alignment horizontal="center" vertical="center"/>
    </xf>
    <xf numFmtId="168" fontId="11" fillId="5" borderId="108" xfId="0" applyNumberFormat="1" applyFont="1" applyFill="1" applyBorder="1" applyAlignment="1">
      <alignment horizontal="center" vertical="center"/>
    </xf>
    <xf numFmtId="2" fontId="11" fillId="5" borderId="49" xfId="0" applyNumberFormat="1" applyFont="1" applyFill="1" applyBorder="1" applyAlignment="1">
      <alignment horizontal="center" vertical="center"/>
    </xf>
    <xf numFmtId="168" fontId="11" fillId="55" borderId="44" xfId="0" applyNumberFormat="1" applyFont="1" applyFill="1" applyBorder="1" applyAlignment="1">
      <alignment horizontal="center" vertical="center"/>
    </xf>
    <xf numFmtId="9" fontId="11" fillId="27" borderId="108"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7" fillId="5" borderId="103" xfId="0" applyFont="1" applyFill="1" applyBorder="1" applyAlignment="1">
      <alignment horizontal="center" vertical="center"/>
    </xf>
    <xf numFmtId="0" fontId="7" fillId="0" borderId="51" xfId="0" applyFont="1" applyBorder="1" applyAlignment="1">
      <alignment horizontal="center" vertical="center"/>
    </xf>
    <xf numFmtId="9" fontId="7" fillId="27" borderId="104" xfId="0" applyNumberFormat="1" applyFont="1" applyFill="1" applyBorder="1" applyAlignment="1">
      <alignment horizontal="center" vertical="center"/>
    </xf>
    <xf numFmtId="169" fontId="11" fillId="5" borderId="109" xfId="0" applyNumberFormat="1" applyFont="1" applyFill="1" applyBorder="1" applyAlignment="1">
      <alignment horizontal="center" vertical="center"/>
    </xf>
    <xf numFmtId="168" fontId="11" fillId="5" borderId="16" xfId="0" applyNumberFormat="1" applyFont="1" applyFill="1" applyBorder="1" applyAlignment="1">
      <alignment horizontal="center" vertical="center"/>
    </xf>
    <xf numFmtId="168" fontId="11" fillId="5" borderId="54" xfId="0" applyNumberFormat="1" applyFont="1" applyFill="1" applyBorder="1" applyAlignment="1">
      <alignment horizontal="center" vertical="center"/>
    </xf>
    <xf numFmtId="168" fontId="11" fillId="54" borderId="51" xfId="0" applyNumberFormat="1" applyFont="1" applyFill="1" applyBorder="1" applyAlignment="1">
      <alignment horizontal="center" vertical="center"/>
    </xf>
    <xf numFmtId="168" fontId="11" fillId="55" borderId="50" xfId="0" applyNumberFormat="1" applyFont="1" applyFill="1" applyBorder="1" applyAlignment="1">
      <alignment horizontal="center" vertical="center"/>
    </xf>
    <xf numFmtId="9" fontId="11" fillId="27" borderId="50" xfId="0" applyNumberFormat="1" applyFont="1" applyFill="1" applyBorder="1" applyAlignment="1">
      <alignment horizontal="center" vertical="center"/>
    </xf>
    <xf numFmtId="169" fontId="11" fillId="5" borderId="5" xfId="0" applyNumberFormat="1" applyFont="1" applyFill="1" applyBorder="1" applyAlignment="1">
      <alignment horizontal="center" vertical="center"/>
    </xf>
    <xf numFmtId="168" fontId="11" fillId="54" borderId="50" xfId="0" applyNumberFormat="1" applyFont="1" applyFill="1" applyBorder="1" applyAlignment="1">
      <alignment horizontal="center" vertical="center"/>
    </xf>
    <xf numFmtId="168" fontId="11" fillId="5" borderId="109" xfId="0" applyNumberFormat="1" applyFont="1" applyFill="1" applyBorder="1" applyAlignment="1">
      <alignment horizontal="center" vertical="center"/>
    </xf>
    <xf numFmtId="2" fontId="11" fillId="5" borderId="16" xfId="0" applyNumberFormat="1" applyFont="1" applyFill="1" applyBorder="1" applyAlignment="1">
      <alignment horizontal="center" vertical="center"/>
    </xf>
    <xf numFmtId="168" fontId="11" fillId="55" borderId="51" xfId="0" applyNumberFormat="1" applyFont="1" applyFill="1" applyBorder="1" applyAlignment="1">
      <alignment horizontal="center" vertical="center"/>
    </xf>
    <xf numFmtId="9" fontId="11" fillId="27" borderId="109" xfId="0" applyNumberFormat="1" applyFont="1" applyFill="1" applyBorder="1" applyAlignment="1">
      <alignment horizontal="center" vertical="center"/>
    </xf>
    <xf numFmtId="0" fontId="11" fillId="5" borderId="16" xfId="0" applyFont="1" applyFill="1" applyBorder="1" applyAlignment="1">
      <alignment horizontal="center" vertical="center"/>
    </xf>
    <xf numFmtId="0" fontId="7" fillId="5" borderId="6" xfId="0" applyFont="1" applyFill="1" applyBorder="1" applyAlignment="1">
      <alignment horizontal="center" vertical="center"/>
    </xf>
    <xf numFmtId="9" fontId="7" fillId="27" borderId="194" xfId="0" applyNumberFormat="1" applyFont="1" applyFill="1" applyBorder="1" applyAlignment="1">
      <alignment horizontal="center" vertical="center"/>
    </xf>
    <xf numFmtId="169" fontId="11" fillId="5" borderId="132" xfId="0" applyNumberFormat="1" applyFont="1" applyFill="1" applyBorder="1" applyAlignment="1">
      <alignment horizontal="center" vertical="center"/>
    </xf>
    <xf numFmtId="169" fontId="11" fillId="5" borderId="133" xfId="0" applyNumberFormat="1" applyFont="1" applyFill="1" applyBorder="1" applyAlignment="1">
      <alignment horizontal="center" vertical="center"/>
    </xf>
    <xf numFmtId="168" fontId="11" fillId="5" borderId="61" xfId="0" applyNumberFormat="1" applyFont="1" applyFill="1" applyBorder="1" applyAlignment="1">
      <alignment horizontal="center" vertical="center"/>
    </xf>
    <xf numFmtId="169" fontId="11" fillId="54" borderId="192" xfId="0" applyNumberFormat="1" applyFont="1" applyFill="1" applyBorder="1" applyAlignment="1">
      <alignment horizontal="center" vertical="center"/>
    </xf>
    <xf numFmtId="169" fontId="11" fillId="55" borderId="197" xfId="0" applyNumberFormat="1" applyFont="1" applyFill="1" applyBorder="1" applyAlignment="1">
      <alignment horizontal="center" vertical="center"/>
    </xf>
    <xf numFmtId="9" fontId="11" fillId="27" borderId="197" xfId="0" applyNumberFormat="1" applyFont="1" applyFill="1" applyBorder="1" applyAlignment="1">
      <alignment horizontal="center" vertical="center"/>
    </xf>
    <xf numFmtId="169" fontId="11" fillId="5" borderId="60" xfId="0" applyNumberFormat="1" applyFont="1" applyFill="1" applyBorder="1" applyAlignment="1">
      <alignment horizontal="center" vertical="center"/>
    </xf>
    <xf numFmtId="168" fontId="11" fillId="5" borderId="133" xfId="0" applyNumberFormat="1" applyFont="1" applyFill="1" applyBorder="1" applyAlignment="1">
      <alignment horizontal="center" vertical="center"/>
    </xf>
    <xf numFmtId="169" fontId="11" fillId="54" borderId="197" xfId="0" applyNumberFormat="1" applyFont="1" applyFill="1" applyBorder="1" applyAlignment="1">
      <alignment horizontal="center" vertical="center"/>
    </xf>
    <xf numFmtId="168" fontId="11" fillId="5" borderId="132" xfId="0" applyNumberFormat="1" applyFont="1" applyFill="1" applyBorder="1" applyAlignment="1">
      <alignment horizontal="center" vertical="center"/>
    </xf>
    <xf numFmtId="0" fontId="11" fillId="5" borderId="133" xfId="0" applyFont="1" applyFill="1" applyBorder="1" applyAlignment="1">
      <alignment horizontal="center" vertical="center"/>
    </xf>
    <xf numFmtId="168" fontId="11" fillId="54" borderId="192" xfId="0" applyNumberFormat="1" applyFont="1" applyFill="1" applyBorder="1" applyAlignment="1">
      <alignment horizontal="center" vertical="center"/>
    </xf>
    <xf numFmtId="169" fontId="11" fillId="55" borderId="192" xfId="0" applyNumberFormat="1" applyFont="1" applyFill="1" applyBorder="1" applyAlignment="1">
      <alignment horizontal="center" vertical="center"/>
    </xf>
    <xf numFmtId="9" fontId="11" fillId="27" borderId="132" xfId="0" applyNumberFormat="1" applyFont="1" applyFill="1" applyBorder="1" applyAlignment="1">
      <alignment horizontal="center" vertical="center"/>
    </xf>
    <xf numFmtId="0" fontId="7" fillId="5" borderId="136" xfId="0" applyFont="1" applyFill="1" applyBorder="1" applyAlignment="1">
      <alignment horizontal="center" vertical="center"/>
    </xf>
    <xf numFmtId="0" fontId="32" fillId="27" borderId="31" xfId="0" applyFont="1" applyFill="1" applyBorder="1" applyAlignment="1">
      <alignment horizontal="center" vertical="center"/>
    </xf>
    <xf numFmtId="169" fontId="11" fillId="5" borderId="62" xfId="0" applyNumberFormat="1" applyFont="1" applyFill="1" applyBorder="1" applyAlignment="1">
      <alignment horizontal="center" vertical="center"/>
    </xf>
    <xf numFmtId="169" fontId="11" fillId="5" borderId="38" xfId="0" applyNumberFormat="1" applyFont="1" applyFill="1" applyBorder="1" applyAlignment="1">
      <alignment horizontal="center" vertical="center"/>
    </xf>
    <xf numFmtId="168" fontId="11" fillId="5" borderId="34" xfId="0" applyNumberFormat="1" applyFont="1" applyFill="1" applyBorder="1" applyAlignment="1">
      <alignment horizontal="center" vertical="center"/>
    </xf>
    <xf numFmtId="169" fontId="11" fillId="54" borderId="33" xfId="0" applyNumberFormat="1" applyFont="1" applyFill="1" applyBorder="1" applyAlignment="1">
      <alignment horizontal="center" vertical="center"/>
    </xf>
    <xf numFmtId="169" fontId="11" fillId="55" borderId="32" xfId="0" applyNumberFormat="1" applyFont="1" applyFill="1" applyBorder="1" applyAlignment="1">
      <alignment horizontal="center" vertical="center"/>
    </xf>
    <xf numFmtId="168" fontId="11" fillId="27" borderId="32" xfId="0" applyNumberFormat="1" applyFont="1" applyFill="1" applyBorder="1" applyAlignment="1">
      <alignment horizontal="center" vertical="center"/>
    </xf>
    <xf numFmtId="169" fontId="11" fillId="5" borderId="1" xfId="0" applyNumberFormat="1" applyFont="1" applyFill="1" applyBorder="1" applyAlignment="1">
      <alignment horizontal="center" vertical="center"/>
    </xf>
    <xf numFmtId="168" fontId="11" fillId="5" borderId="38" xfId="0" applyNumberFormat="1" applyFont="1" applyFill="1" applyBorder="1" applyAlignment="1">
      <alignment horizontal="center" vertical="center"/>
    </xf>
    <xf numFmtId="169" fontId="11" fillId="54" borderId="32" xfId="0" applyNumberFormat="1" applyFont="1" applyFill="1" applyBorder="1" applyAlignment="1">
      <alignment horizontal="center" vertical="center"/>
    </xf>
    <xf numFmtId="168" fontId="11" fillId="27" borderId="16" xfId="0" applyNumberFormat="1" applyFont="1" applyFill="1" applyBorder="1" applyAlignment="1">
      <alignment horizontal="center" vertical="center"/>
    </xf>
    <xf numFmtId="168" fontId="11" fillId="5" borderId="62" xfId="0" applyNumberFormat="1" applyFont="1" applyFill="1" applyBorder="1" applyAlignment="1">
      <alignment horizontal="center" vertical="center"/>
    </xf>
    <xf numFmtId="2" fontId="11" fillId="5" borderId="38" xfId="0" applyNumberFormat="1" applyFont="1" applyFill="1" applyBorder="1" applyAlignment="1">
      <alignment horizontal="center" vertical="center"/>
    </xf>
    <xf numFmtId="168" fontId="11" fillId="54" borderId="33" xfId="0" applyNumberFormat="1" applyFont="1" applyFill="1" applyBorder="1" applyAlignment="1">
      <alignment horizontal="center" vertical="center"/>
    </xf>
    <xf numFmtId="169" fontId="11" fillId="55" borderId="33" xfId="0" applyNumberFormat="1" applyFont="1" applyFill="1" applyBorder="1" applyAlignment="1">
      <alignment horizontal="center" vertical="center"/>
    </xf>
    <xf numFmtId="9" fontId="11" fillId="27" borderId="62" xfId="0" applyNumberFormat="1" applyFont="1" applyFill="1" applyBorder="1" applyAlignment="1">
      <alignment horizontal="center" vertical="center"/>
    </xf>
    <xf numFmtId="0" fontId="11" fillId="5" borderId="38" xfId="0" applyFont="1" applyFill="1" applyBorder="1" applyAlignment="1">
      <alignment horizontal="center" vertical="center"/>
    </xf>
    <xf numFmtId="0" fontId="7" fillId="5" borderId="2" xfId="0" applyFont="1" applyFill="1" applyBorder="1" applyAlignment="1">
      <alignment horizontal="center" vertical="center"/>
    </xf>
    <xf numFmtId="0" fontId="11" fillId="5" borderId="129" xfId="0" applyFont="1" applyFill="1" applyBorder="1" applyAlignment="1">
      <alignment horizontal="center" vertical="center" wrapText="1"/>
    </xf>
    <xf numFmtId="0" fontId="11" fillId="5" borderId="127" xfId="0" applyFont="1" applyFill="1" applyBorder="1" applyAlignment="1">
      <alignment horizontal="center" vertical="center" wrapText="1"/>
    </xf>
    <xf numFmtId="0" fontId="11" fillId="5" borderId="128" xfId="0" applyFont="1" applyFill="1" applyBorder="1" applyAlignment="1">
      <alignment horizontal="center" vertical="center" wrapText="1"/>
    </xf>
    <xf numFmtId="0" fontId="11" fillId="9" borderId="13" xfId="0" applyFont="1" applyFill="1" applyBorder="1"/>
    <xf numFmtId="0" fontId="11" fillId="5" borderId="13" xfId="0" applyFont="1" applyFill="1" applyBorder="1" applyAlignment="1">
      <alignment horizontal="center"/>
    </xf>
    <xf numFmtId="0" fontId="11" fillId="5" borderId="14" xfId="0" applyFont="1" applyFill="1" applyBorder="1" applyAlignment="1">
      <alignment horizontal="center" vertical="center"/>
    </xf>
    <xf numFmtId="0" fontId="11" fillId="26" borderId="16" xfId="0" applyFont="1" applyFill="1" applyBorder="1"/>
    <xf numFmtId="0" fontId="11" fillId="5" borderId="6" xfId="0" applyFont="1" applyFill="1" applyBorder="1" applyAlignment="1">
      <alignment horizontal="center" vertical="center"/>
    </xf>
    <xf numFmtId="0" fontId="11" fillId="2" borderId="20" xfId="0" applyFont="1" applyFill="1" applyBorder="1"/>
    <xf numFmtId="0" fontId="11" fillId="5" borderId="20" xfId="0" applyFont="1" applyFill="1" applyBorder="1" applyAlignment="1">
      <alignment horizontal="center" vertical="center"/>
    </xf>
    <xf numFmtId="0" fontId="11" fillId="5" borderId="8" xfId="0" applyFont="1" applyFill="1" applyBorder="1" applyAlignment="1">
      <alignment horizontal="center" vertical="center"/>
    </xf>
    <xf numFmtId="0" fontId="11" fillId="9" borderId="49" xfId="0" applyFont="1" applyFill="1" applyBorder="1"/>
    <xf numFmtId="0" fontId="11" fillId="5" borderId="103" xfId="0" applyFont="1" applyFill="1" applyBorder="1" applyAlignment="1">
      <alignment horizontal="center" vertical="center"/>
    </xf>
    <xf numFmtId="0" fontId="11" fillId="2" borderId="133" xfId="0" applyFont="1" applyFill="1" applyBorder="1"/>
    <xf numFmtId="0" fontId="11" fillId="5" borderId="136" xfId="0" applyFont="1" applyFill="1" applyBorder="1" applyAlignment="1">
      <alignment horizontal="center" vertical="center"/>
    </xf>
    <xf numFmtId="0" fontId="11" fillId="5" borderId="13" xfId="0" applyFont="1" applyFill="1" applyBorder="1" applyAlignment="1">
      <alignment horizontal="center" vertical="center"/>
    </xf>
    <xf numFmtId="0" fontId="7" fillId="39" borderId="32" xfId="0" applyFont="1" applyFill="1" applyBorder="1"/>
    <xf numFmtId="0" fontId="7" fillId="39" borderId="31" xfId="0" applyFont="1" applyFill="1" applyBorder="1"/>
    <xf numFmtId="170" fontId="59" fillId="5" borderId="68" xfId="0" applyNumberFormat="1" applyFont="1" applyFill="1" applyBorder="1" applyAlignment="1">
      <alignment horizontal="center"/>
    </xf>
    <xf numFmtId="170" fontId="32" fillId="5" borderId="68" xfId="0" applyNumberFormat="1" applyFont="1" applyFill="1" applyBorder="1" applyAlignment="1">
      <alignment horizontal="center"/>
    </xf>
    <xf numFmtId="0" fontId="35" fillId="5" borderId="68" xfId="0" applyFont="1" applyFill="1" applyBorder="1" applyAlignment="1">
      <alignment horizontal="center"/>
    </xf>
    <xf numFmtId="0" fontId="57" fillId="5" borderId="68" xfId="0" applyFont="1" applyFill="1" applyBorder="1" applyAlignment="1">
      <alignment horizontal="center"/>
    </xf>
    <xf numFmtId="0" fontId="57" fillId="5" borderId="68" xfId="0" applyFont="1" applyFill="1" applyBorder="1" applyAlignment="1">
      <alignment horizontal="center" vertical="center"/>
    </xf>
    <xf numFmtId="0" fontId="57" fillId="5" borderId="68" xfId="0" applyFont="1" applyFill="1" applyBorder="1" applyAlignment="1">
      <alignment horizontal="center" vertical="center" wrapText="1"/>
    </xf>
    <xf numFmtId="9" fontId="67" fillId="9" borderId="68" xfId="0" applyNumberFormat="1" applyFont="1" applyFill="1" applyBorder="1" applyAlignment="1">
      <alignment horizontal="center" vertical="center"/>
    </xf>
    <xf numFmtId="0" fontId="11" fillId="39" borderId="68" xfId="0" applyFont="1" applyFill="1" applyBorder="1" applyAlignment="1">
      <alignment vertical="center"/>
    </xf>
    <xf numFmtId="0" fontId="11" fillId="39" borderId="95" xfId="0" applyFont="1" applyFill="1" applyBorder="1" applyAlignment="1">
      <alignment horizontal="center" vertical="center"/>
    </xf>
    <xf numFmtId="9" fontId="69" fillId="35" borderId="95" xfId="0" applyNumberFormat="1" applyFont="1" applyFill="1" applyBorder="1" applyAlignment="1">
      <alignment horizontal="center" vertical="center"/>
    </xf>
    <xf numFmtId="0" fontId="11" fillId="5" borderId="0" xfId="0" applyFont="1" applyFill="1"/>
    <xf numFmtId="171" fontId="11" fillId="39" borderId="68" xfId="0" applyNumberFormat="1" applyFont="1" applyFill="1" applyBorder="1"/>
    <xf numFmtId="170" fontId="32" fillId="2" borderId="32" xfId="0" applyNumberFormat="1" applyFont="1" applyFill="1" applyBorder="1" applyAlignment="1">
      <alignment horizontal="left" vertical="center"/>
    </xf>
    <xf numFmtId="170" fontId="32" fillId="2" borderId="117" xfId="0" applyNumberFormat="1" applyFont="1" applyFill="1" applyBorder="1" applyAlignment="1">
      <alignment horizontal="center" vertical="center"/>
    </xf>
    <xf numFmtId="0" fontId="35" fillId="2" borderId="31" xfId="0" applyFont="1" applyFill="1" applyBorder="1" applyAlignment="1">
      <alignment horizontal="center" vertical="center"/>
    </xf>
    <xf numFmtId="0" fontId="35" fillId="5" borderId="130" xfId="0" applyFont="1" applyFill="1" applyBorder="1" applyAlignment="1">
      <alignment horizontal="center" vertical="center"/>
    </xf>
    <xf numFmtId="0" fontId="57" fillId="54" borderId="14" xfId="0" applyFont="1" applyFill="1" applyBorder="1" applyAlignment="1">
      <alignment horizontal="center" vertical="center"/>
    </xf>
    <xf numFmtId="0" fontId="11" fillId="39" borderId="5" xfId="0" applyFont="1" applyFill="1" applyBorder="1" applyAlignment="1">
      <alignment horizontal="center" vertical="center"/>
    </xf>
    <xf numFmtId="9" fontId="69" fillId="9" borderId="5" xfId="0" applyNumberFormat="1" applyFont="1" applyFill="1" applyBorder="1" applyAlignment="1">
      <alignment horizontal="center" vertical="center"/>
    </xf>
    <xf numFmtId="0" fontId="7" fillId="39" borderId="68" xfId="0" applyFont="1" applyFill="1" applyBorder="1" applyAlignment="1">
      <alignment horizontal="left"/>
    </xf>
    <xf numFmtId="0" fontId="35" fillId="5" borderId="109" xfId="0" applyFont="1" applyFill="1" applyBorder="1" applyAlignment="1">
      <alignment horizontal="center" vertical="center"/>
    </xf>
    <xf numFmtId="0" fontId="57" fillId="54" borderId="6" xfId="0" applyFont="1" applyFill="1" applyBorder="1" applyAlignment="1">
      <alignment horizontal="center" vertical="center"/>
    </xf>
    <xf numFmtId="0" fontId="7" fillId="5" borderId="68" xfId="0" applyFont="1" applyFill="1" applyBorder="1" applyAlignment="1">
      <alignment horizontal="left"/>
    </xf>
    <xf numFmtId="9" fontId="67" fillId="42" borderId="68" xfId="0" applyNumberFormat="1" applyFont="1" applyFill="1" applyBorder="1" applyAlignment="1">
      <alignment horizontal="center" vertical="center"/>
    </xf>
    <xf numFmtId="0" fontId="11" fillId="39" borderId="68" xfId="0" applyFont="1" applyFill="1" applyBorder="1" applyAlignment="1">
      <alignment vertical="center" wrapText="1"/>
    </xf>
    <xf numFmtId="0" fontId="11" fillId="39" borderId="5" xfId="0" applyFont="1" applyFill="1" applyBorder="1" applyAlignment="1">
      <alignment horizontal="center" vertical="center" wrapText="1"/>
    </xf>
    <xf numFmtId="9" fontId="69" fillId="2" borderId="5" xfId="0" applyNumberFormat="1" applyFont="1" applyFill="1" applyBorder="1" applyAlignment="1">
      <alignment horizontal="center" vertical="center" wrapText="1"/>
    </xf>
    <xf numFmtId="0" fontId="10" fillId="39" borderId="32" xfId="0" applyFont="1" applyFill="1" applyBorder="1"/>
    <xf numFmtId="0" fontId="10" fillId="39" borderId="31" xfId="0" applyFont="1" applyFill="1" applyBorder="1"/>
    <xf numFmtId="170" fontId="32" fillId="2" borderId="119" xfId="0" applyNumberFormat="1" applyFont="1" applyFill="1" applyBorder="1" applyAlignment="1">
      <alignment horizontal="left" vertical="center"/>
    </xf>
    <xf numFmtId="170" fontId="32" fillId="2" borderId="37" xfId="0" applyNumberFormat="1" applyFont="1" applyFill="1" applyBorder="1" applyAlignment="1">
      <alignment horizontal="center" vertical="center"/>
    </xf>
    <xf numFmtId="0" fontId="35" fillId="2" borderId="36" xfId="0" applyFont="1" applyFill="1" applyBorder="1" applyAlignment="1">
      <alignment horizontal="center" vertical="center"/>
    </xf>
    <xf numFmtId="0" fontId="35" fillId="5" borderId="116" xfId="0" applyFont="1" applyFill="1" applyBorder="1" applyAlignment="1">
      <alignment horizontal="center" vertical="center"/>
    </xf>
    <xf numFmtId="0" fontId="57" fillId="54" borderId="8" xfId="0" applyFont="1" applyFill="1" applyBorder="1" applyAlignment="1">
      <alignment horizontal="center" vertical="center"/>
    </xf>
    <xf numFmtId="0" fontId="11" fillId="39" borderId="7" xfId="0" applyFont="1" applyFill="1" applyBorder="1" applyAlignment="1">
      <alignment horizontal="center" vertical="center" wrapText="1"/>
    </xf>
    <xf numFmtId="9" fontId="69" fillId="16" borderId="7" xfId="0" applyNumberFormat="1" applyFont="1" applyFill="1" applyBorder="1" applyAlignment="1">
      <alignment horizontal="center" vertical="center" wrapText="1"/>
    </xf>
    <xf numFmtId="170" fontId="51" fillId="39" borderId="68" xfId="0" applyNumberFormat="1" applyFont="1" applyFill="1" applyBorder="1" applyAlignment="1">
      <alignment horizontal="center" vertical="center" wrapText="1"/>
    </xf>
    <xf numFmtId="170" fontId="32" fillId="39" borderId="68" xfId="0" applyNumberFormat="1" applyFont="1" applyFill="1" applyBorder="1" applyAlignment="1">
      <alignment horizontal="left"/>
    </xf>
    <xf numFmtId="170" fontId="32" fillId="39" borderId="68" xfId="0" applyNumberFormat="1" applyFont="1" applyFill="1" applyBorder="1" applyAlignment="1">
      <alignment horizontal="center"/>
    </xf>
    <xf numFmtId="0" fontId="35" fillId="39" borderId="68" xfId="0" applyFont="1" applyFill="1" applyBorder="1" applyAlignment="1">
      <alignment horizontal="center"/>
    </xf>
    <xf numFmtId="0" fontId="57" fillId="39" borderId="68" xfId="0" applyFont="1" applyFill="1" applyBorder="1" applyAlignment="1">
      <alignment horizontal="center"/>
    </xf>
    <xf numFmtId="9" fontId="67" fillId="55" borderId="68" xfId="0" applyNumberFormat="1" applyFont="1" applyFill="1" applyBorder="1" applyAlignment="1">
      <alignment horizontal="center" vertical="center"/>
    </xf>
    <xf numFmtId="0" fontId="55" fillId="5" borderId="68" xfId="0" applyFont="1" applyFill="1" applyBorder="1" applyAlignment="1">
      <alignment horizontal="center" vertical="center"/>
    </xf>
    <xf numFmtId="0" fontId="55" fillId="39" borderId="68" xfId="0" applyFont="1" applyFill="1" applyBorder="1" applyAlignment="1">
      <alignment horizontal="center" vertical="center"/>
    </xf>
    <xf numFmtId="0" fontId="70" fillId="39" borderId="68" xfId="0" applyFont="1" applyFill="1" applyBorder="1" applyAlignment="1">
      <alignment horizontal="center" vertical="center"/>
    </xf>
    <xf numFmtId="0" fontId="59" fillId="5" borderId="68" xfId="0" applyFont="1" applyFill="1" applyBorder="1" applyAlignment="1">
      <alignment horizontal="center"/>
    </xf>
    <xf numFmtId="0" fontId="71" fillId="5" borderId="68" xfId="0" applyFont="1" applyFill="1" applyBorder="1" applyAlignment="1">
      <alignment horizontal="center"/>
    </xf>
    <xf numFmtId="0" fontId="71" fillId="5" borderId="68" xfId="0" applyFont="1" applyFill="1" applyBorder="1" applyAlignment="1">
      <alignment horizontal="center" vertical="center"/>
    </xf>
    <xf numFmtId="0" fontId="71" fillId="5" borderId="68" xfId="0" applyFont="1" applyFill="1" applyBorder="1" applyAlignment="1">
      <alignment horizontal="center" vertical="center" wrapText="1"/>
    </xf>
    <xf numFmtId="0" fontId="72" fillId="5" borderId="68" xfId="0" applyFont="1" applyFill="1" applyBorder="1"/>
    <xf numFmtId="0" fontId="72" fillId="5" borderId="0" xfId="0" applyFont="1" applyFill="1"/>
    <xf numFmtId="0" fontId="11" fillId="5" borderId="0" xfId="0" applyFont="1" applyFill="1" applyAlignment="1">
      <alignment horizontal="center" vertical="center" wrapText="1"/>
    </xf>
    <xf numFmtId="0" fontId="40" fillId="43" borderId="63" xfId="0" applyFont="1" applyFill="1" applyBorder="1" applyAlignment="1">
      <alignment horizontal="center" vertical="center"/>
    </xf>
    <xf numFmtId="0" fontId="40" fillId="43" borderId="111" xfId="0" applyFont="1" applyFill="1" applyBorder="1" applyAlignment="1">
      <alignment horizontal="center" vertical="center"/>
    </xf>
    <xf numFmtId="0" fontId="40" fillId="43" borderId="44" xfId="0" applyFont="1" applyFill="1" applyBorder="1" applyAlignment="1">
      <alignment horizontal="center" vertical="center"/>
    </xf>
    <xf numFmtId="0" fontId="40" fillId="43" borderId="200" xfId="0" applyFont="1" applyFill="1" applyBorder="1" applyAlignment="1">
      <alignment horizontal="center" vertical="center"/>
    </xf>
    <xf numFmtId="0" fontId="40" fillId="43" borderId="201" xfId="0" applyFont="1" applyFill="1" applyBorder="1" applyAlignment="1">
      <alignment horizontal="center" vertical="center"/>
    </xf>
    <xf numFmtId="0" fontId="40" fillId="43" borderId="202" xfId="0" applyFont="1" applyFill="1" applyBorder="1" applyAlignment="1">
      <alignment horizontal="center" vertical="center"/>
    </xf>
    <xf numFmtId="0" fontId="57" fillId="37" borderId="200" xfId="0" applyFont="1" applyFill="1" applyBorder="1" applyAlignment="1">
      <alignment horizontal="center" vertical="center"/>
    </xf>
    <xf numFmtId="0" fontId="57" fillId="37" borderId="203" xfId="0" applyFont="1" applyFill="1" applyBorder="1" applyAlignment="1">
      <alignment horizontal="center" vertical="center"/>
    </xf>
    <xf numFmtId="0" fontId="57" fillId="37" borderId="201" xfId="0" applyFont="1" applyFill="1" applyBorder="1" applyAlignment="1">
      <alignment horizontal="center" vertical="center"/>
    </xf>
    <xf numFmtId="0" fontId="62" fillId="60" borderId="21" xfId="0" applyFont="1" applyFill="1" applyBorder="1" applyAlignment="1">
      <alignment horizontal="center" vertical="center"/>
    </xf>
    <xf numFmtId="0" fontId="74" fillId="60" borderId="204" xfId="0" applyFont="1" applyFill="1" applyBorder="1" applyAlignment="1">
      <alignment horizontal="center" vertical="center"/>
    </xf>
    <xf numFmtId="0" fontId="7" fillId="0" borderId="79" xfId="0" applyFont="1" applyBorder="1" applyAlignment="1">
      <alignment horizontal="center" vertical="center"/>
    </xf>
    <xf numFmtId="0" fontId="11" fillId="0" borderId="41" xfId="0" applyFont="1" applyBorder="1"/>
    <xf numFmtId="0" fontId="11" fillId="0" borderId="41" xfId="0" applyFont="1" applyBorder="1" applyAlignment="1">
      <alignment horizontal="center"/>
    </xf>
    <xf numFmtId="0" fontId="75" fillId="0" borderId="121" xfId="0" applyFont="1" applyBorder="1" applyAlignment="1">
      <alignment horizontal="center" vertical="center"/>
    </xf>
    <xf numFmtId="0" fontId="75" fillId="0" borderId="120" xfId="0" applyFont="1" applyBorder="1" applyAlignment="1">
      <alignment horizontal="center" vertical="center"/>
    </xf>
    <xf numFmtId="0" fontId="7" fillId="61" borderId="51" xfId="0" applyFont="1" applyFill="1" applyBorder="1" applyAlignment="1">
      <alignment horizontal="center" vertical="center"/>
    </xf>
    <xf numFmtId="0" fontId="75" fillId="0" borderId="52" xfId="0" applyFont="1" applyBorder="1" applyAlignment="1">
      <alignment horizontal="center" vertical="center"/>
    </xf>
    <xf numFmtId="0" fontId="75" fillId="0" borderId="55" xfId="0" applyFont="1" applyBorder="1" applyAlignment="1">
      <alignment horizontal="center" vertical="center"/>
    </xf>
    <xf numFmtId="0" fontId="7" fillId="0" borderId="52" xfId="0" applyFont="1" applyBorder="1" applyAlignment="1">
      <alignment horizontal="center" vertical="center"/>
    </xf>
    <xf numFmtId="0" fontId="7" fillId="0" borderId="55" xfId="0" applyFont="1" applyBorder="1" applyAlignment="1">
      <alignment horizontal="center" vertical="center"/>
    </xf>
    <xf numFmtId="0" fontId="7" fillId="61" borderId="205" xfId="0" applyFont="1" applyFill="1" applyBorder="1" applyAlignment="1">
      <alignment horizontal="center" vertical="center"/>
    </xf>
    <xf numFmtId="0" fontId="7" fillId="61" borderId="50" xfId="0" applyFont="1" applyFill="1" applyBorder="1" applyAlignment="1">
      <alignment horizontal="center" vertical="center"/>
    </xf>
    <xf numFmtId="0" fontId="7" fillId="2" borderId="49" xfId="0" applyFont="1" applyFill="1" applyBorder="1" applyAlignment="1">
      <alignment horizontal="center" vertical="center"/>
    </xf>
    <xf numFmtId="0" fontId="7" fillId="57" borderId="16" xfId="0" applyFont="1" applyFill="1" applyBorder="1" applyAlignment="1">
      <alignment horizontal="center" vertical="center"/>
    </xf>
    <xf numFmtId="0" fontId="7" fillId="56" borderId="16" xfId="0" applyFont="1" applyFill="1" applyBorder="1" applyAlignment="1">
      <alignment horizontal="center" vertical="center"/>
    </xf>
    <xf numFmtId="0" fontId="7" fillId="62" borderId="54" xfId="0" applyFont="1" applyFill="1" applyBorder="1" applyAlignment="1">
      <alignment horizontal="center" vertical="center"/>
    </xf>
    <xf numFmtId="9" fontId="32" fillId="42" borderId="205" xfId="0" applyNumberFormat="1" applyFont="1" applyFill="1" applyBorder="1" applyAlignment="1">
      <alignment horizontal="center" vertical="center" wrapText="1"/>
    </xf>
    <xf numFmtId="0" fontId="11" fillId="20" borderId="188" xfId="0" applyFont="1" applyFill="1" applyBorder="1" applyAlignment="1">
      <alignment horizontal="center" vertical="center"/>
    </xf>
    <xf numFmtId="0" fontId="10" fillId="3" borderId="44" xfId="0" applyFont="1" applyFill="1" applyBorder="1" applyAlignment="1">
      <alignment horizontal="center" vertical="center"/>
    </xf>
    <xf numFmtId="0" fontId="11" fillId="50" borderId="188" xfId="0" applyFont="1" applyFill="1" applyBorder="1" applyAlignment="1">
      <alignment horizontal="center" vertical="center"/>
    </xf>
    <xf numFmtId="0" fontId="11" fillId="35" borderId="49" xfId="0" applyFont="1" applyFill="1" applyBorder="1" applyAlignment="1">
      <alignment horizontal="center" vertical="center"/>
    </xf>
    <xf numFmtId="0" fontId="11" fillId="9" borderId="49" xfId="0" applyFont="1" applyFill="1" applyBorder="1" applyAlignment="1">
      <alignment horizontal="center" vertical="center"/>
    </xf>
    <xf numFmtId="0" fontId="11" fillId="16" borderId="49" xfId="0" applyFont="1" applyFill="1" applyBorder="1" applyAlignment="1">
      <alignment horizontal="center" vertical="center"/>
    </xf>
    <xf numFmtId="0" fontId="11" fillId="5" borderId="0" xfId="0" applyFont="1" applyFill="1" applyAlignment="1">
      <alignment horizontal="center" vertical="center"/>
    </xf>
    <xf numFmtId="0" fontId="62" fillId="60" borderId="197" xfId="0" applyFont="1" applyFill="1" applyBorder="1" applyAlignment="1">
      <alignment horizontal="center" vertical="center"/>
    </xf>
    <xf numFmtId="0" fontId="74" fillId="60" borderId="194" xfId="0" applyFont="1" applyFill="1" applyBorder="1" applyAlignment="1">
      <alignment horizontal="center" vertical="center"/>
    </xf>
    <xf numFmtId="0" fontId="7" fillId="0" borderId="147" xfId="0" applyFont="1" applyBorder="1" applyAlignment="1">
      <alignment horizontal="center" vertical="center"/>
    </xf>
    <xf numFmtId="0" fontId="11" fillId="0" borderId="56" xfId="0" applyFont="1" applyBorder="1"/>
    <xf numFmtId="0" fontId="7" fillId="0" borderId="56" xfId="0" applyFont="1" applyBorder="1" applyAlignment="1">
      <alignment horizontal="center" vertical="center"/>
    </xf>
    <xf numFmtId="0" fontId="75" fillId="0" borderId="57" xfId="0" applyFont="1" applyBorder="1" applyAlignment="1">
      <alignment horizontal="center" vertical="center"/>
    </xf>
    <xf numFmtId="0" fontId="75" fillId="0" borderId="58" xfId="0" applyFont="1" applyBorder="1" applyAlignment="1">
      <alignment horizontal="center" vertical="center"/>
    </xf>
    <xf numFmtId="0" fontId="7" fillId="61" borderId="192" xfId="0" applyFont="1" applyFill="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61" borderId="197" xfId="0" applyFont="1" applyFill="1" applyBorder="1" applyAlignment="1">
      <alignment horizontal="center" vertical="center"/>
    </xf>
    <xf numFmtId="0" fontId="7" fillId="2" borderId="133" xfId="0" applyFont="1" applyFill="1" applyBorder="1" applyAlignment="1">
      <alignment horizontal="center" vertical="center"/>
    </xf>
    <xf numFmtId="0" fontId="7" fillId="57" borderId="133" xfId="0" applyFont="1" applyFill="1" applyBorder="1" applyAlignment="1">
      <alignment horizontal="center" vertical="center"/>
    </xf>
    <xf numFmtId="0" fontId="7" fillId="56" borderId="133" xfId="0" applyFont="1" applyFill="1" applyBorder="1" applyAlignment="1">
      <alignment horizontal="center" vertical="center"/>
    </xf>
    <xf numFmtId="0" fontId="7" fillId="62" borderId="61" xfId="0" applyFont="1" applyFill="1" applyBorder="1" applyAlignment="1">
      <alignment horizontal="center" vertical="center"/>
    </xf>
    <xf numFmtId="9" fontId="32" fillId="42" borderId="51" xfId="0" applyNumberFormat="1" applyFont="1" applyFill="1" applyBorder="1" applyAlignment="1">
      <alignment horizontal="center" vertical="center" wrapText="1"/>
    </xf>
    <xf numFmtId="0" fontId="11" fillId="20" borderId="107" xfId="0" applyFont="1" applyFill="1" applyBorder="1" applyAlignment="1">
      <alignment horizontal="center" vertical="center"/>
    </xf>
    <xf numFmtId="0" fontId="10" fillId="3" borderId="51" xfId="0" applyFont="1" applyFill="1" applyBorder="1" applyAlignment="1">
      <alignment horizontal="center" vertical="center"/>
    </xf>
    <xf numFmtId="0" fontId="11" fillId="50" borderId="107" xfId="0" applyFont="1" applyFill="1" applyBorder="1" applyAlignment="1">
      <alignment horizontal="center" vertical="center"/>
    </xf>
    <xf numFmtId="0" fontId="11" fillId="35" borderId="16" xfId="0" applyFont="1" applyFill="1" applyBorder="1" applyAlignment="1">
      <alignment horizontal="center" vertical="center"/>
    </xf>
    <xf numFmtId="0" fontId="11" fillId="9" borderId="16" xfId="0" applyFont="1" applyFill="1" applyBorder="1" applyAlignment="1">
      <alignment horizontal="center" vertical="center"/>
    </xf>
    <xf numFmtId="0" fontId="62" fillId="8" borderId="14" xfId="0" applyFont="1" applyFill="1" applyBorder="1" applyAlignment="1">
      <alignment horizontal="center" vertical="center"/>
    </xf>
    <xf numFmtId="0" fontId="11" fillId="0" borderId="205" xfId="0" applyFont="1" applyBorder="1"/>
    <xf numFmtId="0" fontId="7" fillId="0" borderId="205" xfId="0" applyFont="1" applyBorder="1" applyAlignment="1">
      <alignment horizontal="center" vertical="center"/>
    </xf>
    <xf numFmtId="0" fontId="7" fillId="0" borderId="121" xfId="0" applyFont="1" applyBorder="1" applyAlignment="1">
      <alignment horizontal="center" vertical="center"/>
    </xf>
    <xf numFmtId="0" fontId="7" fillId="0" borderId="120" xfId="0" applyFont="1" applyBorder="1" applyAlignment="1">
      <alignment horizontal="center" vertical="center"/>
    </xf>
    <xf numFmtId="0" fontId="7" fillId="61" borderId="21" xfId="0" applyFont="1" applyFill="1" applyBorder="1" applyAlignment="1">
      <alignment horizontal="center" vertical="center"/>
    </xf>
    <xf numFmtId="0" fontId="7" fillId="57" borderId="13" xfId="0" applyFont="1" applyFill="1" applyBorder="1" applyAlignment="1">
      <alignment horizontal="center" vertical="center"/>
    </xf>
    <xf numFmtId="0" fontId="7" fillId="56" borderId="13" xfId="0" applyFont="1" applyFill="1" applyBorder="1" applyAlignment="1">
      <alignment horizontal="center" vertical="center"/>
    </xf>
    <xf numFmtId="0" fontId="7" fillId="62" borderId="187" xfId="0" applyFont="1" applyFill="1" applyBorder="1" applyAlignment="1">
      <alignment horizontal="center" vertical="center"/>
    </xf>
    <xf numFmtId="0" fontId="62" fillId="8" borderId="6" xfId="0" applyFont="1" applyFill="1" applyBorder="1" applyAlignment="1">
      <alignment horizontal="center" vertical="center"/>
    </xf>
    <xf numFmtId="0" fontId="7" fillId="0" borderId="53" xfId="0" applyFont="1" applyBorder="1" applyAlignment="1">
      <alignment horizontal="center" vertical="center"/>
    </xf>
    <xf numFmtId="0" fontId="11" fillId="0" borderId="51" xfId="0" applyFont="1" applyBorder="1"/>
    <xf numFmtId="0" fontId="62" fillId="8" borderId="8" xfId="0" applyFont="1" applyFill="1" applyBorder="1" applyAlignment="1">
      <alignment horizontal="center" vertical="center"/>
    </xf>
    <xf numFmtId="0" fontId="7" fillId="0" borderId="112" xfId="0" applyFont="1" applyBorder="1" applyAlignment="1">
      <alignment horizontal="center" vertical="center"/>
    </xf>
    <xf numFmtId="0" fontId="11" fillId="0" borderId="72" xfId="0" applyFont="1" applyBorder="1"/>
    <xf numFmtId="0" fontId="7" fillId="0" borderId="72" xfId="0" applyFont="1" applyBorder="1" applyAlignment="1">
      <alignment horizontal="center" vertical="center"/>
    </xf>
    <xf numFmtId="0" fontId="75" fillId="0" borderId="124" xfId="0" applyFont="1" applyBorder="1" applyAlignment="1">
      <alignment horizontal="center" vertical="center"/>
    </xf>
    <xf numFmtId="0" fontId="75" fillId="0" borderId="123" xfId="0" applyFont="1" applyBorder="1" applyAlignment="1">
      <alignment horizontal="center" vertical="center"/>
    </xf>
    <xf numFmtId="0" fontId="7" fillId="61" borderId="72" xfId="0" applyFont="1" applyFill="1" applyBorder="1" applyAlignment="1">
      <alignment horizontal="center" vertical="center"/>
    </xf>
    <xf numFmtId="0" fontId="7" fillId="0" borderId="124" xfId="0" applyFont="1" applyBorder="1" applyAlignment="1">
      <alignment horizontal="center" vertical="center"/>
    </xf>
    <xf numFmtId="0" fontId="7" fillId="0" borderId="123" xfId="0" applyFont="1" applyBorder="1" applyAlignment="1">
      <alignment horizontal="center" vertical="center"/>
    </xf>
    <xf numFmtId="0" fontId="7" fillId="61" borderId="118" xfId="0" applyFont="1" applyFill="1" applyBorder="1" applyAlignment="1">
      <alignment horizontal="center" vertical="center"/>
    </xf>
    <xf numFmtId="0" fontId="7" fillId="57" borderId="20" xfId="0" applyFont="1" applyFill="1" applyBorder="1" applyAlignment="1">
      <alignment horizontal="center" vertical="center"/>
    </xf>
    <xf numFmtId="0" fontId="7" fillId="56" borderId="20" xfId="0" applyFont="1" applyFill="1" applyBorder="1" applyAlignment="1">
      <alignment horizontal="center" vertical="center"/>
    </xf>
    <xf numFmtId="0" fontId="7" fillId="62" borderId="90" xfId="0" applyFont="1" applyFill="1" applyBorder="1" applyAlignment="1">
      <alignment horizontal="center" vertical="center"/>
    </xf>
    <xf numFmtId="0" fontId="62" fillId="60" borderId="40" xfId="0" applyFont="1" applyFill="1" applyBorder="1" applyAlignment="1">
      <alignment horizontal="center" vertical="center"/>
    </xf>
    <xf numFmtId="0" fontId="74" fillId="60" borderId="110" xfId="0" applyFont="1" applyFill="1" applyBorder="1" applyAlignment="1">
      <alignment horizontal="center" vertical="center"/>
    </xf>
    <xf numFmtId="0" fontId="7" fillId="0" borderId="46" xfId="0" applyFont="1" applyBorder="1" applyAlignment="1">
      <alignment horizontal="center" vertical="center"/>
    </xf>
    <xf numFmtId="0" fontId="75" fillId="0" borderId="42" xfId="0" applyFont="1" applyBorder="1" applyAlignment="1">
      <alignment horizontal="center" vertical="center"/>
    </xf>
    <xf numFmtId="0" fontId="75" fillId="0" borderId="43" xfId="0" applyFont="1" applyBorder="1" applyAlignment="1">
      <alignment horizontal="center" vertical="center"/>
    </xf>
    <xf numFmtId="0" fontId="7" fillId="61" borderId="44" xfId="0" applyFont="1" applyFill="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61" borderId="40" xfId="0" applyFont="1" applyFill="1" applyBorder="1" applyAlignment="1">
      <alignment horizontal="center" vertical="center"/>
    </xf>
    <xf numFmtId="0" fontId="7" fillId="2" borderId="95" xfId="0" applyFont="1" applyFill="1" applyBorder="1" applyAlignment="1">
      <alignment horizontal="center" vertical="center"/>
    </xf>
    <xf numFmtId="0" fontId="62" fillId="0" borderId="52" xfId="0" applyFont="1" applyBorder="1" applyAlignment="1">
      <alignment horizontal="center" vertical="center"/>
    </xf>
    <xf numFmtId="0" fontId="62" fillId="0" borderId="55" xfId="0" applyFont="1" applyBorder="1" applyAlignment="1">
      <alignment horizontal="center" vertical="center"/>
    </xf>
    <xf numFmtId="0" fontId="7" fillId="2" borderId="5" xfId="0" applyFont="1" applyFill="1" applyBorder="1" applyAlignment="1">
      <alignment horizontal="center" vertical="center"/>
    </xf>
    <xf numFmtId="0" fontId="32" fillId="60" borderId="197" xfId="0" applyFont="1" applyFill="1" applyBorder="1" applyAlignment="1">
      <alignment horizontal="center" vertical="center"/>
    </xf>
    <xf numFmtId="0" fontId="32" fillId="0" borderId="57" xfId="0" applyFont="1" applyBorder="1" applyAlignment="1">
      <alignment horizontal="center" vertical="center"/>
    </xf>
    <xf numFmtId="0" fontId="7" fillId="2" borderId="7" xfId="0" applyFont="1" applyFill="1" applyBorder="1" applyAlignment="1">
      <alignment horizontal="center" vertical="center"/>
    </xf>
    <xf numFmtId="0" fontId="77" fillId="20" borderId="14" xfId="0" applyFont="1" applyFill="1" applyBorder="1" applyAlignment="1">
      <alignment horizontal="center" vertical="center" wrapText="1"/>
    </xf>
    <xf numFmtId="0" fontId="77" fillId="20" borderId="6" xfId="0" applyFont="1" applyFill="1" applyBorder="1" applyAlignment="1">
      <alignment horizontal="center" vertical="center"/>
    </xf>
    <xf numFmtId="0" fontId="77" fillId="20" borderId="8" xfId="0" applyFont="1" applyFill="1" applyBorder="1" applyAlignment="1">
      <alignment horizontal="center" vertical="center"/>
    </xf>
    <xf numFmtId="0" fontId="32" fillId="0" borderId="124" xfId="0" applyFont="1" applyBorder="1" applyAlignment="1">
      <alignment horizontal="center" vertical="center"/>
    </xf>
    <xf numFmtId="0" fontId="32" fillId="0" borderId="123" xfId="0" applyFont="1" applyBorder="1" applyAlignment="1">
      <alignment horizontal="center" vertical="center"/>
    </xf>
    <xf numFmtId="0" fontId="7" fillId="9" borderId="40" xfId="0" applyFont="1" applyFill="1" applyBorder="1" applyAlignment="1">
      <alignment horizontal="center" vertical="center"/>
    </xf>
    <xf numFmtId="0" fontId="7" fillId="9" borderId="110" xfId="0" applyFont="1" applyFill="1" applyBorder="1" applyAlignment="1">
      <alignment horizontal="center" vertical="center"/>
    </xf>
    <xf numFmtId="0" fontId="7" fillId="57" borderId="49" xfId="0" applyFont="1" applyFill="1" applyBorder="1" applyAlignment="1">
      <alignment horizontal="center" vertical="center"/>
    </xf>
    <xf numFmtId="0" fontId="7" fillId="56" borderId="49" xfId="0" applyFont="1" applyFill="1" applyBorder="1" applyAlignment="1">
      <alignment horizontal="center" vertical="center"/>
    </xf>
    <xf numFmtId="0" fontId="7" fillId="62" borderId="48"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104"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16" xfId="0" applyFont="1" applyFill="1" applyBorder="1" applyAlignment="1">
      <alignment horizontal="center" vertical="center"/>
    </xf>
    <xf numFmtId="0" fontId="7" fillId="9" borderId="197" xfId="0" applyFont="1" applyFill="1" applyBorder="1" applyAlignment="1">
      <alignment horizontal="left" vertical="center"/>
    </xf>
    <xf numFmtId="0" fontId="62" fillId="9" borderId="194" xfId="0" applyFont="1" applyFill="1" applyBorder="1" applyAlignment="1">
      <alignment horizontal="center" vertical="center"/>
    </xf>
    <xf numFmtId="0" fontId="7" fillId="5" borderId="147" xfId="0" applyFont="1" applyFill="1" applyBorder="1" applyAlignment="1">
      <alignment horizontal="center" vertical="center"/>
    </xf>
    <xf numFmtId="0" fontId="7" fillId="0" borderId="13" xfId="0" applyFont="1" applyBorder="1" applyAlignment="1">
      <alignment horizontal="center" vertical="center"/>
    </xf>
    <xf numFmtId="0" fontId="7" fillId="61" borderId="13" xfId="0" applyFont="1" applyFill="1" applyBorder="1" applyAlignment="1">
      <alignment horizontal="center" vertical="center"/>
    </xf>
    <xf numFmtId="0" fontId="77" fillId="20" borderId="6" xfId="0" applyFont="1" applyFill="1" applyBorder="1" applyAlignment="1">
      <alignment horizontal="center" vertical="center" wrapText="1"/>
    </xf>
    <xf numFmtId="0" fontId="7" fillId="0" borderId="16" xfId="0" applyFont="1" applyBorder="1" applyAlignment="1">
      <alignment horizontal="center" vertical="center"/>
    </xf>
    <xf numFmtId="0" fontId="7" fillId="61" borderId="16" xfId="0" applyFont="1" applyFill="1" applyBorder="1" applyAlignment="1">
      <alignment horizontal="center" vertical="center"/>
    </xf>
    <xf numFmtId="0" fontId="77" fillId="20" borderId="8" xfId="0" applyFont="1" applyFill="1" applyBorder="1" applyAlignment="1">
      <alignment horizontal="center" vertical="center" wrapText="1"/>
    </xf>
    <xf numFmtId="0" fontId="7" fillId="0" borderId="20" xfId="0" applyFont="1" applyBorder="1" applyAlignment="1">
      <alignment horizontal="center" vertical="center"/>
    </xf>
    <xf numFmtId="0" fontId="7" fillId="61" borderId="20" xfId="0" applyFont="1" applyFill="1" applyBorder="1" applyAlignment="1">
      <alignment horizontal="center" vertical="center"/>
    </xf>
    <xf numFmtId="0" fontId="62" fillId="9" borderId="207" xfId="0" applyFont="1" applyFill="1" applyBorder="1" applyAlignment="1">
      <alignment horizontal="center" vertical="center"/>
    </xf>
    <xf numFmtId="0" fontId="74" fillId="9" borderId="157" xfId="0" applyFont="1" applyFill="1" applyBorder="1" applyAlignment="1">
      <alignment horizontal="center" vertical="center"/>
    </xf>
    <xf numFmtId="0" fontId="7" fillId="0" borderId="0" xfId="0" applyFont="1" applyAlignment="1">
      <alignment horizontal="center" vertical="center"/>
    </xf>
    <xf numFmtId="0" fontId="7" fillId="0" borderId="176" xfId="0" applyFont="1" applyBorder="1" applyAlignment="1">
      <alignment horizontal="center" vertical="center"/>
    </xf>
    <xf numFmtId="0" fontId="11" fillId="0" borderId="176" xfId="0" applyFont="1" applyBorder="1"/>
    <xf numFmtId="0" fontId="7" fillId="0" borderId="208" xfId="0" applyFont="1" applyBorder="1" applyAlignment="1">
      <alignment horizontal="center" vertical="center"/>
    </xf>
    <xf numFmtId="0" fontId="7" fillId="0" borderId="142" xfId="0" applyFont="1" applyBorder="1" applyAlignment="1">
      <alignment horizontal="center" vertical="center"/>
    </xf>
    <xf numFmtId="0" fontId="7" fillId="61" borderId="202" xfId="0" applyFont="1" applyFill="1" applyBorder="1" applyAlignment="1">
      <alignment horizontal="center" vertical="center"/>
    </xf>
    <xf numFmtId="0" fontId="7" fillId="0" borderId="134" xfId="0" applyFont="1" applyBorder="1" applyAlignment="1">
      <alignment horizontal="center" vertical="center"/>
    </xf>
    <xf numFmtId="0" fontId="7" fillId="61" borderId="133" xfId="0" applyFont="1" applyFill="1" applyBorder="1" applyAlignment="1">
      <alignment horizontal="center" vertical="center"/>
    </xf>
    <xf numFmtId="0" fontId="7" fillId="0" borderId="39" xfId="0" applyFont="1" applyBorder="1" applyAlignment="1">
      <alignment horizontal="center" vertical="center"/>
    </xf>
    <xf numFmtId="0" fontId="11" fillId="0" borderId="33" xfId="0" applyFont="1" applyBorder="1"/>
    <xf numFmtId="0" fontId="7" fillId="0" borderId="209" xfId="0" applyFont="1" applyBorder="1" applyAlignment="1">
      <alignment horizontal="center" vertical="center"/>
    </xf>
    <xf numFmtId="0" fontId="7" fillId="61" borderId="33" xfId="0" applyFont="1" applyFill="1" applyBorder="1" applyAlignment="1">
      <alignment horizontal="center" vertical="center"/>
    </xf>
    <xf numFmtId="0" fontId="7" fillId="0" borderId="38" xfId="0" applyFont="1" applyBorder="1" applyAlignment="1">
      <alignment horizontal="center" vertical="center"/>
    </xf>
    <xf numFmtId="0" fontId="7" fillId="61" borderId="38" xfId="0" applyFont="1" applyFill="1" applyBorder="1" applyAlignment="1">
      <alignment horizontal="center" vertical="center"/>
    </xf>
    <xf numFmtId="0" fontId="7" fillId="61" borderId="32" xfId="0" applyFont="1" applyFill="1" applyBorder="1" applyAlignment="1">
      <alignment horizontal="center" vertical="center"/>
    </xf>
    <xf numFmtId="0" fontId="7" fillId="2" borderId="1" xfId="0" applyFont="1" applyFill="1" applyBorder="1" applyAlignment="1">
      <alignment horizontal="center" vertical="center"/>
    </xf>
    <xf numFmtId="0" fontId="7" fillId="57" borderId="38" xfId="0" applyFont="1" applyFill="1" applyBorder="1" applyAlignment="1">
      <alignment horizontal="center" vertical="center"/>
    </xf>
    <xf numFmtId="0" fontId="7" fillId="56" borderId="38" xfId="0" applyFont="1" applyFill="1" applyBorder="1" applyAlignment="1">
      <alignment horizontal="center" vertical="center"/>
    </xf>
    <xf numFmtId="0" fontId="7" fillId="62" borderId="2" xfId="0" applyFont="1" applyFill="1" applyBorder="1" applyAlignment="1">
      <alignment horizontal="center" vertical="center"/>
    </xf>
    <xf numFmtId="9" fontId="10" fillId="42" borderId="51" xfId="0" applyNumberFormat="1" applyFont="1" applyFill="1" applyBorder="1" applyAlignment="1">
      <alignment horizontal="center"/>
    </xf>
    <xf numFmtId="0" fontId="62" fillId="63" borderId="197" xfId="0" applyFont="1" applyFill="1" applyBorder="1" applyAlignment="1">
      <alignment horizontal="center" vertical="center"/>
    </xf>
    <xf numFmtId="0" fontId="74" fillId="63" borderId="194" xfId="0" applyFont="1" applyFill="1" applyBorder="1" applyAlignment="1">
      <alignment horizontal="center" vertical="center"/>
    </xf>
    <xf numFmtId="0" fontId="7" fillId="39" borderId="132" xfId="0" applyFont="1" applyFill="1" applyBorder="1" applyAlignment="1">
      <alignment horizontal="center" vertical="center"/>
    </xf>
    <xf numFmtId="0" fontId="7" fillId="39" borderId="61" xfId="0" applyFont="1" applyFill="1" applyBorder="1" applyAlignment="1">
      <alignment horizontal="center" vertical="center"/>
    </xf>
    <xf numFmtId="0" fontId="7" fillId="39" borderId="132" xfId="0" applyFont="1" applyFill="1" applyBorder="1" applyAlignment="1">
      <alignment horizontal="center"/>
    </xf>
    <xf numFmtId="0" fontId="7" fillId="39" borderId="61" xfId="0" applyFont="1" applyFill="1" applyBorder="1" applyAlignment="1">
      <alignment horizontal="center"/>
    </xf>
    <xf numFmtId="0" fontId="75" fillId="39" borderId="132" xfId="0" applyFont="1" applyFill="1" applyBorder="1" applyAlignment="1">
      <alignment horizontal="center" vertical="center"/>
    </xf>
    <xf numFmtId="0" fontId="75" fillId="39" borderId="61" xfId="0" applyFont="1" applyFill="1" applyBorder="1" applyAlignment="1">
      <alignment horizontal="center" vertical="center"/>
    </xf>
    <xf numFmtId="0" fontId="80" fillId="0" borderId="57" xfId="0" applyFont="1" applyBorder="1" applyAlignment="1">
      <alignment horizontal="center" vertical="center"/>
    </xf>
    <xf numFmtId="0" fontId="81" fillId="39" borderId="132" xfId="0" applyFont="1" applyFill="1" applyBorder="1" applyAlignment="1">
      <alignment horizontal="center"/>
    </xf>
    <xf numFmtId="0" fontId="81" fillId="39" borderId="133" xfId="0" applyFont="1" applyFill="1" applyBorder="1" applyAlignment="1">
      <alignment horizontal="center"/>
    </xf>
    <xf numFmtId="0" fontId="81" fillId="39" borderId="61" xfId="0" applyFont="1" applyFill="1" applyBorder="1" applyAlignment="1">
      <alignment horizontal="center"/>
    </xf>
    <xf numFmtId="0" fontId="7" fillId="63" borderId="13" xfId="0" applyFont="1" applyFill="1" applyBorder="1" applyAlignment="1">
      <alignment horizontal="center" vertical="center" wrapText="1"/>
    </xf>
    <xf numFmtId="0" fontId="11" fillId="0" borderId="13" xfId="0" applyFont="1" applyBorder="1"/>
    <xf numFmtId="0" fontId="7" fillId="61" borderId="187" xfId="0" applyFont="1" applyFill="1" applyBorder="1" applyAlignment="1">
      <alignment horizontal="center" vertical="center"/>
    </xf>
    <xf numFmtId="0" fontId="7" fillId="63" borderId="16" xfId="0" applyFont="1" applyFill="1" applyBorder="1" applyAlignment="1">
      <alignment horizontal="center" vertical="center" wrapText="1"/>
    </xf>
    <xf numFmtId="0" fontId="11" fillId="0" borderId="16" xfId="0" applyFont="1" applyBorder="1"/>
    <xf numFmtId="0" fontId="7" fillId="61" borderId="54" xfId="0" applyFont="1" applyFill="1" applyBorder="1" applyAlignment="1">
      <alignment horizontal="center" vertical="center"/>
    </xf>
    <xf numFmtId="0" fontId="7" fillId="63" borderId="20" xfId="0" applyFont="1" applyFill="1" applyBorder="1" applyAlignment="1">
      <alignment horizontal="center" vertical="center" wrapText="1"/>
    </xf>
    <xf numFmtId="0" fontId="11" fillId="0" borderId="20" xfId="0" applyFont="1" applyBorder="1"/>
    <xf numFmtId="0" fontId="7" fillId="61" borderId="90" xfId="0" applyFont="1" applyFill="1" applyBorder="1" applyAlignment="1">
      <alignment horizontal="center" vertical="center"/>
    </xf>
    <xf numFmtId="0" fontId="77" fillId="34" borderId="204" xfId="0" applyFont="1" applyFill="1" applyBorder="1" applyAlignment="1">
      <alignment horizontal="center" vertical="center"/>
    </xf>
    <xf numFmtId="9" fontId="7" fillId="42" borderId="51" xfId="0" applyNumberFormat="1" applyFont="1" applyFill="1" applyBorder="1" applyAlignment="1">
      <alignment horizontal="center" vertical="center" wrapText="1"/>
    </xf>
    <xf numFmtId="0" fontId="77" fillId="34" borderId="104" xfId="0" applyFont="1" applyFill="1" applyBorder="1" applyAlignment="1">
      <alignment horizontal="center" vertical="center"/>
    </xf>
    <xf numFmtId="0" fontId="77" fillId="34" borderId="194" xfId="0" applyFont="1" applyFill="1" applyBorder="1" applyAlignment="1">
      <alignment horizontal="center" vertical="center"/>
    </xf>
    <xf numFmtId="0" fontId="7" fillId="34" borderId="213" xfId="0" applyFont="1" applyFill="1" applyBorder="1" applyAlignment="1">
      <alignment horizontal="center" vertical="center"/>
    </xf>
    <xf numFmtId="0" fontId="7" fillId="61" borderId="214" xfId="0" applyFont="1" applyFill="1" applyBorder="1" applyAlignment="1">
      <alignment horizontal="center" vertical="center"/>
    </xf>
    <xf numFmtId="0" fontId="10" fillId="2" borderId="214" xfId="0" applyFont="1" applyFill="1" applyBorder="1" applyAlignment="1">
      <alignment horizontal="center" vertical="center"/>
    </xf>
    <xf numFmtId="0" fontId="7" fillId="57" borderId="203" xfId="0" applyFont="1" applyFill="1" applyBorder="1" applyAlignment="1">
      <alignment horizontal="center" vertical="center"/>
    </xf>
    <xf numFmtId="0" fontId="7" fillId="56" borderId="203" xfId="0" applyFont="1" applyFill="1" applyBorder="1" applyAlignment="1">
      <alignment horizontal="center" vertical="center"/>
    </xf>
    <xf numFmtId="0" fontId="7" fillId="62" borderId="201" xfId="0" applyFont="1" applyFill="1" applyBorder="1" applyAlignment="1">
      <alignment horizontal="center" vertical="center"/>
    </xf>
    <xf numFmtId="0" fontId="77" fillId="34" borderId="4" xfId="0" applyFont="1" applyFill="1" applyBorder="1" applyAlignment="1">
      <alignment horizontal="center" vertical="center" wrapText="1"/>
    </xf>
    <xf numFmtId="0" fontId="77" fillId="34" borderId="6" xfId="0" applyFont="1" applyFill="1" applyBorder="1" applyAlignment="1">
      <alignment horizontal="center" vertical="center" wrapText="1"/>
    </xf>
    <xf numFmtId="0" fontId="32" fillId="34" borderId="8" xfId="0" applyFont="1" applyFill="1" applyBorder="1" applyAlignment="1">
      <alignment horizontal="center" vertical="center" wrapText="1"/>
    </xf>
    <xf numFmtId="0" fontId="77" fillId="34" borderId="14" xfId="0" applyFont="1" applyFill="1" applyBorder="1" applyAlignment="1">
      <alignment horizontal="center" vertical="center" wrapText="1"/>
    </xf>
    <xf numFmtId="0" fontId="7" fillId="34" borderId="8" xfId="0" applyFont="1" applyFill="1" applyBorder="1" applyAlignment="1">
      <alignment horizontal="center" vertical="center" wrapText="1"/>
    </xf>
    <xf numFmtId="0" fontId="77" fillId="34" borderId="14" xfId="0" applyFont="1" applyFill="1" applyBorder="1" applyAlignment="1">
      <alignment horizontal="center" vertical="center"/>
    </xf>
    <xf numFmtId="0" fontId="77" fillId="34" borderId="6" xfId="0" applyFont="1" applyFill="1" applyBorder="1" applyAlignment="1">
      <alignment horizontal="center" vertical="center"/>
    </xf>
    <xf numFmtId="0" fontId="83" fillId="0" borderId="52" xfId="0" applyFont="1" applyBorder="1" applyAlignment="1">
      <alignment horizontal="center" vertical="center"/>
    </xf>
    <xf numFmtId="0" fontId="83" fillId="0" borderId="55" xfId="0" applyFont="1" applyBorder="1" applyAlignment="1">
      <alignment horizontal="center" vertical="center"/>
    </xf>
    <xf numFmtId="0" fontId="77" fillId="34" borderId="8" xfId="0" applyFont="1" applyFill="1" applyBorder="1" applyAlignment="1">
      <alignment horizontal="center" vertical="center"/>
    </xf>
    <xf numFmtId="9" fontId="7" fillId="54" borderId="51" xfId="0" applyNumberFormat="1" applyFont="1" applyFill="1" applyBorder="1" applyAlignment="1">
      <alignment horizontal="center" vertical="center" wrapText="1"/>
    </xf>
    <xf numFmtId="0" fontId="7" fillId="34" borderId="8" xfId="0" applyFont="1" applyFill="1" applyBorder="1" applyAlignment="1">
      <alignment horizontal="center" vertical="center"/>
    </xf>
    <xf numFmtId="0" fontId="62" fillId="34" borderId="40" xfId="0" applyFont="1" applyFill="1" applyBorder="1" applyAlignment="1">
      <alignment horizontal="center" vertical="center"/>
    </xf>
    <xf numFmtId="0" fontId="74" fillId="34" borderId="110" xfId="0" applyFont="1" applyFill="1" applyBorder="1" applyAlignment="1">
      <alignment horizontal="center" vertical="center"/>
    </xf>
    <xf numFmtId="0" fontId="32" fillId="34" borderId="50" xfId="0" applyFont="1" applyFill="1" applyBorder="1" applyAlignment="1">
      <alignment horizontal="center" vertical="center"/>
    </xf>
    <xf numFmtId="0" fontId="74" fillId="34" borderId="104" xfId="0" applyFont="1" applyFill="1" applyBorder="1" applyAlignment="1">
      <alignment horizontal="center" vertical="center"/>
    </xf>
    <xf numFmtId="0" fontId="80" fillId="0" borderId="52" xfId="0" applyFont="1" applyBorder="1" applyAlignment="1">
      <alignment horizontal="center" vertical="center"/>
    </xf>
    <xf numFmtId="0" fontId="80" fillId="0" borderId="55" xfId="0" applyFont="1" applyBorder="1" applyAlignment="1">
      <alignment horizontal="center" vertical="center"/>
    </xf>
    <xf numFmtId="0" fontId="7" fillId="0" borderId="217" xfId="0" applyFont="1" applyBorder="1" applyAlignment="1">
      <alignment horizontal="center" vertical="center"/>
    </xf>
    <xf numFmtId="0" fontId="11" fillId="0" borderId="22" xfId="0" applyFont="1" applyBorder="1"/>
    <xf numFmtId="0" fontId="7" fillId="0" borderId="22" xfId="0" applyFont="1" applyBorder="1" applyAlignment="1">
      <alignment horizontal="center" vertical="center"/>
    </xf>
    <xf numFmtId="0" fontId="7" fillId="0" borderId="218" xfId="0" applyFont="1" applyBorder="1" applyAlignment="1">
      <alignment horizontal="center" vertical="center"/>
    </xf>
    <xf numFmtId="0" fontId="7" fillId="0" borderId="138" xfId="0" applyFont="1" applyBorder="1" applyAlignment="1">
      <alignment horizontal="center" vertical="center"/>
    </xf>
    <xf numFmtId="0" fontId="7" fillId="61" borderId="74" xfId="0" applyFont="1" applyFill="1" applyBorder="1" applyAlignment="1">
      <alignment horizontal="center" vertical="center"/>
    </xf>
    <xf numFmtId="0" fontId="7" fillId="57" borderId="130" xfId="0" applyFont="1" applyFill="1" applyBorder="1" applyAlignment="1">
      <alignment horizontal="center" vertical="center"/>
    </xf>
    <xf numFmtId="0" fontId="62" fillId="34" borderId="6" xfId="0" applyFont="1" applyFill="1" applyBorder="1" applyAlignment="1">
      <alignment horizontal="center" vertical="center"/>
    </xf>
    <xf numFmtId="0" fontId="7" fillId="57" borderId="109" xfId="0" applyFont="1" applyFill="1" applyBorder="1" applyAlignment="1">
      <alignment horizontal="center" vertical="center"/>
    </xf>
    <xf numFmtId="0" fontId="77" fillId="34" borderId="8" xfId="0" applyFont="1" applyFill="1" applyBorder="1" applyAlignment="1">
      <alignment horizontal="center" vertical="center" wrapText="1"/>
    </xf>
    <xf numFmtId="0" fontId="7" fillId="57" borderId="116" xfId="0" applyFont="1" applyFill="1" applyBorder="1" applyAlignment="1">
      <alignment horizontal="center" vertical="center"/>
    </xf>
    <xf numFmtId="9" fontId="7" fillId="54" borderId="72" xfId="0" applyNumberFormat="1" applyFont="1" applyFill="1" applyBorder="1" applyAlignment="1">
      <alignment horizontal="center" vertical="center" wrapText="1"/>
    </xf>
    <xf numFmtId="0" fontId="11" fillId="20" borderId="115" xfId="0" applyFont="1" applyFill="1" applyBorder="1" applyAlignment="1">
      <alignment horizontal="center" vertical="center"/>
    </xf>
    <xf numFmtId="0" fontId="10" fillId="3" borderId="72" xfId="0" applyFont="1" applyFill="1" applyBorder="1" applyAlignment="1">
      <alignment horizontal="center" vertical="center"/>
    </xf>
    <xf numFmtId="0" fontId="11" fillId="50" borderId="115" xfId="0" applyFont="1" applyFill="1" applyBorder="1" applyAlignment="1">
      <alignment horizontal="center" vertical="center"/>
    </xf>
    <xf numFmtId="0" fontId="11" fillId="35" borderId="133" xfId="0" applyFont="1" applyFill="1" applyBorder="1" applyAlignment="1">
      <alignment horizontal="center" vertical="center"/>
    </xf>
    <xf numFmtId="0" fontId="11" fillId="9" borderId="133" xfId="0" applyFont="1" applyFill="1" applyBorder="1" applyAlignment="1">
      <alignment horizontal="center" vertical="center"/>
    </xf>
    <xf numFmtId="0" fontId="11" fillId="2" borderId="133" xfId="0" applyFont="1" applyFill="1" applyBorder="1" applyAlignment="1">
      <alignment horizontal="center" vertical="center"/>
    </xf>
    <xf numFmtId="0" fontId="11" fillId="16" borderId="133" xfId="0" applyFont="1" applyFill="1" applyBorder="1" applyAlignment="1">
      <alignment horizontal="center" vertical="center"/>
    </xf>
    <xf numFmtId="0" fontId="67" fillId="10" borderId="68" xfId="0" applyFont="1" applyFill="1" applyBorder="1" applyAlignment="1">
      <alignment horizontal="center" vertical="center" wrapText="1"/>
    </xf>
    <xf numFmtId="0" fontId="84" fillId="5" borderId="119" xfId="0" applyFont="1" applyFill="1" applyBorder="1" applyAlignment="1">
      <alignment horizontal="center" vertical="center"/>
    </xf>
    <xf numFmtId="0" fontId="67" fillId="5" borderId="33" xfId="0" applyFont="1" applyFill="1" applyBorder="1" applyAlignment="1">
      <alignment horizontal="center" vertical="center"/>
    </xf>
    <xf numFmtId="9" fontId="67" fillId="5" borderId="33" xfId="0" applyNumberFormat="1" applyFont="1" applyFill="1" applyBorder="1" applyAlignment="1">
      <alignment horizontal="center" vertical="center"/>
    </xf>
    <xf numFmtId="0" fontId="67" fillId="5" borderId="32" xfId="0" applyFont="1" applyFill="1" applyBorder="1" applyAlignment="1">
      <alignment horizontal="center" vertical="center"/>
    </xf>
    <xf numFmtId="0" fontId="67" fillId="5" borderId="117" xfId="0" applyFont="1" applyFill="1" applyBorder="1" applyAlignment="1">
      <alignment horizontal="center" vertical="center"/>
    </xf>
    <xf numFmtId="0" fontId="67" fillId="5" borderId="31" xfId="0" applyFont="1" applyFill="1" applyBorder="1" applyAlignment="1">
      <alignment horizontal="center" vertical="center"/>
    </xf>
    <xf numFmtId="0" fontId="7" fillId="5" borderId="68" xfId="0" applyFont="1" applyFill="1" applyBorder="1" applyAlignment="1">
      <alignment horizontal="center" vertical="center"/>
    </xf>
    <xf numFmtId="0" fontId="84" fillId="39" borderId="68" xfId="0" applyFont="1" applyFill="1" applyBorder="1" applyAlignment="1">
      <alignment horizontal="center" vertical="center"/>
    </xf>
    <xf numFmtId="0" fontId="85" fillId="5" borderId="68" xfId="0" applyFont="1" applyFill="1" applyBorder="1"/>
    <xf numFmtId="0" fontId="86" fillId="5" borderId="68" xfId="0" applyFont="1" applyFill="1" applyBorder="1"/>
    <xf numFmtId="10" fontId="10" fillId="5" borderId="68" xfId="0" applyNumberFormat="1" applyFont="1" applyFill="1" applyBorder="1" applyAlignment="1">
      <alignment horizontal="center"/>
    </xf>
    <xf numFmtId="0" fontId="18" fillId="5" borderId="68" xfId="0" applyFont="1" applyFill="1" applyBorder="1"/>
    <xf numFmtId="0" fontId="18" fillId="5" borderId="68" xfId="0" applyFont="1" applyFill="1" applyBorder="1" applyAlignment="1">
      <alignment horizontal="center"/>
    </xf>
    <xf numFmtId="10" fontId="18" fillId="5" borderId="68" xfId="0" applyNumberFormat="1" applyFont="1" applyFill="1" applyBorder="1" applyAlignment="1">
      <alignment horizontal="center"/>
    </xf>
    <xf numFmtId="0" fontId="7" fillId="0" borderId="0" xfId="0" applyFont="1" applyAlignment="1">
      <alignment horizontal="center"/>
    </xf>
    <xf numFmtId="1" fontId="44" fillId="0" borderId="43" xfId="0" applyNumberFormat="1" applyFont="1" applyBorder="1" applyAlignment="1">
      <alignment horizontal="center" vertical="center"/>
    </xf>
    <xf numFmtId="0" fontId="45" fillId="0" borderId="205" xfId="0" applyFont="1" applyBorder="1" applyAlignment="1">
      <alignment vertical="center"/>
    </xf>
    <xf numFmtId="1" fontId="44" fillId="0" borderId="55" xfId="0" applyNumberFormat="1" applyFont="1" applyBorder="1" applyAlignment="1">
      <alignment horizontal="center" vertical="center"/>
    </xf>
    <xf numFmtId="0" fontId="45" fillId="0" borderId="51" xfId="0" applyFont="1" applyBorder="1" applyAlignment="1">
      <alignment vertical="center"/>
    </xf>
    <xf numFmtId="1" fontId="44" fillId="0" borderId="58" xfId="0" applyNumberFormat="1" applyFont="1" applyBorder="1" applyAlignment="1">
      <alignment horizontal="center" vertical="center"/>
    </xf>
    <xf numFmtId="0" fontId="45" fillId="0" borderId="72" xfId="0" applyFont="1" applyBorder="1" applyAlignment="1">
      <alignment vertical="center"/>
    </xf>
    <xf numFmtId="1" fontId="44" fillId="0" borderId="45" xfId="0" applyNumberFormat="1" applyFont="1" applyBorder="1" applyAlignment="1">
      <alignment horizontal="center" vertical="center"/>
    </xf>
    <xf numFmtId="0" fontId="45" fillId="0" borderId="43" xfId="0" applyFont="1" applyBorder="1" applyAlignment="1">
      <alignment vertical="center"/>
    </xf>
    <xf numFmtId="1" fontId="44" fillId="0" borderId="16" xfId="0" applyNumberFormat="1" applyFont="1" applyBorder="1" applyAlignment="1">
      <alignment horizontal="center" vertical="center"/>
    </xf>
    <xf numFmtId="0" fontId="45" fillId="0" borderId="142" xfId="0" applyFont="1" applyBorder="1" applyAlignment="1">
      <alignment vertical="center"/>
    </xf>
    <xf numFmtId="0" fontId="45" fillId="0" borderId="16" xfId="0" applyFont="1" applyBorder="1" applyAlignment="1">
      <alignment vertical="center"/>
    </xf>
    <xf numFmtId="0" fontId="10" fillId="39" borderId="54" xfId="0" applyFont="1" applyFill="1" applyBorder="1" applyAlignment="1">
      <alignment horizontal="center" vertical="center"/>
    </xf>
    <xf numFmtId="0" fontId="10" fillId="39" borderId="16" xfId="0" applyFont="1" applyFill="1" applyBorder="1" applyAlignment="1">
      <alignment horizontal="center"/>
    </xf>
    <xf numFmtId="0" fontId="10" fillId="2" borderId="54" xfId="0" applyFont="1" applyFill="1" applyBorder="1" applyAlignment="1">
      <alignment horizontal="center" vertical="center"/>
    </xf>
    <xf numFmtId="0" fontId="18" fillId="52" borderId="16" xfId="0" applyFont="1" applyFill="1" applyBorder="1" applyAlignment="1">
      <alignment vertical="center"/>
    </xf>
    <xf numFmtId="0" fontId="18" fillId="4" borderId="16" xfId="0" applyFont="1" applyFill="1" applyBorder="1" applyAlignment="1">
      <alignment vertical="center"/>
    </xf>
    <xf numFmtId="0" fontId="10" fillId="26" borderId="54" xfId="0" applyFont="1" applyFill="1" applyBorder="1" applyAlignment="1">
      <alignment horizontal="center" vertical="center"/>
    </xf>
    <xf numFmtId="0" fontId="44" fillId="0" borderId="16" xfId="0" applyFont="1" applyBorder="1" applyAlignment="1">
      <alignment horizontal="left"/>
    </xf>
    <xf numFmtId="0" fontId="88" fillId="0" borderId="16" xfId="0" applyFont="1" applyBorder="1" applyAlignment="1">
      <alignment horizontal="center" vertical="center"/>
    </xf>
    <xf numFmtId="0" fontId="10" fillId="0" borderId="16" xfId="0" applyFont="1" applyBorder="1" applyAlignment="1">
      <alignment horizontal="center" vertical="center"/>
    </xf>
    <xf numFmtId="0" fontId="17" fillId="2" borderId="16" xfId="0" applyFont="1" applyFill="1" applyBorder="1"/>
    <xf numFmtId="0" fontId="88" fillId="2" borderId="16" xfId="0" applyFont="1" applyFill="1" applyBorder="1" applyAlignment="1">
      <alignment horizontal="center" vertical="center"/>
    </xf>
    <xf numFmtId="0" fontId="10" fillId="2" borderId="16" xfId="0" applyFont="1" applyFill="1" applyBorder="1" applyAlignment="1">
      <alignment horizontal="center" vertical="center"/>
    </xf>
    <xf numFmtId="0" fontId="89" fillId="2" borderId="74" xfId="0" applyFont="1" applyFill="1" applyBorder="1" applyAlignment="1">
      <alignment horizontal="center" vertical="center"/>
    </xf>
    <xf numFmtId="0" fontId="26" fillId="0" borderId="9" xfId="0" applyFont="1" applyBorder="1" applyAlignment="1">
      <alignment horizontal="left" vertical="center"/>
    </xf>
    <xf numFmtId="0" fontId="26" fillId="0" borderId="205" xfId="0" applyFont="1" applyBorder="1" applyAlignment="1">
      <alignment horizontal="left" vertical="center"/>
    </xf>
    <xf numFmtId="0" fontId="28" fillId="2" borderId="33" xfId="0" applyFont="1" applyFill="1" applyBorder="1" applyAlignment="1">
      <alignment horizontal="center" vertical="center"/>
    </xf>
    <xf numFmtId="0" fontId="18" fillId="2" borderId="32" xfId="0" applyFont="1" applyFill="1" applyBorder="1" applyAlignment="1">
      <alignment horizontal="center" vertical="center"/>
    </xf>
    <xf numFmtId="0" fontId="11" fillId="0" borderId="106" xfId="0" applyFont="1" applyBorder="1" applyAlignment="1">
      <alignment horizontal="left" vertical="center"/>
    </xf>
    <xf numFmtId="0" fontId="11" fillId="0" borderId="51" xfId="0" applyFont="1" applyBorder="1" applyAlignment="1">
      <alignment horizontal="left" vertical="center"/>
    </xf>
    <xf numFmtId="0" fontId="11" fillId="35" borderId="44" xfId="0" applyFont="1" applyFill="1" applyBorder="1"/>
    <xf numFmtId="0" fontId="17" fillId="0" borderId="106" xfId="0" applyFont="1" applyBorder="1" applyAlignment="1">
      <alignment horizontal="center" vertical="center"/>
    </xf>
    <xf numFmtId="0" fontId="11" fillId="0" borderId="105" xfId="0" applyFont="1" applyBorder="1" applyAlignment="1">
      <alignment horizontal="left" vertical="center"/>
    </xf>
    <xf numFmtId="0" fontId="11" fillId="35" borderId="51" xfId="0" applyFont="1" applyFill="1" applyBorder="1"/>
    <xf numFmtId="0" fontId="17" fillId="0" borderId="105" xfId="0" applyFont="1" applyBorder="1" applyAlignment="1">
      <alignment horizontal="center" vertical="center"/>
    </xf>
    <xf numFmtId="0" fontId="11" fillId="0" borderId="105" xfId="0" applyFont="1" applyBorder="1" applyAlignment="1">
      <alignment horizontal="center" vertical="center"/>
    </xf>
    <xf numFmtId="0" fontId="11" fillId="0" borderId="51" xfId="0" applyFont="1" applyBorder="1" applyAlignment="1">
      <alignment horizontal="center" vertical="center"/>
    </xf>
    <xf numFmtId="0" fontId="11" fillId="42" borderId="51" xfId="0" applyFont="1" applyFill="1" applyBorder="1"/>
    <xf numFmtId="0" fontId="29" fillId="2" borderId="33" xfId="0" applyFont="1" applyFill="1" applyBorder="1" applyAlignment="1">
      <alignment horizontal="center" vertical="center"/>
    </xf>
    <xf numFmtId="0" fontId="90" fillId="0" borderId="41" xfId="0" applyFont="1" applyBorder="1" applyAlignment="1">
      <alignment horizontal="center" vertical="center"/>
    </xf>
    <xf numFmtId="0" fontId="90" fillId="0" borderId="51" xfId="0" applyFont="1" applyBorder="1" applyAlignment="1">
      <alignment horizontal="center" vertical="center"/>
    </xf>
    <xf numFmtId="0" fontId="90" fillId="0" borderId="72" xfId="0" applyFont="1" applyBorder="1" applyAlignment="1">
      <alignment horizontal="center" vertical="center"/>
    </xf>
    <xf numFmtId="0" fontId="11" fillId="0" borderId="72" xfId="0" applyFont="1" applyBorder="1" applyAlignment="1">
      <alignment horizontal="center" vertical="center"/>
    </xf>
    <xf numFmtId="0" fontId="10" fillId="55" borderId="51" xfId="0" applyFont="1" applyFill="1" applyBorder="1"/>
    <xf numFmtId="0" fontId="13" fillId="0" borderId="0" xfId="0" applyFont="1"/>
    <xf numFmtId="0" fontId="10" fillId="55" borderId="72" xfId="0" applyFont="1" applyFill="1" applyBorder="1"/>
    <xf numFmtId="0" fontId="28" fillId="2" borderId="1" xfId="0" applyFont="1" applyFill="1" applyBorder="1" applyAlignment="1">
      <alignment horizontal="center" vertical="center"/>
    </xf>
    <xf numFmtId="0" fontId="28" fillId="2" borderId="38"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31" xfId="0" applyFont="1" applyFill="1" applyBorder="1" applyAlignment="1">
      <alignment horizontal="center" vertical="center"/>
    </xf>
    <xf numFmtId="0" fontId="28" fillId="2" borderId="74" xfId="0" applyFont="1" applyFill="1" applyBorder="1" applyAlignment="1">
      <alignment horizontal="center" vertical="center"/>
    </xf>
    <xf numFmtId="0" fontId="28" fillId="2" borderId="205" xfId="0" applyFont="1" applyFill="1" applyBorder="1" applyAlignment="1">
      <alignment horizontal="center" vertical="center"/>
    </xf>
    <xf numFmtId="0" fontId="11" fillId="0" borderId="3" xfId="0" applyFont="1" applyBorder="1" applyAlignment="1">
      <alignment vertical="center" wrapText="1"/>
    </xf>
    <xf numFmtId="0" fontId="11" fillId="0" borderId="45" xfId="0" applyFont="1" applyBorder="1" applyAlignment="1">
      <alignment horizontal="center" vertical="center" wrapText="1"/>
    </xf>
    <xf numFmtId="0" fontId="11" fillId="0" borderId="4" xfId="0" applyFont="1" applyBorder="1" applyAlignment="1">
      <alignment horizontal="center" vertical="center"/>
    </xf>
    <xf numFmtId="0" fontId="11" fillId="0" borderId="41" xfId="0" applyFont="1" applyBorder="1" applyAlignment="1">
      <alignment horizontal="center" vertical="center"/>
    </xf>
    <xf numFmtId="0" fontId="11" fillId="0" borderId="185" xfId="0" applyFont="1" applyBorder="1" applyAlignment="1">
      <alignment horizontal="center" vertical="center"/>
    </xf>
    <xf numFmtId="0" fontId="11" fillId="0" borderId="205" xfId="0" applyFont="1" applyBorder="1" applyAlignment="1">
      <alignment horizontal="center" vertical="center"/>
    </xf>
    <xf numFmtId="0" fontId="11" fillId="0" borderId="5" xfId="0" applyFont="1" applyBorder="1" applyAlignment="1">
      <alignment vertical="center" wrapText="1"/>
    </xf>
    <xf numFmtId="0" fontId="11" fillId="0" borderId="16" xfId="0" applyFont="1" applyBorder="1" applyAlignment="1">
      <alignment horizontal="center" vertical="center" wrapText="1"/>
    </xf>
    <xf numFmtId="0" fontId="11" fillId="0" borderId="189" xfId="0" applyFont="1" applyBorder="1" applyAlignment="1">
      <alignment horizontal="center" vertical="center"/>
    </xf>
    <xf numFmtId="0" fontId="11" fillId="0" borderId="7" xfId="0" applyFont="1" applyBorder="1" applyAlignment="1">
      <alignment vertical="center" wrapText="1"/>
    </xf>
    <xf numFmtId="0" fontId="11" fillId="0" borderId="20" xfId="0" applyFont="1" applyBorder="1" applyAlignment="1">
      <alignment horizontal="center" vertical="center" wrapText="1"/>
    </xf>
    <xf numFmtId="0" fontId="11" fillId="0" borderId="0" xfId="0" applyFont="1" applyAlignment="1">
      <alignment vertical="center"/>
    </xf>
    <xf numFmtId="0" fontId="7" fillId="5" borderId="32" xfId="0" applyFont="1" applyFill="1" applyBorder="1"/>
    <xf numFmtId="0" fontId="91" fillId="5" borderId="219" xfId="0" applyFont="1" applyFill="1" applyBorder="1"/>
    <xf numFmtId="0" fontId="91" fillId="5" borderId="220" xfId="0" applyFont="1" applyFill="1" applyBorder="1"/>
    <xf numFmtId="0" fontId="92" fillId="5" borderId="68" xfId="0" applyFont="1" applyFill="1" applyBorder="1" applyAlignment="1">
      <alignment vertical="center"/>
    </xf>
    <xf numFmtId="0" fontId="10" fillId="50" borderId="68" xfId="0" applyFont="1" applyFill="1" applyBorder="1" applyAlignment="1">
      <alignment horizontal="center" vertical="center"/>
    </xf>
    <xf numFmtId="0" fontId="91" fillId="5" borderId="219" xfId="0" applyFont="1" applyFill="1" applyBorder="1" applyAlignment="1">
      <alignment horizontal="center"/>
    </xf>
    <xf numFmtId="0" fontId="91" fillId="5" borderId="220" xfId="0" applyFont="1" applyFill="1" applyBorder="1" applyAlignment="1">
      <alignment horizontal="center"/>
    </xf>
    <xf numFmtId="0" fontId="91" fillId="5" borderId="68" xfId="0" applyFont="1" applyFill="1" applyBorder="1" applyAlignment="1">
      <alignment horizontal="center"/>
    </xf>
    <xf numFmtId="168" fontId="11" fillId="5" borderId="68" xfId="0" applyNumberFormat="1" applyFont="1" applyFill="1" applyBorder="1"/>
    <xf numFmtId="0" fontId="28" fillId="54" borderId="221" xfId="0" applyFont="1" applyFill="1" applyBorder="1" applyAlignment="1">
      <alignment horizontal="center" vertical="center"/>
    </xf>
    <xf numFmtId="0" fontId="28" fillId="26" borderId="64" xfId="0" applyFont="1" applyFill="1" applyBorder="1" applyAlignment="1">
      <alignment horizontal="center" vertical="center" wrapText="1"/>
    </xf>
    <xf numFmtId="0" fontId="28" fillId="9" borderId="64" xfId="0" applyFont="1" applyFill="1" applyBorder="1" applyAlignment="1">
      <alignment horizontal="center" vertical="center" wrapText="1"/>
    </xf>
    <xf numFmtId="0" fontId="28" fillId="67" borderId="64" xfId="0" applyFont="1" applyFill="1" applyBorder="1" applyAlignment="1">
      <alignment horizontal="center" vertical="center" wrapText="1"/>
    </xf>
    <xf numFmtId="0" fontId="28" fillId="54" borderId="64" xfId="0" applyFont="1" applyFill="1" applyBorder="1" applyAlignment="1">
      <alignment horizontal="center" vertical="center"/>
    </xf>
    <xf numFmtId="0" fontId="28" fillId="67" borderId="65" xfId="0" applyFont="1" applyFill="1" applyBorder="1" applyAlignment="1">
      <alignment horizontal="center" vertical="center" wrapText="1"/>
    </xf>
    <xf numFmtId="0" fontId="26" fillId="14" borderId="63" xfId="0" applyFont="1" applyFill="1" applyBorder="1" applyAlignment="1">
      <alignment vertical="center" wrapText="1"/>
    </xf>
    <xf numFmtId="0" fontId="26" fillId="20" borderId="64" xfId="0" applyFont="1" applyFill="1" applyBorder="1" applyAlignment="1">
      <alignment horizontal="center" vertical="center" wrapText="1"/>
    </xf>
    <xf numFmtId="0" fontId="26" fillId="9" borderId="64" xfId="0" applyFont="1" applyFill="1" applyBorder="1" applyAlignment="1">
      <alignment horizontal="center" vertical="center" wrapText="1"/>
    </xf>
    <xf numFmtId="0" fontId="26" fillId="3" borderId="64" xfId="0" applyFont="1" applyFill="1" applyBorder="1" applyAlignment="1">
      <alignment horizontal="center" vertical="center" wrapText="1"/>
    </xf>
    <xf numFmtId="0" fontId="28" fillId="8" borderId="64" xfId="0" applyFont="1" applyFill="1" applyBorder="1" applyAlignment="1">
      <alignment horizontal="center" vertical="center" wrapText="1"/>
    </xf>
    <xf numFmtId="0" fontId="28" fillId="2" borderId="64" xfId="0" applyFont="1" applyFill="1" applyBorder="1" applyAlignment="1">
      <alignment horizontal="center" vertical="center" wrapText="1"/>
    </xf>
    <xf numFmtId="0" fontId="26" fillId="2" borderId="64" xfId="0" applyFont="1" applyFill="1" applyBorder="1" applyAlignment="1">
      <alignment horizontal="center" vertical="center" wrapText="1"/>
    </xf>
    <xf numFmtId="0" fontId="10" fillId="56" borderId="65" xfId="0" applyFont="1" applyFill="1" applyBorder="1" applyAlignment="1">
      <alignment horizontal="center" vertical="center" wrapText="1"/>
    </xf>
    <xf numFmtId="0" fontId="90" fillId="0" borderId="134" xfId="0" applyFont="1" applyBorder="1" applyAlignment="1">
      <alignment horizontal="center" vertical="center"/>
    </xf>
    <xf numFmtId="0" fontId="90" fillId="0" borderId="16" xfId="0" applyFont="1" applyBorder="1" applyAlignment="1">
      <alignment horizontal="center" vertical="center"/>
    </xf>
    <xf numFmtId="0" fontId="10" fillId="0" borderId="55" xfId="0" applyFont="1" applyBorder="1"/>
    <xf numFmtId="0" fontId="86" fillId="0" borderId="45" xfId="0" applyFont="1" applyBorder="1" applyAlignment="1">
      <alignment horizontal="center"/>
    </xf>
    <xf numFmtId="0" fontId="99" fillId="0" borderId="45" xfId="0" applyFont="1" applyBorder="1" applyAlignment="1">
      <alignment horizontal="center"/>
    </xf>
    <xf numFmtId="0" fontId="10" fillId="0" borderId="45" xfId="0" applyFont="1" applyBorder="1" applyAlignment="1">
      <alignment horizontal="center"/>
    </xf>
    <xf numFmtId="0" fontId="11" fillId="5" borderId="45" xfId="0" applyFont="1" applyFill="1" applyBorder="1" applyAlignment="1">
      <alignment horizontal="center"/>
    </xf>
    <xf numFmtId="0" fontId="10" fillId="5" borderId="45" xfId="0" applyFont="1" applyFill="1" applyBorder="1" applyAlignment="1">
      <alignment horizontal="center"/>
    </xf>
    <xf numFmtId="0" fontId="10" fillId="0" borderId="43" xfId="0" applyFont="1" applyBorder="1" applyAlignment="1">
      <alignment horizontal="center"/>
    </xf>
    <xf numFmtId="0" fontId="10" fillId="0" borderId="4" xfId="0" applyFont="1" applyBorder="1" applyAlignment="1">
      <alignment horizontal="center"/>
    </xf>
    <xf numFmtId="172" fontId="10" fillId="14" borderId="108" xfId="0" applyNumberFormat="1" applyFont="1" applyFill="1" applyBorder="1" applyAlignment="1">
      <alignment horizontal="center" vertical="center"/>
    </xf>
    <xf numFmtId="0" fontId="10" fillId="20" borderId="49" xfId="0" applyFont="1" applyFill="1" applyBorder="1" applyAlignment="1">
      <alignment horizontal="center" vertical="center"/>
    </xf>
    <xf numFmtId="0" fontId="10" fillId="9" borderId="49" xfId="0" applyFont="1" applyFill="1" applyBorder="1" applyAlignment="1">
      <alignment horizontal="center" vertical="center"/>
    </xf>
    <xf numFmtId="0" fontId="11" fillId="3" borderId="49" xfId="0" applyFont="1" applyFill="1" applyBorder="1" applyAlignment="1">
      <alignment horizontal="center" vertical="center"/>
    </xf>
    <xf numFmtId="0" fontId="10" fillId="8" borderId="49" xfId="0" applyFont="1" applyFill="1" applyBorder="1" applyAlignment="1">
      <alignment horizontal="center" vertical="center"/>
    </xf>
    <xf numFmtId="0" fontId="18" fillId="2" borderId="49" xfId="0" applyFont="1" applyFill="1" applyBorder="1" applyAlignment="1">
      <alignment horizontal="center" vertical="center"/>
    </xf>
    <xf numFmtId="0" fontId="10" fillId="0" borderId="45" xfId="0" applyFont="1" applyBorder="1" applyAlignment="1">
      <alignment horizontal="center" vertical="center"/>
    </xf>
    <xf numFmtId="0" fontId="7" fillId="0" borderId="16" xfId="0" applyFont="1" applyBorder="1" applyAlignment="1">
      <alignment horizontal="center"/>
    </xf>
    <xf numFmtId="0" fontId="86" fillId="0" borderId="16" xfId="0" applyFont="1" applyBorder="1" applyAlignment="1">
      <alignment horizontal="center"/>
    </xf>
    <xf numFmtId="0" fontId="99" fillId="0" borderId="16" xfId="0" applyFont="1" applyBorder="1" applyAlignment="1">
      <alignment horizontal="center"/>
    </xf>
    <xf numFmtId="0" fontId="10" fillId="0" borderId="16" xfId="0" applyFont="1" applyBorder="1" applyAlignment="1">
      <alignment horizontal="center"/>
    </xf>
    <xf numFmtId="0" fontId="11" fillId="5" borderId="16" xfId="0" applyFont="1" applyFill="1" applyBorder="1" applyAlignment="1">
      <alignment horizontal="center"/>
    </xf>
    <xf numFmtId="0" fontId="10" fillId="5" borderId="16" xfId="0" applyFont="1" applyFill="1" applyBorder="1" applyAlignment="1">
      <alignment horizontal="center"/>
    </xf>
    <xf numFmtId="0" fontId="10" fillId="0" borderId="55" xfId="0" applyFont="1" applyBorder="1" applyAlignment="1">
      <alignment horizontal="center"/>
    </xf>
    <xf numFmtId="0" fontId="10" fillId="0" borderId="6" xfId="0" applyFont="1" applyBorder="1" applyAlignment="1">
      <alignment horizontal="center"/>
    </xf>
    <xf numFmtId="172" fontId="10" fillId="14" borderId="109"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0" fillId="9" borderId="16" xfId="0" applyFont="1" applyFill="1" applyBorder="1" applyAlignment="1">
      <alignment horizontal="center" vertical="center"/>
    </xf>
    <xf numFmtId="0" fontId="11" fillId="3" borderId="16" xfId="0" applyFont="1" applyFill="1" applyBorder="1" applyAlignment="1">
      <alignment horizontal="center" vertical="center"/>
    </xf>
    <xf numFmtId="0" fontId="10" fillId="8" borderId="16" xfId="0" applyFont="1" applyFill="1" applyBorder="1" applyAlignment="1">
      <alignment horizontal="center" vertical="center"/>
    </xf>
    <xf numFmtId="0" fontId="18" fillId="2" borderId="16" xfId="0" applyFont="1" applyFill="1" applyBorder="1" applyAlignment="1">
      <alignment horizontal="center" vertical="center"/>
    </xf>
    <xf numFmtId="0" fontId="10" fillId="0" borderId="134" xfId="0" applyFont="1" applyBorder="1" applyAlignment="1">
      <alignment horizontal="center" vertical="center"/>
    </xf>
    <xf numFmtId="0" fontId="10" fillId="0" borderId="58" xfId="0" applyFont="1" applyBorder="1"/>
    <xf numFmtId="0" fontId="86" fillId="0" borderId="134" xfId="0" applyFont="1" applyBorder="1" applyAlignment="1">
      <alignment horizontal="center"/>
    </xf>
    <xf numFmtId="0" fontId="86" fillId="0" borderId="162" xfId="0" applyFont="1" applyBorder="1" applyAlignment="1">
      <alignment horizontal="center"/>
    </xf>
    <xf numFmtId="0" fontId="99" fillId="0" borderId="162" xfId="0" applyFont="1" applyBorder="1" applyAlignment="1">
      <alignment horizontal="center"/>
    </xf>
    <xf numFmtId="0" fontId="99" fillId="0" borderId="134" xfId="0" applyFont="1" applyBorder="1" applyAlignment="1">
      <alignment horizontal="center"/>
    </xf>
    <xf numFmtId="0" fontId="10" fillId="0" borderId="134" xfId="0" applyFont="1" applyBorder="1" applyAlignment="1">
      <alignment horizontal="center"/>
    </xf>
    <xf numFmtId="0" fontId="11" fillId="5" borderId="134" xfId="0" applyFont="1" applyFill="1" applyBorder="1" applyAlignment="1">
      <alignment horizontal="center"/>
    </xf>
    <xf numFmtId="0" fontId="10" fillId="5" borderId="134" xfId="0" applyFont="1" applyFill="1" applyBorder="1" applyAlignment="1">
      <alignment horizontal="center"/>
    </xf>
    <xf numFmtId="0" fontId="10" fillId="0" borderId="58" xfId="0" applyFont="1" applyBorder="1" applyAlignment="1">
      <alignment horizontal="center"/>
    </xf>
    <xf numFmtId="0" fontId="10" fillId="0" borderId="135" xfId="0" applyFont="1" applyBorder="1" applyAlignment="1">
      <alignment horizontal="center"/>
    </xf>
    <xf numFmtId="172" fontId="10" fillId="14" borderId="222" xfId="0" applyNumberFormat="1" applyFont="1" applyFill="1" applyBorder="1" applyAlignment="1">
      <alignment horizontal="center" vertical="center"/>
    </xf>
    <xf numFmtId="0" fontId="10" fillId="20" borderId="134" xfId="0" applyFont="1" applyFill="1" applyBorder="1" applyAlignment="1">
      <alignment horizontal="center" vertical="center"/>
    </xf>
    <xf numFmtId="0" fontId="10" fillId="9" borderId="134" xfId="0" applyFont="1" applyFill="1" applyBorder="1" applyAlignment="1">
      <alignment horizontal="center" vertical="center"/>
    </xf>
    <xf numFmtId="0" fontId="11" fillId="3" borderId="134" xfId="0" applyFont="1" applyFill="1" applyBorder="1" applyAlignment="1">
      <alignment horizontal="center" vertical="center"/>
    </xf>
    <xf numFmtId="0" fontId="10" fillId="8" borderId="134" xfId="0" applyFont="1" applyFill="1" applyBorder="1" applyAlignment="1">
      <alignment horizontal="center" vertical="center"/>
    </xf>
    <xf numFmtId="0" fontId="18" fillId="2" borderId="134" xfId="0" applyFont="1" applyFill="1" applyBorder="1" applyAlignment="1">
      <alignment horizontal="center" vertical="center"/>
    </xf>
    <xf numFmtId="0" fontId="10" fillId="0" borderId="13" xfId="0" applyFont="1" applyBorder="1" applyAlignment="1">
      <alignment horizontal="center" vertical="center"/>
    </xf>
    <xf numFmtId="0" fontId="90" fillId="0" borderId="13" xfId="0" applyFont="1" applyBorder="1" applyAlignment="1">
      <alignment horizontal="center" vertical="center"/>
    </xf>
    <xf numFmtId="0" fontId="10" fillId="0" borderId="120" xfId="0" applyFont="1" applyBorder="1"/>
    <xf numFmtId="0" fontId="86" fillId="0" borderId="13" xfId="0" applyFont="1" applyBorder="1" applyAlignment="1">
      <alignment horizontal="center"/>
    </xf>
    <xf numFmtId="0" fontId="99" fillId="0" borderId="13" xfId="0" applyFont="1" applyBorder="1" applyAlignment="1">
      <alignment horizontal="center"/>
    </xf>
    <xf numFmtId="0" fontId="10" fillId="0" borderId="13" xfId="0" applyFont="1" applyBorder="1" applyAlignment="1">
      <alignment horizontal="center"/>
    </xf>
    <xf numFmtId="0" fontId="10" fillId="5" borderId="13" xfId="0" applyFont="1" applyFill="1" applyBorder="1" applyAlignment="1">
      <alignment horizontal="center"/>
    </xf>
    <xf numFmtId="0" fontId="10" fillId="0" borderId="120" xfId="0" applyFont="1" applyBorder="1" applyAlignment="1">
      <alignment horizontal="center"/>
    </xf>
    <xf numFmtId="0" fontId="10" fillId="0" borderId="14" xfId="0" applyFont="1" applyBorder="1" applyAlignment="1">
      <alignment horizontal="center"/>
    </xf>
    <xf numFmtId="172" fontId="10" fillId="14" borderId="130" xfId="0" applyNumberFormat="1" applyFont="1" applyFill="1" applyBorder="1" applyAlignment="1">
      <alignment horizontal="center" vertical="center"/>
    </xf>
    <xf numFmtId="0" fontId="10" fillId="20" borderId="13" xfId="0" applyFont="1" applyFill="1" applyBorder="1" applyAlignment="1">
      <alignment horizontal="center" vertical="center"/>
    </xf>
    <xf numFmtId="0" fontId="10" fillId="9" borderId="13" xfId="0" applyFont="1" applyFill="1" applyBorder="1" applyAlignment="1">
      <alignment horizontal="center" vertical="center"/>
    </xf>
    <xf numFmtId="0" fontId="11" fillId="3" borderId="13" xfId="0" applyFont="1" applyFill="1" applyBorder="1" applyAlignment="1">
      <alignment horizontal="center" vertical="center"/>
    </xf>
    <xf numFmtId="0" fontId="10" fillId="8" borderId="13" xfId="0" applyFont="1" applyFill="1" applyBorder="1" applyAlignment="1">
      <alignment horizontal="center" vertical="center"/>
    </xf>
    <xf numFmtId="0" fontId="18" fillId="2" borderId="13" xfId="0" applyFont="1" applyFill="1" applyBorder="1" applyAlignment="1">
      <alignment horizontal="center" vertical="center"/>
    </xf>
    <xf numFmtId="0" fontId="10" fillId="0" borderId="20" xfId="0" applyFont="1" applyBorder="1" applyAlignment="1">
      <alignment horizontal="center" vertical="center"/>
    </xf>
    <xf numFmtId="0" fontId="90" fillId="0" borderId="20" xfId="0" applyFont="1" applyBorder="1" applyAlignment="1">
      <alignment horizontal="center" vertical="center"/>
    </xf>
    <xf numFmtId="0" fontId="10" fillId="0" borderId="123" xfId="0" applyFont="1" applyBorder="1"/>
    <xf numFmtId="0" fontId="86" fillId="0" borderId="20" xfId="0" applyFont="1" applyBorder="1" applyAlignment="1">
      <alignment horizontal="center"/>
    </xf>
    <xf numFmtId="0" fontId="86" fillId="0" borderId="92" xfId="0" applyFont="1" applyBorder="1" applyAlignment="1">
      <alignment horizontal="center"/>
    </xf>
    <xf numFmtId="0" fontId="99" fillId="0" borderId="92" xfId="0" applyFont="1" applyBorder="1" applyAlignment="1">
      <alignment horizontal="center"/>
    </xf>
    <xf numFmtId="0" fontId="99" fillId="0" borderId="20" xfId="0" applyFont="1" applyBorder="1" applyAlignment="1">
      <alignment horizontal="center"/>
    </xf>
    <xf numFmtId="0" fontId="10" fillId="0" borderId="20" xfId="0" applyFont="1" applyBorder="1" applyAlignment="1">
      <alignment horizontal="center"/>
    </xf>
    <xf numFmtId="0" fontId="10" fillId="5" borderId="20" xfId="0" applyFont="1" applyFill="1" applyBorder="1" applyAlignment="1">
      <alignment horizontal="center"/>
    </xf>
    <xf numFmtId="0" fontId="10" fillId="0" borderId="123" xfId="0" applyFont="1" applyBorder="1" applyAlignment="1">
      <alignment horizontal="center"/>
    </xf>
    <xf numFmtId="0" fontId="10" fillId="0" borderId="8" xfId="0" applyFont="1" applyBorder="1" applyAlignment="1">
      <alignment horizontal="center"/>
    </xf>
    <xf numFmtId="172" fontId="10" fillId="14" borderId="116" xfId="0" applyNumberFormat="1" applyFont="1" applyFill="1" applyBorder="1" applyAlignment="1">
      <alignment horizontal="center" vertical="center"/>
    </xf>
    <xf numFmtId="0" fontId="10" fillId="20" borderId="20" xfId="0" applyFont="1" applyFill="1" applyBorder="1" applyAlignment="1">
      <alignment horizontal="center" vertical="center"/>
    </xf>
    <xf numFmtId="0" fontId="10" fillId="9" borderId="20" xfId="0" applyFont="1" applyFill="1" applyBorder="1" applyAlignment="1">
      <alignment horizontal="center" vertical="center"/>
    </xf>
    <xf numFmtId="0" fontId="11" fillId="3" borderId="20" xfId="0" applyFont="1" applyFill="1" applyBorder="1" applyAlignment="1">
      <alignment horizontal="center" vertical="center"/>
    </xf>
    <xf numFmtId="0" fontId="10" fillId="8" borderId="20" xfId="0" applyFont="1" applyFill="1" applyBorder="1" applyAlignment="1">
      <alignment horizontal="center" vertical="center"/>
    </xf>
    <xf numFmtId="0" fontId="18" fillId="2" borderId="20" xfId="0" applyFont="1" applyFill="1" applyBorder="1" applyAlignment="1">
      <alignment horizontal="center" vertical="center"/>
    </xf>
    <xf numFmtId="0" fontId="90" fillId="0" borderId="45" xfId="0" applyFont="1" applyBorder="1" applyAlignment="1">
      <alignment horizontal="center" vertical="center"/>
    </xf>
    <xf numFmtId="0" fontId="10" fillId="0" borderId="43" xfId="0" applyFont="1" applyBorder="1"/>
    <xf numFmtId="0" fontId="86" fillId="5" borderId="45" xfId="0" applyFont="1" applyFill="1" applyBorder="1" applyAlignment="1">
      <alignment horizontal="center"/>
    </xf>
    <xf numFmtId="172" fontId="10" fillId="14" borderId="223" xfId="0" applyNumberFormat="1" applyFont="1" applyFill="1" applyBorder="1" applyAlignment="1">
      <alignment horizontal="center" vertical="center"/>
    </xf>
    <xf numFmtId="0" fontId="10" fillId="20" borderId="45" xfId="0" applyFont="1" applyFill="1" applyBorder="1" applyAlignment="1">
      <alignment horizontal="center" vertical="center"/>
    </xf>
    <xf numFmtId="0" fontId="10" fillId="9" borderId="45" xfId="0" applyFont="1" applyFill="1" applyBorder="1" applyAlignment="1">
      <alignment horizontal="center" vertical="center"/>
    </xf>
    <xf numFmtId="0" fontId="11" fillId="3" borderId="45" xfId="0" applyFont="1" applyFill="1" applyBorder="1" applyAlignment="1">
      <alignment horizontal="center" vertical="center"/>
    </xf>
    <xf numFmtId="0" fontId="10" fillId="8" borderId="45" xfId="0" applyFont="1" applyFill="1" applyBorder="1" applyAlignment="1">
      <alignment horizontal="center" vertical="center"/>
    </xf>
    <xf numFmtId="0" fontId="18" fillId="2" borderId="45" xfId="0" applyFont="1" applyFill="1" applyBorder="1" applyAlignment="1">
      <alignment horizontal="center" vertical="center"/>
    </xf>
    <xf numFmtId="0" fontId="86" fillId="5" borderId="16" xfId="0" applyFont="1" applyFill="1" applyBorder="1" applyAlignment="1">
      <alignment horizontal="center"/>
    </xf>
    <xf numFmtId="0" fontId="86" fillId="5" borderId="134" xfId="0" applyFont="1" applyFill="1" applyBorder="1" applyAlignment="1">
      <alignment horizontal="center"/>
    </xf>
    <xf numFmtId="0" fontId="100" fillId="0" borderId="45" xfId="0" applyFont="1" applyBorder="1" applyAlignment="1">
      <alignment horizontal="center"/>
    </xf>
    <xf numFmtId="0" fontId="100" fillId="0" borderId="16" xfId="0" applyFont="1" applyBorder="1" applyAlignment="1">
      <alignment horizontal="center"/>
    </xf>
    <xf numFmtId="0" fontId="10" fillId="0" borderId="162" xfId="0" applyFont="1" applyBorder="1" applyAlignment="1">
      <alignment horizontal="center"/>
    </xf>
    <xf numFmtId="0" fontId="100" fillId="0" borderId="134" xfId="0" applyFont="1" applyBorder="1" applyAlignment="1">
      <alignment horizontal="center"/>
    </xf>
    <xf numFmtId="0" fontId="100" fillId="0" borderId="162" xfId="0" applyFont="1" applyBorder="1" applyAlignment="1">
      <alignment horizontal="center"/>
    </xf>
    <xf numFmtId="0" fontId="100" fillId="0" borderId="13" xfId="0" applyFont="1" applyBorder="1" applyAlignment="1">
      <alignment horizontal="center"/>
    </xf>
    <xf numFmtId="0" fontId="10" fillId="0" borderId="92" xfId="0" applyFont="1" applyBorder="1" applyAlignment="1">
      <alignment horizontal="center"/>
    </xf>
    <xf numFmtId="0" fontId="100" fillId="0" borderId="20" xfId="0" applyFont="1" applyBorder="1" applyAlignment="1">
      <alignment horizontal="center"/>
    </xf>
    <xf numFmtId="0" fontId="100" fillId="0" borderId="92" xfId="0" applyFont="1" applyBorder="1" applyAlignment="1">
      <alignment horizontal="center"/>
    </xf>
    <xf numFmtId="0" fontId="11" fillId="5" borderId="99" xfId="0" applyFont="1" applyFill="1" applyBorder="1"/>
    <xf numFmtId="0" fontId="101" fillId="5" borderId="68" xfId="0" applyFont="1" applyFill="1" applyBorder="1" applyAlignment="1">
      <alignment horizontal="left"/>
    </xf>
    <xf numFmtId="0" fontId="7" fillId="5" borderId="32" xfId="0" applyFont="1" applyFill="1" applyBorder="1" applyAlignment="1">
      <alignment horizontal="center"/>
    </xf>
    <xf numFmtId="0" fontId="7" fillId="5" borderId="31" xfId="0" applyFont="1" applyFill="1" applyBorder="1" applyAlignment="1">
      <alignment horizontal="center"/>
    </xf>
    <xf numFmtId="0" fontId="10" fillId="3" borderId="33" xfId="0" applyFont="1" applyFill="1" applyBorder="1" applyAlignment="1">
      <alignment horizontal="center" vertical="center"/>
    </xf>
    <xf numFmtId="0" fontId="91" fillId="5" borderId="32" xfId="0" applyFont="1" applyFill="1" applyBorder="1" applyAlignment="1">
      <alignment horizontal="center"/>
    </xf>
    <xf numFmtId="0" fontId="91" fillId="5" borderId="31" xfId="0" applyFont="1" applyFill="1" applyBorder="1" applyAlignment="1">
      <alignment horizontal="center"/>
    </xf>
    <xf numFmtId="0" fontId="18" fillId="5" borderId="66" xfId="0" applyFont="1" applyFill="1" applyBorder="1" applyAlignment="1">
      <alignment horizontal="center" vertical="center"/>
    </xf>
    <xf numFmtId="0" fontId="29" fillId="68" borderId="68" xfId="0" applyFont="1" applyFill="1" applyBorder="1" applyAlignment="1">
      <alignment horizontal="center" vertical="center"/>
    </xf>
    <xf numFmtId="0" fontId="18" fillId="5" borderId="67" xfId="0" applyFont="1" applyFill="1" applyBorder="1" applyAlignment="1">
      <alignment horizontal="center" vertical="center"/>
    </xf>
    <xf numFmtId="168" fontId="29" fillId="68" borderId="68" xfId="0" applyNumberFormat="1" applyFont="1" applyFill="1" applyBorder="1" applyAlignment="1">
      <alignment horizontal="center" vertical="center"/>
    </xf>
    <xf numFmtId="0" fontId="92" fillId="5" borderId="68" xfId="0" applyFont="1" applyFill="1" applyBorder="1" applyAlignment="1">
      <alignment horizontal="left" vertical="center"/>
    </xf>
    <xf numFmtId="9" fontId="29" fillId="68" borderId="68" xfId="0" applyNumberFormat="1" applyFont="1" applyFill="1" applyBorder="1" applyAlignment="1">
      <alignment horizontal="center" vertical="center"/>
    </xf>
    <xf numFmtId="0" fontId="91" fillId="5" borderId="68" xfId="0" applyFont="1" applyFill="1" applyBorder="1"/>
    <xf numFmtId="0" fontId="102" fillId="5" borderId="68" xfId="0" applyFont="1" applyFill="1" applyBorder="1"/>
    <xf numFmtId="165" fontId="10" fillId="25" borderId="200" xfId="0" applyNumberFormat="1" applyFont="1" applyFill="1" applyBorder="1" applyAlignment="1">
      <alignment horizontal="center" vertical="center"/>
    </xf>
    <xf numFmtId="165" fontId="10" fillId="25" borderId="203" xfId="0" applyNumberFormat="1" applyFont="1" applyFill="1" applyBorder="1" applyAlignment="1">
      <alignment horizontal="center" vertical="center"/>
    </xf>
    <xf numFmtId="165" fontId="10" fillId="25" borderId="201" xfId="0" applyNumberFormat="1" applyFont="1" applyFill="1" applyBorder="1" applyAlignment="1">
      <alignment horizontal="center" vertical="center"/>
    </xf>
    <xf numFmtId="0" fontId="11" fillId="5" borderId="68" xfId="0" applyFont="1" applyFill="1" applyBorder="1" applyAlignment="1">
      <alignment wrapText="1"/>
    </xf>
    <xf numFmtId="0" fontId="11" fillId="0" borderId="45" xfId="0" applyFont="1" applyBorder="1" applyAlignment="1">
      <alignment horizontal="center" vertical="center"/>
    </xf>
    <xf numFmtId="0" fontId="11" fillId="0" borderId="45" xfId="0" applyFont="1" applyBorder="1" applyAlignment="1">
      <alignment horizontal="left" vertical="center" wrapText="1"/>
    </xf>
    <xf numFmtId="0" fontId="11" fillId="31" borderId="49" xfId="0" applyFont="1" applyFill="1" applyBorder="1" applyAlignment="1">
      <alignment horizontal="center" vertical="center"/>
    </xf>
    <xf numFmtId="0" fontId="11" fillId="0" borderId="13" xfId="0" applyFont="1" applyBorder="1" applyAlignment="1">
      <alignment horizontal="center" vertical="center"/>
    </xf>
    <xf numFmtId="0" fontId="11" fillId="0" borderId="120" xfId="0" applyFont="1" applyBorder="1" applyAlignment="1">
      <alignment horizontal="center" vertical="center"/>
    </xf>
    <xf numFmtId="0" fontId="11" fillId="69" borderId="44" xfId="0" applyFont="1" applyFill="1" applyBorder="1" applyAlignment="1">
      <alignment horizontal="center" vertical="center"/>
    </xf>
    <xf numFmtId="9" fontId="11" fillId="69" borderId="108" xfId="0" applyNumberFormat="1" applyFont="1" applyFill="1" applyBorder="1" applyAlignment="1">
      <alignment horizontal="center" vertical="center"/>
    </xf>
    <xf numFmtId="168" fontId="11" fillId="69" borderId="108" xfId="0" applyNumberFormat="1" applyFont="1" applyFill="1" applyBorder="1" applyAlignment="1">
      <alignment horizontal="center" vertical="center"/>
    </xf>
    <xf numFmtId="168" fontId="11" fillId="31" borderId="108" xfId="0" applyNumberFormat="1" applyFont="1" applyFill="1" applyBorder="1" applyAlignment="1">
      <alignment horizontal="center" vertical="center"/>
    </xf>
    <xf numFmtId="0" fontId="11" fillId="5" borderId="108" xfId="0" applyFont="1" applyFill="1" applyBorder="1" applyAlignment="1">
      <alignment horizontal="center" vertical="center"/>
    </xf>
    <xf numFmtId="0" fontId="11" fillId="0" borderId="16" xfId="0" applyFont="1" applyBorder="1" applyAlignment="1">
      <alignment horizontal="center" vertical="center"/>
    </xf>
    <xf numFmtId="0" fontId="11" fillId="0" borderId="16" xfId="0" applyFont="1" applyBorder="1" applyAlignment="1">
      <alignment horizontal="left" vertical="center" wrapText="1"/>
    </xf>
    <xf numFmtId="0" fontId="11" fillId="31" borderId="16" xfId="0" applyFont="1" applyFill="1" applyBorder="1" applyAlignment="1">
      <alignment horizontal="center" vertical="center"/>
    </xf>
    <xf numFmtId="0" fontId="11" fillId="0" borderId="55" xfId="0" applyFont="1" applyBorder="1" applyAlignment="1">
      <alignment horizontal="center" vertical="center"/>
    </xf>
    <xf numFmtId="0" fontId="11" fillId="69" borderId="51" xfId="0" applyFont="1" applyFill="1" applyBorder="1" applyAlignment="1">
      <alignment horizontal="center" vertical="center"/>
    </xf>
    <xf numFmtId="9" fontId="11" fillId="69" borderId="109" xfId="0" applyNumberFormat="1" applyFont="1" applyFill="1" applyBorder="1" applyAlignment="1">
      <alignment horizontal="center" vertical="center"/>
    </xf>
    <xf numFmtId="168" fontId="11" fillId="69" borderId="109" xfId="0" applyNumberFormat="1" applyFont="1" applyFill="1" applyBorder="1" applyAlignment="1">
      <alignment horizontal="center" vertical="center"/>
    </xf>
    <xf numFmtId="168" fontId="11" fillId="31" borderId="109" xfId="0" applyNumberFormat="1" applyFont="1" applyFill="1" applyBorder="1" applyAlignment="1">
      <alignment horizontal="center" vertical="center"/>
    </xf>
    <xf numFmtId="0" fontId="11" fillId="5" borderId="109" xfId="0" applyFont="1" applyFill="1" applyBorder="1" applyAlignment="1">
      <alignment horizontal="center" vertical="center"/>
    </xf>
    <xf numFmtId="0" fontId="11" fillId="0" borderId="134" xfId="0" applyFont="1" applyBorder="1" applyAlignment="1">
      <alignment horizontal="left" vertical="center" wrapText="1"/>
    </xf>
    <xf numFmtId="0" fontId="11" fillId="0" borderId="134" xfId="0" applyFont="1" applyBorder="1" applyAlignment="1">
      <alignment horizontal="center" vertical="center"/>
    </xf>
    <xf numFmtId="0" fontId="11" fillId="31" borderId="134" xfId="0" applyFont="1" applyFill="1" applyBorder="1" applyAlignment="1">
      <alignment horizontal="center" vertical="center"/>
    </xf>
    <xf numFmtId="0" fontId="11" fillId="0" borderId="58" xfId="0" applyFont="1" applyBorder="1" applyAlignment="1">
      <alignment horizontal="center" vertical="center"/>
    </xf>
    <xf numFmtId="0" fontId="11" fillId="69" borderId="56" xfId="0" applyFont="1" applyFill="1" applyBorder="1" applyAlignment="1">
      <alignment horizontal="center" vertical="center"/>
    </xf>
    <xf numFmtId="0" fontId="11" fillId="0" borderId="226" xfId="0" applyFont="1" applyBorder="1" applyAlignment="1">
      <alignment horizontal="center" vertical="center"/>
    </xf>
    <xf numFmtId="9" fontId="11" fillId="69" borderId="222" xfId="0" applyNumberFormat="1" applyFont="1" applyFill="1" applyBorder="1" applyAlignment="1">
      <alignment horizontal="center" vertical="center"/>
    </xf>
    <xf numFmtId="168" fontId="11" fillId="69" borderId="222" xfId="0" applyNumberFormat="1" applyFont="1" applyFill="1" applyBorder="1" applyAlignment="1">
      <alignment horizontal="center" vertical="center"/>
    </xf>
    <xf numFmtId="168" fontId="11" fillId="31" borderId="222" xfId="0" applyNumberFormat="1" applyFont="1" applyFill="1" applyBorder="1" applyAlignment="1">
      <alignment horizontal="center" vertical="center"/>
    </xf>
    <xf numFmtId="0" fontId="11" fillId="5" borderId="222" xfId="0" applyFont="1" applyFill="1" applyBorder="1" applyAlignment="1">
      <alignment horizontal="center" vertical="center"/>
    </xf>
    <xf numFmtId="0" fontId="11" fillId="5" borderId="134" xfId="0" applyFont="1" applyFill="1" applyBorder="1" applyAlignment="1">
      <alignment horizontal="center" vertical="center"/>
    </xf>
    <xf numFmtId="0" fontId="11" fillId="5" borderId="135" xfId="0" applyFont="1" applyFill="1" applyBorder="1" applyAlignment="1">
      <alignment horizontal="center" vertical="center"/>
    </xf>
    <xf numFmtId="0" fontId="11" fillId="5" borderId="20" xfId="0" applyFont="1" applyFill="1" applyBorder="1" applyAlignment="1">
      <alignment horizontal="left" vertical="center" wrapText="1"/>
    </xf>
    <xf numFmtId="0" fontId="11" fillId="31" borderId="20" xfId="0" applyFont="1" applyFill="1" applyBorder="1" applyAlignment="1">
      <alignment horizontal="center" vertical="center"/>
    </xf>
    <xf numFmtId="0" fontId="11" fillId="5" borderId="90" xfId="0" applyFont="1" applyFill="1" applyBorder="1" applyAlignment="1">
      <alignment horizontal="center" vertical="center"/>
    </xf>
    <xf numFmtId="0" fontId="11" fillId="69" borderId="72" xfId="0" applyFont="1" applyFill="1" applyBorder="1" applyAlignment="1">
      <alignment horizontal="center" vertical="center"/>
    </xf>
    <xf numFmtId="0" fontId="11" fillId="5" borderId="113" xfId="0" applyFont="1" applyFill="1" applyBorder="1" applyAlignment="1">
      <alignment horizontal="center" vertical="center"/>
    </xf>
    <xf numFmtId="9" fontId="11" fillId="69" borderId="116" xfId="0" applyNumberFormat="1" applyFont="1" applyFill="1" applyBorder="1" applyAlignment="1">
      <alignment horizontal="center" vertical="center"/>
    </xf>
    <xf numFmtId="168" fontId="11" fillId="69" borderId="116" xfId="0" applyNumberFormat="1" applyFont="1" applyFill="1" applyBorder="1" applyAlignment="1">
      <alignment horizontal="center" vertical="center"/>
    </xf>
    <xf numFmtId="168" fontId="11" fillId="31" borderId="116" xfId="0" applyNumberFormat="1" applyFont="1" applyFill="1" applyBorder="1" applyAlignment="1">
      <alignment horizontal="center" vertical="center"/>
    </xf>
    <xf numFmtId="0" fontId="11" fillId="5" borderId="116" xfId="0" applyFont="1" applyFill="1" applyBorder="1" applyAlignment="1">
      <alignment horizontal="center" vertical="center"/>
    </xf>
    <xf numFmtId="0" fontId="11" fillId="5" borderId="32" xfId="0" applyFont="1" applyFill="1" applyBorder="1" applyAlignment="1">
      <alignment horizontal="center" vertical="center"/>
    </xf>
    <xf numFmtId="0" fontId="11" fillId="5" borderId="117" xfId="0" applyFont="1" applyFill="1" applyBorder="1" applyAlignment="1">
      <alignment horizontal="center" vertical="center"/>
    </xf>
    <xf numFmtId="9" fontId="11" fillId="5" borderId="117" xfId="0" applyNumberFormat="1" applyFont="1" applyFill="1" applyBorder="1" applyAlignment="1">
      <alignment horizontal="center" vertical="center"/>
    </xf>
    <xf numFmtId="168" fontId="11" fillId="5" borderId="117" xfId="0" applyNumberFormat="1" applyFont="1" applyFill="1" applyBorder="1" applyAlignment="1">
      <alignment horizontal="center" vertical="center"/>
    </xf>
    <xf numFmtId="0" fontId="11" fillId="5" borderId="31" xfId="0" applyFont="1" applyFill="1" applyBorder="1" applyAlignment="1">
      <alignment horizontal="center" vertical="center"/>
    </xf>
    <xf numFmtId="0" fontId="103" fillId="47" borderId="68" xfId="0" applyFont="1" applyFill="1" applyBorder="1" applyAlignment="1">
      <alignment horizontal="center"/>
    </xf>
    <xf numFmtId="0" fontId="28" fillId="2" borderId="16" xfId="0" applyFont="1" applyFill="1" applyBorder="1" applyAlignment="1">
      <alignment horizontal="center" vertical="center"/>
    </xf>
    <xf numFmtId="0" fontId="28" fillId="0" borderId="77" xfId="0" applyFont="1" applyBorder="1" applyAlignment="1">
      <alignment horizontal="center" vertical="center"/>
    </xf>
    <xf numFmtId="0" fontId="28" fillId="0" borderId="82" xfId="0" applyFont="1" applyBorder="1" applyAlignment="1">
      <alignment horizontal="center" vertical="center"/>
    </xf>
    <xf numFmtId="165" fontId="28" fillId="54" borderId="127" xfId="0" applyNumberFormat="1" applyFont="1" applyFill="1" applyBorder="1" applyAlignment="1">
      <alignment horizontal="center" vertical="center"/>
    </xf>
    <xf numFmtId="165" fontId="28" fillId="54" borderId="227" xfId="0" applyNumberFormat="1" applyFont="1" applyFill="1" applyBorder="1" applyAlignment="1">
      <alignment horizontal="center" vertical="center"/>
    </xf>
    <xf numFmtId="0" fontId="11" fillId="0" borderId="88" xfId="0" applyFont="1" applyBorder="1" applyAlignment="1">
      <alignment vertical="center"/>
    </xf>
    <xf numFmtId="0" fontId="11" fillId="0" borderId="205" xfId="0" applyFont="1" applyBorder="1" applyAlignment="1">
      <alignment vertical="center"/>
    </xf>
    <xf numFmtId="3" fontId="11" fillId="27" borderId="95" xfId="0" applyNumberFormat="1" applyFont="1" applyFill="1" applyBorder="1" applyAlignment="1">
      <alignment horizontal="center" vertical="center"/>
    </xf>
    <xf numFmtId="3" fontId="11" fillId="27" borderId="13" xfId="0" applyNumberFormat="1" applyFont="1" applyFill="1" applyBorder="1" applyAlignment="1">
      <alignment horizontal="center" vertical="center"/>
    </xf>
    <xf numFmtId="0" fontId="11" fillId="27" borderId="13" xfId="0" applyFont="1" applyFill="1" applyBorder="1" applyAlignment="1">
      <alignment horizontal="center" vertical="center"/>
    </xf>
    <xf numFmtId="0" fontId="11" fillId="27" borderId="14" xfId="0" applyFont="1" applyFill="1" applyBorder="1" applyAlignment="1">
      <alignment horizontal="center" vertical="center"/>
    </xf>
    <xf numFmtId="3" fontId="28" fillId="27" borderId="204" xfId="0" applyNumberFormat="1" applyFont="1" applyFill="1" applyBorder="1" applyAlignment="1">
      <alignment horizontal="center" vertical="center"/>
    </xf>
    <xf numFmtId="0" fontId="11" fillId="0" borderId="105" xfId="0" applyFont="1" applyBorder="1" applyAlignment="1">
      <alignment vertical="center"/>
    </xf>
    <xf numFmtId="0" fontId="11" fillId="0" borderId="51" xfId="0" applyFont="1" applyBorder="1" applyAlignment="1">
      <alignment vertical="center"/>
    </xf>
    <xf numFmtId="0" fontId="11" fillId="27" borderId="5" xfId="0" applyFont="1" applyFill="1" applyBorder="1" applyAlignment="1">
      <alignment horizontal="center" vertical="center"/>
    </xf>
    <xf numFmtId="0" fontId="11" fillId="27" borderId="16" xfId="0" applyFont="1" applyFill="1" applyBorder="1" applyAlignment="1">
      <alignment horizontal="center" vertical="center"/>
    </xf>
    <xf numFmtId="0" fontId="11" fillId="27" borderId="6" xfId="0" applyFont="1" applyFill="1" applyBorder="1" applyAlignment="1">
      <alignment horizontal="center" vertical="center"/>
    </xf>
    <xf numFmtId="0" fontId="28" fillId="27" borderId="104" xfId="0" applyFont="1" applyFill="1" applyBorder="1" applyAlignment="1">
      <alignment horizontal="center" vertical="center"/>
    </xf>
    <xf numFmtId="0" fontId="11" fillId="0" borderId="114" xfId="0" applyFont="1" applyBorder="1" applyAlignment="1">
      <alignment vertical="center"/>
    </xf>
    <xf numFmtId="0" fontId="11" fillId="0" borderId="72" xfId="0" applyFont="1" applyBorder="1" applyAlignment="1">
      <alignment vertical="center"/>
    </xf>
    <xf numFmtId="0" fontId="11" fillId="27" borderId="7" xfId="0" applyFont="1" applyFill="1" applyBorder="1" applyAlignment="1">
      <alignment horizontal="center" vertical="center"/>
    </xf>
    <xf numFmtId="0" fontId="11" fillId="27" borderId="20" xfId="0" applyFont="1" applyFill="1" applyBorder="1" applyAlignment="1">
      <alignment horizontal="center" vertical="center"/>
    </xf>
    <xf numFmtId="0" fontId="11" fillId="27" borderId="8" xfId="0" applyFont="1" applyFill="1" applyBorder="1" applyAlignment="1">
      <alignment horizontal="center" vertical="center"/>
    </xf>
    <xf numFmtId="0" fontId="28" fillId="27" borderId="113" xfId="0" applyFont="1" applyFill="1" applyBorder="1" applyAlignment="1">
      <alignment horizontal="center" vertical="center"/>
    </xf>
    <xf numFmtId="165" fontId="28" fillId="70" borderId="127" xfId="0" applyNumberFormat="1" applyFont="1" applyFill="1" applyBorder="1" applyAlignment="1">
      <alignment horizontal="center" vertical="center"/>
    </xf>
    <xf numFmtId="165" fontId="28" fillId="70" borderId="128" xfId="0" applyNumberFormat="1" applyFont="1" applyFill="1" applyBorder="1" applyAlignment="1">
      <alignment horizontal="center" vertical="center"/>
    </xf>
    <xf numFmtId="0" fontId="11" fillId="39" borderId="68" xfId="0" applyFont="1" applyFill="1" applyBorder="1" applyAlignment="1">
      <alignment horizontal="right" vertical="center"/>
    </xf>
    <xf numFmtId="0" fontId="11" fillId="0" borderId="95"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2" fontId="28" fillId="42" borderId="204" xfId="0" applyNumberFormat="1" applyFont="1" applyFill="1" applyBorder="1" applyAlignment="1">
      <alignment horizontal="center" vertical="center"/>
    </xf>
    <xf numFmtId="0" fontId="11" fillId="0" borderId="5" xfId="0" applyFont="1" applyBorder="1" applyAlignment="1">
      <alignment vertical="center"/>
    </xf>
    <xf numFmtId="0" fontId="11" fillId="0" borderId="16" xfId="0" applyFont="1" applyBorder="1" applyAlignment="1">
      <alignment vertical="center"/>
    </xf>
    <xf numFmtId="0" fontId="11" fillId="0" borderId="6" xfId="0" applyFont="1" applyBorder="1" applyAlignment="1">
      <alignment vertical="center"/>
    </xf>
    <xf numFmtId="2" fontId="28" fillId="42" borderId="104" xfId="0" applyNumberFormat="1" applyFont="1" applyFill="1" applyBorder="1" applyAlignment="1">
      <alignment horizontal="center" vertical="center"/>
    </xf>
    <xf numFmtId="0" fontId="11" fillId="0" borderId="7" xfId="0" applyFont="1" applyBorder="1" applyAlignment="1">
      <alignment vertical="center"/>
    </xf>
    <xf numFmtId="0" fontId="11" fillId="0" borderId="20" xfId="0" applyFont="1" applyBorder="1" applyAlignment="1">
      <alignment horizontal="center" vertical="center"/>
    </xf>
    <xf numFmtId="0" fontId="11" fillId="0" borderId="20" xfId="0" applyFont="1" applyBorder="1" applyAlignment="1">
      <alignment vertical="center"/>
    </xf>
    <xf numFmtId="0" fontId="11" fillId="0" borderId="8" xfId="0" applyFont="1" applyBorder="1" applyAlignment="1">
      <alignment vertical="center"/>
    </xf>
    <xf numFmtId="2" fontId="28" fillId="42" borderId="113" xfId="0" applyNumberFormat="1" applyFont="1" applyFill="1" applyBorder="1" applyAlignment="1">
      <alignment horizontal="center" vertical="center"/>
    </xf>
    <xf numFmtId="0" fontId="102" fillId="47" borderId="32" xfId="0" applyFont="1" applyFill="1" applyBorder="1"/>
    <xf numFmtId="0" fontId="102" fillId="47" borderId="117" xfId="0" applyFont="1" applyFill="1" applyBorder="1"/>
    <xf numFmtId="165" fontId="28" fillId="0" borderId="42" xfId="0" applyNumberFormat="1" applyFont="1" applyBorder="1" applyAlignment="1">
      <alignment horizontal="center" vertical="center"/>
    </xf>
    <xf numFmtId="165" fontId="28" fillId="0" borderId="45" xfId="0" applyNumberFormat="1" applyFont="1" applyBorder="1" applyAlignment="1">
      <alignment horizontal="center" vertical="center"/>
    </xf>
    <xf numFmtId="165" fontId="28" fillId="0" borderId="43" xfId="0" applyNumberFormat="1" applyFont="1" applyBorder="1" applyAlignment="1">
      <alignment horizontal="center" vertical="center"/>
    </xf>
    <xf numFmtId="169" fontId="11" fillId="71" borderId="109" xfId="0" applyNumberFormat="1" applyFont="1" applyFill="1" applyBorder="1" applyAlignment="1">
      <alignment horizontal="center" vertical="center"/>
    </xf>
    <xf numFmtId="169" fontId="11" fillId="71" borderId="16" xfId="0" applyNumberFormat="1" applyFont="1" applyFill="1" applyBorder="1" applyAlignment="1">
      <alignment horizontal="center" vertical="center"/>
    </xf>
    <xf numFmtId="169" fontId="11" fillId="71" borderId="54" xfId="0" applyNumberFormat="1" applyFont="1" applyFill="1" applyBorder="1" applyAlignment="1">
      <alignment horizontal="center" vertical="center"/>
    </xf>
    <xf numFmtId="169" fontId="28" fillId="42" borderId="44" xfId="0" applyNumberFormat="1" applyFont="1" applyFill="1" applyBorder="1" applyAlignment="1">
      <alignment horizontal="center" vertical="center"/>
    </xf>
    <xf numFmtId="169" fontId="11" fillId="47" borderId="116" xfId="0" applyNumberFormat="1" applyFont="1" applyFill="1" applyBorder="1" applyAlignment="1">
      <alignment horizontal="center" vertical="center"/>
    </xf>
    <xf numFmtId="169" fontId="11" fillId="47" borderId="20" xfId="0" applyNumberFormat="1" applyFont="1" applyFill="1" applyBorder="1" applyAlignment="1">
      <alignment horizontal="center" vertical="center"/>
    </xf>
    <xf numFmtId="169" fontId="11" fillId="47" borderId="90" xfId="0" applyNumberFormat="1" applyFont="1" applyFill="1" applyBorder="1" applyAlignment="1">
      <alignment horizontal="center" vertical="center"/>
    </xf>
    <xf numFmtId="169" fontId="28" fillId="42" borderId="72" xfId="0" applyNumberFormat="1" applyFont="1" applyFill="1" applyBorder="1" applyAlignment="1">
      <alignment horizontal="center" vertical="center"/>
    </xf>
    <xf numFmtId="0" fontId="104" fillId="39" borderId="68" xfId="0" applyFont="1" applyFill="1" applyBorder="1"/>
    <xf numFmtId="165" fontId="28" fillId="2" borderId="38" xfId="0" applyNumberFormat="1" applyFont="1" applyFill="1" applyBorder="1" applyAlignment="1">
      <alignment horizontal="center" vertical="center"/>
    </xf>
    <xf numFmtId="165" fontId="28" fillId="2" borderId="2" xfId="0" applyNumberFormat="1" applyFont="1" applyFill="1" applyBorder="1" applyAlignment="1">
      <alignment horizontal="center" vertical="center"/>
    </xf>
    <xf numFmtId="0" fontId="11" fillId="39" borderId="68" xfId="0" applyFont="1" applyFill="1" applyBorder="1" applyAlignment="1">
      <alignment horizontal="right"/>
    </xf>
    <xf numFmtId="0" fontId="103" fillId="57" borderId="1" xfId="0" applyFont="1" applyFill="1" applyBorder="1" applyAlignment="1">
      <alignment horizontal="center" vertical="center" wrapText="1"/>
    </xf>
    <xf numFmtId="0" fontId="103" fillId="57" borderId="38" xfId="0" applyFont="1" applyFill="1" applyBorder="1" applyAlignment="1">
      <alignment horizontal="center" vertical="center" wrapText="1"/>
    </xf>
    <xf numFmtId="0" fontId="103" fillId="57" borderId="2" xfId="0" applyFont="1" applyFill="1" applyBorder="1" applyAlignment="1">
      <alignment horizontal="center" vertical="center" wrapText="1"/>
    </xf>
    <xf numFmtId="0" fontId="107" fillId="0" borderId="95" xfId="0" applyFont="1" applyBorder="1" applyAlignment="1">
      <alignment horizontal="center" vertical="center" wrapText="1"/>
    </xf>
    <xf numFmtId="0" fontId="107" fillId="0" borderId="13" xfId="0" applyFont="1" applyBorder="1" applyAlignment="1">
      <alignment horizontal="center" vertical="center" wrapText="1"/>
    </xf>
    <xf numFmtId="173" fontId="107" fillId="0" borderId="13" xfId="0" applyNumberFormat="1" applyFont="1" applyBorder="1" applyAlignment="1">
      <alignment horizontal="center" vertical="center" wrapText="1"/>
    </xf>
    <xf numFmtId="14" fontId="107" fillId="0" borderId="13" xfId="0" applyNumberFormat="1" applyFont="1" applyBorder="1" applyAlignment="1">
      <alignment horizontal="center" vertical="center" wrapText="1"/>
    </xf>
    <xf numFmtId="0" fontId="107" fillId="0" borderId="14" xfId="0" applyFont="1" applyBorder="1" applyAlignment="1">
      <alignment horizontal="center" vertical="center" wrapText="1"/>
    </xf>
    <xf numFmtId="0" fontId="107" fillId="0" borderId="5" xfId="0" applyFont="1" applyBorder="1" applyAlignment="1">
      <alignment horizontal="center" vertical="center"/>
    </xf>
    <xf numFmtId="0" fontId="107" fillId="0" borderId="16" xfId="0" applyFont="1" applyBorder="1" applyAlignment="1">
      <alignment horizontal="center" vertical="center" wrapText="1"/>
    </xf>
    <xf numFmtId="0" fontId="107" fillId="0" borderId="16" xfId="0" applyFont="1" applyBorder="1" applyAlignment="1">
      <alignment horizontal="center" vertical="center"/>
    </xf>
    <xf numFmtId="0" fontId="107" fillId="0" borderId="16" xfId="0" quotePrefix="1" applyFont="1" applyBorder="1" applyAlignment="1">
      <alignment horizontal="center" vertical="center" wrapText="1"/>
    </xf>
    <xf numFmtId="0" fontId="107" fillId="0" borderId="6" xfId="0" applyFont="1" applyBorder="1" applyAlignment="1">
      <alignment horizontal="center" vertical="center" wrapText="1"/>
    </xf>
    <xf numFmtId="0" fontId="107" fillId="0" borderId="7" xfId="0" applyFont="1" applyBorder="1" applyAlignment="1">
      <alignment horizontal="center" vertical="center"/>
    </xf>
    <xf numFmtId="0" fontId="107" fillId="0" borderId="20" xfId="0" applyFont="1" applyBorder="1" applyAlignment="1">
      <alignment horizontal="center" vertical="center" wrapText="1"/>
    </xf>
    <xf numFmtId="0" fontId="107" fillId="0" borderId="20" xfId="0" applyFont="1" applyBorder="1" applyAlignment="1">
      <alignment horizontal="center" vertical="center"/>
    </xf>
    <xf numFmtId="0" fontId="107" fillId="0" borderId="20" xfId="0" quotePrefix="1" applyFont="1" applyBorder="1" applyAlignment="1">
      <alignment horizontal="center" vertical="center" wrapText="1"/>
    </xf>
    <xf numFmtId="0" fontId="107" fillId="0" borderId="8" xfId="0" applyFont="1" applyBorder="1" applyAlignment="1">
      <alignment horizontal="center" vertical="center" wrapText="1"/>
    </xf>
    <xf numFmtId="0" fontId="103" fillId="75" borderId="198" xfId="0" applyFont="1" applyFill="1" applyBorder="1" applyAlignment="1">
      <alignment horizontal="center" vertical="center" wrapText="1"/>
    </xf>
    <xf numFmtId="0" fontId="103" fillId="75" borderId="178" xfId="0" applyFont="1" applyFill="1" applyBorder="1" applyAlignment="1">
      <alignment horizontal="center" vertical="center" wrapText="1"/>
    </xf>
    <xf numFmtId="0" fontId="103" fillId="75" borderId="179" xfId="0" applyFont="1" applyFill="1" applyBorder="1" applyAlignment="1">
      <alignment horizontal="center" vertical="center" wrapText="1"/>
    </xf>
    <xf numFmtId="0" fontId="107" fillId="0" borderId="95" xfId="0" applyFont="1" applyBorder="1" applyAlignment="1">
      <alignment horizontal="center" vertical="center"/>
    </xf>
    <xf numFmtId="0" fontId="109" fillId="0" borderId="13" xfId="0" applyFont="1" applyBorder="1" applyAlignment="1">
      <alignment horizontal="center"/>
    </xf>
    <xf numFmtId="174" fontId="109" fillId="0" borderId="13" xfId="0" applyNumberFormat="1" applyFont="1" applyBorder="1" applyAlignment="1">
      <alignment horizontal="center"/>
    </xf>
    <xf numFmtId="0" fontId="11" fillId="0" borderId="14" xfId="0" applyFont="1" applyBorder="1" applyAlignment="1">
      <alignment horizontal="center" vertical="center" wrapText="1"/>
    </xf>
    <xf numFmtId="0" fontId="13" fillId="0" borderId="0" xfId="0" applyFont="1" applyAlignment="1">
      <alignment vertical="center"/>
    </xf>
    <xf numFmtId="14" fontId="11" fillId="0" borderId="45"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09" fillId="0" borderId="0" xfId="0" applyFont="1" applyAlignment="1">
      <alignment horizontal="center"/>
    </xf>
    <xf numFmtId="174" fontId="109" fillId="0" borderId="0" xfId="0" applyNumberFormat="1" applyFont="1" applyAlignment="1">
      <alignment horizontal="center"/>
    </xf>
    <xf numFmtId="0" fontId="68" fillId="0" borderId="16" xfId="0" applyFont="1" applyBorder="1" applyAlignment="1">
      <alignment horizontal="center" vertical="center" wrapText="1"/>
    </xf>
    <xf numFmtId="175" fontId="11" fillId="0" borderId="16" xfId="0" applyNumberFormat="1" applyFont="1" applyBorder="1" applyAlignment="1">
      <alignment horizontal="center" vertical="center" wrapText="1"/>
    </xf>
    <xf numFmtId="173" fontId="11" fillId="0" borderId="16" xfId="0" applyNumberFormat="1" applyFont="1" applyBorder="1" applyAlignment="1">
      <alignment horizontal="center" vertical="center" wrapText="1"/>
    </xf>
    <xf numFmtId="14" fontId="11" fillId="0" borderId="16" xfId="0" applyNumberFormat="1" applyFont="1" applyBorder="1" applyAlignment="1">
      <alignment horizontal="center" vertical="center" wrapText="1"/>
    </xf>
    <xf numFmtId="0" fontId="11" fillId="0" borderId="6" xfId="0" applyFont="1" applyBorder="1" applyAlignment="1">
      <alignment horizontal="center" vertical="center" wrapText="1"/>
    </xf>
    <xf numFmtId="14" fontId="104" fillId="0" borderId="20"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0" fillId="0" borderId="0" xfId="0" applyFont="1" applyAlignment="1">
      <alignment vertical="center"/>
    </xf>
    <xf numFmtId="0" fontId="113" fillId="0" borderId="0" xfId="0" applyFont="1" applyAlignment="1">
      <alignment horizontal="left" vertical="top"/>
    </xf>
    <xf numFmtId="0" fontId="115" fillId="2" borderId="16" xfId="0" applyFont="1" applyFill="1" applyBorder="1" applyAlignment="1">
      <alignment horizontal="center" vertical="center"/>
    </xf>
    <xf numFmtId="0" fontId="115" fillId="2" borderId="16" xfId="0" applyFont="1" applyFill="1" applyBorder="1" applyAlignment="1">
      <alignment horizontal="center" vertical="center" wrapText="1"/>
    </xf>
    <xf numFmtId="0" fontId="115" fillId="2" borderId="133" xfId="0" applyFont="1" applyFill="1" applyBorder="1" applyAlignment="1">
      <alignment horizontal="center" vertical="center"/>
    </xf>
    <xf numFmtId="0" fontId="115" fillId="2" borderId="133" xfId="0" applyFont="1" applyFill="1" applyBorder="1" applyAlignment="1">
      <alignment horizontal="center" vertical="center" wrapText="1"/>
    </xf>
    <xf numFmtId="0" fontId="116" fillId="0" borderId="134" xfId="0" applyFont="1" applyBorder="1" applyAlignment="1">
      <alignment horizontal="center" vertical="center"/>
    </xf>
    <xf numFmtId="0" fontId="116" fillId="0" borderId="134" xfId="0" applyFont="1" applyBorder="1" applyAlignment="1">
      <alignment horizontal="center" vertical="center" wrapText="1"/>
    </xf>
    <xf numFmtId="0" fontId="116" fillId="0" borderId="16" xfId="0" applyFont="1" applyBorder="1" applyAlignment="1">
      <alignment horizontal="center" vertical="center" wrapText="1"/>
    </xf>
    <xf numFmtId="0" fontId="116" fillId="39" borderId="16" xfId="0" applyFont="1" applyFill="1" applyBorder="1" applyAlignment="1">
      <alignment horizontal="center" vertical="center" wrapText="1"/>
    </xf>
    <xf numFmtId="0" fontId="116" fillId="0" borderId="55" xfId="0" applyFont="1" applyBorder="1" applyAlignment="1">
      <alignment horizontal="center" vertical="center"/>
    </xf>
    <xf numFmtId="17" fontId="116" fillId="0" borderId="16" xfId="0" applyNumberFormat="1" applyFont="1" applyBorder="1" applyAlignment="1">
      <alignment horizontal="center" vertical="center"/>
    </xf>
    <xf numFmtId="0" fontId="116" fillId="0" borderId="16" xfId="0" applyFont="1" applyBorder="1" applyAlignment="1">
      <alignment horizontal="center" vertical="center"/>
    </xf>
    <xf numFmtId="0" fontId="116" fillId="0" borderId="58" xfId="0" applyFont="1" applyBorder="1" applyAlignment="1">
      <alignment horizontal="center" vertical="center"/>
    </xf>
    <xf numFmtId="17" fontId="116" fillId="0" borderId="134" xfId="0" applyNumberFormat="1" applyFont="1" applyBorder="1" applyAlignment="1">
      <alignment horizontal="center" vertical="center"/>
    </xf>
    <xf numFmtId="0" fontId="115" fillId="0" borderId="16" xfId="0" applyFont="1" applyBorder="1" applyAlignment="1">
      <alignment horizontal="center" vertical="center" wrapText="1"/>
    </xf>
    <xf numFmtId="0" fontId="119" fillId="2" borderId="5" xfId="0" applyFont="1" applyFill="1" applyBorder="1" applyAlignment="1">
      <alignment horizontal="center" vertical="top" wrapText="1"/>
    </xf>
    <xf numFmtId="0" fontId="119" fillId="2" borderId="16" xfId="0" applyFont="1" applyFill="1" applyBorder="1" applyAlignment="1">
      <alignment horizontal="center" vertical="center" wrapText="1"/>
    </xf>
    <xf numFmtId="0" fontId="119" fillId="2" borderId="16" xfId="0" applyFont="1" applyFill="1" applyBorder="1" applyAlignment="1">
      <alignment horizontal="center" vertical="top" wrapText="1"/>
    </xf>
    <xf numFmtId="0" fontId="41" fillId="2" borderId="16" xfId="0" applyFont="1" applyFill="1" applyBorder="1" applyAlignment="1">
      <alignment horizontal="center" vertical="center"/>
    </xf>
    <xf numFmtId="0" fontId="41" fillId="2" borderId="6" xfId="0" applyFont="1" applyFill="1" applyBorder="1" applyAlignment="1">
      <alignment horizontal="center" vertical="center" wrapText="1"/>
    </xf>
    <xf numFmtId="1" fontId="120" fillId="0" borderId="5" xfId="0" applyNumberFormat="1" applyFont="1" applyBorder="1" applyAlignment="1">
      <alignment horizontal="center" vertical="center" shrinkToFit="1"/>
    </xf>
    <xf numFmtId="0" fontId="120" fillId="0" borderId="16" xfId="0" applyFont="1" applyBorder="1" applyAlignment="1">
      <alignment horizontal="center" vertical="center" wrapText="1"/>
    </xf>
    <xf numFmtId="0" fontId="120" fillId="0" borderId="16" xfId="0" applyFont="1" applyBorder="1" applyAlignment="1">
      <alignment horizontal="left" vertical="center" wrapText="1"/>
    </xf>
    <xf numFmtId="0" fontId="121" fillId="0" borderId="16" xfId="0" applyFont="1" applyBorder="1" applyAlignment="1">
      <alignment horizontal="center" vertical="center" wrapText="1"/>
    </xf>
    <xf numFmtId="1" fontId="120" fillId="0" borderId="16" xfId="0" applyNumberFormat="1" applyFont="1" applyBorder="1" applyAlignment="1">
      <alignment horizontal="center" vertical="center" shrinkToFit="1"/>
    </xf>
    <xf numFmtId="0" fontId="122" fillId="0" borderId="16" xfId="0" applyFont="1" applyBorder="1" applyAlignment="1">
      <alignment horizontal="left" vertical="center" wrapText="1"/>
    </xf>
    <xf numFmtId="0" fontId="123" fillId="0" borderId="16" xfId="0" applyFont="1" applyBorder="1" applyAlignment="1">
      <alignment horizontal="center" vertical="center" wrapText="1"/>
    </xf>
    <xf numFmtId="0" fontId="123" fillId="0" borderId="6" xfId="0" applyFont="1" applyBorder="1" applyAlignment="1">
      <alignment horizontal="center" vertical="center"/>
    </xf>
    <xf numFmtId="1" fontId="120" fillId="0" borderId="7" xfId="0" applyNumberFormat="1" applyFont="1" applyBorder="1" applyAlignment="1">
      <alignment horizontal="center" vertical="center" shrinkToFit="1"/>
    </xf>
    <xf numFmtId="0" fontId="120" fillId="0" borderId="20" xfId="0" applyFont="1" applyBorder="1" applyAlignment="1">
      <alignment horizontal="center" vertical="center" wrapText="1"/>
    </xf>
    <xf numFmtId="0" fontId="120" fillId="0" borderId="20" xfId="0" applyFont="1" applyBorder="1" applyAlignment="1">
      <alignment horizontal="left" vertical="center" wrapText="1"/>
    </xf>
    <xf numFmtId="0" fontId="124" fillId="0" borderId="20" xfId="0" applyFont="1" applyBorder="1" applyAlignment="1">
      <alignment horizontal="center" vertical="center" wrapText="1"/>
    </xf>
    <xf numFmtId="1" fontId="120" fillId="0" borderId="20" xfId="0" applyNumberFormat="1" applyFont="1" applyBorder="1" applyAlignment="1">
      <alignment horizontal="center" vertical="center" shrinkToFit="1"/>
    </xf>
    <xf numFmtId="0" fontId="122" fillId="0" borderId="20" xfId="0" applyFont="1" applyBorder="1" applyAlignment="1">
      <alignment horizontal="left" vertical="center" wrapText="1"/>
    </xf>
    <xf numFmtId="0" fontId="123" fillId="0" borderId="20" xfId="0" applyFont="1" applyBorder="1" applyAlignment="1">
      <alignment horizontal="center" vertical="center" wrapText="1"/>
    </xf>
    <xf numFmtId="0" fontId="123" fillId="0" borderId="8" xfId="0" applyFont="1" applyBorder="1" applyAlignment="1">
      <alignment horizontal="center" vertical="center"/>
    </xf>
    <xf numFmtId="0" fontId="125" fillId="0" borderId="16" xfId="0" applyFont="1" applyBorder="1" applyAlignment="1">
      <alignment horizontal="center" vertical="center" wrapText="1"/>
    </xf>
    <xf numFmtId="0" fontId="11" fillId="0" borderId="0" xfId="0" applyFont="1" applyAlignment="1">
      <alignment horizontal="left" vertical="center"/>
    </xf>
    <xf numFmtId="0" fontId="13" fillId="0" borderId="0" xfId="0" applyFont="1" applyAlignment="1">
      <alignment horizontal="left" vertical="center"/>
    </xf>
    <xf numFmtId="0" fontId="120" fillId="0" borderId="16" xfId="0" applyFont="1" applyBorder="1" applyAlignment="1">
      <alignment vertical="center" wrapText="1"/>
    </xf>
    <xf numFmtId="0" fontId="126" fillId="0" borderId="16" xfId="0" applyFont="1" applyBorder="1" applyAlignment="1">
      <alignment horizontal="center" vertical="center" wrapText="1"/>
    </xf>
    <xf numFmtId="0" fontId="123" fillId="0" borderId="16" xfId="0" applyFont="1" applyBorder="1" applyAlignment="1">
      <alignment vertical="center" wrapText="1"/>
    </xf>
    <xf numFmtId="0" fontId="123" fillId="0" borderId="16" xfId="0" applyFont="1" applyBorder="1" applyAlignment="1">
      <alignment horizontal="center" vertical="center"/>
    </xf>
    <xf numFmtId="1" fontId="120" fillId="0" borderId="59" xfId="0" applyNumberFormat="1" applyFont="1" applyBorder="1" applyAlignment="1">
      <alignment horizontal="center" vertical="center" shrinkToFit="1"/>
    </xf>
    <xf numFmtId="0" fontId="120" fillId="0" borderId="134" xfId="0" applyFont="1" applyBorder="1" applyAlignment="1">
      <alignment horizontal="center" vertical="center" wrapText="1"/>
    </xf>
    <xf numFmtId="0" fontId="120" fillId="0" borderId="134" xfId="0" applyFont="1" applyBorder="1" applyAlignment="1">
      <alignment horizontal="left" vertical="center" wrapText="1"/>
    </xf>
    <xf numFmtId="0" fontId="127" fillId="0" borderId="134" xfId="0" applyFont="1" applyBorder="1" applyAlignment="1">
      <alignment horizontal="center" vertical="center" wrapText="1"/>
    </xf>
    <xf numFmtId="0" fontId="120" fillId="0" borderId="134" xfId="0" applyFont="1" applyBorder="1" applyAlignment="1">
      <alignment horizontal="center" vertical="center" shrinkToFit="1"/>
    </xf>
    <xf numFmtId="0" fontId="122" fillId="0" borderId="134" xfId="0" applyFont="1" applyBorder="1" applyAlignment="1">
      <alignment horizontal="left" vertical="center" wrapText="1"/>
    </xf>
    <xf numFmtId="0" fontId="128" fillId="0" borderId="0" xfId="0" applyFont="1" applyAlignment="1">
      <alignment horizontal="center"/>
    </xf>
    <xf numFmtId="0" fontId="90" fillId="0" borderId="0" xfId="0" applyFont="1"/>
    <xf numFmtId="0" fontId="17" fillId="0" borderId="5" xfId="0" applyFont="1" applyBorder="1" applyAlignment="1">
      <alignment horizontal="center" vertical="center"/>
    </xf>
    <xf numFmtId="0" fontId="17" fillId="0" borderId="16" xfId="0" applyFont="1" applyBorder="1" applyAlignment="1">
      <alignment horizontal="center" vertical="center"/>
    </xf>
    <xf numFmtId="0" fontId="17" fillId="2" borderId="16" xfId="0" applyFont="1" applyFill="1" applyBorder="1" applyAlignment="1">
      <alignment horizontal="center" vertical="center"/>
    </xf>
    <xf numFmtId="0" fontId="17" fillId="20" borderId="16" xfId="0" applyFont="1" applyFill="1" applyBorder="1" applyAlignment="1">
      <alignment horizontal="center" vertical="center" wrapText="1"/>
    </xf>
    <xf numFmtId="0" fontId="17" fillId="76" borderId="16" xfId="0" applyFont="1" applyFill="1" applyBorder="1" applyAlignment="1">
      <alignment horizontal="center" vertical="center" wrapText="1"/>
    </xf>
    <xf numFmtId="0" fontId="17" fillId="22" borderId="16" xfId="0" applyFont="1" applyFill="1" applyBorder="1" applyAlignment="1">
      <alignment horizontal="center" vertical="center" wrapText="1"/>
    </xf>
    <xf numFmtId="0" fontId="17" fillId="22" borderId="6" xfId="0" applyFont="1" applyFill="1" applyBorder="1" applyAlignment="1">
      <alignment horizontal="center" vertical="center" wrapText="1"/>
    </xf>
    <xf numFmtId="0" fontId="90" fillId="10" borderId="5" xfId="0" applyFont="1" applyFill="1" applyBorder="1"/>
    <xf numFmtId="3" fontId="90" fillId="0" borderId="16" xfId="0" applyNumberFormat="1" applyFont="1" applyBorder="1" applyAlignment="1">
      <alignment horizontal="center" vertical="center"/>
    </xf>
    <xf numFmtId="3" fontId="90" fillId="2" borderId="16" xfId="0" applyNumberFormat="1" applyFont="1" applyFill="1" applyBorder="1"/>
    <xf numFmtId="176" fontId="90" fillId="20" borderId="16" xfId="0" applyNumberFormat="1" applyFont="1" applyFill="1" applyBorder="1"/>
    <xf numFmtId="177" fontId="90" fillId="76" borderId="16" xfId="0" applyNumberFormat="1" applyFont="1" applyFill="1" applyBorder="1" applyAlignment="1">
      <alignment horizontal="center" vertical="center"/>
    </xf>
    <xf numFmtId="1" fontId="129" fillId="43" borderId="16" xfId="0" applyNumberFormat="1" applyFont="1" applyFill="1" applyBorder="1" applyAlignment="1">
      <alignment horizontal="center" vertical="center"/>
    </xf>
    <xf numFmtId="0" fontId="90" fillId="2" borderId="5" xfId="0" applyFont="1" applyFill="1" applyBorder="1"/>
    <xf numFmtId="0" fontId="90" fillId="2" borderId="16" xfId="0" applyFont="1" applyFill="1" applyBorder="1" applyAlignment="1">
      <alignment horizontal="center" vertical="center"/>
    </xf>
    <xf numFmtId="0" fontId="90" fillId="0" borderId="5" xfId="0" applyFont="1" applyBorder="1" applyAlignment="1">
      <alignment wrapText="1"/>
    </xf>
    <xf numFmtId="178" fontId="90" fillId="0" borderId="16" xfId="0" applyNumberFormat="1" applyFont="1" applyBorder="1" applyAlignment="1">
      <alignment horizontal="center" vertical="center"/>
    </xf>
    <xf numFmtId="178" fontId="90" fillId="2" borderId="16" xfId="0" applyNumberFormat="1" applyFont="1" applyFill="1" applyBorder="1"/>
    <xf numFmtId="164" fontId="90" fillId="2" borderId="16" xfId="0" applyNumberFormat="1" applyFont="1" applyFill="1" applyBorder="1"/>
    <xf numFmtId="179" fontId="90" fillId="2" borderId="16" xfId="0" applyNumberFormat="1" applyFont="1" applyFill="1" applyBorder="1"/>
    <xf numFmtId="0" fontId="90" fillId="2" borderId="5" xfId="0" applyFont="1" applyFill="1" applyBorder="1" applyAlignment="1">
      <alignment wrapText="1"/>
    </xf>
    <xf numFmtId="176" fontId="130" fillId="0" borderId="16" xfId="0" applyNumberFormat="1" applyFont="1" applyBorder="1"/>
    <xf numFmtId="177" fontId="130" fillId="0" borderId="16" xfId="0" applyNumberFormat="1" applyFont="1" applyBorder="1" applyAlignment="1">
      <alignment horizontal="center" vertical="center"/>
    </xf>
    <xf numFmtId="0" fontId="90" fillId="0" borderId="5" xfId="0" applyFont="1" applyBorder="1"/>
    <xf numFmtId="0" fontId="90" fillId="0" borderId="7" xfId="0" applyFont="1" applyBorder="1"/>
    <xf numFmtId="178" fontId="90" fillId="0" borderId="20" xfId="0" applyNumberFormat="1" applyFont="1" applyBorder="1" applyAlignment="1">
      <alignment horizontal="center" vertical="center"/>
    </xf>
    <xf numFmtId="178" fontId="90" fillId="2" borderId="20" xfId="0" applyNumberFormat="1" applyFont="1" applyFill="1" applyBorder="1"/>
    <xf numFmtId="176" fontId="90" fillId="20" borderId="20" xfId="0" applyNumberFormat="1" applyFont="1" applyFill="1" applyBorder="1"/>
    <xf numFmtId="177" fontId="90" fillId="76" borderId="20" xfId="0" applyNumberFormat="1" applyFont="1" applyFill="1" applyBorder="1" applyAlignment="1">
      <alignment horizontal="center" vertical="center"/>
    </xf>
    <xf numFmtId="0" fontId="90" fillId="2" borderId="233" xfId="0" applyFont="1" applyFill="1" applyBorder="1" applyAlignment="1">
      <alignment wrapText="1"/>
    </xf>
    <xf numFmtId="3" fontId="90" fillId="0" borderId="0" xfId="0" applyNumberFormat="1" applyFont="1"/>
    <xf numFmtId="0" fontId="90" fillId="0" borderId="0" xfId="0" applyFont="1" applyAlignment="1">
      <alignment horizontal="center" vertical="center"/>
    </xf>
    <xf numFmtId="178" fontId="90" fillId="2" borderId="68" xfId="0" applyNumberFormat="1" applyFont="1" applyFill="1" applyBorder="1"/>
    <xf numFmtId="178" fontId="90" fillId="0" borderId="0" xfId="0" applyNumberFormat="1" applyFont="1"/>
    <xf numFmtId="0" fontId="87" fillId="0" borderId="0" xfId="0" applyFont="1"/>
    <xf numFmtId="0" fontId="131" fillId="0" borderId="0" xfId="0" applyFont="1"/>
    <xf numFmtId="169" fontId="11" fillId="79" borderId="5" xfId="0" applyNumberFormat="1" applyFont="1" applyFill="1" applyBorder="1" applyAlignment="1">
      <alignment horizontal="center" vertical="center"/>
    </xf>
    <xf numFmtId="169" fontId="11" fillId="79" borderId="52" xfId="0" applyNumberFormat="1" applyFont="1" applyFill="1" applyBorder="1" applyAlignment="1">
      <alignment horizontal="center" vertical="center"/>
    </xf>
    <xf numFmtId="169" fontId="11" fillId="79" borderId="189" xfId="0" applyNumberFormat="1" applyFont="1" applyFill="1" applyBorder="1" applyAlignment="1">
      <alignment horizontal="center" vertical="center"/>
    </xf>
    <xf numFmtId="169" fontId="11" fillId="79" borderId="7" xfId="0" applyNumberFormat="1" applyFont="1" applyFill="1" applyBorder="1" applyAlignment="1">
      <alignment horizontal="center" vertical="center"/>
    </xf>
    <xf numFmtId="169" fontId="11" fillId="79" borderId="124" xfId="0" applyNumberFormat="1" applyFont="1" applyFill="1" applyBorder="1" applyAlignment="1">
      <alignment horizontal="center" vertical="center"/>
    </xf>
    <xf numFmtId="169" fontId="11" fillId="79" borderId="229" xfId="0" applyNumberFormat="1" applyFont="1" applyFill="1" applyBorder="1" applyAlignment="1">
      <alignment horizontal="center" vertical="center"/>
    </xf>
    <xf numFmtId="0" fontId="28" fillId="17" borderId="66" xfId="0" applyFont="1" applyFill="1" applyBorder="1" applyAlignment="1">
      <alignment horizontal="center" vertical="center"/>
    </xf>
    <xf numFmtId="0" fontId="8" fillId="0" borderId="67" xfId="0" applyFont="1" applyBorder="1"/>
    <xf numFmtId="0" fontId="17" fillId="2" borderId="25" xfId="0" applyFont="1" applyFill="1" applyBorder="1" applyAlignment="1">
      <alignment horizontal="center" vertical="center"/>
    </xf>
    <xf numFmtId="0" fontId="8" fillId="0" borderId="28" xfId="0" applyFont="1" applyBorder="1"/>
    <xf numFmtId="0" fontId="15" fillId="11" borderId="9" xfId="0" applyFont="1" applyFill="1" applyBorder="1" applyAlignment="1">
      <alignment horizontal="center"/>
    </xf>
    <xf numFmtId="0" fontId="8" fillId="0" borderId="24" xfId="0" applyFont="1" applyBorder="1"/>
    <xf numFmtId="0" fontId="8" fillId="0" borderId="11" xfId="0" applyFont="1" applyBorder="1"/>
    <xf numFmtId="0" fontId="15" fillId="13" borderId="29" xfId="0" applyFont="1" applyFill="1" applyBorder="1" applyAlignment="1">
      <alignment horizontal="center"/>
    </xf>
    <xf numFmtId="0" fontId="8" fillId="0" borderId="26" xfId="0" applyFont="1" applyBorder="1"/>
    <xf numFmtId="0" fontId="8" fillId="0" borderId="27" xfId="0" applyFont="1" applyBorder="1"/>
    <xf numFmtId="0" fontId="7" fillId="4" borderId="9" xfId="0" applyFont="1" applyFill="1" applyBorder="1" applyAlignment="1">
      <alignment horizontal="center"/>
    </xf>
    <xf numFmtId="0" fontId="8" fillId="0" borderId="10" xfId="0" applyFont="1" applyBorder="1"/>
    <xf numFmtId="0" fontId="7" fillId="4" borderId="9" xfId="0" applyFont="1" applyFill="1" applyBorder="1" applyAlignment="1">
      <alignment horizontal="center" vertical="center"/>
    </xf>
    <xf numFmtId="0" fontId="10" fillId="4" borderId="9" xfId="0" applyFont="1" applyFill="1" applyBorder="1" applyAlignment="1">
      <alignment horizontal="center"/>
    </xf>
    <xf numFmtId="0" fontId="10" fillId="6" borderId="12" xfId="0" applyFont="1" applyFill="1" applyBorder="1" applyAlignment="1">
      <alignment horizontal="center" vertical="center"/>
    </xf>
    <xf numFmtId="0" fontId="8" fillId="0" borderId="15" xfId="0" applyFont="1" applyBorder="1"/>
    <xf numFmtId="0" fontId="10" fillId="7" borderId="17" xfId="0" applyFont="1" applyFill="1" applyBorder="1" applyAlignment="1">
      <alignment horizontal="center" vertical="center"/>
    </xf>
    <xf numFmtId="0" fontId="10" fillId="0" borderId="18" xfId="0" applyFont="1" applyBorder="1" applyAlignment="1">
      <alignment horizontal="center" vertical="center"/>
    </xf>
    <xf numFmtId="0" fontId="8" fillId="0" borderId="19" xfId="0" applyFont="1" applyBorder="1"/>
    <xf numFmtId="0" fontId="11" fillId="9" borderId="22" xfId="0" applyFont="1" applyFill="1" applyBorder="1" applyAlignment="1">
      <alignment horizontal="center" vertical="center" wrapText="1"/>
    </xf>
    <xf numFmtId="0" fontId="8" fillId="0" borderId="30" xfId="0" applyFont="1" applyBorder="1"/>
    <xf numFmtId="0" fontId="11" fillId="10" borderId="23" xfId="0" applyFont="1" applyFill="1" applyBorder="1" applyAlignment="1">
      <alignment horizontal="center" vertical="center"/>
    </xf>
    <xf numFmtId="0" fontId="14" fillId="10" borderId="25" xfId="0" applyFont="1" applyFill="1" applyBorder="1" applyAlignment="1">
      <alignment horizontal="center" vertical="center"/>
    </xf>
    <xf numFmtId="0" fontId="15" fillId="11" borderId="23" xfId="0" applyFont="1" applyFill="1" applyBorder="1" applyAlignment="1">
      <alignment horizontal="center"/>
    </xf>
    <xf numFmtId="0" fontId="16" fillId="12" borderId="23" xfId="0" applyFont="1" applyFill="1" applyBorder="1" applyAlignment="1">
      <alignment horizontal="center"/>
    </xf>
    <xf numFmtId="0" fontId="11" fillId="9" borderId="77" xfId="0" applyFont="1" applyFill="1" applyBorder="1" applyAlignment="1">
      <alignment horizontal="center" vertical="center" wrapText="1"/>
    </xf>
    <xf numFmtId="0" fontId="8" fillId="0" borderId="122" xfId="0" applyFont="1" applyBorder="1"/>
    <xf numFmtId="0" fontId="8" fillId="0" borderId="3" xfId="0" applyFont="1" applyBorder="1"/>
    <xf numFmtId="0" fontId="11" fillId="10" borderId="120" xfId="0" applyFont="1" applyFill="1" applyBorder="1" applyAlignment="1">
      <alignment horizontal="left" vertical="center"/>
    </xf>
    <xf numFmtId="0" fontId="8" fillId="0" borderId="121" xfId="0" applyFont="1" applyBorder="1"/>
    <xf numFmtId="0" fontId="11" fillId="9" borderId="55" xfId="0" applyFont="1" applyFill="1" applyBorder="1" applyAlignment="1">
      <alignment horizontal="left" vertical="center"/>
    </xf>
    <xf numFmtId="0" fontId="8" fillId="0" borderId="52" xfId="0" applyFont="1" applyBorder="1"/>
    <xf numFmtId="0" fontId="7" fillId="30" borderId="55" xfId="0" applyFont="1" applyFill="1" applyBorder="1" applyAlignment="1">
      <alignment horizontal="center" vertical="center" wrapText="1"/>
    </xf>
    <xf numFmtId="0" fontId="18" fillId="11" borderId="84" xfId="0" applyFont="1" applyFill="1" applyBorder="1" applyAlignment="1">
      <alignment horizontal="center" vertical="center" wrapText="1"/>
    </xf>
    <xf numFmtId="0" fontId="8" fillId="0" borderId="96" xfId="0" applyFont="1" applyBorder="1"/>
    <xf numFmtId="0" fontId="32" fillId="33" borderId="84" xfId="0" applyFont="1" applyFill="1" applyBorder="1" applyAlignment="1">
      <alignment horizontal="center" vertical="center" wrapText="1"/>
    </xf>
    <xf numFmtId="0" fontId="32" fillId="33" borderId="12" xfId="0" applyFont="1" applyFill="1" applyBorder="1" applyAlignment="1">
      <alignment horizontal="center" vertical="center" wrapText="1"/>
    </xf>
    <xf numFmtId="0" fontId="8" fillId="0" borderId="97" xfId="0" applyFont="1" applyBorder="1"/>
    <xf numFmtId="0" fontId="32" fillId="29" borderId="81" xfId="0" applyFont="1" applyFill="1" applyBorder="1" applyAlignment="1">
      <alignment horizontal="center" vertical="center" wrapText="1"/>
    </xf>
    <xf numFmtId="0" fontId="8" fillId="0" borderId="91" xfId="0" applyFont="1" applyBorder="1"/>
    <xf numFmtId="0" fontId="32" fillId="30" borderId="77" xfId="0" applyFont="1" applyFill="1" applyBorder="1" applyAlignment="1">
      <alignment horizontal="center" vertical="center" wrapText="1"/>
    </xf>
    <xf numFmtId="0" fontId="8" fillId="0" borderId="89" xfId="0" applyFont="1" applyBorder="1"/>
    <xf numFmtId="0" fontId="32" fillId="9" borderId="82" xfId="0" applyFont="1" applyFill="1" applyBorder="1" applyAlignment="1">
      <alignment horizontal="center" vertical="center" wrapText="1"/>
    </xf>
    <xf numFmtId="0" fontId="8" fillId="0" borderId="92" xfId="0" applyFont="1" applyBorder="1"/>
    <xf numFmtId="0" fontId="32" fillId="26" borderId="83" xfId="0" applyFont="1" applyFill="1" applyBorder="1" applyAlignment="1">
      <alignment horizontal="center" vertical="center" wrapText="1"/>
    </xf>
    <xf numFmtId="0" fontId="8" fillId="0" borderId="93" xfId="0" applyFont="1" applyBorder="1"/>
    <xf numFmtId="0" fontId="32" fillId="32" borderId="81" xfId="0" applyFont="1" applyFill="1" applyBorder="1" applyAlignment="1">
      <alignment horizontal="center" vertical="center" wrapText="1"/>
    </xf>
    <xf numFmtId="0" fontId="8" fillId="0" borderId="94" xfId="0" applyFont="1" applyBorder="1"/>
    <xf numFmtId="0" fontId="32" fillId="32" borderId="29" xfId="0" applyFont="1" applyFill="1" applyBorder="1" applyAlignment="1">
      <alignment horizontal="center" vertical="center" wrapText="1"/>
    </xf>
    <xf numFmtId="0" fontId="32" fillId="25" borderId="84" xfId="0" applyFont="1" applyFill="1" applyBorder="1" applyAlignment="1">
      <alignment horizontal="center" vertical="center" wrapText="1"/>
    </xf>
    <xf numFmtId="0" fontId="11" fillId="10" borderId="55" xfId="0" applyFont="1" applyFill="1" applyBorder="1" applyAlignment="1">
      <alignment horizontal="left" vertical="center"/>
    </xf>
    <xf numFmtId="0" fontId="32" fillId="30" borderId="78" xfId="0" applyFont="1" applyFill="1" applyBorder="1" applyAlignment="1">
      <alignment horizontal="center" vertical="center" wrapText="1"/>
    </xf>
    <xf numFmtId="0" fontId="8" fillId="0" borderId="79" xfId="0" applyFont="1" applyBorder="1"/>
    <xf numFmtId="0" fontId="8" fillId="0" borderId="80" xfId="0" applyFont="1" applyBorder="1"/>
    <xf numFmtId="0" fontId="32" fillId="30" borderId="81" xfId="0" applyFont="1" applyFill="1" applyBorder="1" applyAlignment="1">
      <alignment horizontal="center" vertical="center" wrapText="1"/>
    </xf>
    <xf numFmtId="0" fontId="32" fillId="10" borderId="77" xfId="0" applyFont="1" applyFill="1" applyBorder="1" applyAlignment="1">
      <alignment horizontal="center" vertical="center" wrapText="1"/>
    </xf>
    <xf numFmtId="0" fontId="32" fillId="31" borderId="82" xfId="0" applyFont="1" applyFill="1" applyBorder="1" applyAlignment="1">
      <alignment horizontal="center" vertical="center" wrapText="1"/>
    </xf>
    <xf numFmtId="0" fontId="7" fillId="35" borderId="55" xfId="0" applyFont="1" applyFill="1" applyBorder="1" applyAlignment="1">
      <alignment horizontal="center" vertical="center" wrapText="1"/>
    </xf>
    <xf numFmtId="0" fontId="7" fillId="38" borderId="55" xfId="0" applyFont="1" applyFill="1" applyBorder="1" applyAlignment="1">
      <alignment horizontal="center" vertical="center" wrapText="1"/>
    </xf>
    <xf numFmtId="0" fontId="11" fillId="16" borderId="59"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7" fillId="38" borderId="123" xfId="0" applyFont="1" applyFill="1" applyBorder="1" applyAlignment="1">
      <alignment horizontal="center" vertical="center" wrapText="1"/>
    </xf>
    <xf numFmtId="0" fontId="8" fillId="0" borderId="124" xfId="0" applyFont="1" applyBorder="1"/>
    <xf numFmtId="0" fontId="32" fillId="33" borderId="29" xfId="0" applyFont="1" applyFill="1" applyBorder="1" applyAlignment="1">
      <alignment horizontal="center" vertical="center" wrapText="1"/>
    </xf>
    <xf numFmtId="0" fontId="32" fillId="33" borderId="81" xfId="0" applyFont="1" applyFill="1" applyBorder="1" applyAlignment="1">
      <alignment horizontal="center" vertical="center" wrapText="1"/>
    </xf>
    <xf numFmtId="0" fontId="8" fillId="0" borderId="99" xfId="0" applyFont="1" applyBorder="1"/>
    <xf numFmtId="0" fontId="32" fillId="34" borderId="84" xfId="0" applyFont="1" applyFill="1" applyBorder="1" applyAlignment="1">
      <alignment horizontal="center" vertical="center" wrapText="1"/>
    </xf>
    <xf numFmtId="0" fontId="8" fillId="0" borderId="98" xfId="0" applyFont="1" applyBorder="1"/>
    <xf numFmtId="0" fontId="28" fillId="9" borderId="77" xfId="0" applyFont="1" applyFill="1" applyBorder="1" applyAlignment="1">
      <alignment horizontal="center" wrapText="1"/>
    </xf>
    <xf numFmtId="0" fontId="32" fillId="34" borderId="12" xfId="0" applyFont="1" applyFill="1" applyBorder="1" applyAlignment="1">
      <alignment horizontal="center" vertical="center" wrapText="1"/>
    </xf>
    <xf numFmtId="0" fontId="32" fillId="34" borderId="29" xfId="0" applyFont="1" applyFill="1" applyBorder="1" applyAlignment="1">
      <alignment horizontal="center" vertical="center"/>
    </xf>
    <xf numFmtId="0" fontId="10" fillId="31" borderId="87" xfId="0" applyFont="1" applyFill="1" applyBorder="1" applyAlignment="1">
      <alignment horizontal="center" vertical="center" wrapText="1"/>
    </xf>
    <xf numFmtId="0" fontId="8" fillId="0" borderId="101" xfId="0" applyFont="1" applyBorder="1"/>
    <xf numFmtId="0" fontId="29" fillId="2" borderId="88" xfId="0" applyFont="1" applyFill="1" applyBorder="1" applyAlignment="1">
      <alignment horizontal="center" vertical="center" wrapText="1"/>
    </xf>
    <xf numFmtId="0" fontId="8" fillId="0" borderId="85" xfId="0" applyFont="1" applyBorder="1"/>
    <xf numFmtId="0" fontId="32" fillId="0" borderId="75" xfId="0" applyFont="1" applyBorder="1" applyAlignment="1">
      <alignment horizontal="center" vertical="center" wrapText="1"/>
    </xf>
    <xf numFmtId="0" fontId="8" fillId="0" borderId="76" xfId="0" applyFont="1" applyBorder="1"/>
    <xf numFmtId="0" fontId="35" fillId="9" borderId="9" xfId="0" applyFont="1" applyFill="1" applyBorder="1" applyAlignment="1">
      <alignment horizontal="center"/>
    </xf>
    <xf numFmtId="0" fontId="32" fillId="28" borderId="77" xfId="0" applyFont="1" applyFill="1" applyBorder="1" applyAlignment="1">
      <alignment horizontal="center" vertical="center" wrapText="1"/>
    </xf>
    <xf numFmtId="0" fontId="32" fillId="28" borderId="78" xfId="0" applyFont="1" applyFill="1" applyBorder="1" applyAlignment="1">
      <alignment horizontal="center" vertical="center"/>
    </xf>
    <xf numFmtId="0" fontId="32" fillId="11" borderId="81" xfId="0" applyFont="1" applyFill="1" applyBorder="1" applyAlignment="1">
      <alignment horizontal="center" vertical="center" wrapText="1"/>
    </xf>
    <xf numFmtId="0" fontId="32" fillId="29" borderId="77" xfId="0" applyFont="1" applyFill="1" applyBorder="1" applyAlignment="1">
      <alignment horizontal="center" vertical="center" wrapText="1"/>
    </xf>
    <xf numFmtId="0" fontId="32" fillId="29" borderId="78" xfId="0" applyFont="1" applyFill="1" applyBorder="1" applyAlignment="1">
      <alignment horizontal="center" vertical="center"/>
    </xf>
    <xf numFmtId="0" fontId="32" fillId="33" borderId="78" xfId="0" applyFont="1" applyFill="1" applyBorder="1" applyAlignment="1">
      <alignment horizontal="center" vertical="center"/>
    </xf>
    <xf numFmtId="0" fontId="30" fillId="16" borderId="12" xfId="0" applyFont="1" applyFill="1" applyBorder="1" applyAlignment="1">
      <alignment horizontal="center" vertical="center" wrapText="1"/>
    </xf>
    <xf numFmtId="0" fontId="30" fillId="26" borderId="22" xfId="0" applyFont="1" applyFill="1" applyBorder="1" applyAlignment="1">
      <alignment horizontal="center" vertical="center" wrapText="1"/>
    </xf>
    <xf numFmtId="0" fontId="32" fillId="32" borderId="9" xfId="0" applyFont="1" applyFill="1" applyBorder="1" applyAlignment="1">
      <alignment horizontal="center" vertical="center" wrapText="1"/>
    </xf>
    <xf numFmtId="0" fontId="28" fillId="35" borderId="82" xfId="0" applyFont="1" applyFill="1" applyBorder="1" applyAlignment="1">
      <alignment horizontal="center" wrapText="1"/>
    </xf>
    <xf numFmtId="0" fontId="28" fillId="35" borderId="86" xfId="0" applyFont="1" applyFill="1" applyBorder="1" applyAlignment="1">
      <alignment horizontal="center" wrapText="1"/>
    </xf>
    <xf numFmtId="0" fontId="8" fillId="0" borderId="100" xfId="0" applyFont="1" applyBorder="1"/>
    <xf numFmtId="0" fontId="41" fillId="2" borderId="9" xfId="0" applyFont="1" applyFill="1" applyBorder="1" applyAlignment="1">
      <alignment horizontal="center" vertical="center"/>
    </xf>
    <xf numFmtId="0" fontId="42" fillId="40" borderId="9"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10" borderId="9" xfId="0" applyFont="1" applyFill="1" applyBorder="1" applyAlignment="1">
      <alignment horizontal="center" vertical="center" wrapText="1"/>
    </xf>
    <xf numFmtId="0" fontId="41" fillId="2" borderId="25" xfId="0" applyFont="1" applyFill="1" applyBorder="1" applyAlignment="1">
      <alignment horizontal="center" vertical="center"/>
    </xf>
    <xf numFmtId="0" fontId="40" fillId="40" borderId="22" xfId="0" applyFont="1" applyFill="1" applyBorder="1" applyAlignment="1">
      <alignment horizontal="center" vertical="center" wrapText="1"/>
    </xf>
    <xf numFmtId="0" fontId="40" fillId="40" borderId="12" xfId="0" applyFont="1" applyFill="1" applyBorder="1" applyAlignment="1">
      <alignment horizontal="center" vertical="center" wrapText="1"/>
    </xf>
    <xf numFmtId="0" fontId="8" fillId="0" borderId="195" xfId="0" applyFont="1" applyBorder="1"/>
    <xf numFmtId="0" fontId="7" fillId="0" borderId="75" xfId="0" applyFont="1" applyBorder="1" applyAlignment="1">
      <alignment horizontal="center"/>
    </xf>
    <xf numFmtId="0" fontId="8" fillId="0" borderId="87" xfId="0" applyFont="1" applyBorder="1"/>
    <xf numFmtId="0" fontId="18" fillId="42" borderId="150" xfId="0" applyFont="1" applyFill="1" applyBorder="1" applyAlignment="1">
      <alignment horizontal="center" vertical="center" wrapText="1"/>
    </xf>
    <xf numFmtId="0" fontId="8" fillId="0" borderId="176" xfId="0" applyFont="1" applyBorder="1"/>
    <xf numFmtId="0" fontId="35" fillId="2" borderId="157" xfId="0" applyFont="1" applyFill="1" applyBorder="1" applyAlignment="1">
      <alignment horizontal="center" vertical="center" wrapText="1"/>
    </xf>
    <xf numFmtId="0" fontId="8" fillId="0" borderId="180" xfId="0" applyFont="1" applyBorder="1"/>
    <xf numFmtId="0" fontId="8" fillId="0" borderId="184" xfId="0" applyFont="1" applyBorder="1"/>
    <xf numFmtId="0" fontId="58" fillId="2" borderId="158" xfId="0" applyFont="1" applyFill="1" applyBorder="1" applyAlignment="1">
      <alignment horizontal="center" vertical="center" textRotation="90" wrapText="1"/>
    </xf>
    <xf numFmtId="0" fontId="8" fillId="0" borderId="175" xfId="0" applyFont="1" applyBorder="1"/>
    <xf numFmtId="0" fontId="43" fillId="47" borderId="159" xfId="0" applyFont="1" applyFill="1" applyBorder="1" applyAlignment="1">
      <alignment horizontal="center" vertical="center"/>
    </xf>
    <xf numFmtId="0" fontId="8" fillId="0" borderId="160" xfId="0" applyFont="1" applyBorder="1"/>
    <xf numFmtId="0" fontId="8" fillId="0" borderId="161" xfId="0" applyFont="1" applyBorder="1"/>
    <xf numFmtId="0" fontId="8" fillId="0" borderId="173" xfId="0" applyFont="1" applyBorder="1"/>
    <xf numFmtId="0" fontId="8" fillId="0" borderId="181" xfId="0" applyFont="1" applyBorder="1"/>
    <xf numFmtId="0" fontId="28" fillId="43" borderId="172" xfId="0" applyFont="1" applyFill="1" applyBorder="1" applyAlignment="1">
      <alignment horizontal="center" vertical="center" wrapText="1"/>
    </xf>
    <xf numFmtId="0" fontId="28" fillId="54" borderId="176" xfId="0" applyFont="1" applyFill="1" applyBorder="1" applyAlignment="1">
      <alignment horizontal="center" vertical="center" wrapText="1"/>
    </xf>
    <xf numFmtId="0" fontId="28" fillId="55" borderId="22" xfId="0" applyFont="1" applyFill="1" applyBorder="1" applyAlignment="1">
      <alignment horizontal="center" vertical="center" wrapText="1"/>
    </xf>
    <xf numFmtId="0" fontId="32" fillId="27" borderId="82" xfId="0" applyFont="1" applyFill="1" applyBorder="1" applyAlignment="1">
      <alignment horizontal="center" vertical="center" wrapText="1"/>
    </xf>
    <xf numFmtId="0" fontId="32" fillId="27" borderId="86" xfId="0" applyFont="1" applyFill="1" applyBorder="1" applyAlignment="1">
      <alignment horizontal="center" vertical="center"/>
    </xf>
    <xf numFmtId="0" fontId="32" fillId="47" borderId="77" xfId="0" applyFont="1" applyFill="1" applyBorder="1" applyAlignment="1">
      <alignment horizontal="center" vertical="center"/>
    </xf>
    <xf numFmtId="0" fontId="32" fillId="47" borderId="82" xfId="0" applyFont="1" applyFill="1" applyBorder="1" applyAlignment="1">
      <alignment horizontal="center" vertical="center" wrapText="1"/>
    </xf>
    <xf numFmtId="0" fontId="32" fillId="47" borderId="86" xfId="0" applyFont="1" applyFill="1" applyBorder="1" applyAlignment="1">
      <alignment horizontal="center" vertical="center"/>
    </xf>
    <xf numFmtId="0" fontId="56" fillId="10" borderId="143" xfId="0" applyFont="1" applyFill="1" applyBorder="1" applyAlignment="1">
      <alignment horizontal="center" vertical="center"/>
    </xf>
    <xf numFmtId="0" fontId="8" fillId="0" borderId="144" xfId="0" applyFont="1" applyBorder="1"/>
    <xf numFmtId="0" fontId="8" fillId="0" borderId="145" xfId="0" applyFont="1" applyBorder="1"/>
    <xf numFmtId="0" fontId="7" fillId="28" borderId="29" xfId="0" applyFont="1" applyFill="1" applyBorder="1" applyAlignment="1">
      <alignment horizontal="center"/>
    </xf>
    <xf numFmtId="0" fontId="7" fillId="28" borderId="164" xfId="0" applyFont="1" applyFill="1" applyBorder="1" applyAlignment="1">
      <alignment horizontal="center"/>
    </xf>
    <xf numFmtId="0" fontId="8" fillId="0" borderId="165" xfId="0" applyFont="1" applyBorder="1"/>
    <xf numFmtId="0" fontId="28" fillId="5" borderId="66" xfId="0" applyFont="1" applyFill="1" applyBorder="1" applyAlignment="1">
      <alignment horizontal="center"/>
    </xf>
    <xf numFmtId="0" fontId="8" fillId="0" borderId="137" xfId="0" applyFont="1" applyBorder="1"/>
    <xf numFmtId="0" fontId="58" fillId="2" borderId="150" xfId="0" applyFont="1" applyFill="1" applyBorder="1" applyAlignment="1">
      <alignment horizontal="center" vertical="center" textRotation="90" wrapText="1"/>
    </xf>
    <xf numFmtId="0" fontId="35" fillId="2" borderId="150" xfId="0" applyFont="1" applyFill="1" applyBorder="1" applyAlignment="1">
      <alignment horizontal="center" vertical="center" wrapText="1"/>
    </xf>
    <xf numFmtId="0" fontId="7" fillId="0" borderId="46" xfId="0" applyFont="1" applyBorder="1" applyAlignment="1">
      <alignment horizontal="center"/>
    </xf>
    <xf numFmtId="0" fontId="8" fillId="0" borderId="46" xfId="0" applyFont="1" applyBorder="1"/>
    <xf numFmtId="0" fontId="8" fillId="0" borderId="42" xfId="0" applyFont="1" applyBorder="1"/>
    <xf numFmtId="0" fontId="60" fillId="45" borderId="171" xfId="0" applyFont="1" applyFill="1" applyBorder="1" applyAlignment="1">
      <alignment horizontal="center" vertical="center" wrapText="1"/>
    </xf>
    <xf numFmtId="0" fontId="8" fillId="0" borderId="183" xfId="0" applyFont="1" applyBorder="1"/>
    <xf numFmtId="0" fontId="60" fillId="45" borderId="66" xfId="0" applyFont="1" applyFill="1" applyBorder="1" applyAlignment="1">
      <alignment horizontal="center" vertical="center" wrapText="1"/>
    </xf>
    <xf numFmtId="0" fontId="32" fillId="46" borderId="169" xfId="0" applyFont="1" applyFill="1" applyBorder="1" applyAlignment="1">
      <alignment horizontal="center"/>
    </xf>
    <xf numFmtId="0" fontId="8" fillId="0" borderId="167" xfId="0" applyFont="1" applyBorder="1"/>
    <xf numFmtId="0" fontId="8" fillId="0" borderId="177" xfId="0" applyFont="1" applyBorder="1"/>
    <xf numFmtId="0" fontId="32" fillId="46" borderId="178" xfId="0" applyFont="1" applyFill="1" applyBorder="1" applyAlignment="1">
      <alignment horizontal="center" vertical="center" wrapText="1"/>
    </xf>
    <xf numFmtId="0" fontId="32" fillId="46" borderId="171" xfId="0" applyFont="1" applyFill="1" applyBorder="1" applyAlignment="1">
      <alignment horizontal="center" vertical="center"/>
    </xf>
    <xf numFmtId="0" fontId="51" fillId="5" borderId="66" xfId="0" applyFont="1" applyFill="1" applyBorder="1" applyAlignment="1">
      <alignment horizontal="center" vertical="center"/>
    </xf>
    <xf numFmtId="0" fontId="32" fillId="5" borderId="66" xfId="0" applyFont="1" applyFill="1" applyBorder="1" applyAlignment="1">
      <alignment horizontal="center" vertical="center"/>
    </xf>
    <xf numFmtId="0" fontId="11" fillId="16" borderId="198" xfId="0" applyFont="1" applyFill="1" applyBorder="1" applyAlignment="1">
      <alignment horizontal="center" vertical="center" wrapText="1"/>
    </xf>
    <xf numFmtId="0" fontId="8" fillId="0" borderId="199" xfId="0" applyFont="1" applyBorder="1"/>
    <xf numFmtId="0" fontId="11" fillId="16" borderId="77" xfId="0" applyFont="1" applyFill="1" applyBorder="1" applyAlignment="1">
      <alignment horizontal="center" vertical="center" wrapText="1"/>
    </xf>
    <xf numFmtId="49" fontId="32" fillId="0" borderId="77" xfId="0" applyNumberFormat="1" applyFont="1" applyBorder="1" applyAlignment="1">
      <alignment horizontal="center" vertical="center" wrapText="1"/>
    </xf>
    <xf numFmtId="0" fontId="52" fillId="35" borderId="9" xfId="0" applyFont="1" applyFill="1" applyBorder="1" applyAlignment="1">
      <alignment horizontal="center" vertical="center" wrapText="1"/>
    </xf>
    <xf numFmtId="0" fontId="7" fillId="9" borderId="77" xfId="0" applyFont="1" applyFill="1" applyBorder="1" applyAlignment="1">
      <alignment horizontal="center" vertical="center" wrapText="1"/>
    </xf>
    <xf numFmtId="0" fontId="7" fillId="9" borderId="82" xfId="0" applyFont="1" applyFill="1" applyBorder="1" applyAlignment="1">
      <alignment horizontal="center" vertical="center" wrapText="1"/>
    </xf>
    <xf numFmtId="0" fontId="8" fillId="0" borderId="162" xfId="0" applyFont="1" applyBorder="1"/>
    <xf numFmtId="0" fontId="7" fillId="2" borderId="82" xfId="0" applyFont="1" applyFill="1" applyBorder="1" applyAlignment="1">
      <alignment horizontal="center" vertical="center" wrapText="1"/>
    </xf>
    <xf numFmtId="0" fontId="7" fillId="9" borderId="83" xfId="0" applyFont="1" applyFill="1" applyBorder="1" applyAlignment="1">
      <alignment horizontal="center" vertical="center"/>
    </xf>
    <xf numFmtId="0" fontId="8" fillId="0" borderId="163" xfId="0" applyFont="1" applyBorder="1"/>
    <xf numFmtId="0" fontId="32" fillId="0" borderId="138" xfId="0" applyFont="1" applyBorder="1" applyAlignment="1">
      <alignment horizontal="center" vertical="center"/>
    </xf>
    <xf numFmtId="0" fontId="8" fillId="0" borderId="142" xfId="0" applyFont="1" applyBorder="1"/>
    <xf numFmtId="0" fontId="8" fillId="0" borderId="182" xfId="0" applyFont="1" applyBorder="1"/>
    <xf numFmtId="0" fontId="11" fillId="9" borderId="77" xfId="0" applyFont="1" applyFill="1" applyBorder="1" applyAlignment="1">
      <alignment horizontal="center" vertical="center"/>
    </xf>
    <xf numFmtId="0" fontId="11" fillId="2" borderId="198" xfId="0" applyFont="1" applyFill="1" applyBorder="1" applyAlignment="1">
      <alignment horizontal="center" wrapText="1"/>
    </xf>
    <xf numFmtId="0" fontId="11" fillId="2" borderId="77" xfId="0" applyFont="1" applyFill="1" applyBorder="1" applyAlignment="1">
      <alignment horizontal="center" vertical="center" wrapText="1"/>
    </xf>
    <xf numFmtId="0" fontId="28" fillId="43" borderId="19"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28" fillId="55" borderId="196" xfId="0" applyFont="1" applyFill="1" applyBorder="1" applyAlignment="1">
      <alignment horizontal="center" vertical="center" wrapText="1"/>
    </xf>
    <xf numFmtId="0" fontId="35" fillId="27" borderId="155" xfId="0" applyFont="1" applyFill="1" applyBorder="1" applyAlignment="1">
      <alignment horizontal="center" vertical="center"/>
    </xf>
    <xf numFmtId="0" fontId="8" fillId="0" borderId="152" xfId="0" applyFont="1" applyBorder="1"/>
    <xf numFmtId="0" fontId="8" fillId="0" borderId="153" xfId="0" applyFont="1" applyBorder="1"/>
    <xf numFmtId="0" fontId="35" fillId="47" borderId="156" xfId="0" applyFont="1" applyFill="1" applyBorder="1" applyAlignment="1">
      <alignment horizontal="center" vertical="center"/>
    </xf>
    <xf numFmtId="0" fontId="32" fillId="27" borderId="88" xfId="0" applyFont="1" applyFill="1" applyBorder="1" applyAlignment="1">
      <alignment horizontal="center"/>
    </xf>
    <xf numFmtId="0" fontId="28" fillId="54" borderId="196" xfId="0" applyFont="1" applyFill="1" applyBorder="1" applyAlignment="1">
      <alignment horizontal="center" vertical="center" wrapText="1"/>
    </xf>
    <xf numFmtId="0" fontId="28" fillId="55" borderId="12" xfId="0" applyFont="1" applyFill="1" applyBorder="1" applyAlignment="1">
      <alignment horizontal="center" vertical="center" wrapText="1"/>
    </xf>
    <xf numFmtId="0" fontId="53" fillId="43" borderId="139" xfId="0" applyFont="1" applyFill="1" applyBorder="1" applyAlignment="1">
      <alignment horizontal="center" vertical="center"/>
    </xf>
    <xf numFmtId="0" fontId="8" fillId="0" borderId="140" xfId="0" applyFont="1" applyBorder="1"/>
    <xf numFmtId="0" fontId="8" fillId="0" borderId="141" xfId="0" applyFont="1" applyBorder="1"/>
    <xf numFmtId="0" fontId="54" fillId="34" borderId="9" xfId="0" applyFont="1" applyFill="1" applyBorder="1" applyAlignment="1">
      <alignment horizontal="center" vertical="center"/>
    </xf>
    <xf numFmtId="168" fontId="55" fillId="44" borderId="9" xfId="0" applyNumberFormat="1" applyFont="1" applyFill="1" applyBorder="1" applyAlignment="1">
      <alignment horizontal="center" vertical="center"/>
    </xf>
    <xf numFmtId="0" fontId="55" fillId="43" borderId="146" xfId="0" applyFont="1" applyFill="1" applyBorder="1" applyAlignment="1">
      <alignment horizontal="center" vertical="center"/>
    </xf>
    <xf numFmtId="0" fontId="8" fillId="0" borderId="147" xfId="0" applyFont="1" applyBorder="1"/>
    <xf numFmtId="0" fontId="8" fillId="0" borderId="148" xfId="0" applyFont="1" applyBorder="1"/>
    <xf numFmtId="0" fontId="8" fillId="0" borderId="172" xfId="0" applyFont="1" applyBorder="1"/>
    <xf numFmtId="0" fontId="8" fillId="0" borderId="174" xfId="0" applyFont="1" applyBorder="1"/>
    <xf numFmtId="0" fontId="57" fillId="43" borderId="149" xfId="0" applyFont="1" applyFill="1" applyBorder="1" applyAlignment="1">
      <alignment horizontal="center" vertical="center" textRotation="90" wrapText="1"/>
    </xf>
    <xf numFmtId="0" fontId="35" fillId="27" borderId="150" xfId="0" applyFont="1" applyFill="1" applyBorder="1" applyAlignment="1">
      <alignment horizontal="center" vertical="center" textRotation="90" wrapText="1"/>
    </xf>
    <xf numFmtId="0" fontId="40" fillId="44" borderId="83" xfId="0" applyFont="1" applyFill="1" applyBorder="1" applyAlignment="1">
      <alignment horizontal="center" vertical="center" wrapText="1"/>
    </xf>
    <xf numFmtId="0" fontId="7" fillId="27" borderId="22" xfId="0" applyFont="1" applyFill="1" applyBorder="1" applyAlignment="1">
      <alignment horizontal="center" vertical="center"/>
    </xf>
    <xf numFmtId="0" fontId="56" fillId="45" borderId="9" xfId="0" applyFont="1" applyFill="1" applyBorder="1" applyAlignment="1">
      <alignment horizontal="center" vertical="center"/>
    </xf>
    <xf numFmtId="0" fontId="43" fillId="46" borderId="151" xfId="0" applyFont="1" applyFill="1" applyBorder="1" applyAlignment="1">
      <alignment horizontal="center" vertical="center"/>
    </xf>
    <xf numFmtId="0" fontId="35" fillId="27" borderId="155" xfId="0" applyFont="1" applyFill="1" applyBorder="1" applyAlignment="1">
      <alignment horizontal="center"/>
    </xf>
    <xf numFmtId="0" fontId="8" fillId="0" borderId="154" xfId="0" applyFont="1" applyBorder="1"/>
    <xf numFmtId="0" fontId="32" fillId="2" borderId="157" xfId="0" applyFont="1" applyFill="1" applyBorder="1" applyAlignment="1">
      <alignment horizontal="center" vertical="center" wrapText="1"/>
    </xf>
    <xf numFmtId="0" fontId="32" fillId="48" borderId="150" xfId="0" applyFont="1" applyFill="1" applyBorder="1" applyAlignment="1">
      <alignment horizontal="center" vertical="center" wrapText="1"/>
    </xf>
    <xf numFmtId="0" fontId="40" fillId="44" borderId="77" xfId="0" applyFont="1" applyFill="1" applyBorder="1" applyAlignment="1">
      <alignment horizontal="center" vertical="center" wrapText="1"/>
    </xf>
    <xf numFmtId="0" fontId="32" fillId="27" borderId="9" xfId="0" applyFont="1" applyFill="1" applyBorder="1" applyAlignment="1">
      <alignment horizontal="center"/>
    </xf>
    <xf numFmtId="0" fontId="7" fillId="27" borderId="158" xfId="0" applyFont="1" applyFill="1" applyBorder="1" applyAlignment="1">
      <alignment horizontal="center" vertical="center" wrapText="1"/>
    </xf>
    <xf numFmtId="0" fontId="32" fillId="0" borderId="9" xfId="0" applyFont="1" applyBorder="1" applyAlignment="1">
      <alignment horizontal="center"/>
    </xf>
    <xf numFmtId="0" fontId="59" fillId="37" borderId="66" xfId="0" applyFont="1" applyFill="1" applyBorder="1" applyAlignment="1">
      <alignment horizontal="center"/>
    </xf>
    <xf numFmtId="0" fontId="7" fillId="49" borderId="166" xfId="0" applyFont="1" applyFill="1" applyBorder="1" applyAlignment="1">
      <alignment horizontal="center"/>
    </xf>
    <xf numFmtId="0" fontId="8" fillId="0" borderId="168" xfId="0" applyFont="1" applyBorder="1"/>
    <xf numFmtId="0" fontId="7" fillId="49" borderId="169" xfId="0" applyFont="1" applyFill="1" applyBorder="1" applyAlignment="1">
      <alignment horizontal="center"/>
    </xf>
    <xf numFmtId="0" fontId="8" fillId="0" borderId="170" xfId="0" applyFont="1" applyBorder="1"/>
    <xf numFmtId="0" fontId="32" fillId="46" borderId="179" xfId="0" applyFont="1" applyFill="1" applyBorder="1" applyAlignment="1">
      <alignment horizontal="center" vertical="center"/>
    </xf>
    <xf numFmtId="0" fontId="10" fillId="0" borderId="55" xfId="0" applyFont="1" applyBorder="1"/>
    <xf numFmtId="0" fontId="8" fillId="0" borderId="53" xfId="0" applyFont="1" applyBorder="1"/>
    <xf numFmtId="0" fontId="87" fillId="0" borderId="134" xfId="0" applyFont="1" applyBorder="1" applyAlignment="1">
      <alignment horizontal="center" vertical="center" wrapText="1"/>
    </xf>
    <xf numFmtId="0" fontId="8" fillId="0" borderId="45" xfId="0" applyFont="1" applyBorder="1"/>
    <xf numFmtId="0" fontId="87" fillId="0" borderId="134" xfId="0" applyFont="1" applyBorder="1" applyAlignment="1">
      <alignment horizontal="center" vertical="center"/>
    </xf>
    <xf numFmtId="0" fontId="17" fillId="52" borderId="55" xfId="0" applyFont="1" applyFill="1" applyBorder="1" applyAlignment="1">
      <alignment horizontal="center" vertical="center"/>
    </xf>
    <xf numFmtId="0" fontId="17" fillId="4" borderId="55" xfId="0" applyFont="1" applyFill="1" applyBorder="1" applyAlignment="1">
      <alignment horizontal="center" vertical="center"/>
    </xf>
    <xf numFmtId="0" fontId="7" fillId="2" borderId="22" xfId="0" applyFont="1" applyFill="1" applyBorder="1" applyAlignment="1">
      <alignment horizontal="center" vertical="center"/>
    </xf>
    <xf numFmtId="165" fontId="59" fillId="43" borderId="9" xfId="0" applyNumberFormat="1" applyFont="1" applyFill="1" applyBorder="1" applyAlignment="1">
      <alignment horizontal="center"/>
    </xf>
    <xf numFmtId="0" fontId="57" fillId="37" borderId="23" xfId="0" applyFont="1" applyFill="1" applyBorder="1" applyAlignment="1">
      <alignment horizontal="center"/>
    </xf>
    <xf numFmtId="0" fontId="7" fillId="2" borderId="12" xfId="0" applyFont="1" applyFill="1" applyBorder="1" applyAlignment="1">
      <alignment horizontal="center" vertical="center"/>
    </xf>
    <xf numFmtId="0" fontId="8" fillId="0" borderId="196" xfId="0" applyFont="1" applyBorder="1"/>
    <xf numFmtId="0" fontId="10" fillId="2" borderId="12" xfId="0" applyFont="1" applyFill="1" applyBorder="1" applyAlignment="1">
      <alignment horizontal="center" vertical="center"/>
    </xf>
    <xf numFmtId="0" fontId="7" fillId="2" borderId="207" xfId="0" applyFont="1" applyFill="1" applyBorder="1" applyAlignment="1">
      <alignment horizontal="center" vertical="center"/>
    </xf>
    <xf numFmtId="0" fontId="11" fillId="16" borderId="83" xfId="0" applyFont="1" applyFill="1" applyBorder="1" applyAlignment="1">
      <alignment horizontal="center" vertical="center" wrapText="1"/>
    </xf>
    <xf numFmtId="0" fontId="59" fillId="43" borderId="9" xfId="0" applyFont="1" applyFill="1" applyBorder="1" applyAlignment="1">
      <alignment horizontal="center"/>
    </xf>
    <xf numFmtId="0" fontId="41" fillId="2" borderId="22" xfId="0" applyFont="1" applyFill="1" applyBorder="1" applyAlignment="1">
      <alignment horizontal="center" vertical="center" wrapText="1"/>
    </xf>
    <xf numFmtId="0" fontId="28" fillId="42" borderId="22" xfId="0" applyFont="1" applyFill="1" applyBorder="1" applyAlignment="1">
      <alignment horizontal="center" vertical="center"/>
    </xf>
    <xf numFmtId="0" fontId="28" fillId="55" borderId="12" xfId="0" applyFont="1" applyFill="1" applyBorder="1" applyAlignment="1">
      <alignment horizontal="center" vertical="center"/>
    </xf>
    <xf numFmtId="0" fontId="11" fillId="35" borderId="77" xfId="0" applyFont="1" applyFill="1" applyBorder="1" applyAlignment="1">
      <alignment horizontal="center" vertical="center"/>
    </xf>
    <xf numFmtId="0" fontId="11" fillId="9" borderId="82" xfId="0" applyFont="1" applyFill="1" applyBorder="1" applyAlignment="1">
      <alignment horizontal="center" vertical="center"/>
    </xf>
    <xf numFmtId="0" fontId="11" fillId="2" borderId="82" xfId="0" applyFont="1" applyFill="1" applyBorder="1" applyAlignment="1">
      <alignment horizontal="center" vertical="center" wrapText="1"/>
    </xf>
    <xf numFmtId="0" fontId="30" fillId="5" borderId="66" xfId="0" applyFont="1" applyFill="1" applyBorder="1" applyAlignment="1">
      <alignment horizontal="center"/>
    </xf>
    <xf numFmtId="0" fontId="43" fillId="2" borderId="22" xfId="0" applyFont="1" applyFill="1" applyBorder="1" applyAlignment="1">
      <alignment horizontal="center" vertical="center"/>
    </xf>
    <xf numFmtId="0" fontId="38" fillId="58" borderId="22" xfId="0" applyFont="1" applyFill="1" applyBorder="1" applyAlignment="1">
      <alignment horizontal="center" vertical="center" wrapText="1"/>
    </xf>
    <xf numFmtId="0" fontId="32" fillId="53" borderId="22" xfId="0" applyFont="1" applyFill="1" applyBorder="1" applyAlignment="1">
      <alignment horizontal="center" vertical="center" wrapText="1"/>
    </xf>
    <xf numFmtId="0" fontId="28" fillId="9" borderId="22" xfId="0" applyFont="1" applyFill="1" applyBorder="1" applyAlignment="1">
      <alignment horizontal="center" vertical="center"/>
    </xf>
    <xf numFmtId="0" fontId="7" fillId="4" borderId="9" xfId="0" applyFont="1" applyFill="1" applyBorder="1" applyAlignment="1">
      <alignment horizontal="left" vertical="center"/>
    </xf>
    <xf numFmtId="170" fontId="51" fillId="16" borderId="22" xfId="0" applyNumberFormat="1" applyFont="1" applyFill="1" applyBorder="1" applyAlignment="1">
      <alignment horizontal="center" vertical="center" wrapText="1"/>
    </xf>
    <xf numFmtId="0" fontId="30" fillId="5" borderId="66" xfId="0" applyFont="1" applyFill="1" applyBorder="1" applyAlignment="1">
      <alignment horizontal="center" vertical="center"/>
    </xf>
    <xf numFmtId="0" fontId="10" fillId="4" borderId="9" xfId="0" applyFont="1" applyFill="1" applyBorder="1" applyAlignment="1">
      <alignment horizontal="left" vertical="center"/>
    </xf>
    <xf numFmtId="0" fontId="62" fillId="34" borderId="77" xfId="0" applyFont="1" applyFill="1" applyBorder="1" applyAlignment="1">
      <alignment horizontal="center" vertical="center" wrapText="1"/>
    </xf>
    <xf numFmtId="0" fontId="67" fillId="10" borderId="9" xfId="0" applyFont="1" applyFill="1" applyBorder="1" applyAlignment="1">
      <alignment horizontal="center" vertical="center" wrapText="1"/>
    </xf>
    <xf numFmtId="0" fontId="76" fillId="9" borderId="12" xfId="0" applyFont="1" applyFill="1" applyBorder="1" applyAlignment="1">
      <alignment horizontal="center" vertical="center" textRotation="90" wrapText="1"/>
    </xf>
    <xf numFmtId="0" fontId="62" fillId="9" borderId="77" xfId="0" applyFont="1" applyFill="1" applyBorder="1" applyAlignment="1">
      <alignment horizontal="right" vertical="center"/>
    </xf>
    <xf numFmtId="0" fontId="62" fillId="9" borderId="77" xfId="0" applyFont="1" applyFill="1" applyBorder="1" applyAlignment="1">
      <alignment horizontal="center" vertical="center" wrapText="1"/>
    </xf>
    <xf numFmtId="0" fontId="82" fillId="33" borderId="75" xfId="0" applyFont="1" applyFill="1" applyBorder="1" applyAlignment="1">
      <alignment horizontal="center" vertical="center" textRotation="90" wrapText="1"/>
    </xf>
    <xf numFmtId="0" fontId="8" fillId="0" borderId="212" xfId="0" applyFont="1" applyBorder="1"/>
    <xf numFmtId="0" fontId="62" fillId="34" borderId="122" xfId="0" applyFont="1" applyFill="1" applyBorder="1" applyAlignment="1">
      <alignment horizontal="center" vertical="center" wrapText="1"/>
    </xf>
    <xf numFmtId="0" fontId="62" fillId="34" borderId="77" xfId="0" applyFont="1" applyFill="1" applyBorder="1" applyAlignment="1">
      <alignment horizontal="right" vertical="center" wrapText="1"/>
    </xf>
    <xf numFmtId="0" fontId="32" fillId="34" borderId="105" xfId="0" applyFont="1" applyFill="1" applyBorder="1" applyAlignment="1">
      <alignment horizontal="center" vertical="center"/>
    </xf>
    <xf numFmtId="0" fontId="8" fillId="0" borderId="189" xfId="0" applyFont="1" applyBorder="1"/>
    <xf numFmtId="0" fontId="62" fillId="34" borderId="105" xfId="0" applyFont="1" applyFill="1" applyBorder="1" applyAlignment="1">
      <alignment horizontal="center" vertical="center" wrapText="1"/>
    </xf>
    <xf numFmtId="0" fontId="7" fillId="34" borderId="105" xfId="0" applyFont="1" applyFill="1" applyBorder="1" applyAlignment="1">
      <alignment horizontal="center" vertical="center" wrapText="1"/>
    </xf>
    <xf numFmtId="0" fontId="62" fillId="34" borderId="215" xfId="0" applyFont="1" applyFill="1" applyBorder="1" applyAlignment="1">
      <alignment horizontal="center" vertical="center"/>
    </xf>
    <xf numFmtId="0" fontId="8" fillId="0" borderId="216" xfId="0" applyFont="1" applyBorder="1"/>
    <xf numFmtId="0" fontId="79" fillId="44" borderId="75" xfId="0" applyFont="1" applyFill="1" applyBorder="1" applyAlignment="1">
      <alignment horizontal="center" vertical="center" wrapText="1"/>
    </xf>
    <xf numFmtId="0" fontId="8" fillId="0" borderId="210" xfId="0" applyFont="1" applyBorder="1"/>
    <xf numFmtId="0" fontId="8" fillId="0" borderId="211" xfId="0" applyFont="1" applyBorder="1"/>
    <xf numFmtId="0" fontId="42" fillId="10" borderId="86" xfId="0" applyFont="1" applyFill="1" applyBorder="1" applyAlignment="1">
      <alignment horizontal="center" vertical="center"/>
    </xf>
    <xf numFmtId="0" fontId="54" fillId="60" borderId="86" xfId="0" applyFont="1" applyFill="1" applyBorder="1" applyAlignment="1">
      <alignment horizontal="center" vertical="center" textRotation="90" wrapText="1"/>
    </xf>
    <xf numFmtId="0" fontId="8" fillId="0" borderId="206" xfId="0" applyFont="1" applyBorder="1"/>
    <xf numFmtId="0" fontId="62" fillId="60" borderId="77" xfId="0" applyFont="1" applyFill="1" applyBorder="1" applyAlignment="1">
      <alignment horizontal="right" vertical="center"/>
    </xf>
    <xf numFmtId="0" fontId="32" fillId="60" borderId="105"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32" fillId="34" borderId="9" xfId="0" applyFont="1" applyFill="1" applyBorder="1" applyAlignment="1">
      <alignment horizontal="center" vertical="center" wrapText="1"/>
    </xf>
    <xf numFmtId="0" fontId="42" fillId="10" borderId="12" xfId="0" applyFont="1" applyFill="1" applyBorder="1" applyAlignment="1">
      <alignment horizontal="center" vertical="center"/>
    </xf>
    <xf numFmtId="0" fontId="42" fillId="10" borderId="84" xfId="0" applyFont="1" applyFill="1" applyBorder="1" applyAlignment="1">
      <alignment horizontal="center" vertical="center"/>
    </xf>
    <xf numFmtId="0" fontId="62" fillId="9" borderId="9" xfId="0" applyFont="1" applyFill="1" applyBorder="1" applyAlignment="1">
      <alignment horizontal="center" vertical="center" wrapText="1"/>
    </xf>
    <xf numFmtId="0" fontId="78" fillId="9" borderId="9" xfId="0" applyFont="1" applyFill="1" applyBorder="1" applyAlignment="1">
      <alignment horizontal="center" vertical="center" wrapText="1"/>
    </xf>
    <xf numFmtId="0" fontId="62" fillId="63" borderId="166" xfId="0" applyFont="1" applyFill="1" applyBorder="1" applyAlignment="1">
      <alignment horizontal="center" vertical="center"/>
    </xf>
    <xf numFmtId="0" fontId="62" fillId="63" borderId="77" xfId="0" applyFont="1" applyFill="1" applyBorder="1" applyAlignment="1">
      <alignment horizontal="center" vertical="center" wrapText="1"/>
    </xf>
    <xf numFmtId="0" fontId="32" fillId="16" borderId="158" xfId="0" applyFont="1" applyFill="1" applyBorder="1" applyAlignment="1">
      <alignment horizontal="center" vertical="center"/>
    </xf>
    <xf numFmtId="0" fontId="32" fillId="50" borderId="22" xfId="0" applyFont="1" applyFill="1" applyBorder="1" applyAlignment="1">
      <alignment horizontal="center" vertical="center"/>
    </xf>
    <xf numFmtId="0" fontId="73" fillId="59" borderId="12" xfId="0" applyFont="1" applyFill="1" applyBorder="1" applyAlignment="1">
      <alignment horizontal="center" vertical="center" textRotation="90" wrapText="1"/>
    </xf>
    <xf numFmtId="0" fontId="42" fillId="10" borderId="77" xfId="0" applyFont="1" applyFill="1" applyBorder="1" applyAlignment="1">
      <alignment horizontal="center" vertical="center"/>
    </xf>
    <xf numFmtId="0" fontId="26" fillId="2" borderId="66" xfId="0" applyFont="1" applyFill="1" applyBorder="1" applyAlignment="1">
      <alignment horizontal="left" vertical="center"/>
    </xf>
    <xf numFmtId="0" fontId="98" fillId="0" borderId="82" xfId="0" applyFont="1" applyBorder="1" applyAlignment="1">
      <alignment horizontal="center" vertical="center"/>
    </xf>
    <xf numFmtId="0" fontId="10" fillId="0" borderId="59" xfId="0" applyFont="1" applyBorder="1" applyAlignment="1">
      <alignment horizontal="center" vertical="center"/>
    </xf>
    <xf numFmtId="0" fontId="10" fillId="0" borderId="77" xfId="0" applyFont="1" applyBorder="1" applyAlignment="1">
      <alignment horizontal="center" vertical="center"/>
    </xf>
    <xf numFmtId="0" fontId="90" fillId="0" borderId="82" xfId="0" applyFont="1" applyBorder="1" applyAlignment="1">
      <alignment horizontal="center" vertical="center"/>
    </xf>
    <xf numFmtId="0" fontId="90" fillId="0" borderId="82" xfId="0" applyFont="1" applyBorder="1" applyAlignment="1">
      <alignment horizontal="center" vertical="center" wrapText="1"/>
    </xf>
    <xf numFmtId="0" fontId="90" fillId="0" borderId="134" xfId="0" applyFont="1" applyBorder="1" applyAlignment="1">
      <alignment horizontal="center" vertical="center"/>
    </xf>
    <xf numFmtId="0" fontId="90" fillId="0" borderId="134" xfId="0" applyFont="1" applyBorder="1" applyAlignment="1">
      <alignment horizontal="center" vertical="center" wrapText="1"/>
    </xf>
    <xf numFmtId="0" fontId="98" fillId="0" borderId="134" xfId="0" applyFont="1" applyBorder="1" applyAlignment="1">
      <alignment horizontal="center" vertical="center"/>
    </xf>
    <xf numFmtId="0" fontId="28" fillId="2" borderId="39" xfId="0" applyFont="1" applyFill="1" applyBorder="1" applyAlignment="1">
      <alignment horizontal="center" vertical="center"/>
    </xf>
    <xf numFmtId="0" fontId="94" fillId="66" borderId="23" xfId="0" applyFont="1" applyFill="1" applyBorder="1" applyAlignment="1">
      <alignment horizontal="center" vertical="center" wrapText="1"/>
    </xf>
    <xf numFmtId="0" fontId="8" fillId="0" borderId="209" xfId="0" applyFont="1" applyBorder="1"/>
    <xf numFmtId="0" fontId="97" fillId="64" borderId="83" xfId="0" applyFont="1" applyFill="1" applyBorder="1" applyAlignment="1">
      <alignment horizontal="center" vertical="center" wrapText="1"/>
    </xf>
    <xf numFmtId="0" fontId="8" fillId="0" borderId="4" xfId="0" applyFont="1" applyBorder="1"/>
    <xf numFmtId="0" fontId="28" fillId="2" borderId="23" xfId="0" applyFont="1" applyFill="1" applyBorder="1" applyAlignment="1">
      <alignment horizontal="center" vertical="center"/>
    </xf>
    <xf numFmtId="0" fontId="10" fillId="0" borderId="122" xfId="0" applyFont="1" applyBorder="1" applyAlignment="1">
      <alignment horizontal="center" vertical="center"/>
    </xf>
    <xf numFmtId="0" fontId="90" fillId="0" borderId="162" xfId="0" applyFont="1" applyBorder="1" applyAlignment="1">
      <alignment horizontal="center" vertical="center"/>
    </xf>
    <xf numFmtId="0" fontId="19" fillId="64" borderId="82" xfId="0" applyFont="1" applyFill="1" applyBorder="1" applyAlignment="1">
      <alignment horizontal="center" vertical="center" wrapText="1"/>
    </xf>
    <xf numFmtId="0" fontId="95" fillId="64" borderId="82" xfId="0" applyFont="1" applyFill="1" applyBorder="1" applyAlignment="1">
      <alignment horizontal="center" vertical="center"/>
    </xf>
    <xf numFmtId="0" fontId="7" fillId="4" borderId="155" xfId="0" applyFont="1" applyFill="1" applyBorder="1" applyAlignment="1">
      <alignment horizontal="center"/>
    </xf>
    <xf numFmtId="0" fontId="10" fillId="4" borderId="156" xfId="0" applyFont="1" applyFill="1" applyBorder="1" applyAlignment="1">
      <alignment horizontal="center"/>
    </xf>
    <xf numFmtId="0" fontId="93" fillId="27" borderId="9" xfId="0" applyFont="1" applyFill="1" applyBorder="1" applyAlignment="1">
      <alignment horizontal="center"/>
    </xf>
    <xf numFmtId="0" fontId="94" fillId="64" borderId="77" xfId="0" applyFont="1" applyFill="1" applyBorder="1" applyAlignment="1">
      <alignment horizontal="center" vertical="center"/>
    </xf>
    <xf numFmtId="0" fontId="94" fillId="64" borderId="82" xfId="0" applyFont="1" applyFill="1" applyBorder="1" applyAlignment="1">
      <alignment horizontal="center" vertical="center" wrapText="1"/>
    </xf>
    <xf numFmtId="0" fontId="96" fillId="65" borderId="82" xfId="0" applyFont="1" applyFill="1" applyBorder="1" applyAlignment="1">
      <alignment horizontal="center" vertical="center" wrapText="1"/>
    </xf>
    <xf numFmtId="0" fontId="98" fillId="0" borderId="162" xfId="0" applyFont="1" applyBorder="1" applyAlignment="1">
      <alignment horizontal="center" vertical="center"/>
    </xf>
    <xf numFmtId="0" fontId="90" fillId="0" borderId="162" xfId="0" applyFont="1" applyBorder="1" applyAlignment="1">
      <alignment horizontal="center" vertical="center" wrapText="1"/>
    </xf>
    <xf numFmtId="0" fontId="103" fillId="2" borderId="66" xfId="0" applyFont="1" applyFill="1" applyBorder="1" applyAlignment="1">
      <alignment horizontal="center" vertical="center"/>
    </xf>
    <xf numFmtId="0" fontId="18" fillId="5" borderId="66" xfId="0" applyFont="1" applyFill="1" applyBorder="1" applyAlignment="1">
      <alignment horizontal="center"/>
    </xf>
    <xf numFmtId="0" fontId="18" fillId="5" borderId="66" xfId="0" applyFont="1" applyFill="1" applyBorder="1" applyAlignment="1">
      <alignment horizontal="center" vertical="center"/>
    </xf>
    <xf numFmtId="0" fontId="10" fillId="4" borderId="155" xfId="0" applyFont="1" applyFill="1" applyBorder="1" applyAlignment="1">
      <alignment horizontal="center"/>
    </xf>
    <xf numFmtId="0" fontId="11" fillId="50" borderId="134" xfId="0" applyFont="1" applyFill="1" applyBorder="1" applyAlignment="1">
      <alignment horizontal="center" vertical="center" wrapText="1"/>
    </xf>
    <xf numFmtId="0" fontId="11" fillId="54" borderId="83" xfId="0" applyFont="1" applyFill="1" applyBorder="1" applyAlignment="1">
      <alignment horizontal="center" vertical="center" wrapText="1"/>
    </xf>
    <xf numFmtId="0" fontId="67" fillId="2" borderId="23" xfId="0" applyFont="1" applyFill="1" applyBorder="1" applyAlignment="1">
      <alignment horizontal="center" vertical="center"/>
    </xf>
    <xf numFmtId="0" fontId="89" fillId="2" borderId="22" xfId="0" applyFont="1" applyFill="1" applyBorder="1" applyAlignment="1">
      <alignment horizontal="center" vertical="center"/>
    </xf>
    <xf numFmtId="0" fontId="11" fillId="54" borderId="224" xfId="0" applyFont="1" applyFill="1" applyBorder="1" applyAlignment="1">
      <alignment horizontal="center" vertical="center" wrapText="1"/>
    </xf>
    <xf numFmtId="0" fontId="8" fillId="0" borderId="225" xfId="0" applyFont="1" applyBorder="1"/>
    <xf numFmtId="0" fontId="11" fillId="54" borderId="82"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28" fillId="53" borderId="22" xfId="0" applyFont="1" applyFill="1" applyBorder="1" applyAlignment="1">
      <alignment horizontal="center" vertical="center"/>
    </xf>
    <xf numFmtId="0" fontId="8" fillId="0" borderId="228" xfId="0" applyFont="1" applyBorder="1"/>
    <xf numFmtId="0" fontId="102" fillId="50" borderId="9" xfId="0" applyFont="1" applyFill="1" applyBorder="1" applyAlignment="1">
      <alignment horizontal="center" vertical="center"/>
    </xf>
    <xf numFmtId="0" fontId="28" fillId="2" borderId="22" xfId="0" applyFont="1" applyFill="1" applyBorder="1" applyAlignment="1">
      <alignment horizontal="center" vertical="center"/>
    </xf>
    <xf numFmtId="0" fontId="102" fillId="47" borderId="23" xfId="0" applyFont="1" applyFill="1" applyBorder="1" applyAlignment="1">
      <alignment horizontal="center"/>
    </xf>
    <xf numFmtId="0" fontId="28" fillId="0" borderId="106" xfId="0" applyFont="1" applyBorder="1" applyAlignment="1">
      <alignment horizontal="center"/>
    </xf>
    <xf numFmtId="0" fontId="8" fillId="0" borderId="185" xfId="0" applyFont="1" applyBorder="1"/>
    <xf numFmtId="0" fontId="11" fillId="71" borderId="105" xfId="0" applyFont="1" applyFill="1" applyBorder="1" applyAlignment="1">
      <alignment horizontal="center"/>
    </xf>
    <xf numFmtId="0" fontId="11" fillId="47" borderId="114" xfId="0" applyFont="1" applyFill="1" applyBorder="1" applyAlignment="1">
      <alignment horizontal="center"/>
    </xf>
    <xf numFmtId="0" fontId="8" fillId="0" borderId="229" xfId="0" applyFont="1" applyBorder="1"/>
    <xf numFmtId="0" fontId="103" fillId="2" borderId="66" xfId="0" applyFont="1" applyFill="1" applyBorder="1" applyAlignment="1">
      <alignment horizontal="center"/>
    </xf>
    <xf numFmtId="169" fontId="103" fillId="0" borderId="0" xfId="0" applyNumberFormat="1" applyFont="1" applyAlignment="1">
      <alignment horizontal="center"/>
    </xf>
    <xf numFmtId="0" fontId="0" fillId="0" borderId="0" xfId="0"/>
    <xf numFmtId="0" fontId="102" fillId="51" borderId="9" xfId="0" applyFont="1" applyFill="1" applyBorder="1" applyAlignment="1">
      <alignment horizontal="center" vertical="center"/>
    </xf>
    <xf numFmtId="0" fontId="67" fillId="74" borderId="9" xfId="0" applyFont="1" applyFill="1" applyBorder="1" applyAlignment="1">
      <alignment horizontal="center" vertical="center" wrapText="1"/>
    </xf>
    <xf numFmtId="0" fontId="103" fillId="75" borderId="230" xfId="0" applyFont="1" applyFill="1" applyBorder="1" applyAlignment="1">
      <alignment horizontal="center" vertical="center" wrapText="1"/>
    </xf>
    <xf numFmtId="0" fontId="8" fillId="0" borderId="231" xfId="0" applyFont="1" applyBorder="1"/>
    <xf numFmtId="0" fontId="107" fillId="0" borderId="55" xfId="0" applyFont="1" applyBorder="1" applyAlignment="1">
      <alignment horizontal="left" vertical="center" wrapText="1"/>
    </xf>
    <xf numFmtId="0" fontId="107" fillId="0" borderId="123" xfId="0" applyFont="1" applyBorder="1" applyAlignment="1">
      <alignment horizontal="left" vertical="center" wrapText="1"/>
    </xf>
    <xf numFmtId="0" fontId="107" fillId="0" borderId="120" xfId="0" applyFont="1" applyBorder="1" applyAlignment="1">
      <alignment horizontal="left" vertical="center"/>
    </xf>
    <xf numFmtId="0" fontId="107" fillId="0" borderId="55" xfId="0" applyFont="1" applyBorder="1" applyAlignment="1">
      <alignment horizontal="left" vertical="center"/>
    </xf>
    <xf numFmtId="0" fontId="67" fillId="72" borderId="9" xfId="0" applyFont="1" applyFill="1" applyBorder="1" applyAlignment="1">
      <alignment horizontal="center" vertical="center"/>
    </xf>
    <xf numFmtId="0" fontId="105" fillId="0" borderId="22" xfId="0" applyFont="1" applyBorder="1"/>
    <xf numFmtId="0" fontId="106" fillId="73" borderId="9" xfId="0" applyFont="1" applyFill="1" applyBorder="1" applyAlignment="1">
      <alignment horizontal="center" vertical="center"/>
    </xf>
    <xf numFmtId="0" fontId="105" fillId="0" borderId="0" xfId="0" applyFont="1"/>
    <xf numFmtId="0" fontId="108" fillId="0" borderId="142" xfId="0" applyFont="1" applyBorder="1" applyAlignment="1">
      <alignment horizontal="center" vertical="center"/>
    </xf>
    <xf numFmtId="0" fontId="8" fillId="0" borderId="208" xfId="0" applyFont="1" applyBorder="1"/>
    <xf numFmtId="0" fontId="116" fillId="0" borderId="58" xfId="0" applyFont="1" applyBorder="1" applyAlignment="1">
      <alignment horizontal="center"/>
    </xf>
    <xf numFmtId="0" fontId="8" fillId="0" borderId="57" xfId="0" applyFont="1" applyBorder="1"/>
    <xf numFmtId="0" fontId="8" fillId="0" borderId="43" xfId="0" applyFont="1" applyBorder="1"/>
    <xf numFmtId="0" fontId="111" fillId="0" borderId="75" xfId="0" applyFont="1" applyBorder="1" applyAlignment="1">
      <alignment horizontal="center" vertical="center" wrapText="1"/>
    </xf>
    <xf numFmtId="0" fontId="8" fillId="0" borderId="218" xfId="0" applyFont="1" applyBorder="1"/>
    <xf numFmtId="0" fontId="8" fillId="0" borderId="106" xfId="0" applyFont="1" applyBorder="1"/>
    <xf numFmtId="0" fontId="112" fillId="75" borderId="120" xfId="0" applyFont="1" applyFill="1" applyBorder="1" applyAlignment="1">
      <alignment horizontal="center" vertical="center"/>
    </xf>
    <xf numFmtId="0" fontId="114" fillId="73" borderId="55" xfId="0" applyFont="1" applyFill="1" applyBorder="1" applyAlignment="1">
      <alignment horizontal="center" vertical="center"/>
    </xf>
    <xf numFmtId="0" fontId="111" fillId="0" borderId="105" xfId="0" applyFont="1" applyBorder="1" applyAlignment="1">
      <alignment horizontal="center" vertical="center" wrapText="1"/>
    </xf>
    <xf numFmtId="0" fontId="116" fillId="0" borderId="134" xfId="0" applyFont="1" applyBorder="1" applyAlignment="1">
      <alignment horizontal="center" vertical="center" wrapText="1"/>
    </xf>
    <xf numFmtId="0" fontId="116" fillId="39" borderId="134" xfId="0" applyFont="1" applyFill="1" applyBorder="1" applyAlignment="1">
      <alignment horizontal="center" vertical="center" wrapText="1"/>
    </xf>
    <xf numFmtId="0" fontId="8" fillId="0" borderId="232" xfId="0" applyFont="1" applyBorder="1"/>
    <xf numFmtId="0" fontId="116" fillId="0" borderId="162" xfId="0" applyFont="1" applyBorder="1" applyAlignment="1">
      <alignment horizontal="center" vertical="center" wrapText="1"/>
    </xf>
    <xf numFmtId="0" fontId="116" fillId="0" borderId="134" xfId="0" applyFont="1" applyBorder="1" applyAlignment="1">
      <alignment horizontal="center" vertical="center"/>
    </xf>
    <xf numFmtId="0" fontId="115" fillId="0" borderId="55" xfId="0" applyFont="1" applyBorder="1" applyAlignment="1">
      <alignment horizontal="center" vertical="center" wrapText="1"/>
    </xf>
    <xf numFmtId="0" fontId="117" fillId="10" borderId="88" xfId="0" applyFont="1" applyFill="1" applyBorder="1" applyAlignment="1">
      <alignment horizontal="center" vertical="top"/>
    </xf>
    <xf numFmtId="0" fontId="118" fillId="9" borderId="105" xfId="0" applyFont="1" applyFill="1" applyBorder="1" applyAlignment="1">
      <alignment horizontal="center" vertical="top"/>
    </xf>
    <xf numFmtId="0" fontId="115" fillId="0" borderId="9" xfId="0" applyFont="1" applyBorder="1" applyAlignment="1">
      <alignment horizontal="center" wrapText="1"/>
    </xf>
    <xf numFmtId="0" fontId="17" fillId="20" borderId="66" xfId="0" applyFont="1" applyFill="1" applyBorder="1" applyAlignment="1">
      <alignment horizontal="center" vertical="center" wrapText="1"/>
    </xf>
    <xf numFmtId="168" fontId="90" fillId="78" borderId="134" xfId="0" applyNumberFormat="1" applyFont="1" applyFill="1" applyBorder="1" applyAlignment="1">
      <alignment horizontal="center" vertical="center"/>
    </xf>
    <xf numFmtId="2" fontId="90" fillId="78" borderId="134" xfId="0" applyNumberFormat="1" applyFont="1" applyFill="1" applyBorder="1" applyAlignment="1">
      <alignment horizontal="center" vertical="center"/>
    </xf>
    <xf numFmtId="2" fontId="90" fillId="77" borderId="135" xfId="0" applyNumberFormat="1" applyFont="1" applyFill="1" applyBorder="1" applyAlignment="1">
      <alignment horizontal="center" vertical="center"/>
    </xf>
    <xf numFmtId="0" fontId="128" fillId="0" borderId="88" xfId="0" applyFont="1" applyBorder="1" applyAlignment="1">
      <alignment horizontal="center"/>
    </xf>
    <xf numFmtId="168" fontId="17" fillId="77" borderId="134" xfId="0" applyNumberFormat="1" applyFont="1" applyFill="1" applyBorder="1" applyAlignment="1">
      <alignment horizontal="center" vertical="center"/>
    </xf>
    <xf numFmtId="168" fontId="90" fillId="77" borderId="134" xfId="0" applyNumberFormat="1" applyFont="1" applyFill="1" applyBorder="1" applyAlignment="1">
      <alignment horizontal="center" vertical="center"/>
    </xf>
  </cellXfs>
  <cellStyles count="1">
    <cellStyle name="Normal" xfId="0" builtinId="0"/>
  </cellStyles>
  <dxfs count="90">
    <dxf>
      <fill>
        <patternFill patternType="solid">
          <fgColor rgb="FFFF0000"/>
          <bgColor rgb="FFFF0000"/>
        </patternFill>
      </fill>
    </dxf>
    <dxf>
      <numFmt numFmtId="180" formatCode="\-"/>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80" formatCode="\-"/>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strike/>
      </font>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color rgb="FFFF0000"/>
      </font>
      <fill>
        <patternFill patternType="none"/>
      </fill>
    </dxf>
    <dxf>
      <fill>
        <patternFill patternType="solid">
          <fgColor rgb="FFE2EFD9"/>
          <bgColor rgb="FFE2EFD9"/>
        </patternFill>
      </fill>
    </dxf>
    <dxf>
      <font>
        <color rgb="FF000000"/>
      </font>
      <fill>
        <patternFill patternType="solid">
          <fgColor rgb="FFFFF2CB"/>
          <bgColor rgb="FFFFF2CB"/>
        </patternFill>
      </fill>
    </dxf>
    <dxf>
      <fill>
        <patternFill patternType="solid">
          <fgColor rgb="FFFF0000"/>
          <bgColor rgb="FFFF0000"/>
        </patternFill>
      </fill>
    </dxf>
    <dxf>
      <font>
        <color rgb="FF000000"/>
      </font>
      <fill>
        <patternFill patternType="solid">
          <fgColor rgb="FFE2EFD9"/>
          <bgColor rgb="FFE2EFD9"/>
        </patternFill>
      </fill>
    </dxf>
    <dxf>
      <font>
        <b/>
        <color rgb="FFFF0000"/>
      </font>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ont>
        <b/>
        <color rgb="FFFF0000"/>
      </font>
      <fill>
        <patternFill patternType="solid">
          <fgColor rgb="FFB7E1CD"/>
          <bgColor rgb="FFB7E1CD"/>
        </patternFill>
      </fill>
    </dxf>
    <dxf>
      <font>
        <color rgb="FFFF0000"/>
      </font>
      <fill>
        <patternFill patternType="solid">
          <fgColor rgb="FFB7E1CD"/>
          <bgColor rgb="FFB7E1CD"/>
        </patternFill>
      </fill>
    </dxf>
    <dxf>
      <font>
        <color rgb="FFFF0000"/>
      </font>
      <fill>
        <patternFill patternType="solid">
          <fgColor rgb="FFB7E1CD"/>
          <bgColor rgb="FFB7E1CD"/>
        </patternFill>
      </fill>
    </dxf>
    <dxf>
      <font>
        <color rgb="FFFF0000"/>
      </font>
      <fill>
        <patternFill patternType="solid">
          <fgColor rgb="FFB7E1CD"/>
          <bgColor rgb="FFB7E1CD"/>
        </patternFill>
      </fill>
    </dxf>
    <dxf>
      <font>
        <color rgb="FFFF0000"/>
      </font>
      <fill>
        <patternFill patternType="solid">
          <fgColor rgb="FFB7E1CD"/>
          <bgColor rgb="FFB7E1CD"/>
        </patternFill>
      </fill>
    </dxf>
    <dxf>
      <font>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ill>
        <patternFill patternType="solid">
          <fgColor rgb="FFFF0000"/>
          <bgColor rgb="FFFF0000"/>
        </patternFill>
      </fill>
    </dxf>
    <dxf>
      <font>
        <b/>
        <color rgb="FFFF0000"/>
      </font>
      <fill>
        <patternFill patternType="solid">
          <fgColor rgb="FFB7E1CD"/>
          <bgColor rgb="FFB7E1CD"/>
        </patternFill>
      </fill>
    </dxf>
    <dxf>
      <font>
        <color rgb="FF0000FF"/>
      </font>
      <fill>
        <patternFill patternType="solid">
          <fgColor rgb="FF92D050"/>
          <bgColor rgb="FF92D050"/>
        </patternFill>
      </fill>
    </dxf>
    <dxf>
      <font>
        <b/>
        <color rgb="FFFF0000"/>
      </font>
      <fill>
        <patternFill patternType="solid">
          <fgColor rgb="FFBDD6EE"/>
          <bgColor rgb="FFBDD6EE"/>
        </patternFill>
      </fill>
    </dxf>
    <dxf>
      <font>
        <b/>
        <color rgb="FFFF0000"/>
      </font>
      <fill>
        <patternFill patternType="solid">
          <fgColor rgb="FFB7E1CD"/>
          <bgColor rgb="FFB7E1CD"/>
        </patternFill>
      </fill>
    </dxf>
    <dxf>
      <fill>
        <patternFill patternType="solid">
          <fgColor rgb="FFF8FC7C"/>
          <bgColor rgb="FFF8FC7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D9E2F3"/>
          <bgColor rgb="FFD9E2F3"/>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color rgb="FFFF0000"/>
      </font>
      <fill>
        <patternFill patternType="solid">
          <fgColor rgb="FFB7E1CD"/>
          <bgColor rgb="FFB7E1CD"/>
        </patternFill>
      </fill>
    </dxf>
    <dxf>
      <font>
        <color rgb="FF000000"/>
      </font>
      <fill>
        <patternFill patternType="solid">
          <fgColor rgb="FFE2EFD9"/>
          <bgColor rgb="FFE2EFD9"/>
        </patternFill>
      </fill>
    </dxf>
    <dxf>
      <font>
        <b/>
        <color rgb="FFFF0000"/>
      </font>
      <fill>
        <patternFill patternType="solid">
          <fgColor rgb="FFB7E1CD"/>
          <bgColor rgb="FFB7E1CD"/>
        </patternFill>
      </fill>
    </dxf>
    <dxf>
      <font>
        <strike/>
        <color rgb="FFFF0000"/>
      </font>
      <fill>
        <patternFill patternType="solid">
          <fgColor rgb="FFA4C2F4"/>
          <bgColor rgb="FFA4C2F4"/>
        </patternFill>
      </fill>
    </dxf>
    <dxf>
      <font>
        <color rgb="FF0000FF"/>
      </font>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E2EFD9"/>
          <bgColor rgb="FFE2EFD9"/>
        </patternFill>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0</xdr:colOff>
      <xdr:row>0</xdr:row>
      <xdr:rowOff>0</xdr:rowOff>
    </xdr:from>
    <xdr:ext cx="581025" cy="200025"/>
    <xdr:pic>
      <xdr:nvPicPr>
        <xdr:cNvPr id="2" name="image1.pn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93900" cy="520700"/>
    <xdr:pic>
      <xdr:nvPicPr>
        <xdr:cNvPr id="2" name="image2.png" title="Image">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xfrm>
          <a:off x="0" y="0"/>
          <a:ext cx="1993900" cy="520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hyperlink" Target="http://../Energy%20&amp;%20GHG/2023_02_emissions_factors_sources_for_2022_electricity_v10.pdf" TargetMode="External"/><Relationship Id="rId2" Type="http://schemas.openxmlformats.org/officeDocument/2006/relationships/hyperlink" Target="http://../Energy%20&amp;%20GHG/FEM%202023%20Emission%20Factor%20Reference.xlsx" TargetMode="External"/><Relationship Id="rId1" Type="http://schemas.openxmlformats.org/officeDocument/2006/relationships/hyperlink" Target="http://../Energy%20&amp;%20GHG/FEM%202023%20Emission%20Factor%20Referenc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46" zoomScaleNormal="75" workbookViewId="0">
      <selection activeCell="G54" sqref="G54"/>
    </sheetView>
  </sheetViews>
  <sheetFormatPr defaultColWidth="12.6640625" defaultRowHeight="13.2"/>
  <cols>
    <col min="1" max="1" width="4.44140625" bestFit="1" customWidth="1"/>
    <col min="2" max="2" width="111.33203125" bestFit="1" customWidth="1"/>
    <col min="3" max="3" width="109.88671875" bestFit="1" customWidth="1"/>
    <col min="4" max="26" width="69.5546875" hidden="1" customWidth="1"/>
  </cols>
  <sheetData>
    <row r="1" spans="1:26" ht="31.2">
      <c r="A1" s="1"/>
      <c r="B1" s="2"/>
      <c r="C1" s="2"/>
      <c r="D1" s="3"/>
      <c r="E1" s="3"/>
      <c r="F1" s="3"/>
      <c r="G1" s="3"/>
      <c r="H1" s="3"/>
      <c r="I1" s="3"/>
      <c r="J1" s="3"/>
      <c r="K1" s="3"/>
      <c r="L1" s="3"/>
      <c r="M1" s="3"/>
      <c r="N1" s="3"/>
      <c r="O1" s="3"/>
      <c r="P1" s="3"/>
      <c r="Q1" s="3"/>
      <c r="R1" s="3"/>
      <c r="S1" s="3"/>
      <c r="T1" s="3"/>
      <c r="U1" s="3"/>
      <c r="V1" s="3"/>
      <c r="W1" s="3"/>
      <c r="X1" s="3"/>
      <c r="Y1" s="3"/>
      <c r="Z1" s="3"/>
    </row>
    <row r="2" spans="1:26" ht="31.8">
      <c r="A2" s="1"/>
      <c r="B2" s="4" t="s">
        <v>0</v>
      </c>
      <c r="C2" s="5" t="s">
        <v>1</v>
      </c>
      <c r="D2" s="3"/>
      <c r="E2" s="3"/>
      <c r="F2" s="3"/>
      <c r="G2" s="3"/>
      <c r="H2" s="3"/>
      <c r="I2" s="3"/>
      <c r="J2" s="3"/>
      <c r="K2" s="3"/>
      <c r="L2" s="3"/>
      <c r="M2" s="3"/>
      <c r="N2" s="3"/>
      <c r="O2" s="3"/>
      <c r="P2" s="3"/>
      <c r="Q2" s="3"/>
      <c r="R2" s="3"/>
      <c r="S2" s="3"/>
      <c r="T2" s="3"/>
      <c r="U2" s="3"/>
      <c r="V2" s="3"/>
      <c r="W2" s="3"/>
      <c r="X2" s="3"/>
      <c r="Y2" s="3"/>
      <c r="Z2" s="3"/>
    </row>
    <row r="3" spans="1:26" ht="31.8">
      <c r="A3" s="6">
        <v>1</v>
      </c>
      <c r="B3" s="7" t="s">
        <v>2</v>
      </c>
      <c r="C3" s="8" t="s">
        <v>3</v>
      </c>
      <c r="D3" s="3"/>
      <c r="E3" s="3"/>
      <c r="F3" s="3"/>
      <c r="G3" s="3"/>
      <c r="H3" s="3"/>
      <c r="I3" s="3"/>
      <c r="J3" s="3"/>
      <c r="K3" s="3"/>
      <c r="L3" s="3"/>
      <c r="M3" s="3"/>
      <c r="N3" s="3"/>
      <c r="O3" s="3"/>
      <c r="P3" s="3"/>
      <c r="Q3" s="3"/>
      <c r="R3" s="3"/>
      <c r="S3" s="3"/>
      <c r="T3" s="3"/>
      <c r="U3" s="3"/>
      <c r="V3" s="3"/>
      <c r="W3" s="3"/>
      <c r="X3" s="3"/>
      <c r="Y3" s="3"/>
      <c r="Z3" s="3"/>
    </row>
    <row r="4" spans="1:26" ht="127.2">
      <c r="A4" s="6">
        <v>2</v>
      </c>
      <c r="B4" s="9" t="s">
        <v>4</v>
      </c>
      <c r="C4" s="10" t="s">
        <v>5</v>
      </c>
      <c r="D4" s="3"/>
      <c r="E4" s="3"/>
      <c r="F4" s="3"/>
      <c r="G4" s="3"/>
      <c r="H4" s="3"/>
      <c r="I4" s="3"/>
      <c r="J4" s="3"/>
      <c r="K4" s="3"/>
      <c r="L4" s="3"/>
      <c r="M4" s="3"/>
      <c r="N4" s="3"/>
      <c r="O4" s="3"/>
      <c r="P4" s="3"/>
      <c r="Q4" s="3"/>
      <c r="R4" s="3"/>
      <c r="S4" s="3"/>
      <c r="T4" s="3"/>
      <c r="U4" s="3"/>
      <c r="V4" s="3"/>
      <c r="W4" s="3"/>
      <c r="X4" s="3"/>
      <c r="Y4" s="3"/>
      <c r="Z4" s="3"/>
    </row>
    <row r="5" spans="1:26" ht="63.6">
      <c r="A5" s="6">
        <v>3</v>
      </c>
      <c r="B5" s="11" t="s">
        <v>6</v>
      </c>
      <c r="C5" s="12" t="s">
        <v>7</v>
      </c>
      <c r="D5" s="3"/>
      <c r="E5" s="3"/>
      <c r="F5" s="3"/>
      <c r="G5" s="3"/>
      <c r="H5" s="3"/>
      <c r="I5" s="3"/>
      <c r="J5" s="3"/>
      <c r="K5" s="3"/>
      <c r="L5" s="3"/>
      <c r="M5" s="3"/>
      <c r="N5" s="3"/>
      <c r="O5" s="3"/>
      <c r="P5" s="3"/>
      <c r="Q5" s="3"/>
      <c r="R5" s="3"/>
      <c r="S5" s="3"/>
      <c r="T5" s="3"/>
      <c r="U5" s="3"/>
      <c r="V5" s="3"/>
      <c r="W5" s="3"/>
      <c r="X5" s="3"/>
      <c r="Y5" s="3"/>
      <c r="Z5" s="3"/>
    </row>
    <row r="6" spans="1:26" ht="95.4">
      <c r="A6" s="6">
        <v>4</v>
      </c>
      <c r="B6" s="13" t="s">
        <v>8</v>
      </c>
      <c r="C6" s="10" t="s">
        <v>9</v>
      </c>
      <c r="D6" s="3"/>
      <c r="E6" s="3"/>
      <c r="F6" s="3"/>
      <c r="G6" s="3"/>
      <c r="H6" s="3"/>
      <c r="I6" s="3"/>
      <c r="J6" s="3"/>
      <c r="K6" s="3"/>
      <c r="L6" s="3"/>
      <c r="M6" s="3"/>
      <c r="N6" s="3"/>
      <c r="O6" s="3"/>
      <c r="P6" s="3"/>
      <c r="Q6" s="3"/>
      <c r="R6" s="3"/>
      <c r="S6" s="3"/>
      <c r="T6" s="3"/>
      <c r="U6" s="3"/>
      <c r="V6" s="3"/>
      <c r="W6" s="3"/>
      <c r="X6" s="3"/>
      <c r="Y6" s="3"/>
      <c r="Z6" s="3"/>
    </row>
    <row r="7" spans="1:26" ht="63.6">
      <c r="A7" s="6">
        <v>5</v>
      </c>
      <c r="B7" s="13" t="s">
        <v>10</v>
      </c>
      <c r="C7" s="10" t="s">
        <v>11</v>
      </c>
      <c r="D7" s="3"/>
      <c r="E7" s="3"/>
      <c r="F7" s="3"/>
      <c r="G7" s="3"/>
      <c r="H7" s="3"/>
      <c r="I7" s="3"/>
      <c r="J7" s="3"/>
      <c r="K7" s="3"/>
      <c r="L7" s="3"/>
      <c r="M7" s="3"/>
      <c r="N7" s="3"/>
      <c r="O7" s="3"/>
      <c r="P7" s="3"/>
      <c r="Q7" s="3"/>
      <c r="R7" s="3"/>
      <c r="S7" s="3"/>
      <c r="T7" s="3"/>
      <c r="U7" s="3"/>
      <c r="V7" s="3"/>
      <c r="W7" s="3"/>
      <c r="X7" s="3"/>
      <c r="Y7" s="3"/>
      <c r="Z7" s="3"/>
    </row>
    <row r="8" spans="1:26" ht="95.4">
      <c r="A8" s="6">
        <v>6</v>
      </c>
      <c r="B8" s="14" t="s">
        <v>12</v>
      </c>
      <c r="C8" s="15" t="s">
        <v>13</v>
      </c>
      <c r="D8" s="3"/>
      <c r="E8" s="3"/>
      <c r="F8" s="3"/>
      <c r="G8" s="3"/>
      <c r="H8" s="3"/>
      <c r="I8" s="3"/>
      <c r="J8" s="3"/>
      <c r="K8" s="3"/>
      <c r="L8" s="3"/>
      <c r="M8" s="3"/>
      <c r="N8" s="3"/>
      <c r="O8" s="3"/>
      <c r="P8" s="3"/>
      <c r="Q8" s="3"/>
      <c r="R8" s="3"/>
      <c r="S8" s="3"/>
      <c r="T8" s="3"/>
      <c r="U8" s="3"/>
      <c r="V8" s="3"/>
      <c r="W8" s="3"/>
      <c r="X8" s="3"/>
      <c r="Y8" s="3"/>
      <c r="Z8" s="3"/>
    </row>
    <row r="9" spans="1:26" ht="31.2">
      <c r="A9" s="1"/>
      <c r="B9" s="2"/>
      <c r="C9" s="2"/>
      <c r="D9" s="3"/>
      <c r="E9" s="3"/>
      <c r="F9" s="3"/>
      <c r="G9" s="3"/>
      <c r="H9" s="3"/>
      <c r="I9" s="3"/>
      <c r="J9" s="3"/>
      <c r="K9" s="3"/>
      <c r="L9" s="3"/>
      <c r="M9" s="3"/>
      <c r="N9" s="3"/>
      <c r="O9" s="3"/>
      <c r="P9" s="3"/>
      <c r="Q9" s="3"/>
      <c r="R9" s="3"/>
      <c r="S9" s="3"/>
      <c r="T9" s="3"/>
      <c r="U9" s="3"/>
      <c r="V9" s="3"/>
      <c r="W9" s="3"/>
      <c r="X9" s="3"/>
      <c r="Y9" s="3"/>
      <c r="Z9" s="3"/>
    </row>
    <row r="10" spans="1:26" ht="31.2">
      <c r="A10" s="1"/>
      <c r="B10" s="2"/>
      <c r="C10" s="2"/>
      <c r="D10" s="3"/>
      <c r="E10" s="3"/>
      <c r="F10" s="3"/>
      <c r="G10" s="3"/>
      <c r="H10" s="3"/>
      <c r="I10" s="3"/>
      <c r="J10" s="3"/>
      <c r="K10" s="3"/>
      <c r="L10" s="3"/>
      <c r="M10" s="3"/>
      <c r="N10" s="3"/>
      <c r="O10" s="3"/>
      <c r="P10" s="3"/>
      <c r="Q10" s="3"/>
      <c r="R10" s="3"/>
      <c r="S10" s="3"/>
      <c r="T10" s="3"/>
      <c r="U10" s="3"/>
      <c r="V10" s="3"/>
      <c r="W10" s="3"/>
      <c r="X10" s="3"/>
      <c r="Y10" s="3"/>
      <c r="Z10" s="3"/>
    </row>
    <row r="11" spans="1:26" ht="31.2">
      <c r="A11" s="1"/>
      <c r="B11" s="2"/>
      <c r="C11" s="2"/>
      <c r="D11" s="3"/>
      <c r="E11" s="3"/>
      <c r="F11" s="3"/>
      <c r="G11" s="3"/>
      <c r="H11" s="3"/>
      <c r="I11" s="3"/>
      <c r="J11" s="3"/>
      <c r="K11" s="3"/>
      <c r="L11" s="3"/>
      <c r="M11" s="3"/>
      <c r="N11" s="3"/>
      <c r="O11" s="3"/>
      <c r="P11" s="3"/>
      <c r="Q11" s="3"/>
      <c r="R11" s="3"/>
      <c r="S11" s="3"/>
      <c r="T11" s="3"/>
      <c r="U11" s="3"/>
      <c r="V11" s="3"/>
      <c r="W11" s="3"/>
      <c r="X11" s="3"/>
      <c r="Y11" s="3"/>
      <c r="Z11" s="3"/>
    </row>
    <row r="12" spans="1:26" ht="31.2">
      <c r="A12" s="1"/>
      <c r="B12" s="2"/>
      <c r="C12" s="2"/>
      <c r="D12" s="3"/>
      <c r="E12" s="3"/>
      <c r="F12" s="3"/>
      <c r="G12" s="3"/>
      <c r="H12" s="3"/>
      <c r="I12" s="3"/>
      <c r="J12" s="3"/>
      <c r="K12" s="3"/>
      <c r="L12" s="3"/>
      <c r="M12" s="3"/>
      <c r="N12" s="3"/>
      <c r="O12" s="3"/>
      <c r="P12" s="3"/>
      <c r="Q12" s="3"/>
      <c r="R12" s="3"/>
      <c r="S12" s="3"/>
      <c r="T12" s="3"/>
      <c r="U12" s="3"/>
      <c r="V12" s="3"/>
      <c r="W12" s="3"/>
      <c r="X12" s="3"/>
      <c r="Y12" s="3"/>
      <c r="Z12" s="3"/>
    </row>
    <row r="13" spans="1:26" ht="31.2">
      <c r="A13" s="1"/>
      <c r="B13" s="2"/>
      <c r="C13" s="2"/>
      <c r="D13" s="3"/>
      <c r="E13" s="3"/>
      <c r="F13" s="3"/>
      <c r="G13" s="3"/>
      <c r="H13" s="3"/>
      <c r="I13" s="3"/>
      <c r="J13" s="3"/>
      <c r="K13" s="3"/>
      <c r="L13" s="3"/>
      <c r="M13" s="3"/>
      <c r="N13" s="3"/>
      <c r="O13" s="3"/>
      <c r="P13" s="3"/>
      <c r="Q13" s="3"/>
      <c r="R13" s="3"/>
      <c r="S13" s="3"/>
      <c r="T13" s="3"/>
      <c r="U13" s="3"/>
      <c r="V13" s="3"/>
      <c r="W13" s="3"/>
      <c r="X13" s="3"/>
      <c r="Y13" s="3"/>
      <c r="Z13" s="3"/>
    </row>
    <row r="14" spans="1:26" ht="31.2">
      <c r="A14" s="1"/>
      <c r="B14" s="2"/>
      <c r="C14" s="2"/>
      <c r="D14" s="3"/>
      <c r="E14" s="3"/>
      <c r="F14" s="3"/>
      <c r="G14" s="3"/>
      <c r="H14" s="3"/>
      <c r="I14" s="3"/>
      <c r="J14" s="3"/>
      <c r="K14" s="3"/>
      <c r="L14" s="3"/>
      <c r="M14" s="3"/>
      <c r="N14" s="3"/>
      <c r="O14" s="3"/>
      <c r="P14" s="3"/>
      <c r="Q14" s="3"/>
      <c r="R14" s="3"/>
      <c r="S14" s="3"/>
      <c r="T14" s="3"/>
      <c r="U14" s="3"/>
      <c r="V14" s="3"/>
      <c r="W14" s="3"/>
      <c r="X14" s="3"/>
      <c r="Y14" s="3"/>
      <c r="Z14" s="3"/>
    </row>
    <row r="15" spans="1:26" ht="31.2">
      <c r="A15" s="1"/>
      <c r="B15" s="2"/>
      <c r="C15" s="2"/>
      <c r="D15" s="3"/>
      <c r="E15" s="3"/>
      <c r="F15" s="3"/>
      <c r="G15" s="3"/>
      <c r="H15" s="3"/>
      <c r="I15" s="3"/>
      <c r="J15" s="3"/>
      <c r="K15" s="3"/>
      <c r="L15" s="3"/>
      <c r="M15" s="3"/>
      <c r="N15" s="3"/>
      <c r="O15" s="3"/>
      <c r="P15" s="3"/>
      <c r="Q15" s="3"/>
      <c r="R15" s="3"/>
      <c r="S15" s="3"/>
      <c r="T15" s="3"/>
      <c r="U15" s="3"/>
      <c r="V15" s="3"/>
      <c r="W15" s="3"/>
      <c r="X15" s="3"/>
      <c r="Y15" s="3"/>
      <c r="Z15" s="3"/>
    </row>
    <row r="16" spans="1:26" ht="31.2">
      <c r="A16" s="1"/>
      <c r="B16" s="2"/>
      <c r="C16" s="2"/>
      <c r="D16" s="3"/>
      <c r="E16" s="3"/>
      <c r="F16" s="3"/>
      <c r="G16" s="3"/>
      <c r="H16" s="3"/>
      <c r="I16" s="3"/>
      <c r="J16" s="3"/>
      <c r="K16" s="3"/>
      <c r="L16" s="3"/>
      <c r="M16" s="3"/>
      <c r="N16" s="3"/>
      <c r="O16" s="3"/>
      <c r="P16" s="3"/>
      <c r="Q16" s="3"/>
      <c r="R16" s="3"/>
      <c r="S16" s="3"/>
      <c r="T16" s="3"/>
      <c r="U16" s="3"/>
      <c r="V16" s="3"/>
      <c r="W16" s="3"/>
      <c r="X16" s="3"/>
      <c r="Y16" s="3"/>
      <c r="Z16" s="3"/>
    </row>
    <row r="17" spans="1:26" ht="31.2">
      <c r="A17" s="1"/>
      <c r="B17" s="2"/>
      <c r="C17" s="2"/>
      <c r="D17" s="3"/>
      <c r="E17" s="3"/>
      <c r="F17" s="3"/>
      <c r="G17" s="3"/>
      <c r="H17" s="3"/>
      <c r="I17" s="3"/>
      <c r="J17" s="3"/>
      <c r="K17" s="3"/>
      <c r="L17" s="3"/>
      <c r="M17" s="3"/>
      <c r="N17" s="3"/>
      <c r="O17" s="3"/>
      <c r="P17" s="3"/>
      <c r="Q17" s="3"/>
      <c r="R17" s="3"/>
      <c r="S17" s="3"/>
      <c r="T17" s="3"/>
      <c r="U17" s="3"/>
      <c r="V17" s="3"/>
      <c r="W17" s="3"/>
      <c r="X17" s="3"/>
      <c r="Y17" s="3"/>
      <c r="Z17" s="3"/>
    </row>
    <row r="18" spans="1:26" ht="31.2">
      <c r="A18" s="1"/>
      <c r="B18" s="2"/>
      <c r="C18" s="2"/>
      <c r="D18" s="3"/>
      <c r="E18" s="3"/>
      <c r="F18" s="3"/>
      <c r="G18" s="3"/>
      <c r="H18" s="3"/>
      <c r="I18" s="3"/>
      <c r="J18" s="3"/>
      <c r="K18" s="3"/>
      <c r="L18" s="3"/>
      <c r="M18" s="3"/>
      <c r="N18" s="3"/>
      <c r="O18" s="3"/>
      <c r="P18" s="3"/>
      <c r="Q18" s="3"/>
      <c r="R18" s="3"/>
      <c r="S18" s="3"/>
      <c r="T18" s="3"/>
      <c r="U18" s="3"/>
      <c r="V18" s="3"/>
      <c r="W18" s="3"/>
      <c r="X18" s="3"/>
      <c r="Y18" s="3"/>
      <c r="Z18" s="3"/>
    </row>
    <row r="19" spans="1:26" ht="31.2">
      <c r="A19" s="1"/>
      <c r="B19" s="2"/>
      <c r="C19" s="2"/>
      <c r="D19" s="3"/>
      <c r="E19" s="3"/>
      <c r="F19" s="3"/>
      <c r="G19" s="3"/>
      <c r="H19" s="3"/>
      <c r="I19" s="3"/>
      <c r="J19" s="3"/>
      <c r="K19" s="3"/>
      <c r="L19" s="3"/>
      <c r="M19" s="3"/>
      <c r="N19" s="3"/>
      <c r="O19" s="3"/>
      <c r="P19" s="3"/>
      <c r="Q19" s="3"/>
      <c r="R19" s="3"/>
      <c r="S19" s="3"/>
      <c r="T19" s="3"/>
      <c r="U19" s="3"/>
      <c r="V19" s="3"/>
      <c r="W19" s="3"/>
      <c r="X19" s="3"/>
      <c r="Y19" s="3"/>
      <c r="Z19" s="3"/>
    </row>
    <row r="20" spans="1:26" ht="31.2">
      <c r="A20" s="1"/>
      <c r="B20" s="2"/>
      <c r="C20" s="2"/>
      <c r="D20" s="3"/>
      <c r="E20" s="3"/>
      <c r="F20" s="3"/>
      <c r="G20" s="3"/>
      <c r="H20" s="3"/>
      <c r="I20" s="3"/>
      <c r="J20" s="3"/>
      <c r="K20" s="3"/>
      <c r="L20" s="3"/>
      <c r="M20" s="3"/>
      <c r="N20" s="3"/>
      <c r="O20" s="3"/>
      <c r="P20" s="3"/>
      <c r="Q20" s="3"/>
      <c r="R20" s="3"/>
      <c r="S20" s="3"/>
      <c r="T20" s="3"/>
      <c r="U20" s="3"/>
      <c r="V20" s="3"/>
      <c r="W20" s="3"/>
      <c r="X20" s="3"/>
      <c r="Y20" s="3"/>
      <c r="Z20" s="3"/>
    </row>
    <row r="21" spans="1:26" ht="31.2">
      <c r="A21" s="1"/>
      <c r="B21" s="2"/>
      <c r="C21" s="2"/>
      <c r="D21" s="3"/>
      <c r="E21" s="3"/>
      <c r="F21" s="3"/>
      <c r="G21" s="3"/>
      <c r="H21" s="3"/>
      <c r="I21" s="3"/>
      <c r="J21" s="3"/>
      <c r="K21" s="3"/>
      <c r="L21" s="3"/>
      <c r="M21" s="3"/>
      <c r="N21" s="3"/>
      <c r="O21" s="3"/>
      <c r="P21" s="3"/>
      <c r="Q21" s="3"/>
      <c r="R21" s="3"/>
      <c r="S21" s="3"/>
      <c r="T21" s="3"/>
      <c r="U21" s="3"/>
      <c r="V21" s="3"/>
      <c r="W21" s="3"/>
      <c r="X21" s="3"/>
      <c r="Y21" s="3"/>
      <c r="Z21" s="3"/>
    </row>
    <row r="22" spans="1:26" ht="31.2">
      <c r="A22" s="1"/>
      <c r="B22" s="2"/>
      <c r="C22" s="2"/>
      <c r="D22" s="3"/>
      <c r="E22" s="3"/>
      <c r="F22" s="3"/>
      <c r="G22" s="3"/>
      <c r="H22" s="3"/>
      <c r="I22" s="3"/>
      <c r="J22" s="3"/>
      <c r="K22" s="3"/>
      <c r="L22" s="3"/>
      <c r="M22" s="3"/>
      <c r="N22" s="3"/>
      <c r="O22" s="3"/>
      <c r="P22" s="3"/>
      <c r="Q22" s="3"/>
      <c r="R22" s="3"/>
      <c r="S22" s="3"/>
      <c r="T22" s="3"/>
      <c r="U22" s="3"/>
      <c r="V22" s="3"/>
      <c r="W22" s="3"/>
      <c r="X22" s="3"/>
      <c r="Y22" s="3"/>
      <c r="Z22" s="3"/>
    </row>
    <row r="23" spans="1:26" ht="31.2">
      <c r="A23" s="1"/>
      <c r="B23" s="2"/>
      <c r="C23" s="2"/>
      <c r="D23" s="3"/>
      <c r="E23" s="3"/>
      <c r="F23" s="3"/>
      <c r="G23" s="3"/>
      <c r="H23" s="3"/>
      <c r="I23" s="3"/>
      <c r="J23" s="3"/>
      <c r="K23" s="3"/>
      <c r="L23" s="3"/>
      <c r="M23" s="3"/>
      <c r="N23" s="3"/>
      <c r="O23" s="3"/>
      <c r="P23" s="3"/>
      <c r="Q23" s="3"/>
      <c r="R23" s="3"/>
      <c r="S23" s="3"/>
      <c r="T23" s="3"/>
      <c r="U23" s="3"/>
      <c r="V23" s="3"/>
      <c r="W23" s="3"/>
      <c r="X23" s="3"/>
      <c r="Y23" s="3"/>
      <c r="Z23" s="3"/>
    </row>
    <row r="24" spans="1:26" ht="31.2">
      <c r="A24" s="1"/>
      <c r="B24" s="2"/>
      <c r="C24" s="2"/>
      <c r="D24" s="3"/>
      <c r="E24" s="3"/>
      <c r="F24" s="3"/>
      <c r="G24" s="3"/>
      <c r="H24" s="3"/>
      <c r="I24" s="3"/>
      <c r="J24" s="3"/>
      <c r="K24" s="3"/>
      <c r="L24" s="3"/>
      <c r="M24" s="3"/>
      <c r="N24" s="3"/>
      <c r="O24" s="3"/>
      <c r="P24" s="3"/>
      <c r="Q24" s="3"/>
      <c r="R24" s="3"/>
      <c r="S24" s="3"/>
      <c r="T24" s="3"/>
      <c r="U24" s="3"/>
      <c r="V24" s="3"/>
      <c r="W24" s="3"/>
      <c r="X24" s="3"/>
      <c r="Y24" s="3"/>
      <c r="Z24" s="3"/>
    </row>
    <row r="25" spans="1:26" ht="31.2">
      <c r="A25" s="1"/>
      <c r="B25" s="2"/>
      <c r="C25" s="2"/>
      <c r="D25" s="3"/>
      <c r="E25" s="3"/>
      <c r="F25" s="3"/>
      <c r="G25" s="3"/>
      <c r="H25" s="3"/>
      <c r="I25" s="3"/>
      <c r="J25" s="3"/>
      <c r="K25" s="3"/>
      <c r="L25" s="3"/>
      <c r="M25" s="3"/>
      <c r="N25" s="3"/>
      <c r="O25" s="3"/>
      <c r="P25" s="3"/>
      <c r="Q25" s="3"/>
      <c r="R25" s="3"/>
      <c r="S25" s="3"/>
      <c r="T25" s="3"/>
      <c r="U25" s="3"/>
      <c r="V25" s="3"/>
      <c r="W25" s="3"/>
      <c r="X25" s="3"/>
      <c r="Y25" s="3"/>
      <c r="Z25" s="3"/>
    </row>
    <row r="26" spans="1:26" ht="31.2">
      <c r="A26" s="1"/>
      <c r="B26" s="2"/>
      <c r="C26" s="2"/>
      <c r="D26" s="3"/>
      <c r="E26" s="3"/>
      <c r="F26" s="3"/>
      <c r="G26" s="3"/>
      <c r="H26" s="3"/>
      <c r="I26" s="3"/>
      <c r="J26" s="3"/>
      <c r="K26" s="3"/>
      <c r="L26" s="3"/>
      <c r="M26" s="3"/>
      <c r="N26" s="3"/>
      <c r="O26" s="3"/>
      <c r="P26" s="3"/>
      <c r="Q26" s="3"/>
      <c r="R26" s="3"/>
      <c r="S26" s="3"/>
      <c r="T26" s="3"/>
      <c r="U26" s="3"/>
      <c r="V26" s="3"/>
      <c r="W26" s="3"/>
      <c r="X26" s="3"/>
      <c r="Y26" s="3"/>
      <c r="Z26" s="3"/>
    </row>
    <row r="27" spans="1:26" ht="31.2">
      <c r="A27" s="1"/>
      <c r="B27" s="2"/>
      <c r="C27" s="2"/>
      <c r="D27" s="3"/>
      <c r="E27" s="3"/>
      <c r="F27" s="3"/>
      <c r="G27" s="3"/>
      <c r="H27" s="3"/>
      <c r="I27" s="3"/>
      <c r="J27" s="3"/>
      <c r="K27" s="3"/>
      <c r="L27" s="3"/>
      <c r="M27" s="3"/>
      <c r="N27" s="3"/>
      <c r="O27" s="3"/>
      <c r="P27" s="3"/>
      <c r="Q27" s="3"/>
      <c r="R27" s="3"/>
      <c r="S27" s="3"/>
      <c r="T27" s="3"/>
      <c r="U27" s="3"/>
      <c r="V27" s="3"/>
      <c r="W27" s="3"/>
      <c r="X27" s="3"/>
      <c r="Y27" s="3"/>
      <c r="Z27" s="3"/>
    </row>
    <row r="28" spans="1:26" ht="31.2">
      <c r="A28" s="1"/>
      <c r="B28" s="2"/>
      <c r="C28" s="2"/>
      <c r="D28" s="3"/>
      <c r="E28" s="3"/>
      <c r="F28" s="3"/>
      <c r="G28" s="3"/>
      <c r="H28" s="3"/>
      <c r="I28" s="3"/>
      <c r="J28" s="3"/>
      <c r="K28" s="3"/>
      <c r="L28" s="3"/>
      <c r="M28" s="3"/>
      <c r="N28" s="3"/>
      <c r="O28" s="3"/>
      <c r="P28" s="3"/>
      <c r="Q28" s="3"/>
      <c r="R28" s="3"/>
      <c r="S28" s="3"/>
      <c r="T28" s="3"/>
      <c r="U28" s="3"/>
      <c r="V28" s="3"/>
      <c r="W28" s="3"/>
      <c r="X28" s="3"/>
      <c r="Y28" s="3"/>
      <c r="Z28" s="3"/>
    </row>
    <row r="29" spans="1:26" ht="31.2">
      <c r="A29" s="1"/>
      <c r="B29" s="2"/>
      <c r="C29" s="2"/>
      <c r="D29" s="3"/>
      <c r="E29" s="3"/>
      <c r="F29" s="3"/>
      <c r="G29" s="3"/>
      <c r="H29" s="3"/>
      <c r="I29" s="3"/>
      <c r="J29" s="3"/>
      <c r="K29" s="3"/>
      <c r="L29" s="3"/>
      <c r="M29" s="3"/>
      <c r="N29" s="3"/>
      <c r="O29" s="3"/>
      <c r="P29" s="3"/>
      <c r="Q29" s="3"/>
      <c r="R29" s="3"/>
      <c r="S29" s="3"/>
      <c r="T29" s="3"/>
      <c r="U29" s="3"/>
      <c r="V29" s="3"/>
      <c r="W29" s="3"/>
      <c r="X29" s="3"/>
      <c r="Y29" s="3"/>
      <c r="Z29" s="3"/>
    </row>
    <row r="30" spans="1:26" ht="31.2">
      <c r="A30" s="1"/>
      <c r="B30" s="2"/>
      <c r="C30" s="2"/>
      <c r="D30" s="3"/>
      <c r="E30" s="3"/>
      <c r="F30" s="3"/>
      <c r="G30" s="3"/>
      <c r="H30" s="3"/>
      <c r="I30" s="3"/>
      <c r="J30" s="3"/>
      <c r="K30" s="3"/>
      <c r="L30" s="3"/>
      <c r="M30" s="3"/>
      <c r="N30" s="3"/>
      <c r="O30" s="3"/>
      <c r="P30" s="3"/>
      <c r="Q30" s="3"/>
      <c r="R30" s="3"/>
      <c r="S30" s="3"/>
      <c r="T30" s="3"/>
      <c r="U30" s="3"/>
      <c r="V30" s="3"/>
      <c r="W30" s="3"/>
      <c r="X30" s="3"/>
      <c r="Y30" s="3"/>
      <c r="Z30" s="3"/>
    </row>
    <row r="31" spans="1:26" ht="31.2">
      <c r="A31" s="1"/>
      <c r="B31" s="2"/>
      <c r="C31" s="2"/>
      <c r="D31" s="3"/>
      <c r="E31" s="3"/>
      <c r="F31" s="3"/>
      <c r="G31" s="3"/>
      <c r="H31" s="3"/>
      <c r="I31" s="3"/>
      <c r="J31" s="3"/>
      <c r="K31" s="3"/>
      <c r="L31" s="3"/>
      <c r="M31" s="3"/>
      <c r="N31" s="3"/>
      <c r="O31" s="3"/>
      <c r="P31" s="3"/>
      <c r="Q31" s="3"/>
      <c r="R31" s="3"/>
      <c r="S31" s="3"/>
      <c r="T31" s="3"/>
      <c r="U31" s="3"/>
      <c r="V31" s="3"/>
      <c r="W31" s="3"/>
      <c r="X31" s="3"/>
      <c r="Y31" s="3"/>
      <c r="Z31" s="3"/>
    </row>
    <row r="32" spans="1:26" ht="31.2">
      <c r="A32" s="1"/>
      <c r="B32" s="2"/>
      <c r="C32" s="2"/>
      <c r="D32" s="3"/>
      <c r="E32" s="3"/>
      <c r="F32" s="3"/>
      <c r="G32" s="3"/>
      <c r="H32" s="3"/>
      <c r="I32" s="3"/>
      <c r="J32" s="3"/>
      <c r="K32" s="3"/>
      <c r="L32" s="3"/>
      <c r="M32" s="3"/>
      <c r="N32" s="3"/>
      <c r="O32" s="3"/>
      <c r="P32" s="3"/>
      <c r="Q32" s="3"/>
      <c r="R32" s="3"/>
      <c r="S32" s="3"/>
      <c r="T32" s="3"/>
      <c r="U32" s="3"/>
      <c r="V32" s="3"/>
      <c r="W32" s="3"/>
      <c r="X32" s="3"/>
      <c r="Y32" s="3"/>
      <c r="Z32" s="3"/>
    </row>
    <row r="33" spans="1:26" ht="31.2">
      <c r="A33" s="1"/>
      <c r="B33" s="2"/>
      <c r="C33" s="2"/>
      <c r="D33" s="3"/>
      <c r="E33" s="3"/>
      <c r="F33" s="3"/>
      <c r="G33" s="3"/>
      <c r="H33" s="3"/>
      <c r="I33" s="3"/>
      <c r="J33" s="3"/>
      <c r="K33" s="3"/>
      <c r="L33" s="3"/>
      <c r="M33" s="3"/>
      <c r="N33" s="3"/>
      <c r="O33" s="3"/>
      <c r="P33" s="3"/>
      <c r="Q33" s="3"/>
      <c r="R33" s="3"/>
      <c r="S33" s="3"/>
      <c r="T33" s="3"/>
      <c r="U33" s="3"/>
      <c r="V33" s="3"/>
      <c r="W33" s="3"/>
      <c r="X33" s="3"/>
      <c r="Y33" s="3"/>
      <c r="Z33" s="3"/>
    </row>
    <row r="34" spans="1:26" ht="31.2">
      <c r="A34" s="1"/>
      <c r="B34" s="2"/>
      <c r="C34" s="2"/>
      <c r="D34" s="3"/>
      <c r="E34" s="3"/>
      <c r="F34" s="3"/>
      <c r="G34" s="3"/>
      <c r="H34" s="3"/>
      <c r="I34" s="3"/>
      <c r="J34" s="3"/>
      <c r="K34" s="3"/>
      <c r="L34" s="3"/>
      <c r="M34" s="3"/>
      <c r="N34" s="3"/>
      <c r="O34" s="3"/>
      <c r="P34" s="3"/>
      <c r="Q34" s="3"/>
      <c r="R34" s="3"/>
      <c r="S34" s="3"/>
      <c r="T34" s="3"/>
      <c r="U34" s="3"/>
      <c r="V34" s="3"/>
      <c r="W34" s="3"/>
      <c r="X34" s="3"/>
      <c r="Y34" s="3"/>
      <c r="Z34" s="3"/>
    </row>
    <row r="35" spans="1:26" ht="31.2">
      <c r="A35" s="1"/>
      <c r="B35" s="2"/>
      <c r="C35" s="2"/>
      <c r="D35" s="3"/>
      <c r="E35" s="3"/>
      <c r="F35" s="3"/>
      <c r="G35" s="3"/>
      <c r="H35" s="3"/>
      <c r="I35" s="3"/>
      <c r="J35" s="3"/>
      <c r="K35" s="3"/>
      <c r="L35" s="3"/>
      <c r="M35" s="3"/>
      <c r="N35" s="3"/>
      <c r="O35" s="3"/>
      <c r="P35" s="3"/>
      <c r="Q35" s="3"/>
      <c r="R35" s="3"/>
      <c r="S35" s="3"/>
      <c r="T35" s="3"/>
      <c r="U35" s="3"/>
      <c r="V35" s="3"/>
      <c r="W35" s="3"/>
      <c r="X35" s="3"/>
      <c r="Y35" s="3"/>
      <c r="Z35" s="3"/>
    </row>
    <row r="36" spans="1:26" ht="31.2">
      <c r="A36" s="1"/>
      <c r="B36" s="2"/>
      <c r="C36" s="2"/>
      <c r="D36" s="3"/>
      <c r="E36" s="3"/>
      <c r="F36" s="3"/>
      <c r="G36" s="3"/>
      <c r="H36" s="3"/>
      <c r="I36" s="3"/>
      <c r="J36" s="3"/>
      <c r="K36" s="3"/>
      <c r="L36" s="3"/>
      <c r="M36" s="3"/>
      <c r="N36" s="3"/>
      <c r="O36" s="3"/>
      <c r="P36" s="3"/>
      <c r="Q36" s="3"/>
      <c r="R36" s="3"/>
      <c r="S36" s="3"/>
      <c r="T36" s="3"/>
      <c r="U36" s="3"/>
      <c r="V36" s="3"/>
      <c r="W36" s="3"/>
      <c r="X36" s="3"/>
      <c r="Y36" s="3"/>
      <c r="Z36" s="3"/>
    </row>
    <row r="37" spans="1:26" ht="31.2">
      <c r="A37" s="1"/>
      <c r="B37" s="2"/>
      <c r="C37" s="2"/>
      <c r="D37" s="3"/>
      <c r="E37" s="3"/>
      <c r="F37" s="3"/>
      <c r="G37" s="3"/>
      <c r="H37" s="3"/>
      <c r="I37" s="3"/>
      <c r="J37" s="3"/>
      <c r="K37" s="3"/>
      <c r="L37" s="3"/>
      <c r="M37" s="3"/>
      <c r="N37" s="3"/>
      <c r="O37" s="3"/>
      <c r="P37" s="3"/>
      <c r="Q37" s="3"/>
      <c r="R37" s="3"/>
      <c r="S37" s="3"/>
      <c r="T37" s="3"/>
      <c r="U37" s="3"/>
      <c r="V37" s="3"/>
      <c r="W37" s="3"/>
      <c r="X37" s="3"/>
      <c r="Y37" s="3"/>
      <c r="Z37" s="3"/>
    </row>
    <row r="38" spans="1:26" ht="31.2">
      <c r="A38" s="1"/>
      <c r="B38" s="2"/>
      <c r="C38" s="2"/>
      <c r="D38" s="3"/>
      <c r="E38" s="3"/>
      <c r="F38" s="3"/>
      <c r="G38" s="3"/>
      <c r="H38" s="3"/>
      <c r="I38" s="3"/>
      <c r="J38" s="3"/>
      <c r="K38" s="3"/>
      <c r="L38" s="3"/>
      <c r="M38" s="3"/>
      <c r="N38" s="3"/>
      <c r="O38" s="3"/>
      <c r="P38" s="3"/>
      <c r="Q38" s="3"/>
      <c r="R38" s="3"/>
      <c r="S38" s="3"/>
      <c r="T38" s="3"/>
      <c r="U38" s="3"/>
      <c r="V38" s="3"/>
      <c r="W38" s="3"/>
      <c r="X38" s="3"/>
      <c r="Y38" s="3"/>
      <c r="Z38" s="3"/>
    </row>
    <row r="39" spans="1:26" ht="31.2">
      <c r="A39" s="1"/>
      <c r="B39" s="2"/>
      <c r="C39" s="2"/>
      <c r="D39" s="3"/>
      <c r="E39" s="3"/>
      <c r="F39" s="3"/>
      <c r="G39" s="3"/>
      <c r="H39" s="3"/>
      <c r="I39" s="3"/>
      <c r="J39" s="3"/>
      <c r="K39" s="3"/>
      <c r="L39" s="3"/>
      <c r="M39" s="3"/>
      <c r="N39" s="3"/>
      <c r="O39" s="3"/>
      <c r="P39" s="3"/>
      <c r="Q39" s="3"/>
      <c r="R39" s="3"/>
      <c r="S39" s="3"/>
      <c r="T39" s="3"/>
      <c r="U39" s="3"/>
      <c r="V39" s="3"/>
      <c r="W39" s="3"/>
      <c r="X39" s="3"/>
      <c r="Y39" s="3"/>
      <c r="Z39" s="3"/>
    </row>
    <row r="40" spans="1:26" ht="31.2">
      <c r="A40" s="1"/>
      <c r="B40" s="2"/>
      <c r="C40" s="2"/>
      <c r="D40" s="3"/>
      <c r="E40" s="3"/>
      <c r="F40" s="3"/>
      <c r="G40" s="3"/>
      <c r="H40" s="3"/>
      <c r="I40" s="3"/>
      <c r="J40" s="3"/>
      <c r="K40" s="3"/>
      <c r="L40" s="3"/>
      <c r="M40" s="3"/>
      <c r="N40" s="3"/>
      <c r="O40" s="3"/>
      <c r="P40" s="3"/>
      <c r="Q40" s="3"/>
      <c r="R40" s="3"/>
      <c r="S40" s="3"/>
      <c r="T40" s="3"/>
      <c r="U40" s="3"/>
      <c r="V40" s="3"/>
      <c r="W40" s="3"/>
      <c r="X40" s="3"/>
      <c r="Y40" s="3"/>
      <c r="Z40" s="3"/>
    </row>
    <row r="41" spans="1:26" ht="31.2">
      <c r="A41" s="1"/>
      <c r="B41" s="2"/>
      <c r="C41" s="2"/>
      <c r="D41" s="3"/>
      <c r="E41" s="3"/>
      <c r="F41" s="3"/>
      <c r="G41" s="3"/>
      <c r="H41" s="3"/>
      <c r="I41" s="3"/>
      <c r="J41" s="3"/>
      <c r="K41" s="3"/>
      <c r="L41" s="3"/>
      <c r="M41" s="3"/>
      <c r="N41" s="3"/>
      <c r="O41" s="3"/>
      <c r="P41" s="3"/>
      <c r="Q41" s="3"/>
      <c r="R41" s="3"/>
      <c r="S41" s="3"/>
      <c r="T41" s="3"/>
      <c r="U41" s="3"/>
      <c r="V41" s="3"/>
      <c r="W41" s="3"/>
      <c r="X41" s="3"/>
      <c r="Y41" s="3"/>
      <c r="Z41" s="3"/>
    </row>
    <row r="42" spans="1:26" ht="31.2">
      <c r="A42" s="1"/>
      <c r="B42" s="2"/>
      <c r="C42" s="2"/>
      <c r="D42" s="3"/>
      <c r="E42" s="3"/>
      <c r="F42" s="3"/>
      <c r="G42" s="3"/>
      <c r="H42" s="3"/>
      <c r="I42" s="3"/>
      <c r="J42" s="3"/>
      <c r="K42" s="3"/>
      <c r="L42" s="3"/>
      <c r="M42" s="3"/>
      <c r="N42" s="3"/>
      <c r="O42" s="3"/>
      <c r="P42" s="3"/>
      <c r="Q42" s="3"/>
      <c r="R42" s="3"/>
      <c r="S42" s="3"/>
      <c r="T42" s="3"/>
      <c r="U42" s="3"/>
      <c r="V42" s="3"/>
      <c r="W42" s="3"/>
      <c r="X42" s="3"/>
      <c r="Y42" s="3"/>
      <c r="Z42" s="3"/>
    </row>
    <row r="43" spans="1:26" ht="31.2">
      <c r="A43" s="1"/>
      <c r="B43" s="2"/>
      <c r="C43" s="2"/>
      <c r="D43" s="3"/>
      <c r="E43" s="3"/>
      <c r="F43" s="3"/>
      <c r="G43" s="3"/>
      <c r="H43" s="3"/>
      <c r="I43" s="3"/>
      <c r="J43" s="3"/>
      <c r="K43" s="3"/>
      <c r="L43" s="3"/>
      <c r="M43" s="3"/>
      <c r="N43" s="3"/>
      <c r="O43" s="3"/>
      <c r="P43" s="3"/>
      <c r="Q43" s="3"/>
      <c r="R43" s="3"/>
      <c r="S43" s="3"/>
      <c r="T43" s="3"/>
      <c r="U43" s="3"/>
      <c r="V43" s="3"/>
      <c r="W43" s="3"/>
      <c r="X43" s="3"/>
      <c r="Y43" s="3"/>
      <c r="Z43" s="3"/>
    </row>
    <row r="44" spans="1:26" ht="31.2">
      <c r="A44" s="1"/>
      <c r="B44" s="2"/>
      <c r="C44" s="2"/>
      <c r="D44" s="3"/>
      <c r="E44" s="3"/>
      <c r="F44" s="3"/>
      <c r="G44" s="3"/>
      <c r="H44" s="3"/>
      <c r="I44" s="3"/>
      <c r="J44" s="3"/>
      <c r="K44" s="3"/>
      <c r="L44" s="3"/>
      <c r="M44" s="3"/>
      <c r="N44" s="3"/>
      <c r="O44" s="3"/>
      <c r="P44" s="3"/>
      <c r="Q44" s="3"/>
      <c r="R44" s="3"/>
      <c r="S44" s="3"/>
      <c r="T44" s="3"/>
      <c r="U44" s="3"/>
      <c r="V44" s="3"/>
      <c r="W44" s="3"/>
      <c r="X44" s="3"/>
      <c r="Y44" s="3"/>
      <c r="Z44" s="3"/>
    </row>
    <row r="45" spans="1:26" ht="31.2">
      <c r="A45" s="1"/>
      <c r="B45" s="2"/>
      <c r="C45" s="2"/>
      <c r="D45" s="3"/>
      <c r="E45" s="3"/>
      <c r="F45" s="3"/>
      <c r="G45" s="3"/>
      <c r="H45" s="3"/>
      <c r="I45" s="3"/>
      <c r="J45" s="3"/>
      <c r="K45" s="3"/>
      <c r="L45" s="3"/>
      <c r="M45" s="3"/>
      <c r="N45" s="3"/>
      <c r="O45" s="3"/>
      <c r="P45" s="3"/>
      <c r="Q45" s="3"/>
      <c r="R45" s="3"/>
      <c r="S45" s="3"/>
      <c r="T45" s="3"/>
      <c r="U45" s="3"/>
      <c r="V45" s="3"/>
      <c r="W45" s="3"/>
      <c r="X45" s="3"/>
      <c r="Y45" s="3"/>
      <c r="Z45" s="3"/>
    </row>
    <row r="46" spans="1:26" ht="31.2">
      <c r="A46" s="1"/>
      <c r="B46" s="2"/>
      <c r="C46" s="2"/>
      <c r="D46" s="3"/>
      <c r="E46" s="3"/>
      <c r="F46" s="3"/>
      <c r="G46" s="3"/>
      <c r="H46" s="3"/>
      <c r="I46" s="3"/>
      <c r="J46" s="3"/>
      <c r="K46" s="3"/>
      <c r="L46" s="3"/>
      <c r="M46" s="3"/>
      <c r="N46" s="3"/>
      <c r="O46" s="3"/>
      <c r="P46" s="3"/>
      <c r="Q46" s="3"/>
      <c r="R46" s="3"/>
      <c r="S46" s="3"/>
      <c r="T46" s="3"/>
      <c r="U46" s="3"/>
      <c r="V46" s="3"/>
      <c r="W46" s="3"/>
      <c r="X46" s="3"/>
      <c r="Y46" s="3"/>
      <c r="Z46" s="3"/>
    </row>
    <row r="47" spans="1:26" ht="31.2">
      <c r="A47" s="1"/>
      <c r="B47" s="2"/>
      <c r="C47" s="2"/>
      <c r="D47" s="3"/>
      <c r="E47" s="3"/>
      <c r="F47" s="3"/>
      <c r="G47" s="3"/>
      <c r="H47" s="3"/>
      <c r="I47" s="3"/>
      <c r="J47" s="3"/>
      <c r="K47" s="3"/>
      <c r="L47" s="3"/>
      <c r="M47" s="3"/>
      <c r="N47" s="3"/>
      <c r="O47" s="3"/>
      <c r="P47" s="3"/>
      <c r="Q47" s="3"/>
      <c r="R47" s="3"/>
      <c r="S47" s="3"/>
      <c r="T47" s="3"/>
      <c r="U47" s="3"/>
      <c r="V47" s="3"/>
      <c r="W47" s="3"/>
      <c r="X47" s="3"/>
      <c r="Y47" s="3"/>
      <c r="Z47" s="3"/>
    </row>
    <row r="48" spans="1:26" ht="31.2">
      <c r="A48" s="1"/>
      <c r="B48" s="2"/>
      <c r="C48" s="2"/>
      <c r="D48" s="3"/>
      <c r="E48" s="3"/>
      <c r="F48" s="3"/>
      <c r="G48" s="3"/>
      <c r="H48" s="3"/>
      <c r="I48" s="3"/>
      <c r="J48" s="3"/>
      <c r="K48" s="3"/>
      <c r="L48" s="3"/>
      <c r="M48" s="3"/>
      <c r="N48" s="3"/>
      <c r="O48" s="3"/>
      <c r="P48" s="3"/>
      <c r="Q48" s="3"/>
      <c r="R48" s="3"/>
      <c r="S48" s="3"/>
      <c r="T48" s="3"/>
      <c r="U48" s="3"/>
      <c r="V48" s="3"/>
      <c r="W48" s="3"/>
      <c r="X48" s="3"/>
      <c r="Y48" s="3"/>
      <c r="Z48" s="3"/>
    </row>
    <row r="49" spans="1:26" ht="31.2">
      <c r="A49" s="1"/>
      <c r="B49" s="2"/>
      <c r="C49" s="2"/>
      <c r="D49" s="3"/>
      <c r="E49" s="3"/>
      <c r="F49" s="3"/>
      <c r="G49" s="3"/>
      <c r="H49" s="3"/>
      <c r="I49" s="3"/>
      <c r="J49" s="3"/>
      <c r="K49" s="3"/>
      <c r="L49" s="3"/>
      <c r="M49" s="3"/>
      <c r="N49" s="3"/>
      <c r="O49" s="3"/>
      <c r="P49" s="3"/>
      <c r="Q49" s="3"/>
      <c r="R49" s="3"/>
      <c r="S49" s="3"/>
      <c r="T49" s="3"/>
      <c r="U49" s="3"/>
      <c r="V49" s="3"/>
      <c r="W49" s="3"/>
      <c r="X49" s="3"/>
      <c r="Y49" s="3"/>
      <c r="Z49" s="3"/>
    </row>
    <row r="50" spans="1:26" ht="31.2">
      <c r="A50" s="1"/>
      <c r="B50" s="2"/>
      <c r="C50" s="2"/>
      <c r="D50" s="3"/>
      <c r="E50" s="3"/>
      <c r="F50" s="3"/>
      <c r="G50" s="3"/>
      <c r="H50" s="3"/>
      <c r="I50" s="3"/>
      <c r="J50" s="3"/>
      <c r="K50" s="3"/>
      <c r="L50" s="3"/>
      <c r="M50" s="3"/>
      <c r="N50" s="3"/>
      <c r="O50" s="3"/>
      <c r="P50" s="3"/>
      <c r="Q50" s="3"/>
      <c r="R50" s="3"/>
      <c r="S50" s="3"/>
      <c r="T50" s="3"/>
      <c r="U50" s="3"/>
      <c r="V50" s="3"/>
      <c r="W50" s="3"/>
      <c r="X50" s="3"/>
      <c r="Y50" s="3"/>
      <c r="Z50" s="3"/>
    </row>
    <row r="51" spans="1:26" ht="31.2">
      <c r="A51" s="1"/>
      <c r="B51" s="2"/>
      <c r="C51" s="2"/>
      <c r="D51" s="3"/>
      <c r="E51" s="3"/>
      <c r="F51" s="3"/>
      <c r="G51" s="3"/>
      <c r="H51" s="3"/>
      <c r="I51" s="3"/>
      <c r="J51" s="3"/>
      <c r="K51" s="3"/>
      <c r="L51" s="3"/>
      <c r="M51" s="3"/>
      <c r="N51" s="3"/>
      <c r="O51" s="3"/>
      <c r="P51" s="3"/>
      <c r="Q51" s="3"/>
      <c r="R51" s="3"/>
      <c r="S51" s="3"/>
      <c r="T51" s="3"/>
      <c r="U51" s="3"/>
      <c r="V51" s="3"/>
      <c r="W51" s="3"/>
      <c r="X51" s="3"/>
      <c r="Y51" s="3"/>
      <c r="Z51" s="3"/>
    </row>
    <row r="52" spans="1:26" ht="31.2">
      <c r="A52" s="1"/>
      <c r="B52" s="2"/>
      <c r="C52" s="2"/>
      <c r="D52" s="3"/>
      <c r="E52" s="3"/>
      <c r="F52" s="3"/>
      <c r="G52" s="3"/>
      <c r="H52" s="3"/>
      <c r="I52" s="3"/>
      <c r="J52" s="3"/>
      <c r="K52" s="3"/>
      <c r="L52" s="3"/>
      <c r="M52" s="3"/>
      <c r="N52" s="3"/>
      <c r="O52" s="3"/>
      <c r="P52" s="3"/>
      <c r="Q52" s="3"/>
      <c r="R52" s="3"/>
      <c r="S52" s="3"/>
      <c r="T52" s="3"/>
      <c r="U52" s="3"/>
      <c r="V52" s="3"/>
      <c r="W52" s="3"/>
      <c r="X52" s="3"/>
      <c r="Y52" s="3"/>
      <c r="Z52" s="3"/>
    </row>
    <row r="53" spans="1:26" ht="31.2">
      <c r="A53" s="1"/>
      <c r="B53" s="2"/>
      <c r="C53" s="2"/>
      <c r="D53" s="3"/>
      <c r="E53" s="3"/>
      <c r="F53" s="3"/>
      <c r="G53" s="3"/>
      <c r="H53" s="3"/>
      <c r="I53" s="3"/>
      <c r="J53" s="3"/>
      <c r="K53" s="3"/>
      <c r="L53" s="3"/>
      <c r="M53" s="3"/>
      <c r="N53" s="3"/>
      <c r="O53" s="3"/>
      <c r="P53" s="3"/>
      <c r="Q53" s="3"/>
      <c r="R53" s="3"/>
      <c r="S53" s="3"/>
      <c r="T53" s="3"/>
      <c r="U53" s="3"/>
      <c r="V53" s="3"/>
      <c r="W53" s="3"/>
      <c r="X53" s="3"/>
      <c r="Y53" s="3"/>
      <c r="Z53" s="3"/>
    </row>
    <row r="54" spans="1:26" ht="31.2">
      <c r="A54" s="1"/>
      <c r="B54" s="2"/>
      <c r="C54" s="2"/>
      <c r="D54" s="3"/>
      <c r="E54" s="3"/>
      <c r="F54" s="3"/>
      <c r="G54" s="3"/>
      <c r="H54" s="3"/>
      <c r="I54" s="3"/>
      <c r="J54" s="3"/>
      <c r="K54" s="3"/>
      <c r="L54" s="3"/>
      <c r="M54" s="3"/>
      <c r="N54" s="3"/>
      <c r="O54" s="3"/>
      <c r="P54" s="3"/>
      <c r="Q54" s="3"/>
      <c r="R54" s="3"/>
      <c r="S54" s="3"/>
      <c r="T54" s="3"/>
      <c r="U54" s="3"/>
      <c r="V54" s="3"/>
      <c r="W54" s="3"/>
      <c r="X54" s="3"/>
      <c r="Y54" s="3"/>
      <c r="Z54" s="3"/>
    </row>
    <row r="55" spans="1:26" ht="31.2">
      <c r="A55" s="1"/>
      <c r="B55" s="2"/>
      <c r="C55" s="2"/>
      <c r="D55" s="3"/>
      <c r="E55" s="3"/>
      <c r="F55" s="3"/>
      <c r="G55" s="3"/>
      <c r="H55" s="3"/>
      <c r="I55" s="3"/>
      <c r="J55" s="3"/>
      <c r="K55" s="3"/>
      <c r="L55" s="3"/>
      <c r="M55" s="3"/>
      <c r="N55" s="3"/>
      <c r="O55" s="3"/>
      <c r="P55" s="3"/>
      <c r="Q55" s="3"/>
      <c r="R55" s="3"/>
      <c r="S55" s="3"/>
      <c r="T55" s="3"/>
      <c r="U55" s="3"/>
      <c r="V55" s="3"/>
      <c r="W55" s="3"/>
      <c r="X55" s="3"/>
      <c r="Y55" s="3"/>
      <c r="Z55" s="3"/>
    </row>
    <row r="56" spans="1:26" ht="31.2">
      <c r="A56" s="1"/>
      <c r="B56" s="2"/>
      <c r="C56" s="2"/>
      <c r="D56" s="3"/>
      <c r="E56" s="3"/>
      <c r="F56" s="3"/>
      <c r="G56" s="3"/>
      <c r="H56" s="3"/>
      <c r="I56" s="3"/>
      <c r="J56" s="3"/>
      <c r="K56" s="3"/>
      <c r="L56" s="3"/>
      <c r="M56" s="3"/>
      <c r="N56" s="3"/>
      <c r="O56" s="3"/>
      <c r="P56" s="3"/>
      <c r="Q56" s="3"/>
      <c r="R56" s="3"/>
      <c r="S56" s="3"/>
      <c r="T56" s="3"/>
      <c r="U56" s="3"/>
      <c r="V56" s="3"/>
      <c r="W56" s="3"/>
      <c r="X56" s="3"/>
      <c r="Y56" s="3"/>
      <c r="Z56" s="3"/>
    </row>
    <row r="57" spans="1:26" ht="31.2">
      <c r="A57" s="1"/>
      <c r="B57" s="2"/>
      <c r="C57" s="2"/>
      <c r="D57" s="3"/>
      <c r="E57" s="3"/>
      <c r="F57" s="3"/>
      <c r="G57" s="3"/>
      <c r="H57" s="3"/>
      <c r="I57" s="3"/>
      <c r="J57" s="3"/>
      <c r="K57" s="3"/>
      <c r="L57" s="3"/>
      <c r="M57" s="3"/>
      <c r="N57" s="3"/>
      <c r="O57" s="3"/>
      <c r="P57" s="3"/>
      <c r="Q57" s="3"/>
      <c r="R57" s="3"/>
      <c r="S57" s="3"/>
      <c r="T57" s="3"/>
      <c r="U57" s="3"/>
      <c r="V57" s="3"/>
      <c r="W57" s="3"/>
      <c r="X57" s="3"/>
      <c r="Y57" s="3"/>
      <c r="Z57" s="3"/>
    </row>
    <row r="58" spans="1:26" ht="31.2">
      <c r="A58" s="1"/>
      <c r="B58" s="2"/>
      <c r="C58" s="2"/>
      <c r="D58" s="3"/>
      <c r="E58" s="3"/>
      <c r="F58" s="3"/>
      <c r="G58" s="3"/>
      <c r="H58" s="3"/>
      <c r="I58" s="3"/>
      <c r="J58" s="3"/>
      <c r="K58" s="3"/>
      <c r="L58" s="3"/>
      <c r="M58" s="3"/>
      <c r="N58" s="3"/>
      <c r="O58" s="3"/>
      <c r="P58" s="3"/>
      <c r="Q58" s="3"/>
      <c r="R58" s="3"/>
      <c r="S58" s="3"/>
      <c r="T58" s="3"/>
      <c r="U58" s="3"/>
      <c r="V58" s="3"/>
      <c r="W58" s="3"/>
      <c r="X58" s="3"/>
      <c r="Y58" s="3"/>
      <c r="Z58" s="3"/>
    </row>
    <row r="59" spans="1:26" ht="31.2">
      <c r="A59" s="1"/>
      <c r="B59" s="2"/>
      <c r="C59" s="2"/>
      <c r="D59" s="3"/>
      <c r="E59" s="3"/>
      <c r="F59" s="3"/>
      <c r="G59" s="3"/>
      <c r="H59" s="3"/>
      <c r="I59" s="3"/>
      <c r="J59" s="3"/>
      <c r="K59" s="3"/>
      <c r="L59" s="3"/>
      <c r="M59" s="3"/>
      <c r="N59" s="3"/>
      <c r="O59" s="3"/>
      <c r="P59" s="3"/>
      <c r="Q59" s="3"/>
      <c r="R59" s="3"/>
      <c r="S59" s="3"/>
      <c r="T59" s="3"/>
      <c r="U59" s="3"/>
      <c r="V59" s="3"/>
      <c r="W59" s="3"/>
      <c r="X59" s="3"/>
      <c r="Y59" s="3"/>
      <c r="Z59" s="3"/>
    </row>
    <row r="60" spans="1:26" ht="31.2">
      <c r="A60" s="1"/>
      <c r="B60" s="2"/>
      <c r="C60" s="2"/>
      <c r="D60" s="3"/>
      <c r="E60" s="3"/>
      <c r="F60" s="3"/>
      <c r="G60" s="3"/>
      <c r="H60" s="3"/>
      <c r="I60" s="3"/>
      <c r="J60" s="3"/>
      <c r="K60" s="3"/>
      <c r="L60" s="3"/>
      <c r="M60" s="3"/>
      <c r="N60" s="3"/>
      <c r="O60" s="3"/>
      <c r="P60" s="3"/>
      <c r="Q60" s="3"/>
      <c r="R60" s="3"/>
      <c r="S60" s="3"/>
      <c r="T60" s="3"/>
      <c r="U60" s="3"/>
      <c r="V60" s="3"/>
      <c r="W60" s="3"/>
      <c r="X60" s="3"/>
      <c r="Y60" s="3"/>
      <c r="Z60" s="3"/>
    </row>
    <row r="61" spans="1:26" ht="31.2">
      <c r="A61" s="1"/>
      <c r="B61" s="2"/>
      <c r="C61" s="2"/>
      <c r="D61" s="3"/>
      <c r="E61" s="3"/>
      <c r="F61" s="3"/>
      <c r="G61" s="3"/>
      <c r="H61" s="3"/>
      <c r="I61" s="3"/>
      <c r="J61" s="3"/>
      <c r="K61" s="3"/>
      <c r="L61" s="3"/>
      <c r="M61" s="3"/>
      <c r="N61" s="3"/>
      <c r="O61" s="3"/>
      <c r="P61" s="3"/>
      <c r="Q61" s="3"/>
      <c r="R61" s="3"/>
      <c r="S61" s="3"/>
      <c r="T61" s="3"/>
      <c r="U61" s="3"/>
      <c r="V61" s="3"/>
      <c r="W61" s="3"/>
      <c r="X61" s="3"/>
      <c r="Y61" s="3"/>
      <c r="Z61" s="3"/>
    </row>
    <row r="62" spans="1:26" ht="31.2">
      <c r="A62" s="1"/>
      <c r="B62" s="2"/>
      <c r="C62" s="2"/>
      <c r="D62" s="3"/>
      <c r="E62" s="3"/>
      <c r="F62" s="3"/>
      <c r="G62" s="3"/>
      <c r="H62" s="3"/>
      <c r="I62" s="3"/>
      <c r="J62" s="3"/>
      <c r="K62" s="3"/>
      <c r="L62" s="3"/>
      <c r="M62" s="3"/>
      <c r="N62" s="3"/>
      <c r="O62" s="3"/>
      <c r="P62" s="3"/>
      <c r="Q62" s="3"/>
      <c r="R62" s="3"/>
      <c r="S62" s="3"/>
      <c r="T62" s="3"/>
      <c r="U62" s="3"/>
      <c r="V62" s="3"/>
      <c r="W62" s="3"/>
      <c r="X62" s="3"/>
      <c r="Y62" s="3"/>
      <c r="Z62" s="3"/>
    </row>
    <row r="63" spans="1:26" ht="31.2">
      <c r="A63" s="1"/>
      <c r="B63" s="2"/>
      <c r="C63" s="2"/>
      <c r="D63" s="3"/>
      <c r="E63" s="3"/>
      <c r="F63" s="3"/>
      <c r="G63" s="3"/>
      <c r="H63" s="3"/>
      <c r="I63" s="3"/>
      <c r="J63" s="3"/>
      <c r="K63" s="3"/>
      <c r="L63" s="3"/>
      <c r="M63" s="3"/>
      <c r="N63" s="3"/>
      <c r="O63" s="3"/>
      <c r="P63" s="3"/>
      <c r="Q63" s="3"/>
      <c r="R63" s="3"/>
      <c r="S63" s="3"/>
      <c r="T63" s="3"/>
      <c r="U63" s="3"/>
      <c r="V63" s="3"/>
      <c r="W63" s="3"/>
      <c r="X63" s="3"/>
      <c r="Y63" s="3"/>
      <c r="Z63" s="3"/>
    </row>
    <row r="64" spans="1:26" ht="31.2">
      <c r="A64" s="1"/>
      <c r="B64" s="2"/>
      <c r="C64" s="2"/>
      <c r="D64" s="3"/>
      <c r="E64" s="3"/>
      <c r="F64" s="3"/>
      <c r="G64" s="3"/>
      <c r="H64" s="3"/>
      <c r="I64" s="3"/>
      <c r="J64" s="3"/>
      <c r="K64" s="3"/>
      <c r="L64" s="3"/>
      <c r="M64" s="3"/>
      <c r="N64" s="3"/>
      <c r="O64" s="3"/>
      <c r="P64" s="3"/>
      <c r="Q64" s="3"/>
      <c r="R64" s="3"/>
      <c r="S64" s="3"/>
      <c r="T64" s="3"/>
      <c r="U64" s="3"/>
      <c r="V64" s="3"/>
      <c r="W64" s="3"/>
      <c r="X64" s="3"/>
      <c r="Y64" s="3"/>
      <c r="Z64" s="3"/>
    </row>
    <row r="65" spans="1:26" ht="31.2">
      <c r="A65" s="1"/>
      <c r="B65" s="2"/>
      <c r="C65" s="2"/>
      <c r="D65" s="3"/>
      <c r="E65" s="3"/>
      <c r="F65" s="3"/>
      <c r="G65" s="3"/>
      <c r="H65" s="3"/>
      <c r="I65" s="3"/>
      <c r="J65" s="3"/>
      <c r="K65" s="3"/>
      <c r="L65" s="3"/>
      <c r="M65" s="3"/>
      <c r="N65" s="3"/>
      <c r="O65" s="3"/>
      <c r="P65" s="3"/>
      <c r="Q65" s="3"/>
      <c r="R65" s="3"/>
      <c r="S65" s="3"/>
      <c r="T65" s="3"/>
      <c r="U65" s="3"/>
      <c r="V65" s="3"/>
      <c r="W65" s="3"/>
      <c r="X65" s="3"/>
      <c r="Y65" s="3"/>
      <c r="Z65" s="3"/>
    </row>
    <row r="66" spans="1:26" ht="31.2">
      <c r="A66" s="1"/>
      <c r="B66" s="2"/>
      <c r="C66" s="2"/>
      <c r="D66" s="3"/>
      <c r="E66" s="3"/>
      <c r="F66" s="3"/>
      <c r="G66" s="3"/>
      <c r="H66" s="3"/>
      <c r="I66" s="3"/>
      <c r="J66" s="3"/>
      <c r="K66" s="3"/>
      <c r="L66" s="3"/>
      <c r="M66" s="3"/>
      <c r="N66" s="3"/>
      <c r="O66" s="3"/>
      <c r="P66" s="3"/>
      <c r="Q66" s="3"/>
      <c r="R66" s="3"/>
      <c r="S66" s="3"/>
      <c r="T66" s="3"/>
      <c r="U66" s="3"/>
      <c r="V66" s="3"/>
      <c r="W66" s="3"/>
      <c r="X66" s="3"/>
      <c r="Y66" s="3"/>
      <c r="Z66" s="3"/>
    </row>
    <row r="67" spans="1:26" ht="31.2">
      <c r="A67" s="1"/>
      <c r="B67" s="2"/>
      <c r="C67" s="2"/>
      <c r="D67" s="3"/>
      <c r="E67" s="3"/>
      <c r="F67" s="3"/>
      <c r="G67" s="3"/>
      <c r="H67" s="3"/>
      <c r="I67" s="3"/>
      <c r="J67" s="3"/>
      <c r="K67" s="3"/>
      <c r="L67" s="3"/>
      <c r="M67" s="3"/>
      <c r="N67" s="3"/>
      <c r="O67" s="3"/>
      <c r="P67" s="3"/>
      <c r="Q67" s="3"/>
      <c r="R67" s="3"/>
      <c r="S67" s="3"/>
      <c r="T67" s="3"/>
      <c r="U67" s="3"/>
      <c r="V67" s="3"/>
      <c r="W67" s="3"/>
      <c r="X67" s="3"/>
      <c r="Y67" s="3"/>
      <c r="Z67" s="3"/>
    </row>
    <row r="68" spans="1:26" ht="31.2">
      <c r="A68" s="1"/>
      <c r="B68" s="2"/>
      <c r="C68" s="2"/>
      <c r="D68" s="3"/>
      <c r="E68" s="3"/>
      <c r="F68" s="3"/>
      <c r="G68" s="3"/>
      <c r="H68" s="3"/>
      <c r="I68" s="3"/>
      <c r="J68" s="3"/>
      <c r="K68" s="3"/>
      <c r="L68" s="3"/>
      <c r="M68" s="3"/>
      <c r="N68" s="3"/>
      <c r="O68" s="3"/>
      <c r="P68" s="3"/>
      <c r="Q68" s="3"/>
      <c r="R68" s="3"/>
      <c r="S68" s="3"/>
      <c r="T68" s="3"/>
      <c r="U68" s="3"/>
      <c r="V68" s="3"/>
      <c r="W68" s="3"/>
      <c r="X68" s="3"/>
      <c r="Y68" s="3"/>
      <c r="Z68" s="3"/>
    </row>
    <row r="69" spans="1:26" ht="31.2">
      <c r="A69" s="1"/>
      <c r="B69" s="2"/>
      <c r="C69" s="2"/>
      <c r="D69" s="3"/>
      <c r="E69" s="3"/>
      <c r="F69" s="3"/>
      <c r="G69" s="3"/>
      <c r="H69" s="3"/>
      <c r="I69" s="3"/>
      <c r="J69" s="3"/>
      <c r="K69" s="3"/>
      <c r="L69" s="3"/>
      <c r="M69" s="3"/>
      <c r="N69" s="3"/>
      <c r="O69" s="3"/>
      <c r="P69" s="3"/>
      <c r="Q69" s="3"/>
      <c r="R69" s="3"/>
      <c r="S69" s="3"/>
      <c r="T69" s="3"/>
      <c r="U69" s="3"/>
      <c r="V69" s="3"/>
      <c r="W69" s="3"/>
      <c r="X69" s="3"/>
      <c r="Y69" s="3"/>
      <c r="Z69" s="3"/>
    </row>
    <row r="70" spans="1:26" ht="31.2">
      <c r="A70" s="1"/>
      <c r="B70" s="2"/>
      <c r="C70" s="2"/>
      <c r="D70" s="3"/>
      <c r="E70" s="3"/>
      <c r="F70" s="3"/>
      <c r="G70" s="3"/>
      <c r="H70" s="3"/>
      <c r="I70" s="3"/>
      <c r="J70" s="3"/>
      <c r="K70" s="3"/>
      <c r="L70" s="3"/>
      <c r="M70" s="3"/>
      <c r="N70" s="3"/>
      <c r="O70" s="3"/>
      <c r="P70" s="3"/>
      <c r="Q70" s="3"/>
      <c r="R70" s="3"/>
      <c r="S70" s="3"/>
      <c r="T70" s="3"/>
      <c r="U70" s="3"/>
      <c r="V70" s="3"/>
      <c r="W70" s="3"/>
      <c r="X70" s="3"/>
      <c r="Y70" s="3"/>
      <c r="Z70" s="3"/>
    </row>
    <row r="71" spans="1:26" ht="31.2">
      <c r="A71" s="1"/>
      <c r="B71" s="2"/>
      <c r="C71" s="2"/>
      <c r="D71" s="3"/>
      <c r="E71" s="3"/>
      <c r="F71" s="3"/>
      <c r="G71" s="3"/>
      <c r="H71" s="3"/>
      <c r="I71" s="3"/>
      <c r="J71" s="3"/>
      <c r="K71" s="3"/>
      <c r="L71" s="3"/>
      <c r="M71" s="3"/>
      <c r="N71" s="3"/>
      <c r="O71" s="3"/>
      <c r="P71" s="3"/>
      <c r="Q71" s="3"/>
      <c r="R71" s="3"/>
      <c r="S71" s="3"/>
      <c r="T71" s="3"/>
      <c r="U71" s="3"/>
      <c r="V71" s="3"/>
      <c r="W71" s="3"/>
      <c r="X71" s="3"/>
      <c r="Y71" s="3"/>
      <c r="Z71" s="3"/>
    </row>
    <row r="72" spans="1:26" ht="31.2">
      <c r="A72" s="1"/>
      <c r="B72" s="2"/>
      <c r="C72" s="2"/>
      <c r="D72" s="3"/>
      <c r="E72" s="3"/>
      <c r="F72" s="3"/>
      <c r="G72" s="3"/>
      <c r="H72" s="3"/>
      <c r="I72" s="3"/>
      <c r="J72" s="3"/>
      <c r="K72" s="3"/>
      <c r="L72" s="3"/>
      <c r="M72" s="3"/>
      <c r="N72" s="3"/>
      <c r="O72" s="3"/>
      <c r="P72" s="3"/>
      <c r="Q72" s="3"/>
      <c r="R72" s="3"/>
      <c r="S72" s="3"/>
      <c r="T72" s="3"/>
      <c r="U72" s="3"/>
      <c r="V72" s="3"/>
      <c r="W72" s="3"/>
      <c r="X72" s="3"/>
      <c r="Y72" s="3"/>
      <c r="Z72" s="3"/>
    </row>
    <row r="73" spans="1:26" ht="31.2">
      <c r="A73" s="1"/>
      <c r="B73" s="2"/>
      <c r="C73" s="2"/>
      <c r="D73" s="3"/>
      <c r="E73" s="3"/>
      <c r="F73" s="3"/>
      <c r="G73" s="3"/>
      <c r="H73" s="3"/>
      <c r="I73" s="3"/>
      <c r="J73" s="3"/>
      <c r="K73" s="3"/>
      <c r="L73" s="3"/>
      <c r="M73" s="3"/>
      <c r="N73" s="3"/>
      <c r="O73" s="3"/>
      <c r="P73" s="3"/>
      <c r="Q73" s="3"/>
      <c r="R73" s="3"/>
      <c r="S73" s="3"/>
      <c r="T73" s="3"/>
      <c r="U73" s="3"/>
      <c r="V73" s="3"/>
      <c r="W73" s="3"/>
      <c r="X73" s="3"/>
      <c r="Y73" s="3"/>
      <c r="Z73" s="3"/>
    </row>
    <row r="74" spans="1:26" ht="31.2">
      <c r="A74" s="1"/>
      <c r="B74" s="2"/>
      <c r="C74" s="2"/>
      <c r="D74" s="3"/>
      <c r="E74" s="3"/>
      <c r="F74" s="3"/>
      <c r="G74" s="3"/>
      <c r="H74" s="3"/>
      <c r="I74" s="3"/>
      <c r="J74" s="3"/>
      <c r="K74" s="3"/>
      <c r="L74" s="3"/>
      <c r="M74" s="3"/>
      <c r="N74" s="3"/>
      <c r="O74" s="3"/>
      <c r="P74" s="3"/>
      <c r="Q74" s="3"/>
      <c r="R74" s="3"/>
      <c r="S74" s="3"/>
      <c r="T74" s="3"/>
      <c r="U74" s="3"/>
      <c r="V74" s="3"/>
      <c r="W74" s="3"/>
      <c r="X74" s="3"/>
      <c r="Y74" s="3"/>
      <c r="Z74" s="3"/>
    </row>
    <row r="75" spans="1:26" ht="31.2">
      <c r="A75" s="1"/>
      <c r="B75" s="2"/>
      <c r="C75" s="2"/>
      <c r="D75" s="3"/>
      <c r="E75" s="3"/>
      <c r="F75" s="3"/>
      <c r="G75" s="3"/>
      <c r="H75" s="3"/>
      <c r="I75" s="3"/>
      <c r="J75" s="3"/>
      <c r="K75" s="3"/>
      <c r="L75" s="3"/>
      <c r="M75" s="3"/>
      <c r="N75" s="3"/>
      <c r="O75" s="3"/>
      <c r="P75" s="3"/>
      <c r="Q75" s="3"/>
      <c r="R75" s="3"/>
      <c r="S75" s="3"/>
      <c r="T75" s="3"/>
      <c r="U75" s="3"/>
      <c r="V75" s="3"/>
      <c r="W75" s="3"/>
      <c r="X75" s="3"/>
      <c r="Y75" s="3"/>
      <c r="Z75" s="3"/>
    </row>
    <row r="76" spans="1:26" ht="31.2">
      <c r="A76" s="1"/>
      <c r="B76" s="2"/>
      <c r="C76" s="2"/>
      <c r="D76" s="3"/>
      <c r="E76" s="3"/>
      <c r="F76" s="3"/>
      <c r="G76" s="3"/>
      <c r="H76" s="3"/>
      <c r="I76" s="3"/>
      <c r="J76" s="3"/>
      <c r="K76" s="3"/>
      <c r="L76" s="3"/>
      <c r="M76" s="3"/>
      <c r="N76" s="3"/>
      <c r="O76" s="3"/>
      <c r="P76" s="3"/>
      <c r="Q76" s="3"/>
      <c r="R76" s="3"/>
      <c r="S76" s="3"/>
      <c r="T76" s="3"/>
      <c r="U76" s="3"/>
      <c r="V76" s="3"/>
      <c r="W76" s="3"/>
      <c r="X76" s="3"/>
      <c r="Y76" s="3"/>
      <c r="Z76" s="3"/>
    </row>
    <row r="77" spans="1:26" ht="31.2">
      <c r="A77" s="1"/>
      <c r="B77" s="2"/>
      <c r="C77" s="2"/>
      <c r="D77" s="3"/>
      <c r="E77" s="3"/>
      <c r="F77" s="3"/>
      <c r="G77" s="3"/>
      <c r="H77" s="3"/>
      <c r="I77" s="3"/>
      <c r="J77" s="3"/>
      <c r="K77" s="3"/>
      <c r="L77" s="3"/>
      <c r="M77" s="3"/>
      <c r="N77" s="3"/>
      <c r="O77" s="3"/>
      <c r="P77" s="3"/>
      <c r="Q77" s="3"/>
      <c r="R77" s="3"/>
      <c r="S77" s="3"/>
      <c r="T77" s="3"/>
      <c r="U77" s="3"/>
      <c r="V77" s="3"/>
      <c r="W77" s="3"/>
      <c r="X77" s="3"/>
      <c r="Y77" s="3"/>
      <c r="Z77" s="3"/>
    </row>
    <row r="78" spans="1:26" ht="31.2">
      <c r="A78" s="1"/>
      <c r="B78" s="2"/>
      <c r="C78" s="2"/>
      <c r="D78" s="3"/>
      <c r="E78" s="3"/>
      <c r="F78" s="3"/>
      <c r="G78" s="3"/>
      <c r="H78" s="3"/>
      <c r="I78" s="3"/>
      <c r="J78" s="3"/>
      <c r="K78" s="3"/>
      <c r="L78" s="3"/>
      <c r="M78" s="3"/>
      <c r="N78" s="3"/>
      <c r="O78" s="3"/>
      <c r="P78" s="3"/>
      <c r="Q78" s="3"/>
      <c r="R78" s="3"/>
      <c r="S78" s="3"/>
      <c r="T78" s="3"/>
      <c r="U78" s="3"/>
      <c r="V78" s="3"/>
      <c r="W78" s="3"/>
      <c r="X78" s="3"/>
      <c r="Y78" s="3"/>
      <c r="Z78" s="3"/>
    </row>
    <row r="79" spans="1:26" ht="31.2">
      <c r="A79" s="1"/>
      <c r="B79" s="2"/>
      <c r="C79" s="2"/>
      <c r="D79" s="3"/>
      <c r="E79" s="3"/>
      <c r="F79" s="3"/>
      <c r="G79" s="3"/>
      <c r="H79" s="3"/>
      <c r="I79" s="3"/>
      <c r="J79" s="3"/>
      <c r="K79" s="3"/>
      <c r="L79" s="3"/>
      <c r="M79" s="3"/>
      <c r="N79" s="3"/>
      <c r="O79" s="3"/>
      <c r="P79" s="3"/>
      <c r="Q79" s="3"/>
      <c r="R79" s="3"/>
      <c r="S79" s="3"/>
      <c r="T79" s="3"/>
      <c r="U79" s="3"/>
      <c r="V79" s="3"/>
      <c r="W79" s="3"/>
      <c r="X79" s="3"/>
      <c r="Y79" s="3"/>
      <c r="Z79" s="3"/>
    </row>
    <row r="80" spans="1:26" ht="31.2">
      <c r="A80" s="1"/>
      <c r="B80" s="2"/>
      <c r="C80" s="2"/>
      <c r="D80" s="3"/>
      <c r="E80" s="3"/>
      <c r="F80" s="3"/>
      <c r="G80" s="3"/>
      <c r="H80" s="3"/>
      <c r="I80" s="3"/>
      <c r="J80" s="3"/>
      <c r="K80" s="3"/>
      <c r="L80" s="3"/>
      <c r="M80" s="3"/>
      <c r="N80" s="3"/>
      <c r="O80" s="3"/>
      <c r="P80" s="3"/>
      <c r="Q80" s="3"/>
      <c r="R80" s="3"/>
      <c r="S80" s="3"/>
      <c r="T80" s="3"/>
      <c r="U80" s="3"/>
      <c r="V80" s="3"/>
      <c r="W80" s="3"/>
      <c r="X80" s="3"/>
      <c r="Y80" s="3"/>
      <c r="Z80" s="3"/>
    </row>
    <row r="81" spans="1:26" ht="31.2">
      <c r="A81" s="1"/>
      <c r="B81" s="2"/>
      <c r="C81" s="2"/>
      <c r="D81" s="3"/>
      <c r="E81" s="3"/>
      <c r="F81" s="3"/>
      <c r="G81" s="3"/>
      <c r="H81" s="3"/>
      <c r="I81" s="3"/>
      <c r="J81" s="3"/>
      <c r="K81" s="3"/>
      <c r="L81" s="3"/>
      <c r="M81" s="3"/>
      <c r="N81" s="3"/>
      <c r="O81" s="3"/>
      <c r="P81" s="3"/>
      <c r="Q81" s="3"/>
      <c r="R81" s="3"/>
      <c r="S81" s="3"/>
      <c r="T81" s="3"/>
      <c r="U81" s="3"/>
      <c r="V81" s="3"/>
      <c r="W81" s="3"/>
      <c r="X81" s="3"/>
      <c r="Y81" s="3"/>
      <c r="Z81" s="3"/>
    </row>
    <row r="82" spans="1:26" ht="31.2">
      <c r="A82" s="1"/>
      <c r="B82" s="2"/>
      <c r="C82" s="2"/>
      <c r="D82" s="3"/>
      <c r="E82" s="3"/>
      <c r="F82" s="3"/>
      <c r="G82" s="3"/>
      <c r="H82" s="3"/>
      <c r="I82" s="3"/>
      <c r="J82" s="3"/>
      <c r="K82" s="3"/>
      <c r="L82" s="3"/>
      <c r="M82" s="3"/>
      <c r="N82" s="3"/>
      <c r="O82" s="3"/>
      <c r="P82" s="3"/>
      <c r="Q82" s="3"/>
      <c r="R82" s="3"/>
      <c r="S82" s="3"/>
      <c r="T82" s="3"/>
      <c r="U82" s="3"/>
      <c r="V82" s="3"/>
      <c r="W82" s="3"/>
      <c r="X82" s="3"/>
      <c r="Y82" s="3"/>
      <c r="Z82" s="3"/>
    </row>
    <row r="83" spans="1:26" ht="31.2">
      <c r="A83" s="1"/>
      <c r="B83" s="2"/>
      <c r="C83" s="2"/>
      <c r="D83" s="3"/>
      <c r="E83" s="3"/>
      <c r="F83" s="3"/>
      <c r="G83" s="3"/>
      <c r="H83" s="3"/>
      <c r="I83" s="3"/>
      <c r="J83" s="3"/>
      <c r="K83" s="3"/>
      <c r="L83" s="3"/>
      <c r="M83" s="3"/>
      <c r="N83" s="3"/>
      <c r="O83" s="3"/>
      <c r="P83" s="3"/>
      <c r="Q83" s="3"/>
      <c r="R83" s="3"/>
      <c r="S83" s="3"/>
      <c r="T83" s="3"/>
      <c r="U83" s="3"/>
      <c r="V83" s="3"/>
      <c r="W83" s="3"/>
      <c r="X83" s="3"/>
      <c r="Y83" s="3"/>
      <c r="Z83" s="3"/>
    </row>
    <row r="84" spans="1:26" ht="31.2">
      <c r="A84" s="1"/>
      <c r="B84" s="2"/>
      <c r="C84" s="2"/>
      <c r="D84" s="3"/>
      <c r="E84" s="3"/>
      <c r="F84" s="3"/>
      <c r="G84" s="3"/>
      <c r="H84" s="3"/>
      <c r="I84" s="3"/>
      <c r="J84" s="3"/>
      <c r="K84" s="3"/>
      <c r="L84" s="3"/>
      <c r="M84" s="3"/>
      <c r="N84" s="3"/>
      <c r="O84" s="3"/>
      <c r="P84" s="3"/>
      <c r="Q84" s="3"/>
      <c r="R84" s="3"/>
      <c r="S84" s="3"/>
      <c r="T84" s="3"/>
      <c r="U84" s="3"/>
      <c r="V84" s="3"/>
      <c r="W84" s="3"/>
      <c r="X84" s="3"/>
      <c r="Y84" s="3"/>
      <c r="Z84" s="3"/>
    </row>
    <row r="85" spans="1:26" ht="31.2">
      <c r="A85" s="1"/>
      <c r="B85" s="2"/>
      <c r="C85" s="2"/>
      <c r="D85" s="3"/>
      <c r="E85" s="3"/>
      <c r="F85" s="3"/>
      <c r="G85" s="3"/>
      <c r="H85" s="3"/>
      <c r="I85" s="3"/>
      <c r="J85" s="3"/>
      <c r="K85" s="3"/>
      <c r="L85" s="3"/>
      <c r="M85" s="3"/>
      <c r="N85" s="3"/>
      <c r="O85" s="3"/>
      <c r="P85" s="3"/>
      <c r="Q85" s="3"/>
      <c r="R85" s="3"/>
      <c r="S85" s="3"/>
      <c r="T85" s="3"/>
      <c r="U85" s="3"/>
      <c r="V85" s="3"/>
      <c r="W85" s="3"/>
      <c r="X85" s="3"/>
      <c r="Y85" s="3"/>
      <c r="Z85" s="3"/>
    </row>
    <row r="86" spans="1:26" ht="31.2">
      <c r="A86" s="1"/>
      <c r="B86" s="2"/>
      <c r="C86" s="2"/>
      <c r="D86" s="3"/>
      <c r="E86" s="3"/>
      <c r="F86" s="3"/>
      <c r="G86" s="3"/>
      <c r="H86" s="3"/>
      <c r="I86" s="3"/>
      <c r="J86" s="3"/>
      <c r="K86" s="3"/>
      <c r="L86" s="3"/>
      <c r="M86" s="3"/>
      <c r="N86" s="3"/>
      <c r="O86" s="3"/>
      <c r="P86" s="3"/>
      <c r="Q86" s="3"/>
      <c r="R86" s="3"/>
      <c r="S86" s="3"/>
      <c r="T86" s="3"/>
      <c r="U86" s="3"/>
      <c r="V86" s="3"/>
      <c r="W86" s="3"/>
      <c r="X86" s="3"/>
      <c r="Y86" s="3"/>
      <c r="Z86" s="3"/>
    </row>
    <row r="87" spans="1:26" ht="31.2">
      <c r="A87" s="1"/>
      <c r="B87" s="2"/>
      <c r="C87" s="2"/>
      <c r="D87" s="3"/>
      <c r="E87" s="3"/>
      <c r="F87" s="3"/>
      <c r="G87" s="3"/>
      <c r="H87" s="3"/>
      <c r="I87" s="3"/>
      <c r="J87" s="3"/>
      <c r="K87" s="3"/>
      <c r="L87" s="3"/>
      <c r="M87" s="3"/>
      <c r="N87" s="3"/>
      <c r="O87" s="3"/>
      <c r="P87" s="3"/>
      <c r="Q87" s="3"/>
      <c r="R87" s="3"/>
      <c r="S87" s="3"/>
      <c r="T87" s="3"/>
      <c r="U87" s="3"/>
      <c r="V87" s="3"/>
      <c r="W87" s="3"/>
      <c r="X87" s="3"/>
      <c r="Y87" s="3"/>
      <c r="Z87" s="3"/>
    </row>
    <row r="88" spans="1:26" ht="31.2">
      <c r="A88" s="1"/>
      <c r="B88" s="2"/>
      <c r="C88" s="2"/>
      <c r="D88" s="3"/>
      <c r="E88" s="3"/>
      <c r="F88" s="3"/>
      <c r="G88" s="3"/>
      <c r="H88" s="3"/>
      <c r="I88" s="3"/>
      <c r="J88" s="3"/>
      <c r="K88" s="3"/>
      <c r="L88" s="3"/>
      <c r="M88" s="3"/>
      <c r="N88" s="3"/>
      <c r="O88" s="3"/>
      <c r="P88" s="3"/>
      <c r="Q88" s="3"/>
      <c r="R88" s="3"/>
      <c r="S88" s="3"/>
      <c r="T88" s="3"/>
      <c r="U88" s="3"/>
      <c r="V88" s="3"/>
      <c r="W88" s="3"/>
      <c r="X88" s="3"/>
      <c r="Y88" s="3"/>
      <c r="Z88" s="3"/>
    </row>
    <row r="89" spans="1:26" ht="31.2">
      <c r="A89" s="1"/>
      <c r="B89" s="2"/>
      <c r="C89" s="2"/>
      <c r="D89" s="3"/>
      <c r="E89" s="3"/>
      <c r="F89" s="3"/>
      <c r="G89" s="3"/>
      <c r="H89" s="3"/>
      <c r="I89" s="3"/>
      <c r="J89" s="3"/>
      <c r="K89" s="3"/>
      <c r="L89" s="3"/>
      <c r="M89" s="3"/>
      <c r="N89" s="3"/>
      <c r="O89" s="3"/>
      <c r="P89" s="3"/>
      <c r="Q89" s="3"/>
      <c r="R89" s="3"/>
      <c r="S89" s="3"/>
      <c r="T89" s="3"/>
      <c r="U89" s="3"/>
      <c r="V89" s="3"/>
      <c r="W89" s="3"/>
      <c r="X89" s="3"/>
      <c r="Y89" s="3"/>
      <c r="Z89" s="3"/>
    </row>
    <row r="90" spans="1:26" ht="31.2">
      <c r="A90" s="1"/>
      <c r="B90" s="2"/>
      <c r="C90" s="2"/>
      <c r="D90" s="3"/>
      <c r="E90" s="3"/>
      <c r="F90" s="3"/>
      <c r="G90" s="3"/>
      <c r="H90" s="3"/>
      <c r="I90" s="3"/>
      <c r="J90" s="3"/>
      <c r="K90" s="3"/>
      <c r="L90" s="3"/>
      <c r="M90" s="3"/>
      <c r="N90" s="3"/>
      <c r="O90" s="3"/>
      <c r="P90" s="3"/>
      <c r="Q90" s="3"/>
      <c r="R90" s="3"/>
      <c r="S90" s="3"/>
      <c r="T90" s="3"/>
      <c r="U90" s="3"/>
      <c r="V90" s="3"/>
      <c r="W90" s="3"/>
      <c r="X90" s="3"/>
      <c r="Y90" s="3"/>
      <c r="Z90" s="3"/>
    </row>
    <row r="91" spans="1:26" ht="31.2">
      <c r="A91" s="1"/>
      <c r="B91" s="2"/>
      <c r="C91" s="2"/>
      <c r="D91" s="3"/>
      <c r="E91" s="3"/>
      <c r="F91" s="3"/>
      <c r="G91" s="3"/>
      <c r="H91" s="3"/>
      <c r="I91" s="3"/>
      <c r="J91" s="3"/>
      <c r="K91" s="3"/>
      <c r="L91" s="3"/>
      <c r="M91" s="3"/>
      <c r="N91" s="3"/>
      <c r="O91" s="3"/>
      <c r="P91" s="3"/>
      <c r="Q91" s="3"/>
      <c r="R91" s="3"/>
      <c r="S91" s="3"/>
      <c r="T91" s="3"/>
      <c r="U91" s="3"/>
      <c r="V91" s="3"/>
      <c r="W91" s="3"/>
      <c r="X91" s="3"/>
      <c r="Y91" s="3"/>
      <c r="Z91" s="3"/>
    </row>
    <row r="92" spans="1:26" ht="31.2">
      <c r="A92" s="1"/>
      <c r="B92" s="2"/>
      <c r="C92" s="2"/>
      <c r="D92" s="3"/>
      <c r="E92" s="3"/>
      <c r="F92" s="3"/>
      <c r="G92" s="3"/>
      <c r="H92" s="3"/>
      <c r="I92" s="3"/>
      <c r="J92" s="3"/>
      <c r="K92" s="3"/>
      <c r="L92" s="3"/>
      <c r="M92" s="3"/>
      <c r="N92" s="3"/>
      <c r="O92" s="3"/>
      <c r="P92" s="3"/>
      <c r="Q92" s="3"/>
      <c r="R92" s="3"/>
      <c r="S92" s="3"/>
      <c r="T92" s="3"/>
      <c r="U92" s="3"/>
      <c r="V92" s="3"/>
      <c r="W92" s="3"/>
      <c r="X92" s="3"/>
      <c r="Y92" s="3"/>
      <c r="Z92" s="3"/>
    </row>
    <row r="93" spans="1:26" ht="31.2">
      <c r="A93" s="1"/>
      <c r="B93" s="2"/>
      <c r="C93" s="2"/>
      <c r="D93" s="3"/>
      <c r="E93" s="3"/>
      <c r="F93" s="3"/>
      <c r="G93" s="3"/>
      <c r="H93" s="3"/>
      <c r="I93" s="3"/>
      <c r="J93" s="3"/>
      <c r="K93" s="3"/>
      <c r="L93" s="3"/>
      <c r="M93" s="3"/>
      <c r="N93" s="3"/>
      <c r="O93" s="3"/>
      <c r="P93" s="3"/>
      <c r="Q93" s="3"/>
      <c r="R93" s="3"/>
      <c r="S93" s="3"/>
      <c r="T93" s="3"/>
      <c r="U93" s="3"/>
      <c r="V93" s="3"/>
      <c r="W93" s="3"/>
      <c r="X93" s="3"/>
      <c r="Y93" s="3"/>
      <c r="Z93" s="3"/>
    </row>
    <row r="94" spans="1:26" ht="31.2">
      <c r="A94" s="1"/>
      <c r="B94" s="2"/>
      <c r="C94" s="2"/>
      <c r="D94" s="3"/>
      <c r="E94" s="3"/>
      <c r="F94" s="3"/>
      <c r="G94" s="3"/>
      <c r="H94" s="3"/>
      <c r="I94" s="3"/>
      <c r="J94" s="3"/>
      <c r="K94" s="3"/>
      <c r="L94" s="3"/>
      <c r="M94" s="3"/>
      <c r="N94" s="3"/>
      <c r="O94" s="3"/>
      <c r="P94" s="3"/>
      <c r="Q94" s="3"/>
      <c r="R94" s="3"/>
      <c r="S94" s="3"/>
      <c r="T94" s="3"/>
      <c r="U94" s="3"/>
      <c r="V94" s="3"/>
      <c r="W94" s="3"/>
      <c r="X94" s="3"/>
      <c r="Y94" s="3"/>
      <c r="Z94" s="3"/>
    </row>
    <row r="95" spans="1:26" ht="31.2">
      <c r="A95" s="1"/>
      <c r="B95" s="2"/>
      <c r="C95" s="2"/>
      <c r="D95" s="3"/>
      <c r="E95" s="3"/>
      <c r="F95" s="3"/>
      <c r="G95" s="3"/>
      <c r="H95" s="3"/>
      <c r="I95" s="3"/>
      <c r="J95" s="3"/>
      <c r="K95" s="3"/>
      <c r="L95" s="3"/>
      <c r="M95" s="3"/>
      <c r="N95" s="3"/>
      <c r="O95" s="3"/>
      <c r="P95" s="3"/>
      <c r="Q95" s="3"/>
      <c r="R95" s="3"/>
      <c r="S95" s="3"/>
      <c r="T95" s="3"/>
      <c r="U95" s="3"/>
      <c r="V95" s="3"/>
      <c r="W95" s="3"/>
      <c r="X95" s="3"/>
      <c r="Y95" s="3"/>
      <c r="Z95" s="3"/>
    </row>
    <row r="96" spans="1:26" ht="31.2">
      <c r="A96" s="1"/>
      <c r="B96" s="2"/>
      <c r="C96" s="2"/>
      <c r="D96" s="3"/>
      <c r="E96" s="3"/>
      <c r="F96" s="3"/>
      <c r="G96" s="3"/>
      <c r="H96" s="3"/>
      <c r="I96" s="3"/>
      <c r="J96" s="3"/>
      <c r="K96" s="3"/>
      <c r="L96" s="3"/>
      <c r="M96" s="3"/>
      <c r="N96" s="3"/>
      <c r="O96" s="3"/>
      <c r="P96" s="3"/>
      <c r="Q96" s="3"/>
      <c r="R96" s="3"/>
      <c r="S96" s="3"/>
      <c r="T96" s="3"/>
      <c r="U96" s="3"/>
      <c r="V96" s="3"/>
      <c r="W96" s="3"/>
      <c r="X96" s="3"/>
      <c r="Y96" s="3"/>
      <c r="Z96" s="3"/>
    </row>
    <row r="97" spans="1:26" ht="31.2">
      <c r="A97" s="1"/>
      <c r="B97" s="2"/>
      <c r="C97" s="2"/>
      <c r="D97" s="3"/>
      <c r="E97" s="3"/>
      <c r="F97" s="3"/>
      <c r="G97" s="3"/>
      <c r="H97" s="3"/>
      <c r="I97" s="3"/>
      <c r="J97" s="3"/>
      <c r="K97" s="3"/>
      <c r="L97" s="3"/>
      <c r="M97" s="3"/>
      <c r="N97" s="3"/>
      <c r="O97" s="3"/>
      <c r="P97" s="3"/>
      <c r="Q97" s="3"/>
      <c r="R97" s="3"/>
      <c r="S97" s="3"/>
      <c r="T97" s="3"/>
      <c r="U97" s="3"/>
      <c r="V97" s="3"/>
      <c r="W97" s="3"/>
      <c r="X97" s="3"/>
      <c r="Y97" s="3"/>
      <c r="Z97" s="3"/>
    </row>
    <row r="98" spans="1:26" ht="31.2">
      <c r="A98" s="1"/>
      <c r="B98" s="2"/>
      <c r="C98" s="2"/>
      <c r="D98" s="3"/>
      <c r="E98" s="3"/>
      <c r="F98" s="3"/>
      <c r="G98" s="3"/>
      <c r="H98" s="3"/>
      <c r="I98" s="3"/>
      <c r="J98" s="3"/>
      <c r="K98" s="3"/>
      <c r="L98" s="3"/>
      <c r="M98" s="3"/>
      <c r="N98" s="3"/>
      <c r="O98" s="3"/>
      <c r="P98" s="3"/>
      <c r="Q98" s="3"/>
      <c r="R98" s="3"/>
      <c r="S98" s="3"/>
      <c r="T98" s="3"/>
      <c r="U98" s="3"/>
      <c r="V98" s="3"/>
      <c r="W98" s="3"/>
      <c r="X98" s="3"/>
      <c r="Y98" s="3"/>
      <c r="Z98" s="3"/>
    </row>
    <row r="99" spans="1:26" ht="31.2">
      <c r="A99" s="1"/>
      <c r="B99" s="2"/>
      <c r="C99" s="2"/>
      <c r="D99" s="3"/>
      <c r="E99" s="3"/>
      <c r="F99" s="3"/>
      <c r="G99" s="3"/>
      <c r="H99" s="3"/>
      <c r="I99" s="3"/>
      <c r="J99" s="3"/>
      <c r="K99" s="3"/>
      <c r="L99" s="3"/>
      <c r="M99" s="3"/>
      <c r="N99" s="3"/>
      <c r="O99" s="3"/>
      <c r="P99" s="3"/>
      <c r="Q99" s="3"/>
      <c r="R99" s="3"/>
      <c r="S99" s="3"/>
      <c r="T99" s="3"/>
      <c r="U99" s="3"/>
      <c r="V99" s="3"/>
      <c r="W99" s="3"/>
      <c r="X99" s="3"/>
      <c r="Y99" s="3"/>
      <c r="Z99" s="3"/>
    </row>
    <row r="100" spans="1:26" ht="31.2">
      <c r="A100" s="1"/>
      <c r="B100" s="2"/>
      <c r="C100" s="2"/>
      <c r="D100" s="3"/>
      <c r="E100" s="3"/>
      <c r="F100" s="3"/>
      <c r="G100" s="3"/>
      <c r="H100" s="3"/>
      <c r="I100" s="3"/>
      <c r="J100" s="3"/>
      <c r="K100" s="3"/>
      <c r="L100" s="3"/>
      <c r="M100" s="3"/>
      <c r="N100" s="3"/>
      <c r="O100" s="3"/>
      <c r="P100" s="3"/>
      <c r="Q100" s="3"/>
      <c r="R100" s="3"/>
      <c r="S100" s="3"/>
      <c r="T100" s="3"/>
      <c r="U100" s="3"/>
      <c r="V100" s="3"/>
      <c r="W100" s="3"/>
      <c r="X100" s="3"/>
      <c r="Y100" s="3"/>
      <c r="Z100" s="3"/>
    </row>
    <row r="101" spans="1:26" ht="31.2">
      <c r="A101" s="1"/>
      <c r="B101" s="2"/>
      <c r="C101" s="2"/>
      <c r="D101" s="3"/>
      <c r="E101" s="3"/>
      <c r="F101" s="3"/>
      <c r="G101" s="3"/>
      <c r="H101" s="3"/>
      <c r="I101" s="3"/>
      <c r="J101" s="3"/>
      <c r="K101" s="3"/>
      <c r="L101" s="3"/>
      <c r="M101" s="3"/>
      <c r="N101" s="3"/>
      <c r="O101" s="3"/>
      <c r="P101" s="3"/>
      <c r="Q101" s="3"/>
      <c r="R101" s="3"/>
      <c r="S101" s="3"/>
      <c r="T101" s="3"/>
      <c r="U101" s="3"/>
      <c r="V101" s="3"/>
      <c r="W101" s="3"/>
      <c r="X101" s="3"/>
      <c r="Y101" s="3"/>
      <c r="Z101" s="3"/>
    </row>
    <row r="102" spans="1:26" ht="31.2">
      <c r="A102" s="1"/>
      <c r="B102" s="2"/>
      <c r="C102" s="2"/>
      <c r="D102" s="3"/>
      <c r="E102" s="3"/>
      <c r="F102" s="3"/>
      <c r="G102" s="3"/>
      <c r="H102" s="3"/>
      <c r="I102" s="3"/>
      <c r="J102" s="3"/>
      <c r="K102" s="3"/>
      <c r="L102" s="3"/>
      <c r="M102" s="3"/>
      <c r="N102" s="3"/>
      <c r="O102" s="3"/>
      <c r="P102" s="3"/>
      <c r="Q102" s="3"/>
      <c r="R102" s="3"/>
      <c r="S102" s="3"/>
      <c r="T102" s="3"/>
      <c r="U102" s="3"/>
      <c r="V102" s="3"/>
      <c r="W102" s="3"/>
      <c r="X102" s="3"/>
      <c r="Y102" s="3"/>
      <c r="Z102" s="3"/>
    </row>
    <row r="103" spans="1:26" ht="31.2">
      <c r="A103" s="1"/>
      <c r="B103" s="2"/>
      <c r="C103" s="2"/>
      <c r="D103" s="3"/>
      <c r="E103" s="3"/>
      <c r="F103" s="3"/>
      <c r="G103" s="3"/>
      <c r="H103" s="3"/>
      <c r="I103" s="3"/>
      <c r="J103" s="3"/>
      <c r="K103" s="3"/>
      <c r="L103" s="3"/>
      <c r="M103" s="3"/>
      <c r="N103" s="3"/>
      <c r="O103" s="3"/>
      <c r="P103" s="3"/>
      <c r="Q103" s="3"/>
      <c r="R103" s="3"/>
      <c r="S103" s="3"/>
      <c r="T103" s="3"/>
      <c r="U103" s="3"/>
      <c r="V103" s="3"/>
      <c r="W103" s="3"/>
      <c r="X103" s="3"/>
      <c r="Y103" s="3"/>
      <c r="Z103" s="3"/>
    </row>
    <row r="104" spans="1:26" ht="31.2">
      <c r="A104" s="1"/>
      <c r="B104" s="2"/>
      <c r="C104" s="2"/>
      <c r="D104" s="3"/>
      <c r="E104" s="3"/>
      <c r="F104" s="3"/>
      <c r="G104" s="3"/>
      <c r="H104" s="3"/>
      <c r="I104" s="3"/>
      <c r="J104" s="3"/>
      <c r="K104" s="3"/>
      <c r="L104" s="3"/>
      <c r="M104" s="3"/>
      <c r="N104" s="3"/>
      <c r="O104" s="3"/>
      <c r="P104" s="3"/>
      <c r="Q104" s="3"/>
      <c r="R104" s="3"/>
      <c r="S104" s="3"/>
      <c r="T104" s="3"/>
      <c r="U104" s="3"/>
      <c r="V104" s="3"/>
      <c r="W104" s="3"/>
      <c r="X104" s="3"/>
      <c r="Y104" s="3"/>
      <c r="Z104" s="3"/>
    </row>
    <row r="105" spans="1:26" ht="31.2">
      <c r="A105" s="1"/>
      <c r="B105" s="2"/>
      <c r="C105" s="2"/>
      <c r="D105" s="3"/>
      <c r="E105" s="3"/>
      <c r="F105" s="3"/>
      <c r="G105" s="3"/>
      <c r="H105" s="3"/>
      <c r="I105" s="3"/>
      <c r="J105" s="3"/>
      <c r="K105" s="3"/>
      <c r="L105" s="3"/>
      <c r="M105" s="3"/>
      <c r="N105" s="3"/>
      <c r="O105" s="3"/>
      <c r="P105" s="3"/>
      <c r="Q105" s="3"/>
      <c r="R105" s="3"/>
      <c r="S105" s="3"/>
      <c r="T105" s="3"/>
      <c r="U105" s="3"/>
      <c r="V105" s="3"/>
      <c r="W105" s="3"/>
      <c r="X105" s="3"/>
      <c r="Y105" s="3"/>
      <c r="Z105" s="3"/>
    </row>
    <row r="106" spans="1:26" ht="31.2">
      <c r="A106" s="1"/>
      <c r="B106" s="2"/>
      <c r="C106" s="2"/>
      <c r="D106" s="3"/>
      <c r="E106" s="3"/>
      <c r="F106" s="3"/>
      <c r="G106" s="3"/>
      <c r="H106" s="3"/>
      <c r="I106" s="3"/>
      <c r="J106" s="3"/>
      <c r="K106" s="3"/>
      <c r="L106" s="3"/>
      <c r="M106" s="3"/>
      <c r="N106" s="3"/>
      <c r="O106" s="3"/>
      <c r="P106" s="3"/>
      <c r="Q106" s="3"/>
      <c r="R106" s="3"/>
      <c r="S106" s="3"/>
      <c r="T106" s="3"/>
      <c r="U106" s="3"/>
      <c r="V106" s="3"/>
      <c r="W106" s="3"/>
      <c r="X106" s="3"/>
      <c r="Y106" s="3"/>
      <c r="Z106" s="3"/>
    </row>
    <row r="107" spans="1:26" ht="31.2">
      <c r="A107" s="1"/>
      <c r="B107" s="2"/>
      <c r="C107" s="2"/>
      <c r="D107" s="3"/>
      <c r="E107" s="3"/>
      <c r="F107" s="3"/>
      <c r="G107" s="3"/>
      <c r="H107" s="3"/>
      <c r="I107" s="3"/>
      <c r="J107" s="3"/>
      <c r="K107" s="3"/>
      <c r="L107" s="3"/>
      <c r="M107" s="3"/>
      <c r="N107" s="3"/>
      <c r="O107" s="3"/>
      <c r="P107" s="3"/>
      <c r="Q107" s="3"/>
      <c r="R107" s="3"/>
      <c r="S107" s="3"/>
      <c r="T107" s="3"/>
      <c r="U107" s="3"/>
      <c r="V107" s="3"/>
      <c r="W107" s="3"/>
      <c r="X107" s="3"/>
      <c r="Y107" s="3"/>
      <c r="Z107" s="3"/>
    </row>
    <row r="108" spans="1:26" ht="31.2">
      <c r="A108" s="1"/>
      <c r="B108" s="2"/>
      <c r="C108" s="2"/>
      <c r="D108" s="3"/>
      <c r="E108" s="3"/>
      <c r="F108" s="3"/>
      <c r="G108" s="3"/>
      <c r="H108" s="3"/>
      <c r="I108" s="3"/>
      <c r="J108" s="3"/>
      <c r="K108" s="3"/>
      <c r="L108" s="3"/>
      <c r="M108" s="3"/>
      <c r="N108" s="3"/>
      <c r="O108" s="3"/>
      <c r="P108" s="3"/>
      <c r="Q108" s="3"/>
      <c r="R108" s="3"/>
      <c r="S108" s="3"/>
      <c r="T108" s="3"/>
      <c r="U108" s="3"/>
      <c r="V108" s="3"/>
      <c r="W108" s="3"/>
      <c r="X108" s="3"/>
      <c r="Y108" s="3"/>
      <c r="Z108" s="3"/>
    </row>
    <row r="109" spans="1:26" ht="31.2">
      <c r="A109" s="1"/>
      <c r="B109" s="2"/>
      <c r="C109" s="2"/>
      <c r="D109" s="3"/>
      <c r="E109" s="3"/>
      <c r="F109" s="3"/>
      <c r="G109" s="3"/>
      <c r="H109" s="3"/>
      <c r="I109" s="3"/>
      <c r="J109" s="3"/>
      <c r="K109" s="3"/>
      <c r="L109" s="3"/>
      <c r="M109" s="3"/>
      <c r="N109" s="3"/>
      <c r="O109" s="3"/>
      <c r="P109" s="3"/>
      <c r="Q109" s="3"/>
      <c r="R109" s="3"/>
      <c r="S109" s="3"/>
      <c r="T109" s="3"/>
      <c r="U109" s="3"/>
      <c r="V109" s="3"/>
      <c r="W109" s="3"/>
      <c r="X109" s="3"/>
      <c r="Y109" s="3"/>
      <c r="Z109" s="3"/>
    </row>
    <row r="110" spans="1:26" ht="31.2">
      <c r="A110" s="1"/>
      <c r="B110" s="2"/>
      <c r="C110" s="2"/>
      <c r="D110" s="3"/>
      <c r="E110" s="3"/>
      <c r="F110" s="3"/>
      <c r="G110" s="3"/>
      <c r="H110" s="3"/>
      <c r="I110" s="3"/>
      <c r="J110" s="3"/>
      <c r="K110" s="3"/>
      <c r="L110" s="3"/>
      <c r="M110" s="3"/>
      <c r="N110" s="3"/>
      <c r="O110" s="3"/>
      <c r="P110" s="3"/>
      <c r="Q110" s="3"/>
      <c r="R110" s="3"/>
      <c r="S110" s="3"/>
      <c r="T110" s="3"/>
      <c r="U110" s="3"/>
      <c r="V110" s="3"/>
      <c r="W110" s="3"/>
      <c r="X110" s="3"/>
      <c r="Y110" s="3"/>
      <c r="Z110" s="3"/>
    </row>
    <row r="111" spans="1:26" ht="31.2">
      <c r="A111" s="1"/>
      <c r="B111" s="2"/>
      <c r="C111" s="2"/>
      <c r="D111" s="3"/>
      <c r="E111" s="3"/>
      <c r="F111" s="3"/>
      <c r="G111" s="3"/>
      <c r="H111" s="3"/>
      <c r="I111" s="3"/>
      <c r="J111" s="3"/>
      <c r="K111" s="3"/>
      <c r="L111" s="3"/>
      <c r="M111" s="3"/>
      <c r="N111" s="3"/>
      <c r="O111" s="3"/>
      <c r="P111" s="3"/>
      <c r="Q111" s="3"/>
      <c r="R111" s="3"/>
      <c r="S111" s="3"/>
      <c r="T111" s="3"/>
      <c r="U111" s="3"/>
      <c r="V111" s="3"/>
      <c r="W111" s="3"/>
      <c r="X111" s="3"/>
      <c r="Y111" s="3"/>
      <c r="Z111" s="3"/>
    </row>
    <row r="112" spans="1:26" ht="31.2">
      <c r="A112" s="1"/>
      <c r="B112" s="2"/>
      <c r="C112" s="2"/>
      <c r="D112" s="3"/>
      <c r="E112" s="3"/>
      <c r="F112" s="3"/>
      <c r="G112" s="3"/>
      <c r="H112" s="3"/>
      <c r="I112" s="3"/>
      <c r="J112" s="3"/>
      <c r="K112" s="3"/>
      <c r="L112" s="3"/>
      <c r="M112" s="3"/>
      <c r="N112" s="3"/>
      <c r="O112" s="3"/>
      <c r="P112" s="3"/>
      <c r="Q112" s="3"/>
      <c r="R112" s="3"/>
      <c r="S112" s="3"/>
      <c r="T112" s="3"/>
      <c r="U112" s="3"/>
      <c r="V112" s="3"/>
      <c r="W112" s="3"/>
      <c r="X112" s="3"/>
      <c r="Y112" s="3"/>
      <c r="Z112" s="3"/>
    </row>
    <row r="113" spans="1:26" ht="31.2">
      <c r="A113" s="1"/>
      <c r="B113" s="2"/>
      <c r="C113" s="2"/>
      <c r="D113" s="3"/>
      <c r="E113" s="3"/>
      <c r="F113" s="3"/>
      <c r="G113" s="3"/>
      <c r="H113" s="3"/>
      <c r="I113" s="3"/>
      <c r="J113" s="3"/>
      <c r="K113" s="3"/>
      <c r="L113" s="3"/>
      <c r="M113" s="3"/>
      <c r="N113" s="3"/>
      <c r="O113" s="3"/>
      <c r="P113" s="3"/>
      <c r="Q113" s="3"/>
      <c r="R113" s="3"/>
      <c r="S113" s="3"/>
      <c r="T113" s="3"/>
      <c r="U113" s="3"/>
      <c r="V113" s="3"/>
      <c r="W113" s="3"/>
      <c r="X113" s="3"/>
      <c r="Y113" s="3"/>
      <c r="Z113" s="3"/>
    </row>
    <row r="114" spans="1:26" ht="31.2">
      <c r="A114" s="1"/>
      <c r="B114" s="2"/>
      <c r="C114" s="2"/>
      <c r="D114" s="3"/>
      <c r="E114" s="3"/>
      <c r="F114" s="3"/>
      <c r="G114" s="3"/>
      <c r="H114" s="3"/>
      <c r="I114" s="3"/>
      <c r="J114" s="3"/>
      <c r="K114" s="3"/>
      <c r="L114" s="3"/>
      <c r="M114" s="3"/>
      <c r="N114" s="3"/>
      <c r="O114" s="3"/>
      <c r="P114" s="3"/>
      <c r="Q114" s="3"/>
      <c r="R114" s="3"/>
      <c r="S114" s="3"/>
      <c r="T114" s="3"/>
      <c r="U114" s="3"/>
      <c r="V114" s="3"/>
      <c r="W114" s="3"/>
      <c r="X114" s="3"/>
      <c r="Y114" s="3"/>
      <c r="Z114" s="3"/>
    </row>
    <row r="115" spans="1:26" ht="31.2">
      <c r="A115" s="1"/>
      <c r="B115" s="2"/>
      <c r="C115" s="2"/>
      <c r="D115" s="3"/>
      <c r="E115" s="3"/>
      <c r="F115" s="3"/>
      <c r="G115" s="3"/>
      <c r="H115" s="3"/>
      <c r="I115" s="3"/>
      <c r="J115" s="3"/>
      <c r="K115" s="3"/>
      <c r="L115" s="3"/>
      <c r="M115" s="3"/>
      <c r="N115" s="3"/>
      <c r="O115" s="3"/>
      <c r="P115" s="3"/>
      <c r="Q115" s="3"/>
      <c r="R115" s="3"/>
      <c r="S115" s="3"/>
      <c r="T115" s="3"/>
      <c r="U115" s="3"/>
      <c r="V115" s="3"/>
      <c r="W115" s="3"/>
      <c r="X115" s="3"/>
      <c r="Y115" s="3"/>
      <c r="Z115" s="3"/>
    </row>
    <row r="116" spans="1:26" ht="31.2">
      <c r="A116" s="1"/>
      <c r="B116" s="2"/>
      <c r="C116" s="2"/>
      <c r="D116" s="3"/>
      <c r="E116" s="3"/>
      <c r="F116" s="3"/>
      <c r="G116" s="3"/>
      <c r="H116" s="3"/>
      <c r="I116" s="3"/>
      <c r="J116" s="3"/>
      <c r="K116" s="3"/>
      <c r="L116" s="3"/>
      <c r="M116" s="3"/>
      <c r="N116" s="3"/>
      <c r="O116" s="3"/>
      <c r="P116" s="3"/>
      <c r="Q116" s="3"/>
      <c r="R116" s="3"/>
      <c r="S116" s="3"/>
      <c r="T116" s="3"/>
      <c r="U116" s="3"/>
      <c r="V116" s="3"/>
      <c r="W116" s="3"/>
      <c r="X116" s="3"/>
      <c r="Y116" s="3"/>
      <c r="Z116" s="3"/>
    </row>
    <row r="117" spans="1:26" ht="31.2">
      <c r="A117" s="1"/>
      <c r="B117" s="2"/>
      <c r="C117" s="2"/>
      <c r="D117" s="3"/>
      <c r="E117" s="3"/>
      <c r="F117" s="3"/>
      <c r="G117" s="3"/>
      <c r="H117" s="3"/>
      <c r="I117" s="3"/>
      <c r="J117" s="3"/>
      <c r="K117" s="3"/>
      <c r="L117" s="3"/>
      <c r="M117" s="3"/>
      <c r="N117" s="3"/>
      <c r="O117" s="3"/>
      <c r="P117" s="3"/>
      <c r="Q117" s="3"/>
      <c r="R117" s="3"/>
      <c r="S117" s="3"/>
      <c r="T117" s="3"/>
      <c r="U117" s="3"/>
      <c r="V117" s="3"/>
      <c r="W117" s="3"/>
      <c r="X117" s="3"/>
      <c r="Y117" s="3"/>
      <c r="Z117" s="3"/>
    </row>
    <row r="118" spans="1:26" ht="31.2">
      <c r="A118" s="1"/>
      <c r="B118" s="2"/>
      <c r="C118" s="2"/>
      <c r="D118" s="3"/>
      <c r="E118" s="3"/>
      <c r="F118" s="3"/>
      <c r="G118" s="3"/>
      <c r="H118" s="3"/>
      <c r="I118" s="3"/>
      <c r="J118" s="3"/>
      <c r="K118" s="3"/>
      <c r="L118" s="3"/>
      <c r="M118" s="3"/>
      <c r="N118" s="3"/>
      <c r="O118" s="3"/>
      <c r="P118" s="3"/>
      <c r="Q118" s="3"/>
      <c r="R118" s="3"/>
      <c r="S118" s="3"/>
      <c r="T118" s="3"/>
      <c r="U118" s="3"/>
      <c r="V118" s="3"/>
      <c r="W118" s="3"/>
      <c r="X118" s="3"/>
      <c r="Y118" s="3"/>
      <c r="Z118" s="3"/>
    </row>
    <row r="119" spans="1:26" ht="31.2">
      <c r="A119" s="1"/>
      <c r="B119" s="2"/>
      <c r="C119" s="2"/>
      <c r="D119" s="3"/>
      <c r="E119" s="3"/>
      <c r="F119" s="3"/>
      <c r="G119" s="3"/>
      <c r="H119" s="3"/>
      <c r="I119" s="3"/>
      <c r="J119" s="3"/>
      <c r="K119" s="3"/>
      <c r="L119" s="3"/>
      <c r="M119" s="3"/>
      <c r="N119" s="3"/>
      <c r="O119" s="3"/>
      <c r="P119" s="3"/>
      <c r="Q119" s="3"/>
      <c r="R119" s="3"/>
      <c r="S119" s="3"/>
      <c r="T119" s="3"/>
      <c r="U119" s="3"/>
      <c r="V119" s="3"/>
      <c r="W119" s="3"/>
      <c r="X119" s="3"/>
      <c r="Y119" s="3"/>
      <c r="Z119" s="3"/>
    </row>
    <row r="120" spans="1:26" ht="31.2">
      <c r="A120" s="1"/>
      <c r="B120" s="2"/>
      <c r="C120" s="2"/>
      <c r="D120" s="3"/>
      <c r="E120" s="3"/>
      <c r="F120" s="3"/>
      <c r="G120" s="3"/>
      <c r="H120" s="3"/>
      <c r="I120" s="3"/>
      <c r="J120" s="3"/>
      <c r="K120" s="3"/>
      <c r="L120" s="3"/>
      <c r="M120" s="3"/>
      <c r="N120" s="3"/>
      <c r="O120" s="3"/>
      <c r="P120" s="3"/>
      <c r="Q120" s="3"/>
      <c r="R120" s="3"/>
      <c r="S120" s="3"/>
      <c r="T120" s="3"/>
      <c r="U120" s="3"/>
      <c r="V120" s="3"/>
      <c r="W120" s="3"/>
      <c r="X120" s="3"/>
      <c r="Y120" s="3"/>
      <c r="Z120" s="3"/>
    </row>
    <row r="121" spans="1:26" ht="31.2">
      <c r="A121" s="1"/>
      <c r="B121" s="2"/>
      <c r="C121" s="2"/>
      <c r="D121" s="3"/>
      <c r="E121" s="3"/>
      <c r="F121" s="3"/>
      <c r="G121" s="3"/>
      <c r="H121" s="3"/>
      <c r="I121" s="3"/>
      <c r="J121" s="3"/>
      <c r="K121" s="3"/>
      <c r="L121" s="3"/>
      <c r="M121" s="3"/>
      <c r="N121" s="3"/>
      <c r="O121" s="3"/>
      <c r="P121" s="3"/>
      <c r="Q121" s="3"/>
      <c r="R121" s="3"/>
      <c r="S121" s="3"/>
      <c r="T121" s="3"/>
      <c r="U121" s="3"/>
      <c r="V121" s="3"/>
      <c r="W121" s="3"/>
      <c r="X121" s="3"/>
      <c r="Y121" s="3"/>
      <c r="Z121" s="3"/>
    </row>
    <row r="122" spans="1:26" ht="31.2">
      <c r="A122" s="1"/>
      <c r="B122" s="2"/>
      <c r="C122" s="2"/>
      <c r="D122" s="3"/>
      <c r="E122" s="3"/>
      <c r="F122" s="3"/>
      <c r="G122" s="3"/>
      <c r="H122" s="3"/>
      <c r="I122" s="3"/>
      <c r="J122" s="3"/>
      <c r="K122" s="3"/>
      <c r="L122" s="3"/>
      <c r="M122" s="3"/>
      <c r="N122" s="3"/>
      <c r="O122" s="3"/>
      <c r="P122" s="3"/>
      <c r="Q122" s="3"/>
      <c r="R122" s="3"/>
      <c r="S122" s="3"/>
      <c r="T122" s="3"/>
      <c r="U122" s="3"/>
      <c r="V122" s="3"/>
      <c r="W122" s="3"/>
      <c r="X122" s="3"/>
      <c r="Y122" s="3"/>
      <c r="Z122" s="3"/>
    </row>
    <row r="123" spans="1:26" ht="31.2">
      <c r="A123" s="1"/>
      <c r="B123" s="2"/>
      <c r="C123" s="2"/>
      <c r="D123" s="3"/>
      <c r="E123" s="3"/>
      <c r="F123" s="3"/>
      <c r="G123" s="3"/>
      <c r="H123" s="3"/>
      <c r="I123" s="3"/>
      <c r="J123" s="3"/>
      <c r="K123" s="3"/>
      <c r="L123" s="3"/>
      <c r="M123" s="3"/>
      <c r="N123" s="3"/>
      <c r="O123" s="3"/>
      <c r="P123" s="3"/>
      <c r="Q123" s="3"/>
      <c r="R123" s="3"/>
      <c r="S123" s="3"/>
      <c r="T123" s="3"/>
      <c r="U123" s="3"/>
      <c r="V123" s="3"/>
      <c r="W123" s="3"/>
      <c r="X123" s="3"/>
      <c r="Y123" s="3"/>
      <c r="Z123" s="3"/>
    </row>
    <row r="124" spans="1:26" ht="31.2">
      <c r="A124" s="1"/>
      <c r="B124" s="2"/>
      <c r="C124" s="2"/>
      <c r="D124" s="3"/>
      <c r="E124" s="3"/>
      <c r="F124" s="3"/>
      <c r="G124" s="3"/>
      <c r="H124" s="3"/>
      <c r="I124" s="3"/>
      <c r="J124" s="3"/>
      <c r="K124" s="3"/>
      <c r="L124" s="3"/>
      <c r="M124" s="3"/>
      <c r="N124" s="3"/>
      <c r="O124" s="3"/>
      <c r="P124" s="3"/>
      <c r="Q124" s="3"/>
      <c r="R124" s="3"/>
      <c r="S124" s="3"/>
      <c r="T124" s="3"/>
      <c r="U124" s="3"/>
      <c r="V124" s="3"/>
      <c r="W124" s="3"/>
      <c r="X124" s="3"/>
      <c r="Y124" s="3"/>
      <c r="Z124" s="3"/>
    </row>
    <row r="125" spans="1:26" ht="31.2">
      <c r="A125" s="1"/>
      <c r="B125" s="2"/>
      <c r="C125" s="2"/>
      <c r="D125" s="3"/>
      <c r="E125" s="3"/>
      <c r="F125" s="3"/>
      <c r="G125" s="3"/>
      <c r="H125" s="3"/>
      <c r="I125" s="3"/>
      <c r="J125" s="3"/>
      <c r="K125" s="3"/>
      <c r="L125" s="3"/>
      <c r="M125" s="3"/>
      <c r="N125" s="3"/>
      <c r="O125" s="3"/>
      <c r="P125" s="3"/>
      <c r="Q125" s="3"/>
      <c r="R125" s="3"/>
      <c r="S125" s="3"/>
      <c r="T125" s="3"/>
      <c r="U125" s="3"/>
      <c r="V125" s="3"/>
      <c r="W125" s="3"/>
      <c r="X125" s="3"/>
      <c r="Y125" s="3"/>
      <c r="Z125" s="3"/>
    </row>
    <row r="126" spans="1:26" ht="31.2">
      <c r="A126" s="1"/>
      <c r="B126" s="2"/>
      <c r="C126" s="2"/>
      <c r="D126" s="3"/>
      <c r="E126" s="3"/>
      <c r="F126" s="3"/>
      <c r="G126" s="3"/>
      <c r="H126" s="3"/>
      <c r="I126" s="3"/>
      <c r="J126" s="3"/>
      <c r="K126" s="3"/>
      <c r="L126" s="3"/>
      <c r="M126" s="3"/>
      <c r="N126" s="3"/>
      <c r="O126" s="3"/>
      <c r="P126" s="3"/>
      <c r="Q126" s="3"/>
      <c r="R126" s="3"/>
      <c r="S126" s="3"/>
      <c r="T126" s="3"/>
      <c r="U126" s="3"/>
      <c r="V126" s="3"/>
      <c r="W126" s="3"/>
      <c r="X126" s="3"/>
      <c r="Y126" s="3"/>
      <c r="Z126" s="3"/>
    </row>
    <row r="127" spans="1:26" ht="31.2">
      <c r="A127" s="1"/>
      <c r="B127" s="2"/>
      <c r="C127" s="2"/>
      <c r="D127" s="3"/>
      <c r="E127" s="3"/>
      <c r="F127" s="3"/>
      <c r="G127" s="3"/>
      <c r="H127" s="3"/>
      <c r="I127" s="3"/>
      <c r="J127" s="3"/>
      <c r="K127" s="3"/>
      <c r="L127" s="3"/>
      <c r="M127" s="3"/>
      <c r="N127" s="3"/>
      <c r="O127" s="3"/>
      <c r="P127" s="3"/>
      <c r="Q127" s="3"/>
      <c r="R127" s="3"/>
      <c r="S127" s="3"/>
      <c r="T127" s="3"/>
      <c r="U127" s="3"/>
      <c r="V127" s="3"/>
      <c r="W127" s="3"/>
      <c r="X127" s="3"/>
      <c r="Y127" s="3"/>
      <c r="Z127" s="3"/>
    </row>
    <row r="128" spans="1:26" ht="31.2">
      <c r="A128" s="1"/>
      <c r="B128" s="2"/>
      <c r="C128" s="2"/>
      <c r="D128" s="3"/>
      <c r="E128" s="3"/>
      <c r="F128" s="3"/>
      <c r="G128" s="3"/>
      <c r="H128" s="3"/>
      <c r="I128" s="3"/>
      <c r="J128" s="3"/>
      <c r="K128" s="3"/>
      <c r="L128" s="3"/>
      <c r="M128" s="3"/>
      <c r="N128" s="3"/>
      <c r="O128" s="3"/>
      <c r="P128" s="3"/>
      <c r="Q128" s="3"/>
      <c r="R128" s="3"/>
      <c r="S128" s="3"/>
      <c r="T128" s="3"/>
      <c r="U128" s="3"/>
      <c r="V128" s="3"/>
      <c r="W128" s="3"/>
      <c r="X128" s="3"/>
      <c r="Y128" s="3"/>
      <c r="Z128" s="3"/>
    </row>
    <row r="129" spans="1:26" ht="31.2">
      <c r="A129" s="1"/>
      <c r="B129" s="2"/>
      <c r="C129" s="2"/>
      <c r="D129" s="3"/>
      <c r="E129" s="3"/>
      <c r="F129" s="3"/>
      <c r="G129" s="3"/>
      <c r="H129" s="3"/>
      <c r="I129" s="3"/>
      <c r="J129" s="3"/>
      <c r="K129" s="3"/>
      <c r="L129" s="3"/>
      <c r="M129" s="3"/>
      <c r="N129" s="3"/>
      <c r="O129" s="3"/>
      <c r="P129" s="3"/>
      <c r="Q129" s="3"/>
      <c r="R129" s="3"/>
      <c r="S129" s="3"/>
      <c r="T129" s="3"/>
      <c r="U129" s="3"/>
      <c r="V129" s="3"/>
      <c r="W129" s="3"/>
      <c r="X129" s="3"/>
      <c r="Y129" s="3"/>
      <c r="Z129" s="3"/>
    </row>
    <row r="130" spans="1:26" ht="31.2">
      <c r="A130" s="1"/>
      <c r="B130" s="2"/>
      <c r="C130" s="2"/>
      <c r="D130" s="3"/>
      <c r="E130" s="3"/>
      <c r="F130" s="3"/>
      <c r="G130" s="3"/>
      <c r="H130" s="3"/>
      <c r="I130" s="3"/>
      <c r="J130" s="3"/>
      <c r="K130" s="3"/>
      <c r="L130" s="3"/>
      <c r="M130" s="3"/>
      <c r="N130" s="3"/>
      <c r="O130" s="3"/>
      <c r="P130" s="3"/>
      <c r="Q130" s="3"/>
      <c r="R130" s="3"/>
      <c r="S130" s="3"/>
      <c r="T130" s="3"/>
      <c r="U130" s="3"/>
      <c r="V130" s="3"/>
      <c r="W130" s="3"/>
      <c r="X130" s="3"/>
      <c r="Y130" s="3"/>
      <c r="Z130" s="3"/>
    </row>
    <row r="131" spans="1:26" ht="31.2">
      <c r="A131" s="1"/>
      <c r="B131" s="2"/>
      <c r="C131" s="2"/>
      <c r="D131" s="3"/>
      <c r="E131" s="3"/>
      <c r="F131" s="3"/>
      <c r="G131" s="3"/>
      <c r="H131" s="3"/>
      <c r="I131" s="3"/>
      <c r="J131" s="3"/>
      <c r="K131" s="3"/>
      <c r="L131" s="3"/>
      <c r="M131" s="3"/>
      <c r="N131" s="3"/>
      <c r="O131" s="3"/>
      <c r="P131" s="3"/>
      <c r="Q131" s="3"/>
      <c r="R131" s="3"/>
      <c r="S131" s="3"/>
      <c r="T131" s="3"/>
      <c r="U131" s="3"/>
      <c r="V131" s="3"/>
      <c r="W131" s="3"/>
      <c r="X131" s="3"/>
      <c r="Y131" s="3"/>
      <c r="Z131" s="3"/>
    </row>
    <row r="132" spans="1:26" ht="31.2">
      <c r="A132" s="1"/>
      <c r="B132" s="2"/>
      <c r="C132" s="2"/>
      <c r="D132" s="3"/>
      <c r="E132" s="3"/>
      <c r="F132" s="3"/>
      <c r="G132" s="3"/>
      <c r="H132" s="3"/>
      <c r="I132" s="3"/>
      <c r="J132" s="3"/>
      <c r="K132" s="3"/>
      <c r="L132" s="3"/>
      <c r="M132" s="3"/>
      <c r="N132" s="3"/>
      <c r="O132" s="3"/>
      <c r="P132" s="3"/>
      <c r="Q132" s="3"/>
      <c r="R132" s="3"/>
      <c r="S132" s="3"/>
      <c r="T132" s="3"/>
      <c r="U132" s="3"/>
      <c r="V132" s="3"/>
      <c r="W132" s="3"/>
      <c r="X132" s="3"/>
      <c r="Y132" s="3"/>
      <c r="Z132" s="3"/>
    </row>
    <row r="133" spans="1:26" ht="31.2">
      <c r="A133" s="1"/>
      <c r="B133" s="2"/>
      <c r="C133" s="2"/>
      <c r="D133" s="3"/>
      <c r="E133" s="3"/>
      <c r="F133" s="3"/>
      <c r="G133" s="3"/>
      <c r="H133" s="3"/>
      <c r="I133" s="3"/>
      <c r="J133" s="3"/>
      <c r="K133" s="3"/>
      <c r="L133" s="3"/>
      <c r="M133" s="3"/>
      <c r="N133" s="3"/>
      <c r="O133" s="3"/>
      <c r="P133" s="3"/>
      <c r="Q133" s="3"/>
      <c r="R133" s="3"/>
      <c r="S133" s="3"/>
      <c r="T133" s="3"/>
      <c r="U133" s="3"/>
      <c r="V133" s="3"/>
      <c r="W133" s="3"/>
      <c r="X133" s="3"/>
      <c r="Y133" s="3"/>
      <c r="Z133" s="3"/>
    </row>
    <row r="134" spans="1:26" ht="31.2">
      <c r="A134" s="1"/>
      <c r="B134" s="2"/>
      <c r="C134" s="2"/>
      <c r="D134" s="3"/>
      <c r="E134" s="3"/>
      <c r="F134" s="3"/>
      <c r="G134" s="3"/>
      <c r="H134" s="3"/>
      <c r="I134" s="3"/>
      <c r="J134" s="3"/>
      <c r="K134" s="3"/>
      <c r="L134" s="3"/>
      <c r="M134" s="3"/>
      <c r="N134" s="3"/>
      <c r="O134" s="3"/>
      <c r="P134" s="3"/>
      <c r="Q134" s="3"/>
      <c r="R134" s="3"/>
      <c r="S134" s="3"/>
      <c r="T134" s="3"/>
      <c r="U134" s="3"/>
      <c r="V134" s="3"/>
      <c r="W134" s="3"/>
      <c r="X134" s="3"/>
      <c r="Y134" s="3"/>
      <c r="Z134" s="3"/>
    </row>
    <row r="135" spans="1:26" ht="31.2">
      <c r="A135" s="1"/>
      <c r="B135" s="2"/>
      <c r="C135" s="2"/>
      <c r="D135" s="3"/>
      <c r="E135" s="3"/>
      <c r="F135" s="3"/>
      <c r="G135" s="3"/>
      <c r="H135" s="3"/>
      <c r="I135" s="3"/>
      <c r="J135" s="3"/>
      <c r="K135" s="3"/>
      <c r="L135" s="3"/>
      <c r="M135" s="3"/>
      <c r="N135" s="3"/>
      <c r="O135" s="3"/>
      <c r="P135" s="3"/>
      <c r="Q135" s="3"/>
      <c r="R135" s="3"/>
      <c r="S135" s="3"/>
      <c r="T135" s="3"/>
      <c r="U135" s="3"/>
      <c r="V135" s="3"/>
      <c r="W135" s="3"/>
      <c r="X135" s="3"/>
      <c r="Y135" s="3"/>
      <c r="Z135" s="3"/>
    </row>
    <row r="136" spans="1:26" ht="31.2">
      <c r="A136" s="1"/>
      <c r="B136" s="2"/>
      <c r="C136" s="2"/>
      <c r="D136" s="3"/>
      <c r="E136" s="3"/>
      <c r="F136" s="3"/>
      <c r="G136" s="3"/>
      <c r="H136" s="3"/>
      <c r="I136" s="3"/>
      <c r="J136" s="3"/>
      <c r="K136" s="3"/>
      <c r="L136" s="3"/>
      <c r="M136" s="3"/>
      <c r="N136" s="3"/>
      <c r="O136" s="3"/>
      <c r="P136" s="3"/>
      <c r="Q136" s="3"/>
      <c r="R136" s="3"/>
      <c r="S136" s="3"/>
      <c r="T136" s="3"/>
      <c r="U136" s="3"/>
      <c r="V136" s="3"/>
      <c r="W136" s="3"/>
      <c r="X136" s="3"/>
      <c r="Y136" s="3"/>
      <c r="Z136" s="3"/>
    </row>
    <row r="137" spans="1:26" ht="31.2">
      <c r="A137" s="1"/>
      <c r="B137" s="2"/>
      <c r="C137" s="2"/>
      <c r="D137" s="3"/>
      <c r="E137" s="3"/>
      <c r="F137" s="3"/>
      <c r="G137" s="3"/>
      <c r="H137" s="3"/>
      <c r="I137" s="3"/>
      <c r="J137" s="3"/>
      <c r="K137" s="3"/>
      <c r="L137" s="3"/>
      <c r="M137" s="3"/>
      <c r="N137" s="3"/>
      <c r="O137" s="3"/>
      <c r="P137" s="3"/>
      <c r="Q137" s="3"/>
      <c r="R137" s="3"/>
      <c r="S137" s="3"/>
      <c r="T137" s="3"/>
      <c r="U137" s="3"/>
      <c r="V137" s="3"/>
      <c r="W137" s="3"/>
      <c r="X137" s="3"/>
      <c r="Y137" s="3"/>
      <c r="Z137" s="3"/>
    </row>
    <row r="138" spans="1:26" ht="31.2">
      <c r="A138" s="1"/>
      <c r="B138" s="2"/>
      <c r="C138" s="2"/>
      <c r="D138" s="3"/>
      <c r="E138" s="3"/>
      <c r="F138" s="3"/>
      <c r="G138" s="3"/>
      <c r="H138" s="3"/>
      <c r="I138" s="3"/>
      <c r="J138" s="3"/>
      <c r="K138" s="3"/>
      <c r="L138" s="3"/>
      <c r="M138" s="3"/>
      <c r="N138" s="3"/>
      <c r="O138" s="3"/>
      <c r="P138" s="3"/>
      <c r="Q138" s="3"/>
      <c r="R138" s="3"/>
      <c r="S138" s="3"/>
      <c r="T138" s="3"/>
      <c r="U138" s="3"/>
      <c r="V138" s="3"/>
      <c r="W138" s="3"/>
      <c r="X138" s="3"/>
      <c r="Y138" s="3"/>
      <c r="Z138" s="3"/>
    </row>
    <row r="139" spans="1:26" ht="31.2">
      <c r="A139" s="1"/>
      <c r="B139" s="2"/>
      <c r="C139" s="2"/>
      <c r="D139" s="3"/>
      <c r="E139" s="3"/>
      <c r="F139" s="3"/>
      <c r="G139" s="3"/>
      <c r="H139" s="3"/>
      <c r="I139" s="3"/>
      <c r="J139" s="3"/>
      <c r="K139" s="3"/>
      <c r="L139" s="3"/>
      <c r="M139" s="3"/>
      <c r="N139" s="3"/>
      <c r="O139" s="3"/>
      <c r="P139" s="3"/>
      <c r="Q139" s="3"/>
      <c r="R139" s="3"/>
      <c r="S139" s="3"/>
      <c r="T139" s="3"/>
      <c r="U139" s="3"/>
      <c r="V139" s="3"/>
      <c r="W139" s="3"/>
      <c r="X139" s="3"/>
      <c r="Y139" s="3"/>
      <c r="Z139" s="3"/>
    </row>
    <row r="140" spans="1:26" ht="31.2">
      <c r="A140" s="1"/>
      <c r="B140" s="2"/>
      <c r="C140" s="2"/>
      <c r="D140" s="3"/>
      <c r="E140" s="3"/>
      <c r="F140" s="3"/>
      <c r="G140" s="3"/>
      <c r="H140" s="3"/>
      <c r="I140" s="3"/>
      <c r="J140" s="3"/>
      <c r="K140" s="3"/>
      <c r="L140" s="3"/>
      <c r="M140" s="3"/>
      <c r="N140" s="3"/>
      <c r="O140" s="3"/>
      <c r="P140" s="3"/>
      <c r="Q140" s="3"/>
      <c r="R140" s="3"/>
      <c r="S140" s="3"/>
      <c r="T140" s="3"/>
      <c r="U140" s="3"/>
      <c r="V140" s="3"/>
      <c r="W140" s="3"/>
      <c r="X140" s="3"/>
      <c r="Y140" s="3"/>
      <c r="Z140" s="3"/>
    </row>
    <row r="141" spans="1:26" ht="31.2">
      <c r="A141" s="1"/>
      <c r="B141" s="2"/>
      <c r="C141" s="2"/>
      <c r="D141" s="3"/>
      <c r="E141" s="3"/>
      <c r="F141" s="3"/>
      <c r="G141" s="3"/>
      <c r="H141" s="3"/>
      <c r="I141" s="3"/>
      <c r="J141" s="3"/>
      <c r="K141" s="3"/>
      <c r="L141" s="3"/>
      <c r="M141" s="3"/>
      <c r="N141" s="3"/>
      <c r="O141" s="3"/>
      <c r="P141" s="3"/>
      <c r="Q141" s="3"/>
      <c r="R141" s="3"/>
      <c r="S141" s="3"/>
      <c r="T141" s="3"/>
      <c r="U141" s="3"/>
      <c r="V141" s="3"/>
      <c r="W141" s="3"/>
      <c r="X141" s="3"/>
      <c r="Y141" s="3"/>
      <c r="Z141" s="3"/>
    </row>
    <row r="142" spans="1:26" ht="31.2">
      <c r="A142" s="1"/>
      <c r="B142" s="2"/>
      <c r="C142" s="2"/>
      <c r="D142" s="3"/>
      <c r="E142" s="3"/>
      <c r="F142" s="3"/>
      <c r="G142" s="3"/>
      <c r="H142" s="3"/>
      <c r="I142" s="3"/>
      <c r="J142" s="3"/>
      <c r="K142" s="3"/>
      <c r="L142" s="3"/>
      <c r="M142" s="3"/>
      <c r="N142" s="3"/>
      <c r="O142" s="3"/>
      <c r="P142" s="3"/>
      <c r="Q142" s="3"/>
      <c r="R142" s="3"/>
      <c r="S142" s="3"/>
      <c r="T142" s="3"/>
      <c r="U142" s="3"/>
      <c r="V142" s="3"/>
      <c r="W142" s="3"/>
      <c r="X142" s="3"/>
      <c r="Y142" s="3"/>
      <c r="Z142" s="3"/>
    </row>
    <row r="143" spans="1:26" ht="31.2">
      <c r="A143" s="1"/>
      <c r="B143" s="2"/>
      <c r="C143" s="2"/>
      <c r="D143" s="3"/>
      <c r="E143" s="3"/>
      <c r="F143" s="3"/>
      <c r="G143" s="3"/>
      <c r="H143" s="3"/>
      <c r="I143" s="3"/>
      <c r="J143" s="3"/>
      <c r="K143" s="3"/>
      <c r="L143" s="3"/>
      <c r="M143" s="3"/>
      <c r="N143" s="3"/>
      <c r="O143" s="3"/>
      <c r="P143" s="3"/>
      <c r="Q143" s="3"/>
      <c r="R143" s="3"/>
      <c r="S143" s="3"/>
      <c r="T143" s="3"/>
      <c r="U143" s="3"/>
      <c r="V143" s="3"/>
      <c r="W143" s="3"/>
      <c r="X143" s="3"/>
      <c r="Y143" s="3"/>
      <c r="Z143" s="3"/>
    </row>
    <row r="144" spans="1:26" ht="31.2">
      <c r="A144" s="1"/>
      <c r="B144" s="2"/>
      <c r="C144" s="2"/>
      <c r="D144" s="3"/>
      <c r="E144" s="3"/>
      <c r="F144" s="3"/>
      <c r="G144" s="3"/>
      <c r="H144" s="3"/>
      <c r="I144" s="3"/>
      <c r="J144" s="3"/>
      <c r="K144" s="3"/>
      <c r="L144" s="3"/>
      <c r="M144" s="3"/>
      <c r="N144" s="3"/>
      <c r="O144" s="3"/>
      <c r="P144" s="3"/>
      <c r="Q144" s="3"/>
      <c r="R144" s="3"/>
      <c r="S144" s="3"/>
      <c r="T144" s="3"/>
      <c r="U144" s="3"/>
      <c r="V144" s="3"/>
      <c r="W144" s="3"/>
      <c r="X144" s="3"/>
      <c r="Y144" s="3"/>
      <c r="Z144" s="3"/>
    </row>
    <row r="145" spans="1:26" ht="31.2">
      <c r="A145" s="1"/>
      <c r="B145" s="2"/>
      <c r="C145" s="2"/>
      <c r="D145" s="3"/>
      <c r="E145" s="3"/>
      <c r="F145" s="3"/>
      <c r="G145" s="3"/>
      <c r="H145" s="3"/>
      <c r="I145" s="3"/>
      <c r="J145" s="3"/>
      <c r="K145" s="3"/>
      <c r="L145" s="3"/>
      <c r="M145" s="3"/>
      <c r="N145" s="3"/>
      <c r="O145" s="3"/>
      <c r="P145" s="3"/>
      <c r="Q145" s="3"/>
      <c r="R145" s="3"/>
      <c r="S145" s="3"/>
      <c r="T145" s="3"/>
      <c r="U145" s="3"/>
      <c r="V145" s="3"/>
      <c r="W145" s="3"/>
      <c r="X145" s="3"/>
      <c r="Y145" s="3"/>
      <c r="Z145" s="3"/>
    </row>
    <row r="146" spans="1:26" ht="31.2">
      <c r="A146" s="1"/>
      <c r="B146" s="2"/>
      <c r="C146" s="2"/>
      <c r="D146" s="3"/>
      <c r="E146" s="3"/>
      <c r="F146" s="3"/>
      <c r="G146" s="3"/>
      <c r="H146" s="3"/>
      <c r="I146" s="3"/>
      <c r="J146" s="3"/>
      <c r="K146" s="3"/>
      <c r="L146" s="3"/>
      <c r="M146" s="3"/>
      <c r="N146" s="3"/>
      <c r="O146" s="3"/>
      <c r="P146" s="3"/>
      <c r="Q146" s="3"/>
      <c r="R146" s="3"/>
      <c r="S146" s="3"/>
      <c r="T146" s="3"/>
      <c r="U146" s="3"/>
      <c r="V146" s="3"/>
      <c r="W146" s="3"/>
      <c r="X146" s="3"/>
      <c r="Y146" s="3"/>
      <c r="Z146" s="3"/>
    </row>
    <row r="147" spans="1:26" ht="31.2">
      <c r="A147" s="1"/>
      <c r="B147" s="2"/>
      <c r="C147" s="2"/>
      <c r="D147" s="3"/>
      <c r="E147" s="3"/>
      <c r="F147" s="3"/>
      <c r="G147" s="3"/>
      <c r="H147" s="3"/>
      <c r="I147" s="3"/>
      <c r="J147" s="3"/>
      <c r="K147" s="3"/>
      <c r="L147" s="3"/>
      <c r="M147" s="3"/>
      <c r="N147" s="3"/>
      <c r="O147" s="3"/>
      <c r="P147" s="3"/>
      <c r="Q147" s="3"/>
      <c r="R147" s="3"/>
      <c r="S147" s="3"/>
      <c r="T147" s="3"/>
      <c r="U147" s="3"/>
      <c r="V147" s="3"/>
      <c r="W147" s="3"/>
      <c r="X147" s="3"/>
      <c r="Y147" s="3"/>
      <c r="Z147" s="3"/>
    </row>
    <row r="148" spans="1:26" ht="31.2">
      <c r="A148" s="1"/>
      <c r="B148" s="2"/>
      <c r="C148" s="2"/>
      <c r="D148" s="3"/>
      <c r="E148" s="3"/>
      <c r="F148" s="3"/>
      <c r="G148" s="3"/>
      <c r="H148" s="3"/>
      <c r="I148" s="3"/>
      <c r="J148" s="3"/>
      <c r="K148" s="3"/>
      <c r="L148" s="3"/>
      <c r="M148" s="3"/>
      <c r="N148" s="3"/>
      <c r="O148" s="3"/>
      <c r="P148" s="3"/>
      <c r="Q148" s="3"/>
      <c r="R148" s="3"/>
      <c r="S148" s="3"/>
      <c r="T148" s="3"/>
      <c r="U148" s="3"/>
      <c r="V148" s="3"/>
      <c r="W148" s="3"/>
      <c r="X148" s="3"/>
      <c r="Y148" s="3"/>
      <c r="Z148" s="3"/>
    </row>
    <row r="149" spans="1:26" ht="31.2">
      <c r="A149" s="1"/>
      <c r="B149" s="2"/>
      <c r="C149" s="2"/>
      <c r="D149" s="3"/>
      <c r="E149" s="3"/>
      <c r="F149" s="3"/>
      <c r="G149" s="3"/>
      <c r="H149" s="3"/>
      <c r="I149" s="3"/>
      <c r="J149" s="3"/>
      <c r="K149" s="3"/>
      <c r="L149" s="3"/>
      <c r="M149" s="3"/>
      <c r="N149" s="3"/>
      <c r="O149" s="3"/>
      <c r="P149" s="3"/>
      <c r="Q149" s="3"/>
      <c r="R149" s="3"/>
      <c r="S149" s="3"/>
      <c r="T149" s="3"/>
      <c r="U149" s="3"/>
      <c r="V149" s="3"/>
      <c r="W149" s="3"/>
      <c r="X149" s="3"/>
      <c r="Y149" s="3"/>
      <c r="Z149" s="3"/>
    </row>
    <row r="150" spans="1:26" ht="31.2">
      <c r="A150" s="1"/>
      <c r="B150" s="2"/>
      <c r="C150" s="2"/>
      <c r="D150" s="3"/>
      <c r="E150" s="3"/>
      <c r="F150" s="3"/>
      <c r="G150" s="3"/>
      <c r="H150" s="3"/>
      <c r="I150" s="3"/>
      <c r="J150" s="3"/>
      <c r="K150" s="3"/>
      <c r="L150" s="3"/>
      <c r="M150" s="3"/>
      <c r="N150" s="3"/>
      <c r="O150" s="3"/>
      <c r="P150" s="3"/>
      <c r="Q150" s="3"/>
      <c r="R150" s="3"/>
      <c r="S150" s="3"/>
      <c r="T150" s="3"/>
      <c r="U150" s="3"/>
      <c r="V150" s="3"/>
      <c r="W150" s="3"/>
      <c r="X150" s="3"/>
      <c r="Y150" s="3"/>
      <c r="Z150" s="3"/>
    </row>
    <row r="151" spans="1:26" ht="31.2">
      <c r="A151" s="1"/>
      <c r="B151" s="2"/>
      <c r="C151" s="2"/>
      <c r="D151" s="3"/>
      <c r="E151" s="3"/>
      <c r="F151" s="3"/>
      <c r="G151" s="3"/>
      <c r="H151" s="3"/>
      <c r="I151" s="3"/>
      <c r="J151" s="3"/>
      <c r="K151" s="3"/>
      <c r="L151" s="3"/>
      <c r="M151" s="3"/>
      <c r="N151" s="3"/>
      <c r="O151" s="3"/>
      <c r="P151" s="3"/>
      <c r="Q151" s="3"/>
      <c r="R151" s="3"/>
      <c r="S151" s="3"/>
      <c r="T151" s="3"/>
      <c r="U151" s="3"/>
      <c r="V151" s="3"/>
      <c r="W151" s="3"/>
      <c r="X151" s="3"/>
      <c r="Y151" s="3"/>
      <c r="Z151" s="3"/>
    </row>
    <row r="152" spans="1:26" ht="31.2">
      <c r="A152" s="1"/>
      <c r="B152" s="2"/>
      <c r="C152" s="2"/>
      <c r="D152" s="3"/>
      <c r="E152" s="3"/>
      <c r="F152" s="3"/>
      <c r="G152" s="3"/>
      <c r="H152" s="3"/>
      <c r="I152" s="3"/>
      <c r="J152" s="3"/>
      <c r="K152" s="3"/>
      <c r="L152" s="3"/>
      <c r="M152" s="3"/>
      <c r="N152" s="3"/>
      <c r="O152" s="3"/>
      <c r="P152" s="3"/>
      <c r="Q152" s="3"/>
      <c r="R152" s="3"/>
      <c r="S152" s="3"/>
      <c r="T152" s="3"/>
      <c r="U152" s="3"/>
      <c r="V152" s="3"/>
      <c r="W152" s="3"/>
      <c r="X152" s="3"/>
      <c r="Y152" s="3"/>
      <c r="Z152" s="3"/>
    </row>
    <row r="153" spans="1:26" ht="31.2">
      <c r="A153" s="1"/>
      <c r="B153" s="2"/>
      <c r="C153" s="2"/>
      <c r="D153" s="3"/>
      <c r="E153" s="3"/>
      <c r="F153" s="3"/>
      <c r="G153" s="3"/>
      <c r="H153" s="3"/>
      <c r="I153" s="3"/>
      <c r="J153" s="3"/>
      <c r="K153" s="3"/>
      <c r="L153" s="3"/>
      <c r="M153" s="3"/>
      <c r="N153" s="3"/>
      <c r="O153" s="3"/>
      <c r="P153" s="3"/>
      <c r="Q153" s="3"/>
      <c r="R153" s="3"/>
      <c r="S153" s="3"/>
      <c r="T153" s="3"/>
      <c r="U153" s="3"/>
      <c r="V153" s="3"/>
      <c r="W153" s="3"/>
      <c r="X153" s="3"/>
      <c r="Y153" s="3"/>
      <c r="Z153" s="3"/>
    </row>
    <row r="154" spans="1:26" ht="31.2">
      <c r="A154" s="1"/>
      <c r="B154" s="2"/>
      <c r="C154" s="2"/>
      <c r="D154" s="3"/>
      <c r="E154" s="3"/>
      <c r="F154" s="3"/>
      <c r="G154" s="3"/>
      <c r="H154" s="3"/>
      <c r="I154" s="3"/>
      <c r="J154" s="3"/>
      <c r="K154" s="3"/>
      <c r="L154" s="3"/>
      <c r="M154" s="3"/>
      <c r="N154" s="3"/>
      <c r="O154" s="3"/>
      <c r="P154" s="3"/>
      <c r="Q154" s="3"/>
      <c r="R154" s="3"/>
      <c r="S154" s="3"/>
      <c r="T154" s="3"/>
      <c r="U154" s="3"/>
      <c r="V154" s="3"/>
      <c r="W154" s="3"/>
      <c r="X154" s="3"/>
      <c r="Y154" s="3"/>
      <c r="Z154" s="3"/>
    </row>
    <row r="155" spans="1:26" ht="31.2">
      <c r="A155" s="1"/>
      <c r="B155" s="2"/>
      <c r="C155" s="2"/>
      <c r="D155" s="3"/>
      <c r="E155" s="3"/>
      <c r="F155" s="3"/>
      <c r="G155" s="3"/>
      <c r="H155" s="3"/>
      <c r="I155" s="3"/>
      <c r="J155" s="3"/>
      <c r="K155" s="3"/>
      <c r="L155" s="3"/>
      <c r="M155" s="3"/>
      <c r="N155" s="3"/>
      <c r="O155" s="3"/>
      <c r="P155" s="3"/>
      <c r="Q155" s="3"/>
      <c r="R155" s="3"/>
      <c r="S155" s="3"/>
      <c r="T155" s="3"/>
      <c r="U155" s="3"/>
      <c r="V155" s="3"/>
      <c r="W155" s="3"/>
      <c r="X155" s="3"/>
      <c r="Y155" s="3"/>
      <c r="Z155" s="3"/>
    </row>
    <row r="156" spans="1:26" ht="31.2">
      <c r="A156" s="1"/>
      <c r="B156" s="2"/>
      <c r="C156" s="2"/>
      <c r="D156" s="3"/>
      <c r="E156" s="3"/>
      <c r="F156" s="3"/>
      <c r="G156" s="3"/>
      <c r="H156" s="3"/>
      <c r="I156" s="3"/>
      <c r="J156" s="3"/>
      <c r="K156" s="3"/>
      <c r="L156" s="3"/>
      <c r="M156" s="3"/>
      <c r="N156" s="3"/>
      <c r="O156" s="3"/>
      <c r="P156" s="3"/>
      <c r="Q156" s="3"/>
      <c r="R156" s="3"/>
      <c r="S156" s="3"/>
      <c r="T156" s="3"/>
      <c r="U156" s="3"/>
      <c r="V156" s="3"/>
      <c r="W156" s="3"/>
      <c r="X156" s="3"/>
      <c r="Y156" s="3"/>
      <c r="Z156" s="3"/>
    </row>
    <row r="157" spans="1:26" ht="31.2">
      <c r="A157" s="1"/>
      <c r="B157" s="2"/>
      <c r="C157" s="2"/>
      <c r="D157" s="3"/>
      <c r="E157" s="3"/>
      <c r="F157" s="3"/>
      <c r="G157" s="3"/>
      <c r="H157" s="3"/>
      <c r="I157" s="3"/>
      <c r="J157" s="3"/>
      <c r="K157" s="3"/>
      <c r="L157" s="3"/>
      <c r="M157" s="3"/>
      <c r="N157" s="3"/>
      <c r="O157" s="3"/>
      <c r="P157" s="3"/>
      <c r="Q157" s="3"/>
      <c r="R157" s="3"/>
      <c r="S157" s="3"/>
      <c r="T157" s="3"/>
      <c r="U157" s="3"/>
      <c r="V157" s="3"/>
      <c r="W157" s="3"/>
      <c r="X157" s="3"/>
      <c r="Y157" s="3"/>
      <c r="Z157" s="3"/>
    </row>
    <row r="158" spans="1:26" ht="31.2">
      <c r="A158" s="1"/>
      <c r="B158" s="2"/>
      <c r="C158" s="2"/>
      <c r="D158" s="3"/>
      <c r="E158" s="3"/>
      <c r="F158" s="3"/>
      <c r="G158" s="3"/>
      <c r="H158" s="3"/>
      <c r="I158" s="3"/>
      <c r="J158" s="3"/>
      <c r="K158" s="3"/>
      <c r="L158" s="3"/>
      <c r="M158" s="3"/>
      <c r="N158" s="3"/>
      <c r="O158" s="3"/>
      <c r="P158" s="3"/>
      <c r="Q158" s="3"/>
      <c r="R158" s="3"/>
      <c r="S158" s="3"/>
      <c r="T158" s="3"/>
      <c r="U158" s="3"/>
      <c r="V158" s="3"/>
      <c r="W158" s="3"/>
      <c r="X158" s="3"/>
      <c r="Y158" s="3"/>
      <c r="Z158" s="3"/>
    </row>
    <row r="159" spans="1:26" ht="31.2">
      <c r="A159" s="1"/>
      <c r="B159" s="2"/>
      <c r="C159" s="2"/>
      <c r="D159" s="3"/>
      <c r="E159" s="3"/>
      <c r="F159" s="3"/>
      <c r="G159" s="3"/>
      <c r="H159" s="3"/>
      <c r="I159" s="3"/>
      <c r="J159" s="3"/>
      <c r="K159" s="3"/>
      <c r="L159" s="3"/>
      <c r="M159" s="3"/>
      <c r="N159" s="3"/>
      <c r="O159" s="3"/>
      <c r="P159" s="3"/>
      <c r="Q159" s="3"/>
      <c r="R159" s="3"/>
      <c r="S159" s="3"/>
      <c r="T159" s="3"/>
      <c r="U159" s="3"/>
      <c r="V159" s="3"/>
      <c r="W159" s="3"/>
      <c r="X159" s="3"/>
      <c r="Y159" s="3"/>
      <c r="Z159" s="3"/>
    </row>
    <row r="160" spans="1:26" ht="31.2">
      <c r="A160" s="1"/>
      <c r="B160" s="2"/>
      <c r="C160" s="2"/>
      <c r="D160" s="3"/>
      <c r="E160" s="3"/>
      <c r="F160" s="3"/>
      <c r="G160" s="3"/>
      <c r="H160" s="3"/>
      <c r="I160" s="3"/>
      <c r="J160" s="3"/>
      <c r="K160" s="3"/>
      <c r="L160" s="3"/>
      <c r="M160" s="3"/>
      <c r="N160" s="3"/>
      <c r="O160" s="3"/>
      <c r="P160" s="3"/>
      <c r="Q160" s="3"/>
      <c r="R160" s="3"/>
      <c r="S160" s="3"/>
      <c r="T160" s="3"/>
      <c r="U160" s="3"/>
      <c r="V160" s="3"/>
      <c r="W160" s="3"/>
      <c r="X160" s="3"/>
      <c r="Y160" s="3"/>
      <c r="Z160" s="3"/>
    </row>
    <row r="161" spans="1:26" ht="31.2">
      <c r="A161" s="1"/>
      <c r="B161" s="2"/>
      <c r="C161" s="2"/>
      <c r="D161" s="3"/>
      <c r="E161" s="3"/>
      <c r="F161" s="3"/>
      <c r="G161" s="3"/>
      <c r="H161" s="3"/>
      <c r="I161" s="3"/>
      <c r="J161" s="3"/>
      <c r="K161" s="3"/>
      <c r="L161" s="3"/>
      <c r="M161" s="3"/>
      <c r="N161" s="3"/>
      <c r="O161" s="3"/>
      <c r="P161" s="3"/>
      <c r="Q161" s="3"/>
      <c r="R161" s="3"/>
      <c r="S161" s="3"/>
      <c r="T161" s="3"/>
      <c r="U161" s="3"/>
      <c r="V161" s="3"/>
      <c r="W161" s="3"/>
      <c r="X161" s="3"/>
      <c r="Y161" s="3"/>
      <c r="Z161" s="3"/>
    </row>
    <row r="162" spans="1:26" ht="31.2">
      <c r="A162" s="1"/>
      <c r="B162" s="2"/>
      <c r="C162" s="2"/>
      <c r="D162" s="3"/>
      <c r="E162" s="3"/>
      <c r="F162" s="3"/>
      <c r="G162" s="3"/>
      <c r="H162" s="3"/>
      <c r="I162" s="3"/>
      <c r="J162" s="3"/>
      <c r="K162" s="3"/>
      <c r="L162" s="3"/>
      <c r="M162" s="3"/>
      <c r="N162" s="3"/>
      <c r="O162" s="3"/>
      <c r="P162" s="3"/>
      <c r="Q162" s="3"/>
      <c r="R162" s="3"/>
      <c r="S162" s="3"/>
      <c r="T162" s="3"/>
      <c r="U162" s="3"/>
      <c r="V162" s="3"/>
      <c r="W162" s="3"/>
      <c r="X162" s="3"/>
      <c r="Y162" s="3"/>
      <c r="Z162" s="3"/>
    </row>
    <row r="163" spans="1:26" ht="31.2">
      <c r="A163" s="1"/>
      <c r="B163" s="2"/>
      <c r="C163" s="2"/>
      <c r="D163" s="3"/>
      <c r="E163" s="3"/>
      <c r="F163" s="3"/>
      <c r="G163" s="3"/>
      <c r="H163" s="3"/>
      <c r="I163" s="3"/>
      <c r="J163" s="3"/>
      <c r="K163" s="3"/>
      <c r="L163" s="3"/>
      <c r="M163" s="3"/>
      <c r="N163" s="3"/>
      <c r="O163" s="3"/>
      <c r="P163" s="3"/>
      <c r="Q163" s="3"/>
      <c r="R163" s="3"/>
      <c r="S163" s="3"/>
      <c r="T163" s="3"/>
      <c r="U163" s="3"/>
      <c r="V163" s="3"/>
      <c r="W163" s="3"/>
      <c r="X163" s="3"/>
      <c r="Y163" s="3"/>
      <c r="Z163" s="3"/>
    </row>
    <row r="164" spans="1:26" ht="31.2">
      <c r="A164" s="1"/>
      <c r="B164" s="2"/>
      <c r="C164" s="2"/>
      <c r="D164" s="3"/>
      <c r="E164" s="3"/>
      <c r="F164" s="3"/>
      <c r="G164" s="3"/>
      <c r="H164" s="3"/>
      <c r="I164" s="3"/>
      <c r="J164" s="3"/>
      <c r="K164" s="3"/>
      <c r="L164" s="3"/>
      <c r="M164" s="3"/>
      <c r="N164" s="3"/>
      <c r="O164" s="3"/>
      <c r="P164" s="3"/>
      <c r="Q164" s="3"/>
      <c r="R164" s="3"/>
      <c r="S164" s="3"/>
      <c r="T164" s="3"/>
      <c r="U164" s="3"/>
      <c r="V164" s="3"/>
      <c r="W164" s="3"/>
      <c r="X164" s="3"/>
      <c r="Y164" s="3"/>
      <c r="Z164" s="3"/>
    </row>
    <row r="165" spans="1:26" ht="31.2">
      <c r="A165" s="1"/>
      <c r="B165" s="2"/>
      <c r="C165" s="2"/>
      <c r="D165" s="3"/>
      <c r="E165" s="3"/>
      <c r="F165" s="3"/>
      <c r="G165" s="3"/>
      <c r="H165" s="3"/>
      <c r="I165" s="3"/>
      <c r="J165" s="3"/>
      <c r="K165" s="3"/>
      <c r="L165" s="3"/>
      <c r="M165" s="3"/>
      <c r="N165" s="3"/>
      <c r="O165" s="3"/>
      <c r="P165" s="3"/>
      <c r="Q165" s="3"/>
      <c r="R165" s="3"/>
      <c r="S165" s="3"/>
      <c r="T165" s="3"/>
      <c r="U165" s="3"/>
      <c r="V165" s="3"/>
      <c r="W165" s="3"/>
      <c r="X165" s="3"/>
      <c r="Y165" s="3"/>
      <c r="Z165" s="3"/>
    </row>
    <row r="166" spans="1:26" ht="31.2">
      <c r="A166" s="1"/>
      <c r="B166" s="2"/>
      <c r="C166" s="2"/>
      <c r="D166" s="3"/>
      <c r="E166" s="3"/>
      <c r="F166" s="3"/>
      <c r="G166" s="3"/>
      <c r="H166" s="3"/>
      <c r="I166" s="3"/>
      <c r="J166" s="3"/>
      <c r="K166" s="3"/>
      <c r="L166" s="3"/>
      <c r="M166" s="3"/>
      <c r="N166" s="3"/>
      <c r="O166" s="3"/>
      <c r="P166" s="3"/>
      <c r="Q166" s="3"/>
      <c r="R166" s="3"/>
      <c r="S166" s="3"/>
      <c r="T166" s="3"/>
      <c r="U166" s="3"/>
      <c r="V166" s="3"/>
      <c r="W166" s="3"/>
      <c r="X166" s="3"/>
      <c r="Y166" s="3"/>
      <c r="Z166" s="3"/>
    </row>
    <row r="167" spans="1:26" ht="31.2">
      <c r="A167" s="1"/>
      <c r="B167" s="2"/>
      <c r="C167" s="2"/>
      <c r="D167" s="3"/>
      <c r="E167" s="3"/>
      <c r="F167" s="3"/>
      <c r="G167" s="3"/>
      <c r="H167" s="3"/>
      <c r="I167" s="3"/>
      <c r="J167" s="3"/>
      <c r="K167" s="3"/>
      <c r="L167" s="3"/>
      <c r="M167" s="3"/>
      <c r="N167" s="3"/>
      <c r="O167" s="3"/>
      <c r="P167" s="3"/>
      <c r="Q167" s="3"/>
      <c r="R167" s="3"/>
      <c r="S167" s="3"/>
      <c r="T167" s="3"/>
      <c r="U167" s="3"/>
      <c r="V167" s="3"/>
      <c r="W167" s="3"/>
      <c r="X167" s="3"/>
      <c r="Y167" s="3"/>
      <c r="Z167" s="3"/>
    </row>
    <row r="168" spans="1:26" ht="31.2">
      <c r="A168" s="1"/>
      <c r="B168" s="2"/>
      <c r="C168" s="2"/>
      <c r="D168" s="3"/>
      <c r="E168" s="3"/>
      <c r="F168" s="3"/>
      <c r="G168" s="3"/>
      <c r="H168" s="3"/>
      <c r="I168" s="3"/>
      <c r="J168" s="3"/>
      <c r="K168" s="3"/>
      <c r="L168" s="3"/>
      <c r="M168" s="3"/>
      <c r="N168" s="3"/>
      <c r="O168" s="3"/>
      <c r="P168" s="3"/>
      <c r="Q168" s="3"/>
      <c r="R168" s="3"/>
      <c r="S168" s="3"/>
      <c r="T168" s="3"/>
      <c r="U168" s="3"/>
      <c r="V168" s="3"/>
      <c r="W168" s="3"/>
      <c r="X168" s="3"/>
      <c r="Y168" s="3"/>
      <c r="Z168" s="3"/>
    </row>
    <row r="169" spans="1:26" ht="31.2">
      <c r="A169" s="1"/>
      <c r="B169" s="2"/>
      <c r="C169" s="2"/>
      <c r="D169" s="3"/>
      <c r="E169" s="3"/>
      <c r="F169" s="3"/>
      <c r="G169" s="3"/>
      <c r="H169" s="3"/>
      <c r="I169" s="3"/>
      <c r="J169" s="3"/>
      <c r="K169" s="3"/>
      <c r="L169" s="3"/>
      <c r="M169" s="3"/>
      <c r="N169" s="3"/>
      <c r="O169" s="3"/>
      <c r="P169" s="3"/>
      <c r="Q169" s="3"/>
      <c r="R169" s="3"/>
      <c r="S169" s="3"/>
      <c r="T169" s="3"/>
      <c r="U169" s="3"/>
      <c r="V169" s="3"/>
      <c r="W169" s="3"/>
      <c r="X169" s="3"/>
      <c r="Y169" s="3"/>
      <c r="Z169" s="3"/>
    </row>
    <row r="170" spans="1:26" ht="31.2">
      <c r="A170" s="1"/>
      <c r="B170" s="2"/>
      <c r="C170" s="2"/>
      <c r="D170" s="3"/>
      <c r="E170" s="3"/>
      <c r="F170" s="3"/>
      <c r="G170" s="3"/>
      <c r="H170" s="3"/>
      <c r="I170" s="3"/>
      <c r="J170" s="3"/>
      <c r="K170" s="3"/>
      <c r="L170" s="3"/>
      <c r="M170" s="3"/>
      <c r="N170" s="3"/>
      <c r="O170" s="3"/>
      <c r="P170" s="3"/>
      <c r="Q170" s="3"/>
      <c r="R170" s="3"/>
      <c r="S170" s="3"/>
      <c r="T170" s="3"/>
      <c r="U170" s="3"/>
      <c r="V170" s="3"/>
      <c r="W170" s="3"/>
      <c r="X170" s="3"/>
      <c r="Y170" s="3"/>
      <c r="Z170" s="3"/>
    </row>
    <row r="171" spans="1:26" ht="31.2">
      <c r="A171" s="1"/>
      <c r="B171" s="2"/>
      <c r="C171" s="2"/>
      <c r="D171" s="3"/>
      <c r="E171" s="3"/>
      <c r="F171" s="3"/>
      <c r="G171" s="3"/>
      <c r="H171" s="3"/>
      <c r="I171" s="3"/>
      <c r="J171" s="3"/>
      <c r="K171" s="3"/>
      <c r="L171" s="3"/>
      <c r="M171" s="3"/>
      <c r="N171" s="3"/>
      <c r="O171" s="3"/>
      <c r="P171" s="3"/>
      <c r="Q171" s="3"/>
      <c r="R171" s="3"/>
      <c r="S171" s="3"/>
      <c r="T171" s="3"/>
      <c r="U171" s="3"/>
      <c r="V171" s="3"/>
      <c r="W171" s="3"/>
      <c r="X171" s="3"/>
      <c r="Y171" s="3"/>
      <c r="Z171" s="3"/>
    </row>
    <row r="172" spans="1:26" ht="31.2">
      <c r="A172" s="1"/>
      <c r="B172" s="2"/>
      <c r="C172" s="2"/>
      <c r="D172" s="3"/>
      <c r="E172" s="3"/>
      <c r="F172" s="3"/>
      <c r="G172" s="3"/>
      <c r="H172" s="3"/>
      <c r="I172" s="3"/>
      <c r="J172" s="3"/>
      <c r="K172" s="3"/>
      <c r="L172" s="3"/>
      <c r="M172" s="3"/>
      <c r="N172" s="3"/>
      <c r="O172" s="3"/>
      <c r="P172" s="3"/>
      <c r="Q172" s="3"/>
      <c r="R172" s="3"/>
      <c r="S172" s="3"/>
      <c r="T172" s="3"/>
      <c r="U172" s="3"/>
      <c r="V172" s="3"/>
      <c r="W172" s="3"/>
      <c r="X172" s="3"/>
      <c r="Y172" s="3"/>
      <c r="Z172" s="3"/>
    </row>
    <row r="173" spans="1:26" ht="31.2">
      <c r="A173" s="1"/>
      <c r="B173" s="2"/>
      <c r="C173" s="2"/>
      <c r="D173" s="3"/>
      <c r="E173" s="3"/>
      <c r="F173" s="3"/>
      <c r="G173" s="3"/>
      <c r="H173" s="3"/>
      <c r="I173" s="3"/>
      <c r="J173" s="3"/>
      <c r="K173" s="3"/>
      <c r="L173" s="3"/>
      <c r="M173" s="3"/>
      <c r="N173" s="3"/>
      <c r="O173" s="3"/>
      <c r="P173" s="3"/>
      <c r="Q173" s="3"/>
      <c r="R173" s="3"/>
      <c r="S173" s="3"/>
      <c r="T173" s="3"/>
      <c r="U173" s="3"/>
      <c r="V173" s="3"/>
      <c r="W173" s="3"/>
      <c r="X173" s="3"/>
      <c r="Y173" s="3"/>
      <c r="Z173" s="3"/>
    </row>
    <row r="174" spans="1:26" ht="31.2">
      <c r="A174" s="1"/>
      <c r="B174" s="2"/>
      <c r="C174" s="2"/>
      <c r="D174" s="3"/>
      <c r="E174" s="3"/>
      <c r="F174" s="3"/>
      <c r="G174" s="3"/>
      <c r="H174" s="3"/>
      <c r="I174" s="3"/>
      <c r="J174" s="3"/>
      <c r="K174" s="3"/>
      <c r="L174" s="3"/>
      <c r="M174" s="3"/>
      <c r="N174" s="3"/>
      <c r="O174" s="3"/>
      <c r="P174" s="3"/>
      <c r="Q174" s="3"/>
      <c r="R174" s="3"/>
      <c r="S174" s="3"/>
      <c r="T174" s="3"/>
      <c r="U174" s="3"/>
      <c r="V174" s="3"/>
      <c r="W174" s="3"/>
      <c r="X174" s="3"/>
      <c r="Y174" s="3"/>
      <c r="Z174" s="3"/>
    </row>
    <row r="175" spans="1:26" ht="31.2">
      <c r="A175" s="1"/>
      <c r="B175" s="2"/>
      <c r="C175" s="2"/>
      <c r="D175" s="3"/>
      <c r="E175" s="3"/>
      <c r="F175" s="3"/>
      <c r="G175" s="3"/>
      <c r="H175" s="3"/>
      <c r="I175" s="3"/>
      <c r="J175" s="3"/>
      <c r="K175" s="3"/>
      <c r="L175" s="3"/>
      <c r="M175" s="3"/>
      <c r="N175" s="3"/>
      <c r="O175" s="3"/>
      <c r="P175" s="3"/>
      <c r="Q175" s="3"/>
      <c r="R175" s="3"/>
      <c r="S175" s="3"/>
      <c r="T175" s="3"/>
      <c r="U175" s="3"/>
      <c r="V175" s="3"/>
      <c r="W175" s="3"/>
      <c r="X175" s="3"/>
      <c r="Y175" s="3"/>
      <c r="Z175" s="3"/>
    </row>
    <row r="176" spans="1:26" ht="31.2">
      <c r="A176" s="1"/>
      <c r="B176" s="2"/>
      <c r="C176" s="2"/>
      <c r="D176" s="3"/>
      <c r="E176" s="3"/>
      <c r="F176" s="3"/>
      <c r="G176" s="3"/>
      <c r="H176" s="3"/>
      <c r="I176" s="3"/>
      <c r="J176" s="3"/>
      <c r="K176" s="3"/>
      <c r="L176" s="3"/>
      <c r="M176" s="3"/>
      <c r="N176" s="3"/>
      <c r="O176" s="3"/>
      <c r="P176" s="3"/>
      <c r="Q176" s="3"/>
      <c r="R176" s="3"/>
      <c r="S176" s="3"/>
      <c r="T176" s="3"/>
      <c r="U176" s="3"/>
      <c r="V176" s="3"/>
      <c r="W176" s="3"/>
      <c r="X176" s="3"/>
      <c r="Y176" s="3"/>
      <c r="Z176" s="3"/>
    </row>
    <row r="177" spans="1:26" ht="31.2">
      <c r="A177" s="1"/>
      <c r="B177" s="2"/>
      <c r="C177" s="2"/>
      <c r="D177" s="3"/>
      <c r="E177" s="3"/>
      <c r="F177" s="3"/>
      <c r="G177" s="3"/>
      <c r="H177" s="3"/>
      <c r="I177" s="3"/>
      <c r="J177" s="3"/>
      <c r="K177" s="3"/>
      <c r="L177" s="3"/>
      <c r="M177" s="3"/>
      <c r="N177" s="3"/>
      <c r="O177" s="3"/>
      <c r="P177" s="3"/>
      <c r="Q177" s="3"/>
      <c r="R177" s="3"/>
      <c r="S177" s="3"/>
      <c r="T177" s="3"/>
      <c r="U177" s="3"/>
      <c r="V177" s="3"/>
      <c r="W177" s="3"/>
      <c r="X177" s="3"/>
      <c r="Y177" s="3"/>
      <c r="Z177" s="3"/>
    </row>
    <row r="178" spans="1:26" ht="31.2">
      <c r="A178" s="1"/>
      <c r="B178" s="2"/>
      <c r="C178" s="2"/>
      <c r="D178" s="3"/>
      <c r="E178" s="3"/>
      <c r="F178" s="3"/>
      <c r="G178" s="3"/>
      <c r="H178" s="3"/>
      <c r="I178" s="3"/>
      <c r="J178" s="3"/>
      <c r="K178" s="3"/>
      <c r="L178" s="3"/>
      <c r="M178" s="3"/>
      <c r="N178" s="3"/>
      <c r="O178" s="3"/>
      <c r="P178" s="3"/>
      <c r="Q178" s="3"/>
      <c r="R178" s="3"/>
      <c r="S178" s="3"/>
      <c r="T178" s="3"/>
      <c r="U178" s="3"/>
      <c r="V178" s="3"/>
      <c r="W178" s="3"/>
      <c r="X178" s="3"/>
      <c r="Y178" s="3"/>
      <c r="Z178" s="3"/>
    </row>
    <row r="179" spans="1:26" ht="31.2">
      <c r="A179" s="1"/>
      <c r="B179" s="2"/>
      <c r="C179" s="2"/>
      <c r="D179" s="3"/>
      <c r="E179" s="3"/>
      <c r="F179" s="3"/>
      <c r="G179" s="3"/>
      <c r="H179" s="3"/>
      <c r="I179" s="3"/>
      <c r="J179" s="3"/>
      <c r="K179" s="3"/>
      <c r="L179" s="3"/>
      <c r="M179" s="3"/>
      <c r="N179" s="3"/>
      <c r="O179" s="3"/>
      <c r="P179" s="3"/>
      <c r="Q179" s="3"/>
      <c r="R179" s="3"/>
      <c r="S179" s="3"/>
      <c r="T179" s="3"/>
      <c r="U179" s="3"/>
      <c r="V179" s="3"/>
      <c r="W179" s="3"/>
      <c r="X179" s="3"/>
      <c r="Y179" s="3"/>
      <c r="Z179" s="3"/>
    </row>
    <row r="180" spans="1:26" ht="31.2">
      <c r="A180" s="1"/>
      <c r="B180" s="2"/>
      <c r="C180" s="2"/>
      <c r="D180" s="3"/>
      <c r="E180" s="3"/>
      <c r="F180" s="3"/>
      <c r="G180" s="3"/>
      <c r="H180" s="3"/>
      <c r="I180" s="3"/>
      <c r="J180" s="3"/>
      <c r="K180" s="3"/>
      <c r="L180" s="3"/>
      <c r="M180" s="3"/>
      <c r="N180" s="3"/>
      <c r="O180" s="3"/>
      <c r="P180" s="3"/>
      <c r="Q180" s="3"/>
      <c r="R180" s="3"/>
      <c r="S180" s="3"/>
      <c r="T180" s="3"/>
      <c r="U180" s="3"/>
      <c r="V180" s="3"/>
      <c r="W180" s="3"/>
      <c r="X180" s="3"/>
      <c r="Y180" s="3"/>
      <c r="Z180" s="3"/>
    </row>
    <row r="181" spans="1:26" ht="31.2">
      <c r="A181" s="1"/>
      <c r="B181" s="2"/>
      <c r="C181" s="2"/>
      <c r="D181" s="3"/>
      <c r="E181" s="3"/>
      <c r="F181" s="3"/>
      <c r="G181" s="3"/>
      <c r="H181" s="3"/>
      <c r="I181" s="3"/>
      <c r="J181" s="3"/>
      <c r="K181" s="3"/>
      <c r="L181" s="3"/>
      <c r="M181" s="3"/>
      <c r="N181" s="3"/>
      <c r="O181" s="3"/>
      <c r="P181" s="3"/>
      <c r="Q181" s="3"/>
      <c r="R181" s="3"/>
      <c r="S181" s="3"/>
      <c r="T181" s="3"/>
      <c r="U181" s="3"/>
      <c r="V181" s="3"/>
      <c r="W181" s="3"/>
      <c r="X181" s="3"/>
      <c r="Y181" s="3"/>
      <c r="Z181" s="3"/>
    </row>
    <row r="182" spans="1:26" ht="31.2">
      <c r="A182" s="1"/>
      <c r="B182" s="2"/>
      <c r="C182" s="2"/>
      <c r="D182" s="3"/>
      <c r="E182" s="3"/>
      <c r="F182" s="3"/>
      <c r="G182" s="3"/>
      <c r="H182" s="3"/>
      <c r="I182" s="3"/>
      <c r="J182" s="3"/>
      <c r="K182" s="3"/>
      <c r="L182" s="3"/>
      <c r="M182" s="3"/>
      <c r="N182" s="3"/>
      <c r="O182" s="3"/>
      <c r="P182" s="3"/>
      <c r="Q182" s="3"/>
      <c r="R182" s="3"/>
      <c r="S182" s="3"/>
      <c r="T182" s="3"/>
      <c r="U182" s="3"/>
      <c r="V182" s="3"/>
      <c r="W182" s="3"/>
      <c r="X182" s="3"/>
      <c r="Y182" s="3"/>
      <c r="Z182" s="3"/>
    </row>
    <row r="183" spans="1:26" ht="31.2">
      <c r="A183" s="1"/>
      <c r="B183" s="2"/>
      <c r="C183" s="2"/>
      <c r="D183" s="3"/>
      <c r="E183" s="3"/>
      <c r="F183" s="3"/>
      <c r="G183" s="3"/>
      <c r="H183" s="3"/>
      <c r="I183" s="3"/>
      <c r="J183" s="3"/>
      <c r="K183" s="3"/>
      <c r="L183" s="3"/>
      <c r="M183" s="3"/>
      <c r="N183" s="3"/>
      <c r="O183" s="3"/>
      <c r="P183" s="3"/>
      <c r="Q183" s="3"/>
      <c r="R183" s="3"/>
      <c r="S183" s="3"/>
      <c r="T183" s="3"/>
      <c r="U183" s="3"/>
      <c r="V183" s="3"/>
      <c r="W183" s="3"/>
      <c r="X183" s="3"/>
      <c r="Y183" s="3"/>
      <c r="Z183" s="3"/>
    </row>
    <row r="184" spans="1:26" ht="31.2">
      <c r="A184" s="1"/>
      <c r="B184" s="2"/>
      <c r="C184" s="2"/>
      <c r="D184" s="3"/>
      <c r="E184" s="3"/>
      <c r="F184" s="3"/>
      <c r="G184" s="3"/>
      <c r="H184" s="3"/>
      <c r="I184" s="3"/>
      <c r="J184" s="3"/>
      <c r="K184" s="3"/>
      <c r="L184" s="3"/>
      <c r="M184" s="3"/>
      <c r="N184" s="3"/>
      <c r="O184" s="3"/>
      <c r="P184" s="3"/>
      <c r="Q184" s="3"/>
      <c r="R184" s="3"/>
      <c r="S184" s="3"/>
      <c r="T184" s="3"/>
      <c r="U184" s="3"/>
      <c r="V184" s="3"/>
      <c r="W184" s="3"/>
      <c r="X184" s="3"/>
      <c r="Y184" s="3"/>
      <c r="Z184" s="3"/>
    </row>
    <row r="185" spans="1:26" ht="31.2">
      <c r="A185" s="1"/>
      <c r="B185" s="2"/>
      <c r="C185" s="2"/>
      <c r="D185" s="3"/>
      <c r="E185" s="3"/>
      <c r="F185" s="3"/>
      <c r="G185" s="3"/>
      <c r="H185" s="3"/>
      <c r="I185" s="3"/>
      <c r="J185" s="3"/>
      <c r="K185" s="3"/>
      <c r="L185" s="3"/>
      <c r="M185" s="3"/>
      <c r="N185" s="3"/>
      <c r="O185" s="3"/>
      <c r="P185" s="3"/>
      <c r="Q185" s="3"/>
      <c r="R185" s="3"/>
      <c r="S185" s="3"/>
      <c r="T185" s="3"/>
      <c r="U185" s="3"/>
      <c r="V185" s="3"/>
      <c r="W185" s="3"/>
      <c r="X185" s="3"/>
      <c r="Y185" s="3"/>
      <c r="Z185" s="3"/>
    </row>
    <row r="186" spans="1:26" ht="31.2">
      <c r="A186" s="1"/>
      <c r="B186" s="2"/>
      <c r="C186" s="2"/>
      <c r="D186" s="3"/>
      <c r="E186" s="3"/>
      <c r="F186" s="3"/>
      <c r="G186" s="3"/>
      <c r="H186" s="3"/>
      <c r="I186" s="3"/>
      <c r="J186" s="3"/>
      <c r="K186" s="3"/>
      <c r="L186" s="3"/>
      <c r="M186" s="3"/>
      <c r="N186" s="3"/>
      <c r="O186" s="3"/>
      <c r="P186" s="3"/>
      <c r="Q186" s="3"/>
      <c r="R186" s="3"/>
      <c r="S186" s="3"/>
      <c r="T186" s="3"/>
      <c r="U186" s="3"/>
      <c r="V186" s="3"/>
      <c r="W186" s="3"/>
      <c r="X186" s="3"/>
      <c r="Y186" s="3"/>
      <c r="Z186" s="3"/>
    </row>
    <row r="187" spans="1:26" ht="31.2">
      <c r="A187" s="1"/>
      <c r="B187" s="2"/>
      <c r="C187" s="2"/>
      <c r="D187" s="3"/>
      <c r="E187" s="3"/>
      <c r="F187" s="3"/>
      <c r="G187" s="3"/>
      <c r="H187" s="3"/>
      <c r="I187" s="3"/>
      <c r="J187" s="3"/>
      <c r="K187" s="3"/>
      <c r="L187" s="3"/>
      <c r="M187" s="3"/>
      <c r="N187" s="3"/>
      <c r="O187" s="3"/>
      <c r="P187" s="3"/>
      <c r="Q187" s="3"/>
      <c r="R187" s="3"/>
      <c r="S187" s="3"/>
      <c r="T187" s="3"/>
      <c r="U187" s="3"/>
      <c r="V187" s="3"/>
      <c r="W187" s="3"/>
      <c r="X187" s="3"/>
      <c r="Y187" s="3"/>
      <c r="Z187" s="3"/>
    </row>
    <row r="188" spans="1:26" ht="31.2">
      <c r="A188" s="1"/>
      <c r="B188" s="2"/>
      <c r="C188" s="2"/>
      <c r="D188" s="3"/>
      <c r="E188" s="3"/>
      <c r="F188" s="3"/>
      <c r="G188" s="3"/>
      <c r="H188" s="3"/>
      <c r="I188" s="3"/>
      <c r="J188" s="3"/>
      <c r="K188" s="3"/>
      <c r="L188" s="3"/>
      <c r="M188" s="3"/>
      <c r="N188" s="3"/>
      <c r="O188" s="3"/>
      <c r="P188" s="3"/>
      <c r="Q188" s="3"/>
      <c r="R188" s="3"/>
      <c r="S188" s="3"/>
      <c r="T188" s="3"/>
      <c r="U188" s="3"/>
      <c r="V188" s="3"/>
      <c r="W188" s="3"/>
      <c r="X188" s="3"/>
      <c r="Y188" s="3"/>
      <c r="Z188" s="3"/>
    </row>
    <row r="189" spans="1:26" ht="31.2">
      <c r="A189" s="1"/>
      <c r="B189" s="2"/>
      <c r="C189" s="2"/>
      <c r="D189" s="3"/>
      <c r="E189" s="3"/>
      <c r="F189" s="3"/>
      <c r="G189" s="3"/>
      <c r="H189" s="3"/>
      <c r="I189" s="3"/>
      <c r="J189" s="3"/>
      <c r="K189" s="3"/>
      <c r="L189" s="3"/>
      <c r="M189" s="3"/>
      <c r="N189" s="3"/>
      <c r="O189" s="3"/>
      <c r="P189" s="3"/>
      <c r="Q189" s="3"/>
      <c r="R189" s="3"/>
      <c r="S189" s="3"/>
      <c r="T189" s="3"/>
      <c r="U189" s="3"/>
      <c r="V189" s="3"/>
      <c r="W189" s="3"/>
      <c r="X189" s="3"/>
      <c r="Y189" s="3"/>
      <c r="Z189" s="3"/>
    </row>
    <row r="190" spans="1:26" ht="31.2">
      <c r="A190" s="1"/>
      <c r="B190" s="2"/>
      <c r="C190" s="2"/>
      <c r="D190" s="3"/>
      <c r="E190" s="3"/>
      <c r="F190" s="3"/>
      <c r="G190" s="3"/>
      <c r="H190" s="3"/>
      <c r="I190" s="3"/>
      <c r="J190" s="3"/>
      <c r="K190" s="3"/>
      <c r="L190" s="3"/>
      <c r="M190" s="3"/>
      <c r="N190" s="3"/>
      <c r="O190" s="3"/>
      <c r="P190" s="3"/>
      <c r="Q190" s="3"/>
      <c r="R190" s="3"/>
      <c r="S190" s="3"/>
      <c r="T190" s="3"/>
      <c r="U190" s="3"/>
      <c r="V190" s="3"/>
      <c r="W190" s="3"/>
      <c r="X190" s="3"/>
      <c r="Y190" s="3"/>
      <c r="Z190" s="3"/>
    </row>
    <row r="191" spans="1:26" ht="31.2">
      <c r="A191" s="1"/>
      <c r="B191" s="2"/>
      <c r="C191" s="2"/>
      <c r="D191" s="3"/>
      <c r="E191" s="3"/>
      <c r="F191" s="3"/>
      <c r="G191" s="3"/>
      <c r="H191" s="3"/>
      <c r="I191" s="3"/>
      <c r="J191" s="3"/>
      <c r="K191" s="3"/>
      <c r="L191" s="3"/>
      <c r="M191" s="3"/>
      <c r="N191" s="3"/>
      <c r="O191" s="3"/>
      <c r="P191" s="3"/>
      <c r="Q191" s="3"/>
      <c r="R191" s="3"/>
      <c r="S191" s="3"/>
      <c r="T191" s="3"/>
      <c r="U191" s="3"/>
      <c r="V191" s="3"/>
      <c r="W191" s="3"/>
      <c r="X191" s="3"/>
      <c r="Y191" s="3"/>
      <c r="Z191" s="3"/>
    </row>
    <row r="192" spans="1:26" ht="31.2">
      <c r="A192" s="1"/>
      <c r="B192" s="2"/>
      <c r="C192" s="2"/>
      <c r="D192" s="3"/>
      <c r="E192" s="3"/>
      <c r="F192" s="3"/>
      <c r="G192" s="3"/>
      <c r="H192" s="3"/>
      <c r="I192" s="3"/>
      <c r="J192" s="3"/>
      <c r="K192" s="3"/>
      <c r="L192" s="3"/>
      <c r="M192" s="3"/>
      <c r="N192" s="3"/>
      <c r="O192" s="3"/>
      <c r="P192" s="3"/>
      <c r="Q192" s="3"/>
      <c r="R192" s="3"/>
      <c r="S192" s="3"/>
      <c r="T192" s="3"/>
      <c r="U192" s="3"/>
      <c r="V192" s="3"/>
      <c r="W192" s="3"/>
      <c r="X192" s="3"/>
      <c r="Y192" s="3"/>
      <c r="Z192" s="3"/>
    </row>
    <row r="193" spans="1:26" ht="31.2">
      <c r="A193" s="1"/>
      <c r="B193" s="2"/>
      <c r="C193" s="2"/>
      <c r="D193" s="3"/>
      <c r="E193" s="3"/>
      <c r="F193" s="3"/>
      <c r="G193" s="3"/>
      <c r="H193" s="3"/>
      <c r="I193" s="3"/>
      <c r="J193" s="3"/>
      <c r="K193" s="3"/>
      <c r="L193" s="3"/>
      <c r="M193" s="3"/>
      <c r="N193" s="3"/>
      <c r="O193" s="3"/>
      <c r="P193" s="3"/>
      <c r="Q193" s="3"/>
      <c r="R193" s="3"/>
      <c r="S193" s="3"/>
      <c r="T193" s="3"/>
      <c r="U193" s="3"/>
      <c r="V193" s="3"/>
      <c r="W193" s="3"/>
      <c r="X193" s="3"/>
      <c r="Y193" s="3"/>
      <c r="Z193" s="3"/>
    </row>
    <row r="194" spans="1:26" ht="31.2">
      <c r="A194" s="1"/>
      <c r="B194" s="2"/>
      <c r="C194" s="2"/>
      <c r="D194" s="3"/>
      <c r="E194" s="3"/>
      <c r="F194" s="3"/>
      <c r="G194" s="3"/>
      <c r="H194" s="3"/>
      <c r="I194" s="3"/>
      <c r="J194" s="3"/>
      <c r="K194" s="3"/>
      <c r="L194" s="3"/>
      <c r="M194" s="3"/>
      <c r="N194" s="3"/>
      <c r="O194" s="3"/>
      <c r="P194" s="3"/>
      <c r="Q194" s="3"/>
      <c r="R194" s="3"/>
      <c r="S194" s="3"/>
      <c r="T194" s="3"/>
      <c r="U194" s="3"/>
      <c r="V194" s="3"/>
      <c r="W194" s="3"/>
      <c r="X194" s="3"/>
      <c r="Y194" s="3"/>
      <c r="Z194" s="3"/>
    </row>
    <row r="195" spans="1:26" ht="31.2">
      <c r="A195" s="1"/>
      <c r="B195" s="2"/>
      <c r="C195" s="2"/>
      <c r="D195" s="3"/>
      <c r="E195" s="3"/>
      <c r="F195" s="3"/>
      <c r="G195" s="3"/>
      <c r="H195" s="3"/>
      <c r="I195" s="3"/>
      <c r="J195" s="3"/>
      <c r="K195" s="3"/>
      <c r="L195" s="3"/>
      <c r="M195" s="3"/>
      <c r="N195" s="3"/>
      <c r="O195" s="3"/>
      <c r="P195" s="3"/>
      <c r="Q195" s="3"/>
      <c r="R195" s="3"/>
      <c r="S195" s="3"/>
      <c r="T195" s="3"/>
      <c r="U195" s="3"/>
      <c r="V195" s="3"/>
      <c r="W195" s="3"/>
      <c r="X195" s="3"/>
      <c r="Y195" s="3"/>
      <c r="Z195" s="3"/>
    </row>
    <row r="196" spans="1:26" ht="31.2">
      <c r="A196" s="1"/>
      <c r="B196" s="2"/>
      <c r="C196" s="2"/>
      <c r="D196" s="3"/>
      <c r="E196" s="3"/>
      <c r="F196" s="3"/>
      <c r="G196" s="3"/>
      <c r="H196" s="3"/>
      <c r="I196" s="3"/>
      <c r="J196" s="3"/>
      <c r="K196" s="3"/>
      <c r="L196" s="3"/>
      <c r="M196" s="3"/>
      <c r="N196" s="3"/>
      <c r="O196" s="3"/>
      <c r="P196" s="3"/>
      <c r="Q196" s="3"/>
      <c r="R196" s="3"/>
      <c r="S196" s="3"/>
      <c r="T196" s="3"/>
      <c r="U196" s="3"/>
      <c r="V196" s="3"/>
      <c r="W196" s="3"/>
      <c r="X196" s="3"/>
      <c r="Y196" s="3"/>
      <c r="Z196" s="3"/>
    </row>
    <row r="197" spans="1:26" ht="31.2">
      <c r="A197" s="1"/>
      <c r="B197" s="2"/>
      <c r="C197" s="2"/>
      <c r="D197" s="3"/>
      <c r="E197" s="3"/>
      <c r="F197" s="3"/>
      <c r="G197" s="3"/>
      <c r="H197" s="3"/>
      <c r="I197" s="3"/>
      <c r="J197" s="3"/>
      <c r="K197" s="3"/>
      <c r="L197" s="3"/>
      <c r="M197" s="3"/>
      <c r="N197" s="3"/>
      <c r="O197" s="3"/>
      <c r="P197" s="3"/>
      <c r="Q197" s="3"/>
      <c r="R197" s="3"/>
      <c r="S197" s="3"/>
      <c r="T197" s="3"/>
      <c r="U197" s="3"/>
      <c r="V197" s="3"/>
      <c r="W197" s="3"/>
      <c r="X197" s="3"/>
      <c r="Y197" s="3"/>
      <c r="Z197" s="3"/>
    </row>
    <row r="198" spans="1:26" ht="31.2">
      <c r="A198" s="1"/>
      <c r="B198" s="2"/>
      <c r="C198" s="2"/>
      <c r="D198" s="3"/>
      <c r="E198" s="3"/>
      <c r="F198" s="3"/>
      <c r="G198" s="3"/>
      <c r="H198" s="3"/>
      <c r="I198" s="3"/>
      <c r="J198" s="3"/>
      <c r="K198" s="3"/>
      <c r="L198" s="3"/>
      <c r="M198" s="3"/>
      <c r="N198" s="3"/>
      <c r="O198" s="3"/>
      <c r="P198" s="3"/>
      <c r="Q198" s="3"/>
      <c r="R198" s="3"/>
      <c r="S198" s="3"/>
      <c r="T198" s="3"/>
      <c r="U198" s="3"/>
      <c r="V198" s="3"/>
      <c r="W198" s="3"/>
      <c r="X198" s="3"/>
      <c r="Y198" s="3"/>
      <c r="Z198" s="3"/>
    </row>
    <row r="199" spans="1:26" ht="31.2">
      <c r="A199" s="1"/>
      <c r="B199" s="2"/>
      <c r="C199" s="2"/>
      <c r="D199" s="3"/>
      <c r="E199" s="3"/>
      <c r="F199" s="3"/>
      <c r="G199" s="3"/>
      <c r="H199" s="3"/>
      <c r="I199" s="3"/>
      <c r="J199" s="3"/>
      <c r="K199" s="3"/>
      <c r="L199" s="3"/>
      <c r="M199" s="3"/>
      <c r="N199" s="3"/>
      <c r="O199" s="3"/>
      <c r="P199" s="3"/>
      <c r="Q199" s="3"/>
      <c r="R199" s="3"/>
      <c r="S199" s="3"/>
      <c r="T199" s="3"/>
      <c r="U199" s="3"/>
      <c r="V199" s="3"/>
      <c r="W199" s="3"/>
      <c r="X199" s="3"/>
      <c r="Y199" s="3"/>
      <c r="Z199" s="3"/>
    </row>
    <row r="200" spans="1:26" ht="31.2">
      <c r="A200" s="1"/>
      <c r="B200" s="2"/>
      <c r="C200" s="2"/>
      <c r="D200" s="3"/>
      <c r="E200" s="3"/>
      <c r="F200" s="3"/>
      <c r="G200" s="3"/>
      <c r="H200" s="3"/>
      <c r="I200" s="3"/>
      <c r="J200" s="3"/>
      <c r="K200" s="3"/>
      <c r="L200" s="3"/>
      <c r="M200" s="3"/>
      <c r="N200" s="3"/>
      <c r="O200" s="3"/>
      <c r="P200" s="3"/>
      <c r="Q200" s="3"/>
      <c r="R200" s="3"/>
      <c r="S200" s="3"/>
      <c r="T200" s="3"/>
      <c r="U200" s="3"/>
      <c r="V200" s="3"/>
      <c r="W200" s="3"/>
      <c r="X200" s="3"/>
      <c r="Y200" s="3"/>
      <c r="Z200" s="3"/>
    </row>
    <row r="201" spans="1:26" ht="31.2">
      <c r="A201" s="1"/>
      <c r="B201" s="2"/>
      <c r="C201" s="2"/>
      <c r="D201" s="3"/>
      <c r="E201" s="3"/>
      <c r="F201" s="3"/>
      <c r="G201" s="3"/>
      <c r="H201" s="3"/>
      <c r="I201" s="3"/>
      <c r="J201" s="3"/>
      <c r="K201" s="3"/>
      <c r="L201" s="3"/>
      <c r="M201" s="3"/>
      <c r="N201" s="3"/>
      <c r="O201" s="3"/>
      <c r="P201" s="3"/>
      <c r="Q201" s="3"/>
      <c r="R201" s="3"/>
      <c r="S201" s="3"/>
      <c r="T201" s="3"/>
      <c r="U201" s="3"/>
      <c r="V201" s="3"/>
      <c r="W201" s="3"/>
      <c r="X201" s="3"/>
      <c r="Y201" s="3"/>
      <c r="Z201" s="3"/>
    </row>
    <row r="202" spans="1:26" ht="31.2">
      <c r="A202" s="1"/>
      <c r="B202" s="2"/>
      <c r="C202" s="2"/>
      <c r="D202" s="3"/>
      <c r="E202" s="3"/>
      <c r="F202" s="3"/>
      <c r="G202" s="3"/>
      <c r="H202" s="3"/>
      <c r="I202" s="3"/>
      <c r="J202" s="3"/>
      <c r="K202" s="3"/>
      <c r="L202" s="3"/>
      <c r="M202" s="3"/>
      <c r="N202" s="3"/>
      <c r="O202" s="3"/>
      <c r="P202" s="3"/>
      <c r="Q202" s="3"/>
      <c r="R202" s="3"/>
      <c r="S202" s="3"/>
      <c r="T202" s="3"/>
      <c r="U202" s="3"/>
      <c r="V202" s="3"/>
      <c r="W202" s="3"/>
      <c r="X202" s="3"/>
      <c r="Y202" s="3"/>
      <c r="Z202" s="3"/>
    </row>
    <row r="203" spans="1:26" ht="31.2">
      <c r="A203" s="1"/>
      <c r="B203" s="2"/>
      <c r="C203" s="2"/>
      <c r="D203" s="3"/>
      <c r="E203" s="3"/>
      <c r="F203" s="3"/>
      <c r="G203" s="3"/>
      <c r="H203" s="3"/>
      <c r="I203" s="3"/>
      <c r="J203" s="3"/>
      <c r="K203" s="3"/>
      <c r="L203" s="3"/>
      <c r="M203" s="3"/>
      <c r="N203" s="3"/>
      <c r="O203" s="3"/>
      <c r="P203" s="3"/>
      <c r="Q203" s="3"/>
      <c r="R203" s="3"/>
      <c r="S203" s="3"/>
      <c r="T203" s="3"/>
      <c r="U203" s="3"/>
      <c r="V203" s="3"/>
      <c r="W203" s="3"/>
      <c r="X203" s="3"/>
      <c r="Y203" s="3"/>
      <c r="Z203" s="3"/>
    </row>
    <row r="204" spans="1:26" ht="31.2">
      <c r="A204" s="1"/>
      <c r="B204" s="2"/>
      <c r="C204" s="2"/>
      <c r="D204" s="3"/>
      <c r="E204" s="3"/>
      <c r="F204" s="3"/>
      <c r="G204" s="3"/>
      <c r="H204" s="3"/>
      <c r="I204" s="3"/>
      <c r="J204" s="3"/>
      <c r="K204" s="3"/>
      <c r="L204" s="3"/>
      <c r="M204" s="3"/>
      <c r="N204" s="3"/>
      <c r="O204" s="3"/>
      <c r="P204" s="3"/>
      <c r="Q204" s="3"/>
      <c r="R204" s="3"/>
      <c r="S204" s="3"/>
      <c r="T204" s="3"/>
      <c r="U204" s="3"/>
      <c r="V204" s="3"/>
      <c r="W204" s="3"/>
      <c r="X204" s="3"/>
      <c r="Y204" s="3"/>
      <c r="Z204" s="3"/>
    </row>
    <row r="205" spans="1:26" ht="31.2">
      <c r="A205" s="1"/>
      <c r="B205" s="2"/>
      <c r="C205" s="2"/>
      <c r="D205" s="3"/>
      <c r="E205" s="3"/>
      <c r="F205" s="3"/>
      <c r="G205" s="3"/>
      <c r="H205" s="3"/>
      <c r="I205" s="3"/>
      <c r="J205" s="3"/>
      <c r="K205" s="3"/>
      <c r="L205" s="3"/>
      <c r="M205" s="3"/>
      <c r="N205" s="3"/>
      <c r="O205" s="3"/>
      <c r="P205" s="3"/>
      <c r="Q205" s="3"/>
      <c r="R205" s="3"/>
      <c r="S205" s="3"/>
      <c r="T205" s="3"/>
      <c r="U205" s="3"/>
      <c r="V205" s="3"/>
      <c r="W205" s="3"/>
      <c r="X205" s="3"/>
      <c r="Y205" s="3"/>
      <c r="Z205" s="3"/>
    </row>
    <row r="206" spans="1:26" ht="31.2">
      <c r="A206" s="1"/>
      <c r="B206" s="2"/>
      <c r="C206" s="2"/>
      <c r="D206" s="3"/>
      <c r="E206" s="3"/>
      <c r="F206" s="3"/>
      <c r="G206" s="3"/>
      <c r="H206" s="3"/>
      <c r="I206" s="3"/>
      <c r="J206" s="3"/>
      <c r="K206" s="3"/>
      <c r="L206" s="3"/>
      <c r="M206" s="3"/>
      <c r="N206" s="3"/>
      <c r="O206" s="3"/>
      <c r="P206" s="3"/>
      <c r="Q206" s="3"/>
      <c r="R206" s="3"/>
      <c r="S206" s="3"/>
      <c r="T206" s="3"/>
      <c r="U206" s="3"/>
      <c r="V206" s="3"/>
      <c r="W206" s="3"/>
      <c r="X206" s="3"/>
      <c r="Y206" s="3"/>
      <c r="Z206" s="3"/>
    </row>
    <row r="207" spans="1:26" ht="31.2">
      <c r="A207" s="1"/>
      <c r="B207" s="2"/>
      <c r="C207" s="2"/>
      <c r="D207" s="3"/>
      <c r="E207" s="3"/>
      <c r="F207" s="3"/>
      <c r="G207" s="3"/>
      <c r="H207" s="3"/>
      <c r="I207" s="3"/>
      <c r="J207" s="3"/>
      <c r="K207" s="3"/>
      <c r="L207" s="3"/>
      <c r="M207" s="3"/>
      <c r="N207" s="3"/>
      <c r="O207" s="3"/>
      <c r="P207" s="3"/>
      <c r="Q207" s="3"/>
      <c r="R207" s="3"/>
      <c r="S207" s="3"/>
      <c r="T207" s="3"/>
      <c r="U207" s="3"/>
      <c r="V207" s="3"/>
      <c r="W207" s="3"/>
      <c r="X207" s="3"/>
      <c r="Y207" s="3"/>
      <c r="Z207" s="3"/>
    </row>
    <row r="208" spans="1:26" ht="31.2">
      <c r="A208" s="1"/>
      <c r="B208" s="2"/>
      <c r="C208" s="2"/>
      <c r="D208" s="3"/>
      <c r="E208" s="3"/>
      <c r="F208" s="3"/>
      <c r="G208" s="3"/>
      <c r="H208" s="3"/>
      <c r="I208" s="3"/>
      <c r="J208" s="3"/>
      <c r="K208" s="3"/>
      <c r="L208" s="3"/>
      <c r="M208" s="3"/>
      <c r="N208" s="3"/>
      <c r="O208" s="3"/>
      <c r="P208" s="3"/>
      <c r="Q208" s="3"/>
      <c r="R208" s="3"/>
      <c r="S208" s="3"/>
      <c r="T208" s="3"/>
      <c r="U208" s="3"/>
      <c r="V208" s="3"/>
      <c r="W208" s="3"/>
      <c r="X208" s="3"/>
      <c r="Y208" s="3"/>
      <c r="Z208" s="3"/>
    </row>
    <row r="209" spans="1:26" ht="31.2">
      <c r="A209" s="1"/>
      <c r="B209" s="2"/>
      <c r="C209" s="2"/>
      <c r="D209" s="3"/>
      <c r="E209" s="3"/>
      <c r="F209" s="3"/>
      <c r="G209" s="3"/>
      <c r="H209" s="3"/>
      <c r="I209" s="3"/>
      <c r="J209" s="3"/>
      <c r="K209" s="3"/>
      <c r="L209" s="3"/>
      <c r="M209" s="3"/>
      <c r="N209" s="3"/>
      <c r="O209" s="3"/>
      <c r="P209" s="3"/>
      <c r="Q209" s="3"/>
      <c r="R209" s="3"/>
      <c r="S209" s="3"/>
      <c r="T209" s="3"/>
      <c r="U209" s="3"/>
      <c r="V209" s="3"/>
      <c r="W209" s="3"/>
      <c r="X209" s="3"/>
      <c r="Y209" s="3"/>
      <c r="Z209" s="3"/>
    </row>
    <row r="210" spans="1:26" ht="31.2">
      <c r="A210" s="1"/>
      <c r="B210" s="2"/>
      <c r="C210" s="2"/>
      <c r="D210" s="3"/>
      <c r="E210" s="3"/>
      <c r="F210" s="3"/>
      <c r="G210" s="3"/>
      <c r="H210" s="3"/>
      <c r="I210" s="3"/>
      <c r="J210" s="3"/>
      <c r="K210" s="3"/>
      <c r="L210" s="3"/>
      <c r="M210" s="3"/>
      <c r="N210" s="3"/>
      <c r="O210" s="3"/>
      <c r="P210" s="3"/>
      <c r="Q210" s="3"/>
      <c r="R210" s="3"/>
      <c r="S210" s="3"/>
      <c r="T210" s="3"/>
      <c r="U210" s="3"/>
      <c r="V210" s="3"/>
      <c r="W210" s="3"/>
      <c r="X210" s="3"/>
      <c r="Y210" s="3"/>
      <c r="Z210" s="3"/>
    </row>
    <row r="211" spans="1:26" ht="31.2">
      <c r="A211" s="1"/>
      <c r="B211" s="2"/>
      <c r="C211" s="2"/>
      <c r="D211" s="3"/>
      <c r="E211" s="3"/>
      <c r="F211" s="3"/>
      <c r="G211" s="3"/>
      <c r="H211" s="3"/>
      <c r="I211" s="3"/>
      <c r="J211" s="3"/>
      <c r="K211" s="3"/>
      <c r="L211" s="3"/>
      <c r="M211" s="3"/>
      <c r="N211" s="3"/>
      <c r="O211" s="3"/>
      <c r="P211" s="3"/>
      <c r="Q211" s="3"/>
      <c r="R211" s="3"/>
      <c r="S211" s="3"/>
      <c r="T211" s="3"/>
      <c r="U211" s="3"/>
      <c r="V211" s="3"/>
      <c r="W211" s="3"/>
      <c r="X211" s="3"/>
      <c r="Y211" s="3"/>
      <c r="Z211" s="3"/>
    </row>
    <row r="212" spans="1:26" ht="31.2">
      <c r="A212" s="1"/>
      <c r="B212" s="2"/>
      <c r="C212" s="2"/>
      <c r="D212" s="3"/>
      <c r="E212" s="3"/>
      <c r="F212" s="3"/>
      <c r="G212" s="3"/>
      <c r="H212" s="3"/>
      <c r="I212" s="3"/>
      <c r="J212" s="3"/>
      <c r="K212" s="3"/>
      <c r="L212" s="3"/>
      <c r="M212" s="3"/>
      <c r="N212" s="3"/>
      <c r="O212" s="3"/>
      <c r="P212" s="3"/>
      <c r="Q212" s="3"/>
      <c r="R212" s="3"/>
      <c r="S212" s="3"/>
      <c r="T212" s="3"/>
      <c r="U212" s="3"/>
      <c r="V212" s="3"/>
      <c r="W212" s="3"/>
      <c r="X212" s="3"/>
      <c r="Y212" s="3"/>
      <c r="Z212" s="3"/>
    </row>
    <row r="213" spans="1:26" ht="31.2">
      <c r="A213" s="1"/>
      <c r="B213" s="2"/>
      <c r="C213" s="2"/>
      <c r="D213" s="3"/>
      <c r="E213" s="3"/>
      <c r="F213" s="3"/>
      <c r="G213" s="3"/>
      <c r="H213" s="3"/>
      <c r="I213" s="3"/>
      <c r="J213" s="3"/>
      <c r="K213" s="3"/>
      <c r="L213" s="3"/>
      <c r="M213" s="3"/>
      <c r="N213" s="3"/>
      <c r="O213" s="3"/>
      <c r="P213" s="3"/>
      <c r="Q213" s="3"/>
      <c r="R213" s="3"/>
      <c r="S213" s="3"/>
      <c r="T213" s="3"/>
      <c r="U213" s="3"/>
      <c r="V213" s="3"/>
      <c r="W213" s="3"/>
      <c r="X213" s="3"/>
      <c r="Y213" s="3"/>
      <c r="Z213" s="3"/>
    </row>
    <row r="214" spans="1:26" ht="31.2">
      <c r="A214" s="1"/>
      <c r="B214" s="2"/>
      <c r="C214" s="2"/>
      <c r="D214" s="3"/>
      <c r="E214" s="3"/>
      <c r="F214" s="3"/>
      <c r="G214" s="3"/>
      <c r="H214" s="3"/>
      <c r="I214" s="3"/>
      <c r="J214" s="3"/>
      <c r="K214" s="3"/>
      <c r="L214" s="3"/>
      <c r="M214" s="3"/>
      <c r="N214" s="3"/>
      <c r="O214" s="3"/>
      <c r="P214" s="3"/>
      <c r="Q214" s="3"/>
      <c r="R214" s="3"/>
      <c r="S214" s="3"/>
      <c r="T214" s="3"/>
      <c r="U214" s="3"/>
      <c r="V214" s="3"/>
      <c r="W214" s="3"/>
      <c r="X214" s="3"/>
      <c r="Y214" s="3"/>
      <c r="Z214" s="3"/>
    </row>
    <row r="215" spans="1:26" ht="31.2">
      <c r="A215" s="1"/>
      <c r="B215" s="2"/>
      <c r="C215" s="2"/>
      <c r="D215" s="3"/>
      <c r="E215" s="3"/>
      <c r="F215" s="3"/>
      <c r="G215" s="3"/>
      <c r="H215" s="3"/>
      <c r="I215" s="3"/>
      <c r="J215" s="3"/>
      <c r="K215" s="3"/>
      <c r="L215" s="3"/>
      <c r="M215" s="3"/>
      <c r="N215" s="3"/>
      <c r="O215" s="3"/>
      <c r="P215" s="3"/>
      <c r="Q215" s="3"/>
      <c r="R215" s="3"/>
      <c r="S215" s="3"/>
      <c r="T215" s="3"/>
      <c r="U215" s="3"/>
      <c r="V215" s="3"/>
      <c r="W215" s="3"/>
      <c r="X215" s="3"/>
      <c r="Y215" s="3"/>
      <c r="Z215" s="3"/>
    </row>
    <row r="216" spans="1:26" ht="31.2">
      <c r="A216" s="1"/>
      <c r="B216" s="2"/>
      <c r="C216" s="2"/>
      <c r="D216" s="3"/>
      <c r="E216" s="3"/>
      <c r="F216" s="3"/>
      <c r="G216" s="3"/>
      <c r="H216" s="3"/>
      <c r="I216" s="3"/>
      <c r="J216" s="3"/>
      <c r="K216" s="3"/>
      <c r="L216" s="3"/>
      <c r="M216" s="3"/>
      <c r="N216" s="3"/>
      <c r="O216" s="3"/>
      <c r="P216" s="3"/>
      <c r="Q216" s="3"/>
      <c r="R216" s="3"/>
      <c r="S216" s="3"/>
      <c r="T216" s="3"/>
      <c r="U216" s="3"/>
      <c r="V216" s="3"/>
      <c r="W216" s="3"/>
      <c r="X216" s="3"/>
      <c r="Y216" s="3"/>
      <c r="Z216" s="3"/>
    </row>
    <row r="217" spans="1:26" ht="31.2">
      <c r="A217" s="1"/>
      <c r="B217" s="2"/>
      <c r="C217" s="2"/>
      <c r="D217" s="3"/>
      <c r="E217" s="3"/>
      <c r="F217" s="3"/>
      <c r="G217" s="3"/>
      <c r="H217" s="3"/>
      <c r="I217" s="3"/>
      <c r="J217" s="3"/>
      <c r="K217" s="3"/>
      <c r="L217" s="3"/>
      <c r="M217" s="3"/>
      <c r="N217" s="3"/>
      <c r="O217" s="3"/>
      <c r="P217" s="3"/>
      <c r="Q217" s="3"/>
      <c r="R217" s="3"/>
      <c r="S217" s="3"/>
      <c r="T217" s="3"/>
      <c r="U217" s="3"/>
      <c r="V217" s="3"/>
      <c r="W217" s="3"/>
      <c r="X217" s="3"/>
      <c r="Y217" s="3"/>
      <c r="Z217" s="3"/>
    </row>
    <row r="218" spans="1:26" ht="31.2">
      <c r="A218" s="1"/>
      <c r="B218" s="2"/>
      <c r="C218" s="2"/>
      <c r="D218" s="3"/>
      <c r="E218" s="3"/>
      <c r="F218" s="3"/>
      <c r="G218" s="3"/>
      <c r="H218" s="3"/>
      <c r="I218" s="3"/>
      <c r="J218" s="3"/>
      <c r="K218" s="3"/>
      <c r="L218" s="3"/>
      <c r="M218" s="3"/>
      <c r="N218" s="3"/>
      <c r="O218" s="3"/>
      <c r="P218" s="3"/>
      <c r="Q218" s="3"/>
      <c r="R218" s="3"/>
      <c r="S218" s="3"/>
      <c r="T218" s="3"/>
      <c r="U218" s="3"/>
      <c r="V218" s="3"/>
      <c r="W218" s="3"/>
      <c r="X218" s="3"/>
      <c r="Y218" s="3"/>
      <c r="Z218" s="3"/>
    </row>
    <row r="219" spans="1:26" ht="31.2">
      <c r="A219" s="1"/>
      <c r="B219" s="2"/>
      <c r="C219" s="2"/>
      <c r="D219" s="3"/>
      <c r="E219" s="3"/>
      <c r="F219" s="3"/>
      <c r="G219" s="3"/>
      <c r="H219" s="3"/>
      <c r="I219" s="3"/>
      <c r="J219" s="3"/>
      <c r="K219" s="3"/>
      <c r="L219" s="3"/>
      <c r="M219" s="3"/>
      <c r="N219" s="3"/>
      <c r="O219" s="3"/>
      <c r="P219" s="3"/>
      <c r="Q219" s="3"/>
      <c r="R219" s="3"/>
      <c r="S219" s="3"/>
      <c r="T219" s="3"/>
      <c r="U219" s="3"/>
      <c r="V219" s="3"/>
      <c r="W219" s="3"/>
      <c r="X219" s="3"/>
      <c r="Y219" s="3"/>
      <c r="Z219" s="3"/>
    </row>
    <row r="220" spans="1:26" ht="31.2">
      <c r="A220" s="1"/>
      <c r="B220" s="2"/>
      <c r="C220" s="2"/>
      <c r="D220" s="3"/>
      <c r="E220" s="3"/>
      <c r="F220" s="3"/>
      <c r="G220" s="3"/>
      <c r="H220" s="3"/>
      <c r="I220" s="3"/>
      <c r="J220" s="3"/>
      <c r="K220" s="3"/>
      <c r="L220" s="3"/>
      <c r="M220" s="3"/>
      <c r="N220" s="3"/>
      <c r="O220" s="3"/>
      <c r="P220" s="3"/>
      <c r="Q220" s="3"/>
      <c r="R220" s="3"/>
      <c r="S220" s="3"/>
      <c r="T220" s="3"/>
      <c r="U220" s="3"/>
      <c r="V220" s="3"/>
      <c r="W220" s="3"/>
      <c r="X220" s="3"/>
      <c r="Y220" s="3"/>
      <c r="Z220" s="3"/>
    </row>
    <row r="221" spans="1:26" ht="31.2">
      <c r="A221" s="1"/>
      <c r="B221" s="2"/>
      <c r="C221" s="2"/>
      <c r="D221" s="3"/>
      <c r="E221" s="3"/>
      <c r="F221" s="3"/>
      <c r="G221" s="3"/>
      <c r="H221" s="3"/>
      <c r="I221" s="3"/>
      <c r="J221" s="3"/>
      <c r="K221" s="3"/>
      <c r="L221" s="3"/>
      <c r="M221" s="3"/>
      <c r="N221" s="3"/>
      <c r="O221" s="3"/>
      <c r="P221" s="3"/>
      <c r="Q221" s="3"/>
      <c r="R221" s="3"/>
      <c r="S221" s="3"/>
      <c r="T221" s="3"/>
      <c r="U221" s="3"/>
      <c r="V221" s="3"/>
      <c r="W221" s="3"/>
      <c r="X221" s="3"/>
      <c r="Y221" s="3"/>
      <c r="Z221" s="3"/>
    </row>
    <row r="222" spans="1:26" ht="31.2">
      <c r="A222" s="1"/>
      <c r="B222" s="2"/>
      <c r="C222" s="2"/>
      <c r="D222" s="3"/>
      <c r="E222" s="3"/>
      <c r="F222" s="3"/>
      <c r="G222" s="3"/>
      <c r="H222" s="3"/>
      <c r="I222" s="3"/>
      <c r="J222" s="3"/>
      <c r="K222" s="3"/>
      <c r="L222" s="3"/>
      <c r="M222" s="3"/>
      <c r="N222" s="3"/>
      <c r="O222" s="3"/>
      <c r="P222" s="3"/>
      <c r="Q222" s="3"/>
      <c r="R222" s="3"/>
      <c r="S222" s="3"/>
      <c r="T222" s="3"/>
      <c r="U222" s="3"/>
      <c r="V222" s="3"/>
      <c r="W222" s="3"/>
      <c r="X222" s="3"/>
      <c r="Y222" s="3"/>
      <c r="Z222" s="3"/>
    </row>
    <row r="223" spans="1:26" ht="31.2">
      <c r="A223" s="1"/>
      <c r="B223" s="2"/>
      <c r="C223" s="2"/>
      <c r="D223" s="3"/>
      <c r="E223" s="3"/>
      <c r="F223" s="3"/>
      <c r="G223" s="3"/>
      <c r="H223" s="3"/>
      <c r="I223" s="3"/>
      <c r="J223" s="3"/>
      <c r="K223" s="3"/>
      <c r="L223" s="3"/>
      <c r="M223" s="3"/>
      <c r="N223" s="3"/>
      <c r="O223" s="3"/>
      <c r="P223" s="3"/>
      <c r="Q223" s="3"/>
      <c r="R223" s="3"/>
      <c r="S223" s="3"/>
      <c r="T223" s="3"/>
      <c r="U223" s="3"/>
      <c r="V223" s="3"/>
      <c r="W223" s="3"/>
      <c r="X223" s="3"/>
      <c r="Y223" s="3"/>
      <c r="Z223" s="3"/>
    </row>
    <row r="224" spans="1:26" ht="31.2">
      <c r="A224" s="1"/>
      <c r="B224" s="2"/>
      <c r="C224" s="2"/>
      <c r="D224" s="3"/>
      <c r="E224" s="3"/>
      <c r="F224" s="3"/>
      <c r="G224" s="3"/>
      <c r="H224" s="3"/>
      <c r="I224" s="3"/>
      <c r="J224" s="3"/>
      <c r="K224" s="3"/>
      <c r="L224" s="3"/>
      <c r="M224" s="3"/>
      <c r="N224" s="3"/>
      <c r="O224" s="3"/>
      <c r="P224" s="3"/>
      <c r="Q224" s="3"/>
      <c r="R224" s="3"/>
      <c r="S224" s="3"/>
      <c r="T224" s="3"/>
      <c r="U224" s="3"/>
      <c r="V224" s="3"/>
      <c r="W224" s="3"/>
      <c r="X224" s="3"/>
      <c r="Y224" s="3"/>
      <c r="Z224" s="3"/>
    </row>
    <row r="225" spans="1:26" ht="31.2">
      <c r="A225" s="1"/>
      <c r="B225" s="2"/>
      <c r="C225" s="2"/>
      <c r="D225" s="3"/>
      <c r="E225" s="3"/>
      <c r="F225" s="3"/>
      <c r="G225" s="3"/>
      <c r="H225" s="3"/>
      <c r="I225" s="3"/>
      <c r="J225" s="3"/>
      <c r="K225" s="3"/>
      <c r="L225" s="3"/>
      <c r="M225" s="3"/>
      <c r="N225" s="3"/>
      <c r="O225" s="3"/>
      <c r="P225" s="3"/>
      <c r="Q225" s="3"/>
      <c r="R225" s="3"/>
      <c r="S225" s="3"/>
      <c r="T225" s="3"/>
      <c r="U225" s="3"/>
      <c r="V225" s="3"/>
      <c r="W225" s="3"/>
      <c r="X225" s="3"/>
      <c r="Y225" s="3"/>
      <c r="Z225" s="3"/>
    </row>
    <row r="226" spans="1:26" ht="31.2">
      <c r="A226" s="1"/>
      <c r="B226" s="2"/>
      <c r="C226" s="2"/>
      <c r="D226" s="3"/>
      <c r="E226" s="3"/>
      <c r="F226" s="3"/>
      <c r="G226" s="3"/>
      <c r="H226" s="3"/>
      <c r="I226" s="3"/>
      <c r="J226" s="3"/>
      <c r="K226" s="3"/>
      <c r="L226" s="3"/>
      <c r="M226" s="3"/>
      <c r="N226" s="3"/>
      <c r="O226" s="3"/>
      <c r="P226" s="3"/>
      <c r="Q226" s="3"/>
      <c r="R226" s="3"/>
      <c r="S226" s="3"/>
      <c r="T226" s="3"/>
      <c r="U226" s="3"/>
      <c r="V226" s="3"/>
      <c r="W226" s="3"/>
      <c r="X226" s="3"/>
      <c r="Y226" s="3"/>
      <c r="Z226" s="3"/>
    </row>
    <row r="227" spans="1:26" ht="31.2">
      <c r="A227" s="1"/>
      <c r="B227" s="2"/>
      <c r="C227" s="2"/>
      <c r="D227" s="3"/>
      <c r="E227" s="3"/>
      <c r="F227" s="3"/>
      <c r="G227" s="3"/>
      <c r="H227" s="3"/>
      <c r="I227" s="3"/>
      <c r="J227" s="3"/>
      <c r="K227" s="3"/>
      <c r="L227" s="3"/>
      <c r="M227" s="3"/>
      <c r="N227" s="3"/>
      <c r="O227" s="3"/>
      <c r="P227" s="3"/>
      <c r="Q227" s="3"/>
      <c r="R227" s="3"/>
      <c r="S227" s="3"/>
      <c r="T227" s="3"/>
      <c r="U227" s="3"/>
      <c r="V227" s="3"/>
      <c r="W227" s="3"/>
      <c r="X227" s="3"/>
      <c r="Y227" s="3"/>
      <c r="Z227" s="3"/>
    </row>
    <row r="228" spans="1:26" ht="31.2">
      <c r="A228" s="1"/>
      <c r="B228" s="2"/>
      <c r="C228" s="2"/>
      <c r="D228" s="3"/>
      <c r="E228" s="3"/>
      <c r="F228" s="3"/>
      <c r="G228" s="3"/>
      <c r="H228" s="3"/>
      <c r="I228" s="3"/>
      <c r="J228" s="3"/>
      <c r="K228" s="3"/>
      <c r="L228" s="3"/>
      <c r="M228" s="3"/>
      <c r="N228" s="3"/>
      <c r="O228" s="3"/>
      <c r="P228" s="3"/>
      <c r="Q228" s="3"/>
      <c r="R228" s="3"/>
      <c r="S228" s="3"/>
      <c r="T228" s="3"/>
      <c r="U228" s="3"/>
      <c r="V228" s="3"/>
      <c r="W228" s="3"/>
      <c r="X228" s="3"/>
      <c r="Y228" s="3"/>
      <c r="Z228" s="3"/>
    </row>
    <row r="229" spans="1:26" ht="31.2">
      <c r="A229" s="1"/>
      <c r="B229" s="2"/>
      <c r="C229" s="2"/>
      <c r="D229" s="3"/>
      <c r="E229" s="3"/>
      <c r="F229" s="3"/>
      <c r="G229" s="3"/>
      <c r="H229" s="3"/>
      <c r="I229" s="3"/>
      <c r="J229" s="3"/>
      <c r="K229" s="3"/>
      <c r="L229" s="3"/>
      <c r="M229" s="3"/>
      <c r="N229" s="3"/>
      <c r="O229" s="3"/>
      <c r="P229" s="3"/>
      <c r="Q229" s="3"/>
      <c r="R229" s="3"/>
      <c r="S229" s="3"/>
      <c r="T229" s="3"/>
      <c r="U229" s="3"/>
      <c r="V229" s="3"/>
      <c r="W229" s="3"/>
      <c r="X229" s="3"/>
      <c r="Y229" s="3"/>
      <c r="Z229" s="3"/>
    </row>
    <row r="230" spans="1:26" ht="31.2">
      <c r="A230" s="1"/>
      <c r="B230" s="2"/>
      <c r="C230" s="2"/>
      <c r="D230" s="3"/>
      <c r="E230" s="3"/>
      <c r="F230" s="3"/>
      <c r="G230" s="3"/>
      <c r="H230" s="3"/>
      <c r="I230" s="3"/>
      <c r="J230" s="3"/>
      <c r="K230" s="3"/>
      <c r="L230" s="3"/>
      <c r="M230" s="3"/>
      <c r="N230" s="3"/>
      <c r="O230" s="3"/>
      <c r="P230" s="3"/>
      <c r="Q230" s="3"/>
      <c r="R230" s="3"/>
      <c r="S230" s="3"/>
      <c r="T230" s="3"/>
      <c r="U230" s="3"/>
      <c r="V230" s="3"/>
      <c r="W230" s="3"/>
      <c r="X230" s="3"/>
      <c r="Y230" s="3"/>
      <c r="Z230" s="3"/>
    </row>
    <row r="231" spans="1:26" ht="31.2">
      <c r="A231" s="1"/>
      <c r="B231" s="2"/>
      <c r="C231" s="2"/>
      <c r="D231" s="3"/>
      <c r="E231" s="3"/>
      <c r="F231" s="3"/>
      <c r="G231" s="3"/>
      <c r="H231" s="3"/>
      <c r="I231" s="3"/>
      <c r="J231" s="3"/>
      <c r="K231" s="3"/>
      <c r="L231" s="3"/>
      <c r="M231" s="3"/>
      <c r="N231" s="3"/>
      <c r="O231" s="3"/>
      <c r="P231" s="3"/>
      <c r="Q231" s="3"/>
      <c r="R231" s="3"/>
      <c r="S231" s="3"/>
      <c r="T231" s="3"/>
      <c r="U231" s="3"/>
      <c r="V231" s="3"/>
      <c r="W231" s="3"/>
      <c r="X231" s="3"/>
      <c r="Y231" s="3"/>
      <c r="Z231" s="3"/>
    </row>
    <row r="232" spans="1:26" ht="31.2">
      <c r="A232" s="1"/>
      <c r="B232" s="2"/>
      <c r="C232" s="2"/>
      <c r="D232" s="3"/>
      <c r="E232" s="3"/>
      <c r="F232" s="3"/>
      <c r="G232" s="3"/>
      <c r="H232" s="3"/>
      <c r="I232" s="3"/>
      <c r="J232" s="3"/>
      <c r="K232" s="3"/>
      <c r="L232" s="3"/>
      <c r="M232" s="3"/>
      <c r="N232" s="3"/>
      <c r="O232" s="3"/>
      <c r="P232" s="3"/>
      <c r="Q232" s="3"/>
      <c r="R232" s="3"/>
      <c r="S232" s="3"/>
      <c r="T232" s="3"/>
      <c r="U232" s="3"/>
      <c r="V232" s="3"/>
      <c r="W232" s="3"/>
      <c r="X232" s="3"/>
      <c r="Y232" s="3"/>
      <c r="Z232" s="3"/>
    </row>
    <row r="233" spans="1:26" ht="31.2">
      <c r="A233" s="1"/>
      <c r="B233" s="2"/>
      <c r="C233" s="2"/>
      <c r="D233" s="3"/>
      <c r="E233" s="3"/>
      <c r="F233" s="3"/>
      <c r="G233" s="3"/>
      <c r="H233" s="3"/>
      <c r="I233" s="3"/>
      <c r="J233" s="3"/>
      <c r="K233" s="3"/>
      <c r="L233" s="3"/>
      <c r="M233" s="3"/>
      <c r="N233" s="3"/>
      <c r="O233" s="3"/>
      <c r="P233" s="3"/>
      <c r="Q233" s="3"/>
      <c r="R233" s="3"/>
      <c r="S233" s="3"/>
      <c r="T233" s="3"/>
      <c r="U233" s="3"/>
      <c r="V233" s="3"/>
      <c r="W233" s="3"/>
      <c r="X233" s="3"/>
      <c r="Y233" s="3"/>
      <c r="Z233" s="3"/>
    </row>
    <row r="234" spans="1:26" ht="31.2">
      <c r="A234" s="1"/>
      <c r="B234" s="2"/>
      <c r="C234" s="2"/>
      <c r="D234" s="3"/>
      <c r="E234" s="3"/>
      <c r="F234" s="3"/>
      <c r="G234" s="3"/>
      <c r="H234" s="3"/>
      <c r="I234" s="3"/>
      <c r="J234" s="3"/>
      <c r="K234" s="3"/>
      <c r="L234" s="3"/>
      <c r="M234" s="3"/>
      <c r="N234" s="3"/>
      <c r="O234" s="3"/>
      <c r="P234" s="3"/>
      <c r="Q234" s="3"/>
      <c r="R234" s="3"/>
      <c r="S234" s="3"/>
      <c r="T234" s="3"/>
      <c r="U234" s="3"/>
      <c r="V234" s="3"/>
      <c r="W234" s="3"/>
      <c r="X234" s="3"/>
      <c r="Y234" s="3"/>
      <c r="Z234" s="3"/>
    </row>
    <row r="235" spans="1:26" ht="31.2">
      <c r="A235" s="1"/>
      <c r="B235" s="2"/>
      <c r="C235" s="2"/>
      <c r="D235" s="3"/>
      <c r="E235" s="3"/>
      <c r="F235" s="3"/>
      <c r="G235" s="3"/>
      <c r="H235" s="3"/>
      <c r="I235" s="3"/>
      <c r="J235" s="3"/>
      <c r="K235" s="3"/>
      <c r="L235" s="3"/>
      <c r="M235" s="3"/>
      <c r="N235" s="3"/>
      <c r="O235" s="3"/>
      <c r="P235" s="3"/>
      <c r="Q235" s="3"/>
      <c r="R235" s="3"/>
      <c r="S235" s="3"/>
      <c r="T235" s="3"/>
      <c r="U235" s="3"/>
      <c r="V235" s="3"/>
      <c r="W235" s="3"/>
      <c r="X235" s="3"/>
      <c r="Y235" s="3"/>
      <c r="Z235" s="3"/>
    </row>
    <row r="236" spans="1:26" ht="31.2">
      <c r="A236" s="1"/>
      <c r="B236" s="2"/>
      <c r="C236" s="2"/>
      <c r="D236" s="3"/>
      <c r="E236" s="3"/>
      <c r="F236" s="3"/>
      <c r="G236" s="3"/>
      <c r="H236" s="3"/>
      <c r="I236" s="3"/>
      <c r="J236" s="3"/>
      <c r="K236" s="3"/>
      <c r="L236" s="3"/>
      <c r="M236" s="3"/>
      <c r="N236" s="3"/>
      <c r="O236" s="3"/>
      <c r="P236" s="3"/>
      <c r="Q236" s="3"/>
      <c r="R236" s="3"/>
      <c r="S236" s="3"/>
      <c r="T236" s="3"/>
      <c r="U236" s="3"/>
      <c r="V236" s="3"/>
      <c r="W236" s="3"/>
      <c r="X236" s="3"/>
      <c r="Y236" s="3"/>
      <c r="Z236" s="3"/>
    </row>
    <row r="237" spans="1:26" ht="31.2">
      <c r="A237" s="1"/>
      <c r="B237" s="2"/>
      <c r="C237" s="2"/>
      <c r="D237" s="3"/>
      <c r="E237" s="3"/>
      <c r="F237" s="3"/>
      <c r="G237" s="3"/>
      <c r="H237" s="3"/>
      <c r="I237" s="3"/>
      <c r="J237" s="3"/>
      <c r="K237" s="3"/>
      <c r="L237" s="3"/>
      <c r="M237" s="3"/>
      <c r="N237" s="3"/>
      <c r="O237" s="3"/>
      <c r="P237" s="3"/>
      <c r="Q237" s="3"/>
      <c r="R237" s="3"/>
      <c r="S237" s="3"/>
      <c r="T237" s="3"/>
      <c r="U237" s="3"/>
      <c r="V237" s="3"/>
      <c r="W237" s="3"/>
      <c r="X237" s="3"/>
      <c r="Y237" s="3"/>
      <c r="Z237" s="3"/>
    </row>
    <row r="238" spans="1:26" ht="31.2">
      <c r="A238" s="1"/>
      <c r="B238" s="2"/>
      <c r="C238" s="2"/>
      <c r="D238" s="3"/>
      <c r="E238" s="3"/>
      <c r="F238" s="3"/>
      <c r="G238" s="3"/>
      <c r="H238" s="3"/>
      <c r="I238" s="3"/>
      <c r="J238" s="3"/>
      <c r="K238" s="3"/>
      <c r="L238" s="3"/>
      <c r="M238" s="3"/>
      <c r="N238" s="3"/>
      <c r="O238" s="3"/>
      <c r="P238" s="3"/>
      <c r="Q238" s="3"/>
      <c r="R238" s="3"/>
      <c r="S238" s="3"/>
      <c r="T238" s="3"/>
      <c r="U238" s="3"/>
      <c r="V238" s="3"/>
      <c r="W238" s="3"/>
      <c r="X238" s="3"/>
      <c r="Y238" s="3"/>
      <c r="Z238" s="3"/>
    </row>
    <row r="239" spans="1:26" ht="31.2">
      <c r="A239" s="1"/>
      <c r="B239" s="2"/>
      <c r="C239" s="2"/>
      <c r="D239" s="3"/>
      <c r="E239" s="3"/>
      <c r="F239" s="3"/>
      <c r="G239" s="3"/>
      <c r="H239" s="3"/>
      <c r="I239" s="3"/>
      <c r="J239" s="3"/>
      <c r="K239" s="3"/>
      <c r="L239" s="3"/>
      <c r="M239" s="3"/>
      <c r="N239" s="3"/>
      <c r="O239" s="3"/>
      <c r="P239" s="3"/>
      <c r="Q239" s="3"/>
      <c r="R239" s="3"/>
      <c r="S239" s="3"/>
      <c r="T239" s="3"/>
      <c r="U239" s="3"/>
      <c r="V239" s="3"/>
      <c r="W239" s="3"/>
      <c r="X239" s="3"/>
      <c r="Y239" s="3"/>
      <c r="Z239" s="3"/>
    </row>
    <row r="240" spans="1:26" ht="31.2">
      <c r="A240" s="1"/>
      <c r="B240" s="2"/>
      <c r="C240" s="2"/>
      <c r="D240" s="3"/>
      <c r="E240" s="3"/>
      <c r="F240" s="3"/>
      <c r="G240" s="3"/>
      <c r="H240" s="3"/>
      <c r="I240" s="3"/>
      <c r="J240" s="3"/>
      <c r="K240" s="3"/>
      <c r="L240" s="3"/>
      <c r="M240" s="3"/>
      <c r="N240" s="3"/>
      <c r="O240" s="3"/>
      <c r="P240" s="3"/>
      <c r="Q240" s="3"/>
      <c r="R240" s="3"/>
      <c r="S240" s="3"/>
      <c r="T240" s="3"/>
      <c r="U240" s="3"/>
      <c r="V240" s="3"/>
      <c r="W240" s="3"/>
      <c r="X240" s="3"/>
      <c r="Y240" s="3"/>
      <c r="Z240" s="3"/>
    </row>
    <row r="241" spans="1:26" ht="31.2">
      <c r="A241" s="1"/>
      <c r="B241" s="2"/>
      <c r="C241" s="2"/>
      <c r="D241" s="3"/>
      <c r="E241" s="3"/>
      <c r="F241" s="3"/>
      <c r="G241" s="3"/>
      <c r="H241" s="3"/>
      <c r="I241" s="3"/>
      <c r="J241" s="3"/>
      <c r="K241" s="3"/>
      <c r="L241" s="3"/>
      <c r="M241" s="3"/>
      <c r="N241" s="3"/>
      <c r="O241" s="3"/>
      <c r="P241" s="3"/>
      <c r="Q241" s="3"/>
      <c r="R241" s="3"/>
      <c r="S241" s="3"/>
      <c r="T241" s="3"/>
      <c r="U241" s="3"/>
      <c r="V241" s="3"/>
      <c r="W241" s="3"/>
      <c r="X241" s="3"/>
      <c r="Y241" s="3"/>
      <c r="Z241" s="3"/>
    </row>
    <row r="242" spans="1:26" ht="31.2">
      <c r="A242" s="1"/>
      <c r="B242" s="2"/>
      <c r="C242" s="2"/>
      <c r="D242" s="3"/>
      <c r="E242" s="3"/>
      <c r="F242" s="3"/>
      <c r="G242" s="3"/>
      <c r="H242" s="3"/>
      <c r="I242" s="3"/>
      <c r="J242" s="3"/>
      <c r="K242" s="3"/>
      <c r="L242" s="3"/>
      <c r="M242" s="3"/>
      <c r="N242" s="3"/>
      <c r="O242" s="3"/>
      <c r="P242" s="3"/>
      <c r="Q242" s="3"/>
      <c r="R242" s="3"/>
      <c r="S242" s="3"/>
      <c r="T242" s="3"/>
      <c r="U242" s="3"/>
      <c r="V242" s="3"/>
      <c r="W242" s="3"/>
      <c r="X242" s="3"/>
      <c r="Y242" s="3"/>
      <c r="Z242" s="3"/>
    </row>
    <row r="243" spans="1:26" ht="31.2">
      <c r="A243" s="1"/>
      <c r="B243" s="2"/>
      <c r="C243" s="2"/>
      <c r="D243" s="3"/>
      <c r="E243" s="3"/>
      <c r="F243" s="3"/>
      <c r="G243" s="3"/>
      <c r="H243" s="3"/>
      <c r="I243" s="3"/>
      <c r="J243" s="3"/>
      <c r="K243" s="3"/>
      <c r="L243" s="3"/>
      <c r="M243" s="3"/>
      <c r="N243" s="3"/>
      <c r="O243" s="3"/>
      <c r="P243" s="3"/>
      <c r="Q243" s="3"/>
      <c r="R243" s="3"/>
      <c r="S243" s="3"/>
      <c r="T243" s="3"/>
      <c r="U243" s="3"/>
      <c r="V243" s="3"/>
      <c r="W243" s="3"/>
      <c r="X243" s="3"/>
      <c r="Y243" s="3"/>
      <c r="Z243" s="3"/>
    </row>
    <row r="244" spans="1:26" ht="31.2">
      <c r="A244" s="1"/>
      <c r="B244" s="2"/>
      <c r="C244" s="2"/>
      <c r="D244" s="3"/>
      <c r="E244" s="3"/>
      <c r="F244" s="3"/>
      <c r="G244" s="3"/>
      <c r="H244" s="3"/>
      <c r="I244" s="3"/>
      <c r="J244" s="3"/>
      <c r="K244" s="3"/>
      <c r="L244" s="3"/>
      <c r="M244" s="3"/>
      <c r="N244" s="3"/>
      <c r="O244" s="3"/>
      <c r="P244" s="3"/>
      <c r="Q244" s="3"/>
      <c r="R244" s="3"/>
      <c r="S244" s="3"/>
      <c r="T244" s="3"/>
      <c r="U244" s="3"/>
      <c r="V244" s="3"/>
      <c r="W244" s="3"/>
      <c r="X244" s="3"/>
      <c r="Y244" s="3"/>
      <c r="Z244" s="3"/>
    </row>
    <row r="245" spans="1:26" ht="31.2">
      <c r="A245" s="1"/>
      <c r="B245" s="2"/>
      <c r="C245" s="2"/>
      <c r="D245" s="3"/>
      <c r="E245" s="3"/>
      <c r="F245" s="3"/>
      <c r="G245" s="3"/>
      <c r="H245" s="3"/>
      <c r="I245" s="3"/>
      <c r="J245" s="3"/>
      <c r="K245" s="3"/>
      <c r="L245" s="3"/>
      <c r="M245" s="3"/>
      <c r="N245" s="3"/>
      <c r="O245" s="3"/>
      <c r="P245" s="3"/>
      <c r="Q245" s="3"/>
      <c r="R245" s="3"/>
      <c r="S245" s="3"/>
      <c r="T245" s="3"/>
      <c r="U245" s="3"/>
      <c r="V245" s="3"/>
      <c r="W245" s="3"/>
      <c r="X245" s="3"/>
      <c r="Y245" s="3"/>
      <c r="Z245" s="3"/>
    </row>
    <row r="246" spans="1:26" ht="31.2">
      <c r="A246" s="1"/>
      <c r="B246" s="2"/>
      <c r="C246" s="2"/>
      <c r="D246" s="3"/>
      <c r="E246" s="3"/>
      <c r="F246" s="3"/>
      <c r="G246" s="3"/>
      <c r="H246" s="3"/>
      <c r="I246" s="3"/>
      <c r="J246" s="3"/>
      <c r="K246" s="3"/>
      <c r="L246" s="3"/>
      <c r="M246" s="3"/>
      <c r="N246" s="3"/>
      <c r="O246" s="3"/>
      <c r="P246" s="3"/>
      <c r="Q246" s="3"/>
      <c r="R246" s="3"/>
      <c r="S246" s="3"/>
      <c r="T246" s="3"/>
      <c r="U246" s="3"/>
      <c r="V246" s="3"/>
      <c r="W246" s="3"/>
      <c r="X246" s="3"/>
      <c r="Y246" s="3"/>
      <c r="Z246" s="3"/>
    </row>
    <row r="247" spans="1:26" ht="31.2">
      <c r="A247" s="1"/>
      <c r="B247" s="2"/>
      <c r="C247" s="2"/>
      <c r="D247" s="3"/>
      <c r="E247" s="3"/>
      <c r="F247" s="3"/>
      <c r="G247" s="3"/>
      <c r="H247" s="3"/>
      <c r="I247" s="3"/>
      <c r="J247" s="3"/>
      <c r="K247" s="3"/>
      <c r="L247" s="3"/>
      <c r="M247" s="3"/>
      <c r="N247" s="3"/>
      <c r="O247" s="3"/>
      <c r="P247" s="3"/>
      <c r="Q247" s="3"/>
      <c r="R247" s="3"/>
      <c r="S247" s="3"/>
      <c r="T247" s="3"/>
      <c r="U247" s="3"/>
      <c r="V247" s="3"/>
      <c r="W247" s="3"/>
      <c r="X247" s="3"/>
      <c r="Y247" s="3"/>
      <c r="Z247" s="3"/>
    </row>
    <row r="248" spans="1:26" ht="31.2">
      <c r="A248" s="1"/>
      <c r="B248" s="2"/>
      <c r="C248" s="2"/>
      <c r="D248" s="3"/>
      <c r="E248" s="3"/>
      <c r="F248" s="3"/>
      <c r="G248" s="3"/>
      <c r="H248" s="3"/>
      <c r="I248" s="3"/>
      <c r="J248" s="3"/>
      <c r="K248" s="3"/>
      <c r="L248" s="3"/>
      <c r="M248" s="3"/>
      <c r="N248" s="3"/>
      <c r="O248" s="3"/>
      <c r="P248" s="3"/>
      <c r="Q248" s="3"/>
      <c r="R248" s="3"/>
      <c r="S248" s="3"/>
      <c r="T248" s="3"/>
      <c r="U248" s="3"/>
      <c r="V248" s="3"/>
      <c r="W248" s="3"/>
      <c r="X248" s="3"/>
      <c r="Y248" s="3"/>
      <c r="Z248" s="3"/>
    </row>
    <row r="249" spans="1:26" ht="31.2">
      <c r="A249" s="1"/>
      <c r="B249" s="2"/>
      <c r="C249" s="2"/>
      <c r="D249" s="3"/>
      <c r="E249" s="3"/>
      <c r="F249" s="3"/>
      <c r="G249" s="3"/>
      <c r="H249" s="3"/>
      <c r="I249" s="3"/>
      <c r="J249" s="3"/>
      <c r="K249" s="3"/>
      <c r="L249" s="3"/>
      <c r="M249" s="3"/>
      <c r="N249" s="3"/>
      <c r="O249" s="3"/>
      <c r="P249" s="3"/>
      <c r="Q249" s="3"/>
      <c r="R249" s="3"/>
      <c r="S249" s="3"/>
      <c r="T249" s="3"/>
      <c r="U249" s="3"/>
      <c r="V249" s="3"/>
      <c r="W249" s="3"/>
      <c r="X249" s="3"/>
      <c r="Y249" s="3"/>
      <c r="Z249" s="3"/>
    </row>
    <row r="250" spans="1:26" ht="31.2">
      <c r="A250" s="1"/>
      <c r="B250" s="2"/>
      <c r="C250" s="2"/>
      <c r="D250" s="3"/>
      <c r="E250" s="3"/>
      <c r="F250" s="3"/>
      <c r="G250" s="3"/>
      <c r="H250" s="3"/>
      <c r="I250" s="3"/>
      <c r="J250" s="3"/>
      <c r="K250" s="3"/>
      <c r="L250" s="3"/>
      <c r="M250" s="3"/>
      <c r="N250" s="3"/>
      <c r="O250" s="3"/>
      <c r="P250" s="3"/>
      <c r="Q250" s="3"/>
      <c r="R250" s="3"/>
      <c r="S250" s="3"/>
      <c r="T250" s="3"/>
      <c r="U250" s="3"/>
      <c r="V250" s="3"/>
      <c r="W250" s="3"/>
      <c r="X250" s="3"/>
      <c r="Y250" s="3"/>
      <c r="Z250" s="3"/>
    </row>
    <row r="251" spans="1:26" ht="31.2">
      <c r="A251" s="1"/>
      <c r="B251" s="2"/>
      <c r="C251" s="2"/>
      <c r="D251" s="3"/>
      <c r="E251" s="3"/>
      <c r="F251" s="3"/>
      <c r="G251" s="3"/>
      <c r="H251" s="3"/>
      <c r="I251" s="3"/>
      <c r="J251" s="3"/>
      <c r="K251" s="3"/>
      <c r="L251" s="3"/>
      <c r="M251" s="3"/>
      <c r="N251" s="3"/>
      <c r="O251" s="3"/>
      <c r="P251" s="3"/>
      <c r="Q251" s="3"/>
      <c r="R251" s="3"/>
      <c r="S251" s="3"/>
      <c r="T251" s="3"/>
      <c r="U251" s="3"/>
      <c r="V251" s="3"/>
      <c r="W251" s="3"/>
      <c r="X251" s="3"/>
      <c r="Y251" s="3"/>
      <c r="Z251" s="3"/>
    </row>
    <row r="252" spans="1:26" ht="31.2">
      <c r="A252" s="1"/>
      <c r="B252" s="2"/>
      <c r="C252" s="2"/>
      <c r="D252" s="3"/>
      <c r="E252" s="3"/>
      <c r="F252" s="3"/>
      <c r="G252" s="3"/>
      <c r="H252" s="3"/>
      <c r="I252" s="3"/>
      <c r="J252" s="3"/>
      <c r="K252" s="3"/>
      <c r="L252" s="3"/>
      <c r="M252" s="3"/>
      <c r="N252" s="3"/>
      <c r="O252" s="3"/>
      <c r="P252" s="3"/>
      <c r="Q252" s="3"/>
      <c r="R252" s="3"/>
      <c r="S252" s="3"/>
      <c r="T252" s="3"/>
      <c r="U252" s="3"/>
      <c r="V252" s="3"/>
      <c r="W252" s="3"/>
      <c r="X252" s="3"/>
      <c r="Y252" s="3"/>
      <c r="Z252" s="3"/>
    </row>
    <row r="253" spans="1:26" ht="31.2">
      <c r="A253" s="1"/>
      <c r="B253" s="2"/>
      <c r="C253" s="2"/>
      <c r="D253" s="3"/>
      <c r="E253" s="3"/>
      <c r="F253" s="3"/>
      <c r="G253" s="3"/>
      <c r="H253" s="3"/>
      <c r="I253" s="3"/>
      <c r="J253" s="3"/>
      <c r="K253" s="3"/>
      <c r="L253" s="3"/>
      <c r="M253" s="3"/>
      <c r="N253" s="3"/>
      <c r="O253" s="3"/>
      <c r="P253" s="3"/>
      <c r="Q253" s="3"/>
      <c r="R253" s="3"/>
      <c r="S253" s="3"/>
      <c r="T253" s="3"/>
      <c r="U253" s="3"/>
      <c r="V253" s="3"/>
      <c r="W253" s="3"/>
      <c r="X253" s="3"/>
      <c r="Y253" s="3"/>
      <c r="Z253" s="3"/>
    </row>
    <row r="254" spans="1:26" ht="31.2">
      <c r="A254" s="1"/>
      <c r="B254" s="2"/>
      <c r="C254" s="2"/>
      <c r="D254" s="3"/>
      <c r="E254" s="3"/>
      <c r="F254" s="3"/>
      <c r="G254" s="3"/>
      <c r="H254" s="3"/>
      <c r="I254" s="3"/>
      <c r="J254" s="3"/>
      <c r="K254" s="3"/>
      <c r="L254" s="3"/>
      <c r="M254" s="3"/>
      <c r="N254" s="3"/>
      <c r="O254" s="3"/>
      <c r="P254" s="3"/>
      <c r="Q254" s="3"/>
      <c r="R254" s="3"/>
      <c r="S254" s="3"/>
      <c r="T254" s="3"/>
      <c r="U254" s="3"/>
      <c r="V254" s="3"/>
      <c r="W254" s="3"/>
      <c r="X254" s="3"/>
      <c r="Y254" s="3"/>
      <c r="Z254" s="3"/>
    </row>
    <row r="255" spans="1:26" ht="31.2">
      <c r="A255" s="1"/>
      <c r="B255" s="2"/>
      <c r="C255" s="2"/>
      <c r="D255" s="3"/>
      <c r="E255" s="3"/>
      <c r="F255" s="3"/>
      <c r="G255" s="3"/>
      <c r="H255" s="3"/>
      <c r="I255" s="3"/>
      <c r="J255" s="3"/>
      <c r="K255" s="3"/>
      <c r="L255" s="3"/>
      <c r="M255" s="3"/>
      <c r="N255" s="3"/>
      <c r="O255" s="3"/>
      <c r="P255" s="3"/>
      <c r="Q255" s="3"/>
      <c r="R255" s="3"/>
      <c r="S255" s="3"/>
      <c r="T255" s="3"/>
      <c r="U255" s="3"/>
      <c r="V255" s="3"/>
      <c r="W255" s="3"/>
      <c r="X255" s="3"/>
      <c r="Y255" s="3"/>
      <c r="Z255" s="3"/>
    </row>
    <row r="256" spans="1:26" ht="31.2">
      <c r="A256" s="1"/>
      <c r="B256" s="2"/>
      <c r="C256" s="2"/>
      <c r="D256" s="3"/>
      <c r="E256" s="3"/>
      <c r="F256" s="3"/>
      <c r="G256" s="3"/>
      <c r="H256" s="3"/>
      <c r="I256" s="3"/>
      <c r="J256" s="3"/>
      <c r="K256" s="3"/>
      <c r="L256" s="3"/>
      <c r="M256" s="3"/>
      <c r="N256" s="3"/>
      <c r="O256" s="3"/>
      <c r="P256" s="3"/>
      <c r="Q256" s="3"/>
      <c r="R256" s="3"/>
      <c r="S256" s="3"/>
      <c r="T256" s="3"/>
      <c r="U256" s="3"/>
      <c r="V256" s="3"/>
      <c r="W256" s="3"/>
      <c r="X256" s="3"/>
      <c r="Y256" s="3"/>
      <c r="Z256" s="3"/>
    </row>
    <row r="257" spans="1:26" ht="31.2">
      <c r="A257" s="1"/>
      <c r="B257" s="2"/>
      <c r="C257" s="2"/>
      <c r="D257" s="3"/>
      <c r="E257" s="3"/>
      <c r="F257" s="3"/>
      <c r="G257" s="3"/>
      <c r="H257" s="3"/>
      <c r="I257" s="3"/>
      <c r="J257" s="3"/>
      <c r="K257" s="3"/>
      <c r="L257" s="3"/>
      <c r="M257" s="3"/>
      <c r="N257" s="3"/>
      <c r="O257" s="3"/>
      <c r="P257" s="3"/>
      <c r="Q257" s="3"/>
      <c r="R257" s="3"/>
      <c r="S257" s="3"/>
      <c r="T257" s="3"/>
      <c r="U257" s="3"/>
      <c r="V257" s="3"/>
      <c r="W257" s="3"/>
      <c r="X257" s="3"/>
      <c r="Y257" s="3"/>
      <c r="Z257" s="3"/>
    </row>
    <row r="258" spans="1:26" ht="31.2">
      <c r="A258" s="1"/>
      <c r="B258" s="2"/>
      <c r="C258" s="2"/>
      <c r="D258" s="3"/>
      <c r="E258" s="3"/>
      <c r="F258" s="3"/>
      <c r="G258" s="3"/>
      <c r="H258" s="3"/>
      <c r="I258" s="3"/>
      <c r="J258" s="3"/>
      <c r="K258" s="3"/>
      <c r="L258" s="3"/>
      <c r="M258" s="3"/>
      <c r="N258" s="3"/>
      <c r="O258" s="3"/>
      <c r="P258" s="3"/>
      <c r="Q258" s="3"/>
      <c r="R258" s="3"/>
      <c r="S258" s="3"/>
      <c r="T258" s="3"/>
      <c r="U258" s="3"/>
      <c r="V258" s="3"/>
      <c r="W258" s="3"/>
      <c r="X258" s="3"/>
      <c r="Y258" s="3"/>
      <c r="Z258" s="3"/>
    </row>
    <row r="259" spans="1:26" ht="31.2">
      <c r="A259" s="1"/>
      <c r="B259" s="2"/>
      <c r="C259" s="2"/>
      <c r="D259" s="3"/>
      <c r="E259" s="3"/>
      <c r="F259" s="3"/>
      <c r="G259" s="3"/>
      <c r="H259" s="3"/>
      <c r="I259" s="3"/>
      <c r="J259" s="3"/>
      <c r="K259" s="3"/>
      <c r="L259" s="3"/>
      <c r="M259" s="3"/>
      <c r="N259" s="3"/>
      <c r="O259" s="3"/>
      <c r="P259" s="3"/>
      <c r="Q259" s="3"/>
      <c r="R259" s="3"/>
      <c r="S259" s="3"/>
      <c r="T259" s="3"/>
      <c r="U259" s="3"/>
      <c r="V259" s="3"/>
      <c r="W259" s="3"/>
      <c r="X259" s="3"/>
      <c r="Y259" s="3"/>
      <c r="Z259" s="3"/>
    </row>
    <row r="260" spans="1:26" ht="31.2">
      <c r="A260" s="1"/>
      <c r="B260" s="2"/>
      <c r="C260" s="2"/>
      <c r="D260" s="3"/>
      <c r="E260" s="3"/>
      <c r="F260" s="3"/>
      <c r="G260" s="3"/>
      <c r="H260" s="3"/>
      <c r="I260" s="3"/>
      <c r="J260" s="3"/>
      <c r="K260" s="3"/>
      <c r="L260" s="3"/>
      <c r="M260" s="3"/>
      <c r="N260" s="3"/>
      <c r="O260" s="3"/>
      <c r="P260" s="3"/>
      <c r="Q260" s="3"/>
      <c r="R260" s="3"/>
      <c r="S260" s="3"/>
      <c r="T260" s="3"/>
      <c r="U260" s="3"/>
      <c r="V260" s="3"/>
      <c r="W260" s="3"/>
      <c r="X260" s="3"/>
      <c r="Y260" s="3"/>
      <c r="Z260" s="3"/>
    </row>
    <row r="261" spans="1:26" ht="31.2">
      <c r="A261" s="1"/>
      <c r="B261" s="2"/>
      <c r="C261" s="2"/>
      <c r="D261" s="3"/>
      <c r="E261" s="3"/>
      <c r="F261" s="3"/>
      <c r="G261" s="3"/>
      <c r="H261" s="3"/>
      <c r="I261" s="3"/>
      <c r="J261" s="3"/>
      <c r="K261" s="3"/>
      <c r="L261" s="3"/>
      <c r="M261" s="3"/>
      <c r="N261" s="3"/>
      <c r="O261" s="3"/>
      <c r="P261" s="3"/>
      <c r="Q261" s="3"/>
      <c r="R261" s="3"/>
      <c r="S261" s="3"/>
      <c r="T261" s="3"/>
      <c r="U261" s="3"/>
      <c r="V261" s="3"/>
      <c r="W261" s="3"/>
      <c r="X261" s="3"/>
      <c r="Y261" s="3"/>
      <c r="Z261" s="3"/>
    </row>
    <row r="262" spans="1:26" ht="31.2">
      <c r="A262" s="1"/>
      <c r="B262" s="2"/>
      <c r="C262" s="2"/>
      <c r="D262" s="3"/>
      <c r="E262" s="3"/>
      <c r="F262" s="3"/>
      <c r="G262" s="3"/>
      <c r="H262" s="3"/>
      <c r="I262" s="3"/>
      <c r="J262" s="3"/>
      <c r="K262" s="3"/>
      <c r="L262" s="3"/>
      <c r="M262" s="3"/>
      <c r="N262" s="3"/>
      <c r="O262" s="3"/>
      <c r="P262" s="3"/>
      <c r="Q262" s="3"/>
      <c r="R262" s="3"/>
      <c r="S262" s="3"/>
      <c r="T262" s="3"/>
      <c r="U262" s="3"/>
      <c r="V262" s="3"/>
      <c r="W262" s="3"/>
      <c r="X262" s="3"/>
      <c r="Y262" s="3"/>
      <c r="Z262" s="3"/>
    </row>
    <row r="263" spans="1:26" ht="31.2">
      <c r="A263" s="1"/>
      <c r="B263" s="2"/>
      <c r="C263" s="2"/>
      <c r="D263" s="3"/>
      <c r="E263" s="3"/>
      <c r="F263" s="3"/>
      <c r="G263" s="3"/>
      <c r="H263" s="3"/>
      <c r="I263" s="3"/>
      <c r="J263" s="3"/>
      <c r="K263" s="3"/>
      <c r="L263" s="3"/>
      <c r="M263" s="3"/>
      <c r="N263" s="3"/>
      <c r="O263" s="3"/>
      <c r="P263" s="3"/>
      <c r="Q263" s="3"/>
      <c r="R263" s="3"/>
      <c r="S263" s="3"/>
      <c r="T263" s="3"/>
      <c r="U263" s="3"/>
      <c r="V263" s="3"/>
      <c r="W263" s="3"/>
      <c r="X263" s="3"/>
      <c r="Y263" s="3"/>
      <c r="Z263" s="3"/>
    </row>
    <row r="264" spans="1:26" ht="31.2">
      <c r="A264" s="1"/>
      <c r="B264" s="2"/>
      <c r="C264" s="2"/>
      <c r="D264" s="3"/>
      <c r="E264" s="3"/>
      <c r="F264" s="3"/>
      <c r="G264" s="3"/>
      <c r="H264" s="3"/>
      <c r="I264" s="3"/>
      <c r="J264" s="3"/>
      <c r="K264" s="3"/>
      <c r="L264" s="3"/>
      <c r="M264" s="3"/>
      <c r="N264" s="3"/>
      <c r="O264" s="3"/>
      <c r="P264" s="3"/>
      <c r="Q264" s="3"/>
      <c r="R264" s="3"/>
      <c r="S264" s="3"/>
      <c r="T264" s="3"/>
      <c r="U264" s="3"/>
      <c r="V264" s="3"/>
      <c r="W264" s="3"/>
      <c r="X264" s="3"/>
      <c r="Y264" s="3"/>
      <c r="Z264" s="3"/>
    </row>
    <row r="265" spans="1:26" ht="31.2">
      <c r="A265" s="1"/>
      <c r="B265" s="2"/>
      <c r="C265" s="2"/>
      <c r="D265" s="3"/>
      <c r="E265" s="3"/>
      <c r="F265" s="3"/>
      <c r="G265" s="3"/>
      <c r="H265" s="3"/>
      <c r="I265" s="3"/>
      <c r="J265" s="3"/>
      <c r="K265" s="3"/>
      <c r="L265" s="3"/>
      <c r="M265" s="3"/>
      <c r="N265" s="3"/>
      <c r="O265" s="3"/>
      <c r="P265" s="3"/>
      <c r="Q265" s="3"/>
      <c r="R265" s="3"/>
      <c r="S265" s="3"/>
      <c r="T265" s="3"/>
      <c r="U265" s="3"/>
      <c r="V265" s="3"/>
      <c r="W265" s="3"/>
      <c r="X265" s="3"/>
      <c r="Y265" s="3"/>
      <c r="Z265" s="3"/>
    </row>
    <row r="266" spans="1:26" ht="31.2">
      <c r="A266" s="1"/>
      <c r="B266" s="2"/>
      <c r="C266" s="2"/>
      <c r="D266" s="3"/>
      <c r="E266" s="3"/>
      <c r="F266" s="3"/>
      <c r="G266" s="3"/>
      <c r="H266" s="3"/>
      <c r="I266" s="3"/>
      <c r="J266" s="3"/>
      <c r="K266" s="3"/>
      <c r="L266" s="3"/>
      <c r="M266" s="3"/>
      <c r="N266" s="3"/>
      <c r="O266" s="3"/>
      <c r="P266" s="3"/>
      <c r="Q266" s="3"/>
      <c r="R266" s="3"/>
      <c r="S266" s="3"/>
      <c r="T266" s="3"/>
      <c r="U266" s="3"/>
      <c r="V266" s="3"/>
      <c r="W266" s="3"/>
      <c r="X266" s="3"/>
      <c r="Y266" s="3"/>
      <c r="Z266" s="3"/>
    </row>
    <row r="267" spans="1:26" ht="31.2">
      <c r="A267" s="1"/>
      <c r="B267" s="2"/>
      <c r="C267" s="2"/>
      <c r="D267" s="3"/>
      <c r="E267" s="3"/>
      <c r="F267" s="3"/>
      <c r="G267" s="3"/>
      <c r="H267" s="3"/>
      <c r="I267" s="3"/>
      <c r="J267" s="3"/>
      <c r="K267" s="3"/>
      <c r="L267" s="3"/>
      <c r="M267" s="3"/>
      <c r="N267" s="3"/>
      <c r="O267" s="3"/>
      <c r="P267" s="3"/>
      <c r="Q267" s="3"/>
      <c r="R267" s="3"/>
      <c r="S267" s="3"/>
      <c r="T267" s="3"/>
      <c r="U267" s="3"/>
      <c r="V267" s="3"/>
      <c r="W267" s="3"/>
      <c r="X267" s="3"/>
      <c r="Y267" s="3"/>
      <c r="Z267" s="3"/>
    </row>
    <row r="268" spans="1:26" ht="31.2">
      <c r="A268" s="1"/>
      <c r="B268" s="2"/>
      <c r="C268" s="2"/>
      <c r="D268" s="3"/>
      <c r="E268" s="3"/>
      <c r="F268" s="3"/>
      <c r="G268" s="3"/>
      <c r="H268" s="3"/>
      <c r="I268" s="3"/>
      <c r="J268" s="3"/>
      <c r="K268" s="3"/>
      <c r="L268" s="3"/>
      <c r="M268" s="3"/>
      <c r="N268" s="3"/>
      <c r="O268" s="3"/>
      <c r="P268" s="3"/>
      <c r="Q268" s="3"/>
      <c r="R268" s="3"/>
      <c r="S268" s="3"/>
      <c r="T268" s="3"/>
      <c r="U268" s="3"/>
      <c r="V268" s="3"/>
      <c r="W268" s="3"/>
      <c r="X268" s="3"/>
      <c r="Y268" s="3"/>
      <c r="Z268" s="3"/>
    </row>
    <row r="269" spans="1:26" ht="31.2">
      <c r="A269" s="1"/>
      <c r="B269" s="2"/>
      <c r="C269" s="2"/>
      <c r="D269" s="3"/>
      <c r="E269" s="3"/>
      <c r="F269" s="3"/>
      <c r="G269" s="3"/>
      <c r="H269" s="3"/>
      <c r="I269" s="3"/>
      <c r="J269" s="3"/>
      <c r="K269" s="3"/>
      <c r="L269" s="3"/>
      <c r="M269" s="3"/>
      <c r="N269" s="3"/>
      <c r="O269" s="3"/>
      <c r="P269" s="3"/>
      <c r="Q269" s="3"/>
      <c r="R269" s="3"/>
      <c r="S269" s="3"/>
      <c r="T269" s="3"/>
      <c r="U269" s="3"/>
      <c r="V269" s="3"/>
      <c r="W269" s="3"/>
      <c r="X269" s="3"/>
      <c r="Y269" s="3"/>
      <c r="Z269" s="3"/>
    </row>
    <row r="270" spans="1:26" ht="31.2">
      <c r="A270" s="1"/>
      <c r="B270" s="2"/>
      <c r="C270" s="2"/>
      <c r="D270" s="3"/>
      <c r="E270" s="3"/>
      <c r="F270" s="3"/>
      <c r="G270" s="3"/>
      <c r="H270" s="3"/>
      <c r="I270" s="3"/>
      <c r="J270" s="3"/>
      <c r="K270" s="3"/>
      <c r="L270" s="3"/>
      <c r="M270" s="3"/>
      <c r="N270" s="3"/>
      <c r="O270" s="3"/>
      <c r="P270" s="3"/>
      <c r="Q270" s="3"/>
      <c r="R270" s="3"/>
      <c r="S270" s="3"/>
      <c r="T270" s="3"/>
      <c r="U270" s="3"/>
      <c r="V270" s="3"/>
      <c r="W270" s="3"/>
      <c r="X270" s="3"/>
      <c r="Y270" s="3"/>
      <c r="Z270" s="3"/>
    </row>
    <row r="271" spans="1:26" ht="31.2">
      <c r="A271" s="1"/>
      <c r="B271" s="2"/>
      <c r="C271" s="2"/>
      <c r="D271" s="3"/>
      <c r="E271" s="3"/>
      <c r="F271" s="3"/>
      <c r="G271" s="3"/>
      <c r="H271" s="3"/>
      <c r="I271" s="3"/>
      <c r="J271" s="3"/>
      <c r="K271" s="3"/>
      <c r="L271" s="3"/>
      <c r="M271" s="3"/>
      <c r="N271" s="3"/>
      <c r="O271" s="3"/>
      <c r="P271" s="3"/>
      <c r="Q271" s="3"/>
      <c r="R271" s="3"/>
      <c r="S271" s="3"/>
      <c r="T271" s="3"/>
      <c r="U271" s="3"/>
      <c r="V271" s="3"/>
      <c r="W271" s="3"/>
      <c r="X271" s="3"/>
      <c r="Y271" s="3"/>
      <c r="Z271" s="3"/>
    </row>
    <row r="272" spans="1:26" ht="31.2">
      <c r="A272" s="1"/>
      <c r="B272" s="2"/>
      <c r="C272" s="2"/>
      <c r="D272" s="3"/>
      <c r="E272" s="3"/>
      <c r="F272" s="3"/>
      <c r="G272" s="3"/>
      <c r="H272" s="3"/>
      <c r="I272" s="3"/>
      <c r="J272" s="3"/>
      <c r="K272" s="3"/>
      <c r="L272" s="3"/>
      <c r="M272" s="3"/>
      <c r="N272" s="3"/>
      <c r="O272" s="3"/>
      <c r="P272" s="3"/>
      <c r="Q272" s="3"/>
      <c r="R272" s="3"/>
      <c r="S272" s="3"/>
      <c r="T272" s="3"/>
      <c r="U272" s="3"/>
      <c r="V272" s="3"/>
      <c r="W272" s="3"/>
      <c r="X272" s="3"/>
      <c r="Y272" s="3"/>
      <c r="Z272" s="3"/>
    </row>
    <row r="273" spans="1:26" ht="31.2">
      <c r="A273" s="1"/>
      <c r="B273" s="2"/>
      <c r="C273" s="2"/>
      <c r="D273" s="3"/>
      <c r="E273" s="3"/>
      <c r="F273" s="3"/>
      <c r="G273" s="3"/>
      <c r="H273" s="3"/>
      <c r="I273" s="3"/>
      <c r="J273" s="3"/>
      <c r="K273" s="3"/>
      <c r="L273" s="3"/>
      <c r="M273" s="3"/>
      <c r="N273" s="3"/>
      <c r="O273" s="3"/>
      <c r="P273" s="3"/>
      <c r="Q273" s="3"/>
      <c r="R273" s="3"/>
      <c r="S273" s="3"/>
      <c r="T273" s="3"/>
      <c r="U273" s="3"/>
      <c r="V273" s="3"/>
      <c r="W273" s="3"/>
      <c r="X273" s="3"/>
      <c r="Y273" s="3"/>
      <c r="Z273" s="3"/>
    </row>
    <row r="274" spans="1:26" ht="31.2">
      <c r="A274" s="1"/>
      <c r="B274" s="2"/>
      <c r="C274" s="2"/>
      <c r="D274" s="3"/>
      <c r="E274" s="3"/>
      <c r="F274" s="3"/>
      <c r="G274" s="3"/>
      <c r="H274" s="3"/>
      <c r="I274" s="3"/>
      <c r="J274" s="3"/>
      <c r="K274" s="3"/>
      <c r="L274" s="3"/>
      <c r="M274" s="3"/>
      <c r="N274" s="3"/>
      <c r="O274" s="3"/>
      <c r="P274" s="3"/>
      <c r="Q274" s="3"/>
      <c r="R274" s="3"/>
      <c r="S274" s="3"/>
      <c r="T274" s="3"/>
      <c r="U274" s="3"/>
      <c r="V274" s="3"/>
      <c r="W274" s="3"/>
      <c r="X274" s="3"/>
      <c r="Y274" s="3"/>
      <c r="Z274" s="3"/>
    </row>
    <row r="275" spans="1:26" ht="31.2">
      <c r="A275" s="1"/>
      <c r="B275" s="2"/>
      <c r="C275" s="2"/>
      <c r="D275" s="3"/>
      <c r="E275" s="3"/>
      <c r="F275" s="3"/>
      <c r="G275" s="3"/>
      <c r="H275" s="3"/>
      <c r="I275" s="3"/>
      <c r="J275" s="3"/>
      <c r="K275" s="3"/>
      <c r="L275" s="3"/>
      <c r="M275" s="3"/>
      <c r="N275" s="3"/>
      <c r="O275" s="3"/>
      <c r="P275" s="3"/>
      <c r="Q275" s="3"/>
      <c r="R275" s="3"/>
      <c r="S275" s="3"/>
      <c r="T275" s="3"/>
      <c r="U275" s="3"/>
      <c r="V275" s="3"/>
      <c r="W275" s="3"/>
      <c r="X275" s="3"/>
      <c r="Y275" s="3"/>
      <c r="Z275" s="3"/>
    </row>
    <row r="276" spans="1:26" ht="31.2">
      <c r="A276" s="1"/>
      <c r="B276" s="2"/>
      <c r="C276" s="2"/>
      <c r="D276" s="3"/>
      <c r="E276" s="3"/>
      <c r="F276" s="3"/>
      <c r="G276" s="3"/>
      <c r="H276" s="3"/>
      <c r="I276" s="3"/>
      <c r="J276" s="3"/>
      <c r="K276" s="3"/>
      <c r="L276" s="3"/>
      <c r="M276" s="3"/>
      <c r="N276" s="3"/>
      <c r="O276" s="3"/>
      <c r="P276" s="3"/>
      <c r="Q276" s="3"/>
      <c r="R276" s="3"/>
      <c r="S276" s="3"/>
      <c r="T276" s="3"/>
      <c r="U276" s="3"/>
      <c r="V276" s="3"/>
      <c r="W276" s="3"/>
      <c r="X276" s="3"/>
      <c r="Y276" s="3"/>
      <c r="Z276" s="3"/>
    </row>
    <row r="277" spans="1:26" ht="31.2">
      <c r="A277" s="1"/>
      <c r="B277" s="2"/>
      <c r="C277" s="2"/>
      <c r="D277" s="3"/>
      <c r="E277" s="3"/>
      <c r="F277" s="3"/>
      <c r="G277" s="3"/>
      <c r="H277" s="3"/>
      <c r="I277" s="3"/>
      <c r="J277" s="3"/>
      <c r="K277" s="3"/>
      <c r="L277" s="3"/>
      <c r="M277" s="3"/>
      <c r="N277" s="3"/>
      <c r="O277" s="3"/>
      <c r="P277" s="3"/>
      <c r="Q277" s="3"/>
      <c r="R277" s="3"/>
      <c r="S277" s="3"/>
      <c r="T277" s="3"/>
      <c r="U277" s="3"/>
      <c r="V277" s="3"/>
      <c r="W277" s="3"/>
      <c r="X277" s="3"/>
      <c r="Y277" s="3"/>
      <c r="Z277" s="3"/>
    </row>
    <row r="278" spans="1:26" ht="31.2">
      <c r="A278" s="1"/>
      <c r="B278" s="2"/>
      <c r="C278" s="2"/>
      <c r="D278" s="3"/>
      <c r="E278" s="3"/>
      <c r="F278" s="3"/>
      <c r="G278" s="3"/>
      <c r="H278" s="3"/>
      <c r="I278" s="3"/>
      <c r="J278" s="3"/>
      <c r="K278" s="3"/>
      <c r="L278" s="3"/>
      <c r="M278" s="3"/>
      <c r="N278" s="3"/>
      <c r="O278" s="3"/>
      <c r="P278" s="3"/>
      <c r="Q278" s="3"/>
      <c r="R278" s="3"/>
      <c r="S278" s="3"/>
      <c r="T278" s="3"/>
      <c r="U278" s="3"/>
      <c r="V278" s="3"/>
      <c r="W278" s="3"/>
      <c r="X278" s="3"/>
      <c r="Y278" s="3"/>
      <c r="Z278" s="3"/>
    </row>
    <row r="279" spans="1:26" ht="31.2">
      <c r="A279" s="1"/>
      <c r="B279" s="2"/>
      <c r="C279" s="2"/>
      <c r="D279" s="3"/>
      <c r="E279" s="3"/>
      <c r="F279" s="3"/>
      <c r="G279" s="3"/>
      <c r="H279" s="3"/>
      <c r="I279" s="3"/>
      <c r="J279" s="3"/>
      <c r="K279" s="3"/>
      <c r="L279" s="3"/>
      <c r="M279" s="3"/>
      <c r="N279" s="3"/>
      <c r="O279" s="3"/>
      <c r="P279" s="3"/>
      <c r="Q279" s="3"/>
      <c r="R279" s="3"/>
      <c r="S279" s="3"/>
      <c r="T279" s="3"/>
      <c r="U279" s="3"/>
      <c r="V279" s="3"/>
      <c r="W279" s="3"/>
      <c r="X279" s="3"/>
      <c r="Y279" s="3"/>
      <c r="Z279" s="3"/>
    </row>
    <row r="280" spans="1:26" ht="31.2">
      <c r="A280" s="1"/>
      <c r="B280" s="2"/>
      <c r="C280" s="2"/>
      <c r="D280" s="3"/>
      <c r="E280" s="3"/>
      <c r="F280" s="3"/>
      <c r="G280" s="3"/>
      <c r="H280" s="3"/>
      <c r="I280" s="3"/>
      <c r="J280" s="3"/>
      <c r="K280" s="3"/>
      <c r="L280" s="3"/>
      <c r="M280" s="3"/>
      <c r="N280" s="3"/>
      <c r="O280" s="3"/>
      <c r="P280" s="3"/>
      <c r="Q280" s="3"/>
      <c r="R280" s="3"/>
      <c r="S280" s="3"/>
      <c r="T280" s="3"/>
      <c r="U280" s="3"/>
      <c r="V280" s="3"/>
      <c r="W280" s="3"/>
      <c r="X280" s="3"/>
      <c r="Y280" s="3"/>
      <c r="Z280" s="3"/>
    </row>
    <row r="281" spans="1:26" ht="31.2">
      <c r="A281" s="1"/>
      <c r="B281" s="2"/>
      <c r="C281" s="2"/>
      <c r="D281" s="3"/>
      <c r="E281" s="3"/>
      <c r="F281" s="3"/>
      <c r="G281" s="3"/>
      <c r="H281" s="3"/>
      <c r="I281" s="3"/>
      <c r="J281" s="3"/>
      <c r="K281" s="3"/>
      <c r="L281" s="3"/>
      <c r="M281" s="3"/>
      <c r="N281" s="3"/>
      <c r="O281" s="3"/>
      <c r="P281" s="3"/>
      <c r="Q281" s="3"/>
      <c r="R281" s="3"/>
      <c r="S281" s="3"/>
      <c r="T281" s="3"/>
      <c r="U281" s="3"/>
      <c r="V281" s="3"/>
      <c r="W281" s="3"/>
      <c r="X281" s="3"/>
      <c r="Y281" s="3"/>
      <c r="Z281" s="3"/>
    </row>
    <row r="282" spans="1:26" ht="31.2">
      <c r="A282" s="1"/>
      <c r="B282" s="2"/>
      <c r="C282" s="2"/>
      <c r="D282" s="3"/>
      <c r="E282" s="3"/>
      <c r="F282" s="3"/>
      <c r="G282" s="3"/>
      <c r="H282" s="3"/>
      <c r="I282" s="3"/>
      <c r="J282" s="3"/>
      <c r="K282" s="3"/>
      <c r="L282" s="3"/>
      <c r="M282" s="3"/>
      <c r="N282" s="3"/>
      <c r="O282" s="3"/>
      <c r="P282" s="3"/>
      <c r="Q282" s="3"/>
      <c r="R282" s="3"/>
      <c r="S282" s="3"/>
      <c r="T282" s="3"/>
      <c r="U282" s="3"/>
      <c r="V282" s="3"/>
      <c r="W282" s="3"/>
      <c r="X282" s="3"/>
      <c r="Y282" s="3"/>
      <c r="Z282" s="3"/>
    </row>
    <row r="283" spans="1:26" ht="31.2">
      <c r="A283" s="1"/>
      <c r="B283" s="2"/>
      <c r="C283" s="2"/>
      <c r="D283" s="3"/>
      <c r="E283" s="3"/>
      <c r="F283" s="3"/>
      <c r="G283" s="3"/>
      <c r="H283" s="3"/>
      <c r="I283" s="3"/>
      <c r="J283" s="3"/>
      <c r="K283" s="3"/>
      <c r="L283" s="3"/>
      <c r="M283" s="3"/>
      <c r="N283" s="3"/>
      <c r="O283" s="3"/>
      <c r="P283" s="3"/>
      <c r="Q283" s="3"/>
      <c r="R283" s="3"/>
      <c r="S283" s="3"/>
      <c r="T283" s="3"/>
      <c r="U283" s="3"/>
      <c r="V283" s="3"/>
      <c r="W283" s="3"/>
      <c r="X283" s="3"/>
      <c r="Y283" s="3"/>
      <c r="Z283" s="3"/>
    </row>
    <row r="284" spans="1:26" ht="31.2">
      <c r="A284" s="1"/>
      <c r="B284" s="2"/>
      <c r="C284" s="2"/>
      <c r="D284" s="3"/>
      <c r="E284" s="3"/>
      <c r="F284" s="3"/>
      <c r="G284" s="3"/>
      <c r="H284" s="3"/>
      <c r="I284" s="3"/>
      <c r="J284" s="3"/>
      <c r="K284" s="3"/>
      <c r="L284" s="3"/>
      <c r="M284" s="3"/>
      <c r="N284" s="3"/>
      <c r="O284" s="3"/>
      <c r="P284" s="3"/>
      <c r="Q284" s="3"/>
      <c r="R284" s="3"/>
      <c r="S284" s="3"/>
      <c r="T284" s="3"/>
      <c r="U284" s="3"/>
      <c r="V284" s="3"/>
      <c r="W284" s="3"/>
      <c r="X284" s="3"/>
      <c r="Y284" s="3"/>
      <c r="Z284" s="3"/>
    </row>
    <row r="285" spans="1:26" ht="31.2">
      <c r="A285" s="1"/>
      <c r="B285" s="2"/>
      <c r="C285" s="2"/>
      <c r="D285" s="3"/>
      <c r="E285" s="3"/>
      <c r="F285" s="3"/>
      <c r="G285" s="3"/>
      <c r="H285" s="3"/>
      <c r="I285" s="3"/>
      <c r="J285" s="3"/>
      <c r="K285" s="3"/>
      <c r="L285" s="3"/>
      <c r="M285" s="3"/>
      <c r="N285" s="3"/>
      <c r="O285" s="3"/>
      <c r="P285" s="3"/>
      <c r="Q285" s="3"/>
      <c r="R285" s="3"/>
      <c r="S285" s="3"/>
      <c r="T285" s="3"/>
      <c r="U285" s="3"/>
      <c r="V285" s="3"/>
      <c r="W285" s="3"/>
      <c r="X285" s="3"/>
      <c r="Y285" s="3"/>
      <c r="Z285" s="3"/>
    </row>
    <row r="286" spans="1:26" ht="31.2">
      <c r="A286" s="1"/>
      <c r="B286" s="2"/>
      <c r="C286" s="2"/>
      <c r="D286" s="3"/>
      <c r="E286" s="3"/>
      <c r="F286" s="3"/>
      <c r="G286" s="3"/>
      <c r="H286" s="3"/>
      <c r="I286" s="3"/>
      <c r="J286" s="3"/>
      <c r="K286" s="3"/>
      <c r="L286" s="3"/>
      <c r="M286" s="3"/>
      <c r="N286" s="3"/>
      <c r="O286" s="3"/>
      <c r="P286" s="3"/>
      <c r="Q286" s="3"/>
      <c r="R286" s="3"/>
      <c r="S286" s="3"/>
      <c r="T286" s="3"/>
      <c r="U286" s="3"/>
      <c r="V286" s="3"/>
      <c r="W286" s="3"/>
      <c r="X286" s="3"/>
      <c r="Y286" s="3"/>
      <c r="Z286" s="3"/>
    </row>
    <row r="287" spans="1:26" ht="31.2">
      <c r="A287" s="1"/>
      <c r="B287" s="2"/>
      <c r="C287" s="2"/>
      <c r="D287" s="3"/>
      <c r="E287" s="3"/>
      <c r="F287" s="3"/>
      <c r="G287" s="3"/>
      <c r="H287" s="3"/>
      <c r="I287" s="3"/>
      <c r="J287" s="3"/>
      <c r="K287" s="3"/>
      <c r="L287" s="3"/>
      <c r="M287" s="3"/>
      <c r="N287" s="3"/>
      <c r="O287" s="3"/>
      <c r="P287" s="3"/>
      <c r="Q287" s="3"/>
      <c r="R287" s="3"/>
      <c r="S287" s="3"/>
      <c r="T287" s="3"/>
      <c r="U287" s="3"/>
      <c r="V287" s="3"/>
      <c r="W287" s="3"/>
      <c r="X287" s="3"/>
      <c r="Y287" s="3"/>
      <c r="Z287" s="3"/>
    </row>
    <row r="288" spans="1:26" ht="31.2">
      <c r="A288" s="1"/>
      <c r="B288" s="2"/>
      <c r="C288" s="2"/>
      <c r="D288" s="3"/>
      <c r="E288" s="3"/>
      <c r="F288" s="3"/>
      <c r="G288" s="3"/>
      <c r="H288" s="3"/>
      <c r="I288" s="3"/>
      <c r="J288" s="3"/>
      <c r="K288" s="3"/>
      <c r="L288" s="3"/>
      <c r="M288" s="3"/>
      <c r="N288" s="3"/>
      <c r="O288" s="3"/>
      <c r="P288" s="3"/>
      <c r="Q288" s="3"/>
      <c r="R288" s="3"/>
      <c r="S288" s="3"/>
      <c r="T288" s="3"/>
      <c r="U288" s="3"/>
      <c r="V288" s="3"/>
      <c r="W288" s="3"/>
      <c r="X288" s="3"/>
      <c r="Y288" s="3"/>
      <c r="Z288" s="3"/>
    </row>
    <row r="289" spans="1:26" ht="31.2">
      <c r="A289" s="1"/>
      <c r="B289" s="2"/>
      <c r="C289" s="2"/>
      <c r="D289" s="3"/>
      <c r="E289" s="3"/>
      <c r="F289" s="3"/>
      <c r="G289" s="3"/>
      <c r="H289" s="3"/>
      <c r="I289" s="3"/>
      <c r="J289" s="3"/>
      <c r="K289" s="3"/>
      <c r="L289" s="3"/>
      <c r="M289" s="3"/>
      <c r="N289" s="3"/>
      <c r="O289" s="3"/>
      <c r="P289" s="3"/>
      <c r="Q289" s="3"/>
      <c r="R289" s="3"/>
      <c r="S289" s="3"/>
      <c r="T289" s="3"/>
      <c r="U289" s="3"/>
      <c r="V289" s="3"/>
      <c r="W289" s="3"/>
      <c r="X289" s="3"/>
      <c r="Y289" s="3"/>
      <c r="Z289" s="3"/>
    </row>
    <row r="290" spans="1:26" ht="31.2">
      <c r="A290" s="1"/>
      <c r="B290" s="2"/>
      <c r="C290" s="2"/>
      <c r="D290" s="3"/>
      <c r="E290" s="3"/>
      <c r="F290" s="3"/>
      <c r="G290" s="3"/>
      <c r="H290" s="3"/>
      <c r="I290" s="3"/>
      <c r="J290" s="3"/>
      <c r="K290" s="3"/>
      <c r="L290" s="3"/>
      <c r="M290" s="3"/>
      <c r="N290" s="3"/>
      <c r="O290" s="3"/>
      <c r="P290" s="3"/>
      <c r="Q290" s="3"/>
      <c r="R290" s="3"/>
      <c r="S290" s="3"/>
      <c r="T290" s="3"/>
      <c r="U290" s="3"/>
      <c r="V290" s="3"/>
      <c r="W290" s="3"/>
      <c r="X290" s="3"/>
      <c r="Y290" s="3"/>
      <c r="Z290" s="3"/>
    </row>
    <row r="291" spans="1:26" ht="31.2">
      <c r="A291" s="1"/>
      <c r="B291" s="2"/>
      <c r="C291" s="2"/>
      <c r="D291" s="3"/>
      <c r="E291" s="3"/>
      <c r="F291" s="3"/>
      <c r="G291" s="3"/>
      <c r="H291" s="3"/>
      <c r="I291" s="3"/>
      <c r="J291" s="3"/>
      <c r="K291" s="3"/>
      <c r="L291" s="3"/>
      <c r="M291" s="3"/>
      <c r="N291" s="3"/>
      <c r="O291" s="3"/>
      <c r="P291" s="3"/>
      <c r="Q291" s="3"/>
      <c r="R291" s="3"/>
      <c r="S291" s="3"/>
      <c r="T291" s="3"/>
      <c r="U291" s="3"/>
      <c r="V291" s="3"/>
      <c r="W291" s="3"/>
      <c r="X291" s="3"/>
      <c r="Y291" s="3"/>
      <c r="Z291" s="3"/>
    </row>
    <row r="292" spans="1:26" ht="31.2">
      <c r="A292" s="1"/>
      <c r="B292" s="2"/>
      <c r="C292" s="2"/>
      <c r="D292" s="3"/>
      <c r="E292" s="3"/>
      <c r="F292" s="3"/>
      <c r="G292" s="3"/>
      <c r="H292" s="3"/>
      <c r="I292" s="3"/>
      <c r="J292" s="3"/>
      <c r="K292" s="3"/>
      <c r="L292" s="3"/>
      <c r="M292" s="3"/>
      <c r="N292" s="3"/>
      <c r="O292" s="3"/>
      <c r="P292" s="3"/>
      <c r="Q292" s="3"/>
      <c r="R292" s="3"/>
      <c r="S292" s="3"/>
      <c r="T292" s="3"/>
      <c r="U292" s="3"/>
      <c r="V292" s="3"/>
      <c r="W292" s="3"/>
      <c r="X292" s="3"/>
      <c r="Y292" s="3"/>
      <c r="Z292" s="3"/>
    </row>
    <row r="293" spans="1:26" ht="31.2">
      <c r="A293" s="1"/>
      <c r="B293" s="2"/>
      <c r="C293" s="2"/>
      <c r="D293" s="3"/>
      <c r="E293" s="3"/>
      <c r="F293" s="3"/>
      <c r="G293" s="3"/>
      <c r="H293" s="3"/>
      <c r="I293" s="3"/>
      <c r="J293" s="3"/>
      <c r="K293" s="3"/>
      <c r="L293" s="3"/>
      <c r="M293" s="3"/>
      <c r="N293" s="3"/>
      <c r="O293" s="3"/>
      <c r="P293" s="3"/>
      <c r="Q293" s="3"/>
      <c r="R293" s="3"/>
      <c r="S293" s="3"/>
      <c r="T293" s="3"/>
      <c r="U293" s="3"/>
      <c r="V293" s="3"/>
      <c r="W293" s="3"/>
      <c r="X293" s="3"/>
      <c r="Y293" s="3"/>
      <c r="Z293" s="3"/>
    </row>
    <row r="294" spans="1:26" ht="31.2">
      <c r="A294" s="1"/>
      <c r="B294" s="2"/>
      <c r="C294" s="2"/>
      <c r="D294" s="3"/>
      <c r="E294" s="3"/>
      <c r="F294" s="3"/>
      <c r="G294" s="3"/>
      <c r="H294" s="3"/>
      <c r="I294" s="3"/>
      <c r="J294" s="3"/>
      <c r="K294" s="3"/>
      <c r="L294" s="3"/>
      <c r="M294" s="3"/>
      <c r="N294" s="3"/>
      <c r="O294" s="3"/>
      <c r="P294" s="3"/>
      <c r="Q294" s="3"/>
      <c r="R294" s="3"/>
      <c r="S294" s="3"/>
      <c r="T294" s="3"/>
      <c r="U294" s="3"/>
      <c r="V294" s="3"/>
      <c r="W294" s="3"/>
      <c r="X294" s="3"/>
      <c r="Y294" s="3"/>
      <c r="Z294" s="3"/>
    </row>
    <row r="295" spans="1:26" ht="31.2">
      <c r="A295" s="1"/>
      <c r="B295" s="2"/>
      <c r="C295" s="2"/>
      <c r="D295" s="3"/>
      <c r="E295" s="3"/>
      <c r="F295" s="3"/>
      <c r="G295" s="3"/>
      <c r="H295" s="3"/>
      <c r="I295" s="3"/>
      <c r="J295" s="3"/>
      <c r="K295" s="3"/>
      <c r="L295" s="3"/>
      <c r="M295" s="3"/>
      <c r="N295" s="3"/>
      <c r="O295" s="3"/>
      <c r="P295" s="3"/>
      <c r="Q295" s="3"/>
      <c r="R295" s="3"/>
      <c r="S295" s="3"/>
      <c r="T295" s="3"/>
      <c r="U295" s="3"/>
      <c r="V295" s="3"/>
      <c r="W295" s="3"/>
      <c r="X295" s="3"/>
      <c r="Y295" s="3"/>
      <c r="Z295" s="3"/>
    </row>
    <row r="296" spans="1:26" ht="31.2">
      <c r="A296" s="1"/>
      <c r="B296" s="2"/>
      <c r="C296" s="2"/>
      <c r="D296" s="3"/>
      <c r="E296" s="3"/>
      <c r="F296" s="3"/>
      <c r="G296" s="3"/>
      <c r="H296" s="3"/>
      <c r="I296" s="3"/>
      <c r="J296" s="3"/>
      <c r="K296" s="3"/>
      <c r="L296" s="3"/>
      <c r="M296" s="3"/>
      <c r="N296" s="3"/>
      <c r="O296" s="3"/>
      <c r="P296" s="3"/>
      <c r="Q296" s="3"/>
      <c r="R296" s="3"/>
      <c r="S296" s="3"/>
      <c r="T296" s="3"/>
      <c r="U296" s="3"/>
      <c r="V296" s="3"/>
      <c r="W296" s="3"/>
      <c r="X296" s="3"/>
      <c r="Y296" s="3"/>
      <c r="Z296" s="3"/>
    </row>
    <row r="297" spans="1:26" ht="31.2">
      <c r="A297" s="1"/>
      <c r="B297" s="2"/>
      <c r="C297" s="2"/>
      <c r="D297" s="3"/>
      <c r="E297" s="3"/>
      <c r="F297" s="3"/>
      <c r="G297" s="3"/>
      <c r="H297" s="3"/>
      <c r="I297" s="3"/>
      <c r="J297" s="3"/>
      <c r="K297" s="3"/>
      <c r="L297" s="3"/>
      <c r="M297" s="3"/>
      <c r="N297" s="3"/>
      <c r="O297" s="3"/>
      <c r="P297" s="3"/>
      <c r="Q297" s="3"/>
      <c r="R297" s="3"/>
      <c r="S297" s="3"/>
      <c r="T297" s="3"/>
      <c r="U297" s="3"/>
      <c r="V297" s="3"/>
      <c r="W297" s="3"/>
      <c r="X297" s="3"/>
      <c r="Y297" s="3"/>
      <c r="Z297" s="3"/>
    </row>
    <row r="298" spans="1:26" ht="31.2">
      <c r="A298" s="1"/>
      <c r="B298" s="2"/>
      <c r="C298" s="2"/>
      <c r="D298" s="3"/>
      <c r="E298" s="3"/>
      <c r="F298" s="3"/>
      <c r="G298" s="3"/>
      <c r="H298" s="3"/>
      <c r="I298" s="3"/>
      <c r="J298" s="3"/>
      <c r="K298" s="3"/>
      <c r="L298" s="3"/>
      <c r="M298" s="3"/>
      <c r="N298" s="3"/>
      <c r="O298" s="3"/>
      <c r="P298" s="3"/>
      <c r="Q298" s="3"/>
      <c r="R298" s="3"/>
      <c r="S298" s="3"/>
      <c r="T298" s="3"/>
      <c r="U298" s="3"/>
      <c r="V298" s="3"/>
      <c r="W298" s="3"/>
      <c r="X298" s="3"/>
      <c r="Y298" s="3"/>
      <c r="Z298" s="3"/>
    </row>
    <row r="299" spans="1:26" ht="31.2">
      <c r="A299" s="1"/>
      <c r="B299" s="2"/>
      <c r="C299" s="2"/>
      <c r="D299" s="3"/>
      <c r="E299" s="3"/>
      <c r="F299" s="3"/>
      <c r="G299" s="3"/>
      <c r="H299" s="3"/>
      <c r="I299" s="3"/>
      <c r="J299" s="3"/>
      <c r="K299" s="3"/>
      <c r="L299" s="3"/>
      <c r="M299" s="3"/>
      <c r="N299" s="3"/>
      <c r="O299" s="3"/>
      <c r="P299" s="3"/>
      <c r="Q299" s="3"/>
      <c r="R299" s="3"/>
      <c r="S299" s="3"/>
      <c r="T299" s="3"/>
      <c r="U299" s="3"/>
      <c r="V299" s="3"/>
      <c r="W299" s="3"/>
      <c r="X299" s="3"/>
      <c r="Y299" s="3"/>
      <c r="Z299" s="3"/>
    </row>
    <row r="300" spans="1:26" ht="31.2">
      <c r="A300" s="1"/>
      <c r="B300" s="2"/>
      <c r="C300" s="2"/>
      <c r="D300" s="3"/>
      <c r="E300" s="3"/>
      <c r="F300" s="3"/>
      <c r="G300" s="3"/>
      <c r="H300" s="3"/>
      <c r="I300" s="3"/>
      <c r="J300" s="3"/>
      <c r="K300" s="3"/>
      <c r="L300" s="3"/>
      <c r="M300" s="3"/>
      <c r="N300" s="3"/>
      <c r="O300" s="3"/>
      <c r="P300" s="3"/>
      <c r="Q300" s="3"/>
      <c r="R300" s="3"/>
      <c r="S300" s="3"/>
      <c r="T300" s="3"/>
      <c r="U300" s="3"/>
      <c r="V300" s="3"/>
      <c r="W300" s="3"/>
      <c r="X300" s="3"/>
      <c r="Y300" s="3"/>
      <c r="Z300" s="3"/>
    </row>
    <row r="301" spans="1:26" ht="31.2">
      <c r="A301" s="1"/>
      <c r="B301" s="2"/>
      <c r="C301" s="2"/>
      <c r="D301" s="3"/>
      <c r="E301" s="3"/>
      <c r="F301" s="3"/>
      <c r="G301" s="3"/>
      <c r="H301" s="3"/>
      <c r="I301" s="3"/>
      <c r="J301" s="3"/>
      <c r="K301" s="3"/>
      <c r="L301" s="3"/>
      <c r="M301" s="3"/>
      <c r="N301" s="3"/>
      <c r="O301" s="3"/>
      <c r="P301" s="3"/>
      <c r="Q301" s="3"/>
      <c r="R301" s="3"/>
      <c r="S301" s="3"/>
      <c r="T301" s="3"/>
      <c r="U301" s="3"/>
      <c r="V301" s="3"/>
      <c r="W301" s="3"/>
      <c r="X301" s="3"/>
      <c r="Y301" s="3"/>
      <c r="Z301" s="3"/>
    </row>
    <row r="302" spans="1:26" ht="31.2">
      <c r="A302" s="1"/>
      <c r="B302" s="2"/>
      <c r="C302" s="2"/>
      <c r="D302" s="3"/>
      <c r="E302" s="3"/>
      <c r="F302" s="3"/>
      <c r="G302" s="3"/>
      <c r="H302" s="3"/>
      <c r="I302" s="3"/>
      <c r="J302" s="3"/>
      <c r="K302" s="3"/>
      <c r="L302" s="3"/>
      <c r="M302" s="3"/>
      <c r="N302" s="3"/>
      <c r="O302" s="3"/>
      <c r="P302" s="3"/>
      <c r="Q302" s="3"/>
      <c r="R302" s="3"/>
      <c r="S302" s="3"/>
      <c r="T302" s="3"/>
      <c r="U302" s="3"/>
      <c r="V302" s="3"/>
      <c r="W302" s="3"/>
      <c r="X302" s="3"/>
      <c r="Y302" s="3"/>
      <c r="Z302" s="3"/>
    </row>
    <row r="303" spans="1:26" ht="31.2">
      <c r="A303" s="1"/>
      <c r="B303" s="2"/>
      <c r="C303" s="2"/>
      <c r="D303" s="3"/>
      <c r="E303" s="3"/>
      <c r="F303" s="3"/>
      <c r="G303" s="3"/>
      <c r="H303" s="3"/>
      <c r="I303" s="3"/>
      <c r="J303" s="3"/>
      <c r="K303" s="3"/>
      <c r="L303" s="3"/>
      <c r="M303" s="3"/>
      <c r="N303" s="3"/>
      <c r="O303" s="3"/>
      <c r="P303" s="3"/>
      <c r="Q303" s="3"/>
      <c r="R303" s="3"/>
      <c r="S303" s="3"/>
      <c r="T303" s="3"/>
      <c r="U303" s="3"/>
      <c r="V303" s="3"/>
      <c r="W303" s="3"/>
      <c r="X303" s="3"/>
      <c r="Y303" s="3"/>
      <c r="Z303" s="3"/>
    </row>
    <row r="304" spans="1:26" ht="31.2">
      <c r="A304" s="1"/>
      <c r="B304" s="2"/>
      <c r="C304" s="2"/>
      <c r="D304" s="3"/>
      <c r="E304" s="3"/>
      <c r="F304" s="3"/>
      <c r="G304" s="3"/>
      <c r="H304" s="3"/>
      <c r="I304" s="3"/>
      <c r="J304" s="3"/>
      <c r="K304" s="3"/>
      <c r="L304" s="3"/>
      <c r="M304" s="3"/>
      <c r="N304" s="3"/>
      <c r="O304" s="3"/>
      <c r="P304" s="3"/>
      <c r="Q304" s="3"/>
      <c r="R304" s="3"/>
      <c r="S304" s="3"/>
      <c r="T304" s="3"/>
      <c r="U304" s="3"/>
      <c r="V304" s="3"/>
      <c r="W304" s="3"/>
      <c r="X304" s="3"/>
      <c r="Y304" s="3"/>
      <c r="Z304" s="3"/>
    </row>
    <row r="305" spans="1:26" ht="31.2">
      <c r="A305" s="1"/>
      <c r="B305" s="2"/>
      <c r="C305" s="2"/>
      <c r="D305" s="3"/>
      <c r="E305" s="3"/>
      <c r="F305" s="3"/>
      <c r="G305" s="3"/>
      <c r="H305" s="3"/>
      <c r="I305" s="3"/>
      <c r="J305" s="3"/>
      <c r="K305" s="3"/>
      <c r="L305" s="3"/>
      <c r="M305" s="3"/>
      <c r="N305" s="3"/>
      <c r="O305" s="3"/>
      <c r="P305" s="3"/>
      <c r="Q305" s="3"/>
      <c r="R305" s="3"/>
      <c r="S305" s="3"/>
      <c r="T305" s="3"/>
      <c r="U305" s="3"/>
      <c r="V305" s="3"/>
      <c r="W305" s="3"/>
      <c r="X305" s="3"/>
      <c r="Y305" s="3"/>
      <c r="Z305" s="3"/>
    </row>
    <row r="306" spans="1:26" ht="31.2">
      <c r="A306" s="1"/>
      <c r="B306" s="2"/>
      <c r="C306" s="2"/>
      <c r="D306" s="3"/>
      <c r="E306" s="3"/>
      <c r="F306" s="3"/>
      <c r="G306" s="3"/>
      <c r="H306" s="3"/>
      <c r="I306" s="3"/>
      <c r="J306" s="3"/>
      <c r="K306" s="3"/>
      <c r="L306" s="3"/>
      <c r="M306" s="3"/>
      <c r="N306" s="3"/>
      <c r="O306" s="3"/>
      <c r="P306" s="3"/>
      <c r="Q306" s="3"/>
      <c r="R306" s="3"/>
      <c r="S306" s="3"/>
      <c r="T306" s="3"/>
      <c r="U306" s="3"/>
      <c r="V306" s="3"/>
      <c r="W306" s="3"/>
      <c r="X306" s="3"/>
      <c r="Y306" s="3"/>
      <c r="Z306" s="3"/>
    </row>
    <row r="307" spans="1:26" ht="31.2">
      <c r="A307" s="1"/>
      <c r="B307" s="2"/>
      <c r="C307" s="2"/>
      <c r="D307" s="3"/>
      <c r="E307" s="3"/>
      <c r="F307" s="3"/>
      <c r="G307" s="3"/>
      <c r="H307" s="3"/>
      <c r="I307" s="3"/>
      <c r="J307" s="3"/>
      <c r="K307" s="3"/>
      <c r="L307" s="3"/>
      <c r="M307" s="3"/>
      <c r="N307" s="3"/>
      <c r="O307" s="3"/>
      <c r="P307" s="3"/>
      <c r="Q307" s="3"/>
      <c r="R307" s="3"/>
      <c r="S307" s="3"/>
      <c r="T307" s="3"/>
      <c r="U307" s="3"/>
      <c r="V307" s="3"/>
      <c r="W307" s="3"/>
      <c r="X307" s="3"/>
      <c r="Y307" s="3"/>
      <c r="Z307" s="3"/>
    </row>
    <row r="308" spans="1:26" ht="31.2">
      <c r="A308" s="1"/>
      <c r="B308" s="2"/>
      <c r="C308" s="2"/>
      <c r="D308" s="3"/>
      <c r="E308" s="3"/>
      <c r="F308" s="3"/>
      <c r="G308" s="3"/>
      <c r="H308" s="3"/>
      <c r="I308" s="3"/>
      <c r="J308" s="3"/>
      <c r="K308" s="3"/>
      <c r="L308" s="3"/>
      <c r="M308" s="3"/>
      <c r="N308" s="3"/>
      <c r="O308" s="3"/>
      <c r="P308" s="3"/>
      <c r="Q308" s="3"/>
      <c r="R308" s="3"/>
      <c r="S308" s="3"/>
      <c r="T308" s="3"/>
      <c r="U308" s="3"/>
      <c r="V308" s="3"/>
      <c r="W308" s="3"/>
      <c r="X308" s="3"/>
      <c r="Y308" s="3"/>
      <c r="Z308" s="3"/>
    </row>
    <row r="309" spans="1:26" ht="31.2">
      <c r="A309" s="1"/>
      <c r="B309" s="2"/>
      <c r="C309" s="2"/>
      <c r="D309" s="3"/>
      <c r="E309" s="3"/>
      <c r="F309" s="3"/>
      <c r="G309" s="3"/>
      <c r="H309" s="3"/>
      <c r="I309" s="3"/>
      <c r="J309" s="3"/>
      <c r="K309" s="3"/>
      <c r="L309" s="3"/>
      <c r="M309" s="3"/>
      <c r="N309" s="3"/>
      <c r="O309" s="3"/>
      <c r="P309" s="3"/>
      <c r="Q309" s="3"/>
      <c r="R309" s="3"/>
      <c r="S309" s="3"/>
      <c r="T309" s="3"/>
      <c r="U309" s="3"/>
      <c r="V309" s="3"/>
      <c r="W309" s="3"/>
      <c r="X309" s="3"/>
      <c r="Y309" s="3"/>
      <c r="Z309" s="3"/>
    </row>
    <row r="310" spans="1:26" ht="31.2">
      <c r="A310" s="1"/>
      <c r="B310" s="2"/>
      <c r="C310" s="2"/>
      <c r="D310" s="3"/>
      <c r="E310" s="3"/>
      <c r="F310" s="3"/>
      <c r="G310" s="3"/>
      <c r="H310" s="3"/>
      <c r="I310" s="3"/>
      <c r="J310" s="3"/>
      <c r="K310" s="3"/>
      <c r="L310" s="3"/>
      <c r="M310" s="3"/>
      <c r="N310" s="3"/>
      <c r="O310" s="3"/>
      <c r="P310" s="3"/>
      <c r="Q310" s="3"/>
      <c r="R310" s="3"/>
      <c r="S310" s="3"/>
      <c r="T310" s="3"/>
      <c r="U310" s="3"/>
      <c r="V310" s="3"/>
      <c r="W310" s="3"/>
      <c r="X310" s="3"/>
      <c r="Y310" s="3"/>
      <c r="Z310" s="3"/>
    </row>
    <row r="311" spans="1:26" ht="31.2">
      <c r="A311" s="1"/>
      <c r="B311" s="2"/>
      <c r="C311" s="2"/>
      <c r="D311" s="3"/>
      <c r="E311" s="3"/>
      <c r="F311" s="3"/>
      <c r="G311" s="3"/>
      <c r="H311" s="3"/>
      <c r="I311" s="3"/>
      <c r="J311" s="3"/>
      <c r="K311" s="3"/>
      <c r="L311" s="3"/>
      <c r="M311" s="3"/>
      <c r="N311" s="3"/>
      <c r="O311" s="3"/>
      <c r="P311" s="3"/>
      <c r="Q311" s="3"/>
      <c r="R311" s="3"/>
      <c r="S311" s="3"/>
      <c r="T311" s="3"/>
      <c r="U311" s="3"/>
      <c r="V311" s="3"/>
      <c r="W311" s="3"/>
      <c r="X311" s="3"/>
      <c r="Y311" s="3"/>
      <c r="Z311" s="3"/>
    </row>
    <row r="312" spans="1:26" ht="31.2">
      <c r="A312" s="1"/>
      <c r="B312" s="2"/>
      <c r="C312" s="2"/>
      <c r="D312" s="3"/>
      <c r="E312" s="3"/>
      <c r="F312" s="3"/>
      <c r="G312" s="3"/>
      <c r="H312" s="3"/>
      <c r="I312" s="3"/>
      <c r="J312" s="3"/>
      <c r="K312" s="3"/>
      <c r="L312" s="3"/>
      <c r="M312" s="3"/>
      <c r="N312" s="3"/>
      <c r="O312" s="3"/>
      <c r="P312" s="3"/>
      <c r="Q312" s="3"/>
      <c r="R312" s="3"/>
      <c r="S312" s="3"/>
      <c r="T312" s="3"/>
      <c r="U312" s="3"/>
      <c r="V312" s="3"/>
      <c r="W312" s="3"/>
      <c r="X312" s="3"/>
      <c r="Y312" s="3"/>
      <c r="Z312" s="3"/>
    </row>
    <row r="313" spans="1:26" ht="31.2">
      <c r="A313" s="1"/>
      <c r="B313" s="2"/>
      <c r="C313" s="2"/>
      <c r="D313" s="3"/>
      <c r="E313" s="3"/>
      <c r="F313" s="3"/>
      <c r="G313" s="3"/>
      <c r="H313" s="3"/>
      <c r="I313" s="3"/>
      <c r="J313" s="3"/>
      <c r="K313" s="3"/>
      <c r="L313" s="3"/>
      <c r="M313" s="3"/>
      <c r="N313" s="3"/>
      <c r="O313" s="3"/>
      <c r="P313" s="3"/>
      <c r="Q313" s="3"/>
      <c r="R313" s="3"/>
      <c r="S313" s="3"/>
      <c r="T313" s="3"/>
      <c r="U313" s="3"/>
      <c r="V313" s="3"/>
      <c r="W313" s="3"/>
      <c r="X313" s="3"/>
      <c r="Y313" s="3"/>
      <c r="Z313" s="3"/>
    </row>
    <row r="314" spans="1:26" ht="31.2">
      <c r="A314" s="1"/>
      <c r="B314" s="2"/>
      <c r="C314" s="2"/>
      <c r="D314" s="3"/>
      <c r="E314" s="3"/>
      <c r="F314" s="3"/>
      <c r="G314" s="3"/>
      <c r="H314" s="3"/>
      <c r="I314" s="3"/>
      <c r="J314" s="3"/>
      <c r="K314" s="3"/>
      <c r="L314" s="3"/>
      <c r="M314" s="3"/>
      <c r="N314" s="3"/>
      <c r="O314" s="3"/>
      <c r="P314" s="3"/>
      <c r="Q314" s="3"/>
      <c r="R314" s="3"/>
      <c r="S314" s="3"/>
      <c r="T314" s="3"/>
      <c r="U314" s="3"/>
      <c r="V314" s="3"/>
      <c r="W314" s="3"/>
      <c r="X314" s="3"/>
      <c r="Y314" s="3"/>
      <c r="Z314" s="3"/>
    </row>
    <row r="315" spans="1:26" ht="31.2">
      <c r="A315" s="1"/>
      <c r="B315" s="2"/>
      <c r="C315" s="2"/>
      <c r="D315" s="3"/>
      <c r="E315" s="3"/>
      <c r="F315" s="3"/>
      <c r="G315" s="3"/>
      <c r="H315" s="3"/>
      <c r="I315" s="3"/>
      <c r="J315" s="3"/>
      <c r="K315" s="3"/>
      <c r="L315" s="3"/>
      <c r="M315" s="3"/>
      <c r="N315" s="3"/>
      <c r="O315" s="3"/>
      <c r="P315" s="3"/>
      <c r="Q315" s="3"/>
      <c r="R315" s="3"/>
      <c r="S315" s="3"/>
      <c r="T315" s="3"/>
      <c r="U315" s="3"/>
      <c r="V315" s="3"/>
      <c r="W315" s="3"/>
      <c r="X315" s="3"/>
      <c r="Y315" s="3"/>
      <c r="Z315" s="3"/>
    </row>
    <row r="316" spans="1:26" ht="31.2">
      <c r="A316" s="1"/>
      <c r="B316" s="2"/>
      <c r="C316" s="2"/>
      <c r="D316" s="3"/>
      <c r="E316" s="3"/>
      <c r="F316" s="3"/>
      <c r="G316" s="3"/>
      <c r="H316" s="3"/>
      <c r="I316" s="3"/>
      <c r="J316" s="3"/>
      <c r="K316" s="3"/>
      <c r="L316" s="3"/>
      <c r="M316" s="3"/>
      <c r="N316" s="3"/>
      <c r="O316" s="3"/>
      <c r="P316" s="3"/>
      <c r="Q316" s="3"/>
      <c r="R316" s="3"/>
      <c r="S316" s="3"/>
      <c r="T316" s="3"/>
      <c r="U316" s="3"/>
      <c r="V316" s="3"/>
      <c r="W316" s="3"/>
      <c r="X316" s="3"/>
      <c r="Y316" s="3"/>
      <c r="Z316" s="3"/>
    </row>
    <row r="317" spans="1:26" ht="31.2">
      <c r="A317" s="1"/>
      <c r="B317" s="2"/>
      <c r="C317" s="2"/>
      <c r="D317" s="3"/>
      <c r="E317" s="3"/>
      <c r="F317" s="3"/>
      <c r="G317" s="3"/>
      <c r="H317" s="3"/>
      <c r="I317" s="3"/>
      <c r="J317" s="3"/>
      <c r="K317" s="3"/>
      <c r="L317" s="3"/>
      <c r="M317" s="3"/>
      <c r="N317" s="3"/>
      <c r="O317" s="3"/>
      <c r="P317" s="3"/>
      <c r="Q317" s="3"/>
      <c r="R317" s="3"/>
      <c r="S317" s="3"/>
      <c r="T317" s="3"/>
      <c r="U317" s="3"/>
      <c r="V317" s="3"/>
      <c r="W317" s="3"/>
      <c r="X317" s="3"/>
      <c r="Y317" s="3"/>
      <c r="Z317" s="3"/>
    </row>
    <row r="318" spans="1:26" ht="31.2">
      <c r="A318" s="1"/>
      <c r="B318" s="2"/>
      <c r="C318" s="2"/>
      <c r="D318" s="3"/>
      <c r="E318" s="3"/>
      <c r="F318" s="3"/>
      <c r="G318" s="3"/>
      <c r="H318" s="3"/>
      <c r="I318" s="3"/>
      <c r="J318" s="3"/>
      <c r="K318" s="3"/>
      <c r="L318" s="3"/>
      <c r="M318" s="3"/>
      <c r="N318" s="3"/>
      <c r="O318" s="3"/>
      <c r="P318" s="3"/>
      <c r="Q318" s="3"/>
      <c r="R318" s="3"/>
      <c r="S318" s="3"/>
      <c r="T318" s="3"/>
      <c r="U318" s="3"/>
      <c r="V318" s="3"/>
      <c r="W318" s="3"/>
      <c r="X318" s="3"/>
      <c r="Y318" s="3"/>
      <c r="Z318" s="3"/>
    </row>
    <row r="319" spans="1:26" ht="31.2">
      <c r="A319" s="1"/>
      <c r="B319" s="2"/>
      <c r="C319" s="2"/>
      <c r="D319" s="3"/>
      <c r="E319" s="3"/>
      <c r="F319" s="3"/>
      <c r="G319" s="3"/>
      <c r="H319" s="3"/>
      <c r="I319" s="3"/>
      <c r="J319" s="3"/>
      <c r="K319" s="3"/>
      <c r="L319" s="3"/>
      <c r="M319" s="3"/>
      <c r="N319" s="3"/>
      <c r="O319" s="3"/>
      <c r="P319" s="3"/>
      <c r="Q319" s="3"/>
      <c r="R319" s="3"/>
      <c r="S319" s="3"/>
      <c r="T319" s="3"/>
      <c r="U319" s="3"/>
      <c r="V319" s="3"/>
      <c r="W319" s="3"/>
      <c r="X319" s="3"/>
      <c r="Y319" s="3"/>
      <c r="Z319" s="3"/>
    </row>
    <row r="320" spans="1:26" ht="31.2">
      <c r="A320" s="1"/>
      <c r="B320" s="2"/>
      <c r="C320" s="2"/>
      <c r="D320" s="3"/>
      <c r="E320" s="3"/>
      <c r="F320" s="3"/>
      <c r="G320" s="3"/>
      <c r="H320" s="3"/>
      <c r="I320" s="3"/>
      <c r="J320" s="3"/>
      <c r="K320" s="3"/>
      <c r="L320" s="3"/>
      <c r="M320" s="3"/>
      <c r="N320" s="3"/>
      <c r="O320" s="3"/>
      <c r="P320" s="3"/>
      <c r="Q320" s="3"/>
      <c r="R320" s="3"/>
      <c r="S320" s="3"/>
      <c r="T320" s="3"/>
      <c r="U320" s="3"/>
      <c r="V320" s="3"/>
      <c r="W320" s="3"/>
      <c r="X320" s="3"/>
      <c r="Y320" s="3"/>
      <c r="Z320" s="3"/>
    </row>
    <row r="321" spans="1:26" ht="31.2">
      <c r="A321" s="1"/>
      <c r="B321" s="2"/>
      <c r="C321" s="2"/>
      <c r="D321" s="3"/>
      <c r="E321" s="3"/>
      <c r="F321" s="3"/>
      <c r="G321" s="3"/>
      <c r="H321" s="3"/>
      <c r="I321" s="3"/>
      <c r="J321" s="3"/>
      <c r="K321" s="3"/>
      <c r="L321" s="3"/>
      <c r="M321" s="3"/>
      <c r="N321" s="3"/>
      <c r="O321" s="3"/>
      <c r="P321" s="3"/>
      <c r="Q321" s="3"/>
      <c r="R321" s="3"/>
      <c r="S321" s="3"/>
      <c r="T321" s="3"/>
      <c r="U321" s="3"/>
      <c r="V321" s="3"/>
      <c r="W321" s="3"/>
      <c r="X321" s="3"/>
      <c r="Y321" s="3"/>
      <c r="Z321" s="3"/>
    </row>
    <row r="322" spans="1:26" ht="31.2">
      <c r="A322" s="1"/>
      <c r="B322" s="2"/>
      <c r="C322" s="2"/>
      <c r="D322" s="3"/>
      <c r="E322" s="3"/>
      <c r="F322" s="3"/>
      <c r="G322" s="3"/>
      <c r="H322" s="3"/>
      <c r="I322" s="3"/>
      <c r="J322" s="3"/>
      <c r="K322" s="3"/>
      <c r="L322" s="3"/>
      <c r="M322" s="3"/>
      <c r="N322" s="3"/>
      <c r="O322" s="3"/>
      <c r="P322" s="3"/>
      <c r="Q322" s="3"/>
      <c r="R322" s="3"/>
      <c r="S322" s="3"/>
      <c r="T322" s="3"/>
      <c r="U322" s="3"/>
      <c r="V322" s="3"/>
      <c r="W322" s="3"/>
      <c r="X322" s="3"/>
      <c r="Y322" s="3"/>
      <c r="Z322" s="3"/>
    </row>
    <row r="323" spans="1:26" ht="31.2">
      <c r="A323" s="1"/>
      <c r="B323" s="2"/>
      <c r="C323" s="2"/>
      <c r="D323" s="3"/>
      <c r="E323" s="3"/>
      <c r="F323" s="3"/>
      <c r="G323" s="3"/>
      <c r="H323" s="3"/>
      <c r="I323" s="3"/>
      <c r="J323" s="3"/>
      <c r="K323" s="3"/>
      <c r="L323" s="3"/>
      <c r="M323" s="3"/>
      <c r="N323" s="3"/>
      <c r="O323" s="3"/>
      <c r="P323" s="3"/>
      <c r="Q323" s="3"/>
      <c r="R323" s="3"/>
      <c r="S323" s="3"/>
      <c r="T323" s="3"/>
      <c r="U323" s="3"/>
      <c r="V323" s="3"/>
      <c r="W323" s="3"/>
      <c r="X323" s="3"/>
      <c r="Y323" s="3"/>
      <c r="Z323" s="3"/>
    </row>
    <row r="324" spans="1:26" ht="31.2">
      <c r="A324" s="1"/>
      <c r="B324" s="2"/>
      <c r="C324" s="2"/>
      <c r="D324" s="3"/>
      <c r="E324" s="3"/>
      <c r="F324" s="3"/>
      <c r="G324" s="3"/>
      <c r="H324" s="3"/>
      <c r="I324" s="3"/>
      <c r="J324" s="3"/>
      <c r="K324" s="3"/>
      <c r="L324" s="3"/>
      <c r="M324" s="3"/>
      <c r="N324" s="3"/>
      <c r="O324" s="3"/>
      <c r="P324" s="3"/>
      <c r="Q324" s="3"/>
      <c r="R324" s="3"/>
      <c r="S324" s="3"/>
      <c r="T324" s="3"/>
      <c r="U324" s="3"/>
      <c r="V324" s="3"/>
      <c r="W324" s="3"/>
      <c r="X324" s="3"/>
      <c r="Y324" s="3"/>
      <c r="Z324" s="3"/>
    </row>
    <row r="325" spans="1:26" ht="31.2">
      <c r="A325" s="1"/>
      <c r="B325" s="2"/>
      <c r="C325" s="2"/>
      <c r="D325" s="3"/>
      <c r="E325" s="3"/>
      <c r="F325" s="3"/>
      <c r="G325" s="3"/>
      <c r="H325" s="3"/>
      <c r="I325" s="3"/>
      <c r="J325" s="3"/>
      <c r="K325" s="3"/>
      <c r="L325" s="3"/>
      <c r="M325" s="3"/>
      <c r="N325" s="3"/>
      <c r="O325" s="3"/>
      <c r="P325" s="3"/>
      <c r="Q325" s="3"/>
      <c r="R325" s="3"/>
      <c r="S325" s="3"/>
      <c r="T325" s="3"/>
      <c r="U325" s="3"/>
      <c r="V325" s="3"/>
      <c r="W325" s="3"/>
      <c r="X325" s="3"/>
      <c r="Y325" s="3"/>
      <c r="Z325" s="3"/>
    </row>
    <row r="326" spans="1:26" ht="31.2">
      <c r="A326" s="1"/>
      <c r="B326" s="2"/>
      <c r="C326" s="2"/>
      <c r="D326" s="3"/>
      <c r="E326" s="3"/>
      <c r="F326" s="3"/>
      <c r="G326" s="3"/>
      <c r="H326" s="3"/>
      <c r="I326" s="3"/>
      <c r="J326" s="3"/>
      <c r="K326" s="3"/>
      <c r="L326" s="3"/>
      <c r="M326" s="3"/>
      <c r="N326" s="3"/>
      <c r="O326" s="3"/>
      <c r="P326" s="3"/>
      <c r="Q326" s="3"/>
      <c r="R326" s="3"/>
      <c r="S326" s="3"/>
      <c r="T326" s="3"/>
      <c r="U326" s="3"/>
      <c r="V326" s="3"/>
      <c r="W326" s="3"/>
      <c r="X326" s="3"/>
      <c r="Y326" s="3"/>
      <c r="Z326" s="3"/>
    </row>
    <row r="327" spans="1:26" ht="31.2">
      <c r="A327" s="1"/>
      <c r="B327" s="2"/>
      <c r="C327" s="2"/>
      <c r="D327" s="3"/>
      <c r="E327" s="3"/>
      <c r="F327" s="3"/>
      <c r="G327" s="3"/>
      <c r="H327" s="3"/>
      <c r="I327" s="3"/>
      <c r="J327" s="3"/>
      <c r="K327" s="3"/>
      <c r="L327" s="3"/>
      <c r="M327" s="3"/>
      <c r="N327" s="3"/>
      <c r="O327" s="3"/>
      <c r="P327" s="3"/>
      <c r="Q327" s="3"/>
      <c r="R327" s="3"/>
      <c r="S327" s="3"/>
      <c r="T327" s="3"/>
      <c r="U327" s="3"/>
      <c r="V327" s="3"/>
      <c r="W327" s="3"/>
      <c r="X327" s="3"/>
      <c r="Y327" s="3"/>
      <c r="Z327" s="3"/>
    </row>
    <row r="328" spans="1:26" ht="31.2">
      <c r="A328" s="1"/>
      <c r="B328" s="2"/>
      <c r="C328" s="2"/>
      <c r="D328" s="3"/>
      <c r="E328" s="3"/>
      <c r="F328" s="3"/>
      <c r="G328" s="3"/>
      <c r="H328" s="3"/>
      <c r="I328" s="3"/>
      <c r="J328" s="3"/>
      <c r="K328" s="3"/>
      <c r="L328" s="3"/>
      <c r="M328" s="3"/>
      <c r="N328" s="3"/>
      <c r="O328" s="3"/>
      <c r="P328" s="3"/>
      <c r="Q328" s="3"/>
      <c r="R328" s="3"/>
      <c r="S328" s="3"/>
      <c r="T328" s="3"/>
      <c r="U328" s="3"/>
      <c r="V328" s="3"/>
      <c r="W328" s="3"/>
      <c r="X328" s="3"/>
      <c r="Y328" s="3"/>
      <c r="Z328" s="3"/>
    </row>
    <row r="329" spans="1:26" ht="31.2">
      <c r="A329" s="1"/>
      <c r="B329" s="2"/>
      <c r="C329" s="2"/>
      <c r="D329" s="3"/>
      <c r="E329" s="3"/>
      <c r="F329" s="3"/>
      <c r="G329" s="3"/>
      <c r="H329" s="3"/>
      <c r="I329" s="3"/>
      <c r="J329" s="3"/>
      <c r="K329" s="3"/>
      <c r="L329" s="3"/>
      <c r="M329" s="3"/>
      <c r="N329" s="3"/>
      <c r="O329" s="3"/>
      <c r="P329" s="3"/>
      <c r="Q329" s="3"/>
      <c r="R329" s="3"/>
      <c r="S329" s="3"/>
      <c r="T329" s="3"/>
      <c r="U329" s="3"/>
      <c r="V329" s="3"/>
      <c r="W329" s="3"/>
      <c r="X329" s="3"/>
      <c r="Y329" s="3"/>
      <c r="Z329" s="3"/>
    </row>
    <row r="330" spans="1:26" ht="31.2">
      <c r="A330" s="1"/>
      <c r="B330" s="2"/>
      <c r="C330" s="2"/>
      <c r="D330" s="3"/>
      <c r="E330" s="3"/>
      <c r="F330" s="3"/>
      <c r="G330" s="3"/>
      <c r="H330" s="3"/>
      <c r="I330" s="3"/>
      <c r="J330" s="3"/>
      <c r="K330" s="3"/>
      <c r="L330" s="3"/>
      <c r="M330" s="3"/>
      <c r="N330" s="3"/>
      <c r="O330" s="3"/>
      <c r="P330" s="3"/>
      <c r="Q330" s="3"/>
      <c r="R330" s="3"/>
      <c r="S330" s="3"/>
      <c r="T330" s="3"/>
      <c r="U330" s="3"/>
      <c r="V330" s="3"/>
      <c r="W330" s="3"/>
      <c r="X330" s="3"/>
      <c r="Y330" s="3"/>
      <c r="Z330" s="3"/>
    </row>
    <row r="331" spans="1:26" ht="31.2">
      <c r="A331" s="1"/>
      <c r="B331" s="2"/>
      <c r="C331" s="2"/>
      <c r="D331" s="3"/>
      <c r="E331" s="3"/>
      <c r="F331" s="3"/>
      <c r="G331" s="3"/>
      <c r="H331" s="3"/>
      <c r="I331" s="3"/>
      <c r="J331" s="3"/>
      <c r="K331" s="3"/>
      <c r="L331" s="3"/>
      <c r="M331" s="3"/>
      <c r="N331" s="3"/>
      <c r="O331" s="3"/>
      <c r="P331" s="3"/>
      <c r="Q331" s="3"/>
      <c r="R331" s="3"/>
      <c r="S331" s="3"/>
      <c r="T331" s="3"/>
      <c r="U331" s="3"/>
      <c r="V331" s="3"/>
      <c r="W331" s="3"/>
      <c r="X331" s="3"/>
      <c r="Y331" s="3"/>
      <c r="Z331" s="3"/>
    </row>
    <row r="332" spans="1:26" ht="31.2">
      <c r="A332" s="1"/>
      <c r="B332" s="2"/>
      <c r="C332" s="2"/>
      <c r="D332" s="3"/>
      <c r="E332" s="3"/>
      <c r="F332" s="3"/>
      <c r="G332" s="3"/>
      <c r="H332" s="3"/>
      <c r="I332" s="3"/>
      <c r="J332" s="3"/>
      <c r="K332" s="3"/>
      <c r="L332" s="3"/>
      <c r="M332" s="3"/>
      <c r="N332" s="3"/>
      <c r="O332" s="3"/>
      <c r="P332" s="3"/>
      <c r="Q332" s="3"/>
      <c r="R332" s="3"/>
      <c r="S332" s="3"/>
      <c r="T332" s="3"/>
      <c r="U332" s="3"/>
      <c r="V332" s="3"/>
      <c r="W332" s="3"/>
      <c r="X332" s="3"/>
      <c r="Y332" s="3"/>
      <c r="Z332" s="3"/>
    </row>
    <row r="333" spans="1:26" ht="31.2">
      <c r="A333" s="1"/>
      <c r="B333" s="2"/>
      <c r="C333" s="2"/>
      <c r="D333" s="3"/>
      <c r="E333" s="3"/>
      <c r="F333" s="3"/>
      <c r="G333" s="3"/>
      <c r="H333" s="3"/>
      <c r="I333" s="3"/>
      <c r="J333" s="3"/>
      <c r="K333" s="3"/>
      <c r="L333" s="3"/>
      <c r="M333" s="3"/>
      <c r="N333" s="3"/>
      <c r="O333" s="3"/>
      <c r="P333" s="3"/>
      <c r="Q333" s="3"/>
      <c r="R333" s="3"/>
      <c r="S333" s="3"/>
      <c r="T333" s="3"/>
      <c r="U333" s="3"/>
      <c r="V333" s="3"/>
      <c r="W333" s="3"/>
      <c r="X333" s="3"/>
      <c r="Y333" s="3"/>
      <c r="Z333" s="3"/>
    </row>
    <row r="334" spans="1:26" ht="31.2">
      <c r="A334" s="1"/>
      <c r="B334" s="2"/>
      <c r="C334" s="2"/>
      <c r="D334" s="3"/>
      <c r="E334" s="3"/>
      <c r="F334" s="3"/>
      <c r="G334" s="3"/>
      <c r="H334" s="3"/>
      <c r="I334" s="3"/>
      <c r="J334" s="3"/>
      <c r="K334" s="3"/>
      <c r="L334" s="3"/>
      <c r="M334" s="3"/>
      <c r="N334" s="3"/>
      <c r="O334" s="3"/>
      <c r="P334" s="3"/>
      <c r="Q334" s="3"/>
      <c r="R334" s="3"/>
      <c r="S334" s="3"/>
      <c r="T334" s="3"/>
      <c r="U334" s="3"/>
      <c r="V334" s="3"/>
      <c r="W334" s="3"/>
      <c r="X334" s="3"/>
      <c r="Y334" s="3"/>
      <c r="Z334" s="3"/>
    </row>
    <row r="335" spans="1:26" ht="31.2">
      <c r="A335" s="1"/>
      <c r="B335" s="2"/>
      <c r="C335" s="2"/>
      <c r="D335" s="3"/>
      <c r="E335" s="3"/>
      <c r="F335" s="3"/>
      <c r="G335" s="3"/>
      <c r="H335" s="3"/>
      <c r="I335" s="3"/>
      <c r="J335" s="3"/>
      <c r="K335" s="3"/>
      <c r="L335" s="3"/>
      <c r="M335" s="3"/>
      <c r="N335" s="3"/>
      <c r="O335" s="3"/>
      <c r="P335" s="3"/>
      <c r="Q335" s="3"/>
      <c r="R335" s="3"/>
      <c r="S335" s="3"/>
      <c r="T335" s="3"/>
      <c r="U335" s="3"/>
      <c r="V335" s="3"/>
      <c r="W335" s="3"/>
      <c r="X335" s="3"/>
      <c r="Y335" s="3"/>
      <c r="Z335" s="3"/>
    </row>
    <row r="336" spans="1:26" ht="31.2">
      <c r="A336" s="1"/>
      <c r="B336" s="2"/>
      <c r="C336" s="2"/>
      <c r="D336" s="3"/>
      <c r="E336" s="3"/>
      <c r="F336" s="3"/>
      <c r="G336" s="3"/>
      <c r="H336" s="3"/>
      <c r="I336" s="3"/>
      <c r="J336" s="3"/>
      <c r="K336" s="3"/>
      <c r="L336" s="3"/>
      <c r="M336" s="3"/>
      <c r="N336" s="3"/>
      <c r="O336" s="3"/>
      <c r="P336" s="3"/>
      <c r="Q336" s="3"/>
      <c r="R336" s="3"/>
      <c r="S336" s="3"/>
      <c r="T336" s="3"/>
      <c r="U336" s="3"/>
      <c r="V336" s="3"/>
      <c r="W336" s="3"/>
      <c r="X336" s="3"/>
      <c r="Y336" s="3"/>
      <c r="Z336" s="3"/>
    </row>
    <row r="337" spans="1:26" ht="31.2">
      <c r="A337" s="1"/>
      <c r="B337" s="2"/>
      <c r="C337" s="2"/>
      <c r="D337" s="3"/>
      <c r="E337" s="3"/>
      <c r="F337" s="3"/>
      <c r="G337" s="3"/>
      <c r="H337" s="3"/>
      <c r="I337" s="3"/>
      <c r="J337" s="3"/>
      <c r="K337" s="3"/>
      <c r="L337" s="3"/>
      <c r="M337" s="3"/>
      <c r="N337" s="3"/>
      <c r="O337" s="3"/>
      <c r="P337" s="3"/>
      <c r="Q337" s="3"/>
      <c r="R337" s="3"/>
      <c r="S337" s="3"/>
      <c r="T337" s="3"/>
      <c r="U337" s="3"/>
      <c r="V337" s="3"/>
      <c r="W337" s="3"/>
      <c r="X337" s="3"/>
      <c r="Y337" s="3"/>
      <c r="Z337" s="3"/>
    </row>
    <row r="338" spans="1:26" ht="31.2">
      <c r="A338" s="1"/>
      <c r="B338" s="2"/>
      <c r="C338" s="2"/>
      <c r="D338" s="3"/>
      <c r="E338" s="3"/>
      <c r="F338" s="3"/>
      <c r="G338" s="3"/>
      <c r="H338" s="3"/>
      <c r="I338" s="3"/>
      <c r="J338" s="3"/>
      <c r="K338" s="3"/>
      <c r="L338" s="3"/>
      <c r="M338" s="3"/>
      <c r="N338" s="3"/>
      <c r="O338" s="3"/>
      <c r="P338" s="3"/>
      <c r="Q338" s="3"/>
      <c r="R338" s="3"/>
      <c r="S338" s="3"/>
      <c r="T338" s="3"/>
      <c r="U338" s="3"/>
      <c r="V338" s="3"/>
      <c r="W338" s="3"/>
      <c r="X338" s="3"/>
      <c r="Y338" s="3"/>
      <c r="Z338" s="3"/>
    </row>
    <row r="339" spans="1:26" ht="31.2">
      <c r="A339" s="1"/>
      <c r="B339" s="2"/>
      <c r="C339" s="2"/>
      <c r="D339" s="3"/>
      <c r="E339" s="3"/>
      <c r="F339" s="3"/>
      <c r="G339" s="3"/>
      <c r="H339" s="3"/>
      <c r="I339" s="3"/>
      <c r="J339" s="3"/>
      <c r="K339" s="3"/>
      <c r="L339" s="3"/>
      <c r="M339" s="3"/>
      <c r="N339" s="3"/>
      <c r="O339" s="3"/>
      <c r="P339" s="3"/>
      <c r="Q339" s="3"/>
      <c r="R339" s="3"/>
      <c r="S339" s="3"/>
      <c r="T339" s="3"/>
      <c r="U339" s="3"/>
      <c r="V339" s="3"/>
      <c r="W339" s="3"/>
      <c r="X339" s="3"/>
      <c r="Y339" s="3"/>
      <c r="Z339" s="3"/>
    </row>
    <row r="340" spans="1:26" ht="31.2">
      <c r="A340" s="1"/>
      <c r="B340" s="2"/>
      <c r="C340" s="2"/>
      <c r="D340" s="3"/>
      <c r="E340" s="3"/>
      <c r="F340" s="3"/>
      <c r="G340" s="3"/>
      <c r="H340" s="3"/>
      <c r="I340" s="3"/>
      <c r="J340" s="3"/>
      <c r="K340" s="3"/>
      <c r="L340" s="3"/>
      <c r="M340" s="3"/>
      <c r="N340" s="3"/>
      <c r="O340" s="3"/>
      <c r="P340" s="3"/>
      <c r="Q340" s="3"/>
      <c r="R340" s="3"/>
      <c r="S340" s="3"/>
      <c r="T340" s="3"/>
      <c r="U340" s="3"/>
      <c r="V340" s="3"/>
      <c r="W340" s="3"/>
      <c r="X340" s="3"/>
      <c r="Y340" s="3"/>
      <c r="Z340" s="3"/>
    </row>
    <row r="341" spans="1:26" ht="31.2">
      <c r="A341" s="1"/>
      <c r="B341" s="2"/>
      <c r="C341" s="2"/>
      <c r="D341" s="3"/>
      <c r="E341" s="3"/>
      <c r="F341" s="3"/>
      <c r="G341" s="3"/>
      <c r="H341" s="3"/>
      <c r="I341" s="3"/>
      <c r="J341" s="3"/>
      <c r="K341" s="3"/>
      <c r="L341" s="3"/>
      <c r="M341" s="3"/>
      <c r="N341" s="3"/>
      <c r="O341" s="3"/>
      <c r="P341" s="3"/>
      <c r="Q341" s="3"/>
      <c r="R341" s="3"/>
      <c r="S341" s="3"/>
      <c r="T341" s="3"/>
      <c r="U341" s="3"/>
      <c r="V341" s="3"/>
      <c r="W341" s="3"/>
      <c r="X341" s="3"/>
      <c r="Y341" s="3"/>
      <c r="Z341" s="3"/>
    </row>
    <row r="342" spans="1:26" ht="31.2">
      <c r="A342" s="1"/>
      <c r="B342" s="2"/>
      <c r="C342" s="2"/>
      <c r="D342" s="3"/>
      <c r="E342" s="3"/>
      <c r="F342" s="3"/>
      <c r="G342" s="3"/>
      <c r="H342" s="3"/>
      <c r="I342" s="3"/>
      <c r="J342" s="3"/>
      <c r="K342" s="3"/>
      <c r="L342" s="3"/>
      <c r="M342" s="3"/>
      <c r="N342" s="3"/>
      <c r="O342" s="3"/>
      <c r="P342" s="3"/>
      <c r="Q342" s="3"/>
      <c r="R342" s="3"/>
      <c r="S342" s="3"/>
      <c r="T342" s="3"/>
      <c r="U342" s="3"/>
      <c r="V342" s="3"/>
      <c r="W342" s="3"/>
      <c r="X342" s="3"/>
      <c r="Y342" s="3"/>
      <c r="Z342" s="3"/>
    </row>
    <row r="343" spans="1:26" ht="31.2">
      <c r="A343" s="1"/>
      <c r="B343" s="2"/>
      <c r="C343" s="2"/>
      <c r="D343" s="3"/>
      <c r="E343" s="3"/>
      <c r="F343" s="3"/>
      <c r="G343" s="3"/>
      <c r="H343" s="3"/>
      <c r="I343" s="3"/>
      <c r="J343" s="3"/>
      <c r="K343" s="3"/>
      <c r="L343" s="3"/>
      <c r="M343" s="3"/>
      <c r="N343" s="3"/>
      <c r="O343" s="3"/>
      <c r="P343" s="3"/>
      <c r="Q343" s="3"/>
      <c r="R343" s="3"/>
      <c r="S343" s="3"/>
      <c r="T343" s="3"/>
      <c r="U343" s="3"/>
      <c r="V343" s="3"/>
      <c r="W343" s="3"/>
      <c r="X343" s="3"/>
      <c r="Y343" s="3"/>
      <c r="Z343" s="3"/>
    </row>
    <row r="344" spans="1:26" ht="31.2">
      <c r="A344" s="1"/>
      <c r="B344" s="2"/>
      <c r="C344" s="2"/>
      <c r="D344" s="3"/>
      <c r="E344" s="3"/>
      <c r="F344" s="3"/>
      <c r="G344" s="3"/>
      <c r="H344" s="3"/>
      <c r="I344" s="3"/>
      <c r="J344" s="3"/>
      <c r="K344" s="3"/>
      <c r="L344" s="3"/>
      <c r="M344" s="3"/>
      <c r="N344" s="3"/>
      <c r="O344" s="3"/>
      <c r="P344" s="3"/>
      <c r="Q344" s="3"/>
      <c r="R344" s="3"/>
      <c r="S344" s="3"/>
      <c r="T344" s="3"/>
      <c r="U344" s="3"/>
      <c r="V344" s="3"/>
      <c r="W344" s="3"/>
      <c r="X344" s="3"/>
      <c r="Y344" s="3"/>
      <c r="Z344" s="3"/>
    </row>
    <row r="345" spans="1:26" ht="31.2">
      <c r="A345" s="1"/>
      <c r="B345" s="2"/>
      <c r="C345" s="2"/>
      <c r="D345" s="3"/>
      <c r="E345" s="3"/>
      <c r="F345" s="3"/>
      <c r="G345" s="3"/>
      <c r="H345" s="3"/>
      <c r="I345" s="3"/>
      <c r="J345" s="3"/>
      <c r="K345" s="3"/>
      <c r="L345" s="3"/>
      <c r="M345" s="3"/>
      <c r="N345" s="3"/>
      <c r="O345" s="3"/>
      <c r="P345" s="3"/>
      <c r="Q345" s="3"/>
      <c r="R345" s="3"/>
      <c r="S345" s="3"/>
      <c r="T345" s="3"/>
      <c r="U345" s="3"/>
      <c r="V345" s="3"/>
      <c r="W345" s="3"/>
      <c r="X345" s="3"/>
      <c r="Y345" s="3"/>
      <c r="Z345" s="3"/>
    </row>
    <row r="346" spans="1:26" ht="31.2">
      <c r="A346" s="1"/>
      <c r="B346" s="2"/>
      <c r="C346" s="2"/>
      <c r="D346" s="3"/>
      <c r="E346" s="3"/>
      <c r="F346" s="3"/>
      <c r="G346" s="3"/>
      <c r="H346" s="3"/>
      <c r="I346" s="3"/>
      <c r="J346" s="3"/>
      <c r="K346" s="3"/>
      <c r="L346" s="3"/>
      <c r="M346" s="3"/>
      <c r="N346" s="3"/>
      <c r="O346" s="3"/>
      <c r="P346" s="3"/>
      <c r="Q346" s="3"/>
      <c r="R346" s="3"/>
      <c r="S346" s="3"/>
      <c r="T346" s="3"/>
      <c r="U346" s="3"/>
      <c r="V346" s="3"/>
      <c r="W346" s="3"/>
      <c r="X346" s="3"/>
      <c r="Y346" s="3"/>
      <c r="Z346" s="3"/>
    </row>
    <row r="347" spans="1:26" ht="31.2">
      <c r="A347" s="1"/>
      <c r="B347" s="2"/>
      <c r="C347" s="2"/>
      <c r="D347" s="3"/>
      <c r="E347" s="3"/>
      <c r="F347" s="3"/>
      <c r="G347" s="3"/>
      <c r="H347" s="3"/>
      <c r="I347" s="3"/>
      <c r="J347" s="3"/>
      <c r="K347" s="3"/>
      <c r="L347" s="3"/>
      <c r="M347" s="3"/>
      <c r="N347" s="3"/>
      <c r="O347" s="3"/>
      <c r="P347" s="3"/>
      <c r="Q347" s="3"/>
      <c r="R347" s="3"/>
      <c r="S347" s="3"/>
      <c r="T347" s="3"/>
      <c r="U347" s="3"/>
      <c r="V347" s="3"/>
      <c r="W347" s="3"/>
      <c r="X347" s="3"/>
      <c r="Y347" s="3"/>
      <c r="Z347" s="3"/>
    </row>
    <row r="348" spans="1:26" ht="31.2">
      <c r="A348" s="1"/>
      <c r="B348" s="2"/>
      <c r="C348" s="2"/>
      <c r="D348" s="3"/>
      <c r="E348" s="3"/>
      <c r="F348" s="3"/>
      <c r="G348" s="3"/>
      <c r="H348" s="3"/>
      <c r="I348" s="3"/>
      <c r="J348" s="3"/>
      <c r="K348" s="3"/>
      <c r="L348" s="3"/>
      <c r="M348" s="3"/>
      <c r="N348" s="3"/>
      <c r="O348" s="3"/>
      <c r="P348" s="3"/>
      <c r="Q348" s="3"/>
      <c r="R348" s="3"/>
      <c r="S348" s="3"/>
      <c r="T348" s="3"/>
      <c r="U348" s="3"/>
      <c r="V348" s="3"/>
      <c r="W348" s="3"/>
      <c r="X348" s="3"/>
      <c r="Y348" s="3"/>
      <c r="Z348" s="3"/>
    </row>
    <row r="349" spans="1:26" ht="31.2">
      <c r="A349" s="1"/>
      <c r="B349" s="2"/>
      <c r="C349" s="2"/>
      <c r="D349" s="3"/>
      <c r="E349" s="3"/>
      <c r="F349" s="3"/>
      <c r="G349" s="3"/>
      <c r="H349" s="3"/>
      <c r="I349" s="3"/>
      <c r="J349" s="3"/>
      <c r="K349" s="3"/>
      <c r="L349" s="3"/>
      <c r="M349" s="3"/>
      <c r="N349" s="3"/>
      <c r="O349" s="3"/>
      <c r="P349" s="3"/>
      <c r="Q349" s="3"/>
      <c r="R349" s="3"/>
      <c r="S349" s="3"/>
      <c r="T349" s="3"/>
      <c r="U349" s="3"/>
      <c r="V349" s="3"/>
      <c r="W349" s="3"/>
      <c r="X349" s="3"/>
      <c r="Y349" s="3"/>
      <c r="Z349" s="3"/>
    </row>
    <row r="350" spans="1:26" ht="31.2">
      <c r="A350" s="1"/>
      <c r="B350" s="2"/>
      <c r="C350" s="2"/>
      <c r="D350" s="3"/>
      <c r="E350" s="3"/>
      <c r="F350" s="3"/>
      <c r="G350" s="3"/>
      <c r="H350" s="3"/>
      <c r="I350" s="3"/>
      <c r="J350" s="3"/>
      <c r="K350" s="3"/>
      <c r="L350" s="3"/>
      <c r="M350" s="3"/>
      <c r="N350" s="3"/>
      <c r="O350" s="3"/>
      <c r="P350" s="3"/>
      <c r="Q350" s="3"/>
      <c r="R350" s="3"/>
      <c r="S350" s="3"/>
      <c r="T350" s="3"/>
      <c r="U350" s="3"/>
      <c r="V350" s="3"/>
      <c r="W350" s="3"/>
      <c r="X350" s="3"/>
      <c r="Y350" s="3"/>
      <c r="Z350" s="3"/>
    </row>
    <row r="351" spans="1:26" ht="31.2">
      <c r="A351" s="1"/>
      <c r="B351" s="2"/>
      <c r="C351" s="2"/>
      <c r="D351" s="3"/>
      <c r="E351" s="3"/>
      <c r="F351" s="3"/>
      <c r="G351" s="3"/>
      <c r="H351" s="3"/>
      <c r="I351" s="3"/>
      <c r="J351" s="3"/>
      <c r="K351" s="3"/>
      <c r="L351" s="3"/>
      <c r="M351" s="3"/>
      <c r="N351" s="3"/>
      <c r="O351" s="3"/>
      <c r="P351" s="3"/>
      <c r="Q351" s="3"/>
      <c r="R351" s="3"/>
      <c r="S351" s="3"/>
      <c r="T351" s="3"/>
      <c r="U351" s="3"/>
      <c r="V351" s="3"/>
      <c r="W351" s="3"/>
      <c r="X351" s="3"/>
      <c r="Y351" s="3"/>
      <c r="Z351" s="3"/>
    </row>
    <row r="352" spans="1:26" ht="31.2">
      <c r="A352" s="1"/>
      <c r="B352" s="2"/>
      <c r="C352" s="2"/>
      <c r="D352" s="3"/>
      <c r="E352" s="3"/>
      <c r="F352" s="3"/>
      <c r="G352" s="3"/>
      <c r="H352" s="3"/>
      <c r="I352" s="3"/>
      <c r="J352" s="3"/>
      <c r="K352" s="3"/>
      <c r="L352" s="3"/>
      <c r="M352" s="3"/>
      <c r="N352" s="3"/>
      <c r="O352" s="3"/>
      <c r="P352" s="3"/>
      <c r="Q352" s="3"/>
      <c r="R352" s="3"/>
      <c r="S352" s="3"/>
      <c r="T352" s="3"/>
      <c r="U352" s="3"/>
      <c r="V352" s="3"/>
      <c r="W352" s="3"/>
      <c r="X352" s="3"/>
      <c r="Y352" s="3"/>
      <c r="Z352" s="3"/>
    </row>
    <row r="353" spans="1:26" ht="31.2">
      <c r="A353" s="1"/>
      <c r="B353" s="2"/>
      <c r="C353" s="2"/>
      <c r="D353" s="3"/>
      <c r="E353" s="3"/>
      <c r="F353" s="3"/>
      <c r="G353" s="3"/>
      <c r="H353" s="3"/>
      <c r="I353" s="3"/>
      <c r="J353" s="3"/>
      <c r="K353" s="3"/>
      <c r="L353" s="3"/>
      <c r="M353" s="3"/>
      <c r="N353" s="3"/>
      <c r="O353" s="3"/>
      <c r="P353" s="3"/>
      <c r="Q353" s="3"/>
      <c r="R353" s="3"/>
      <c r="S353" s="3"/>
      <c r="T353" s="3"/>
      <c r="U353" s="3"/>
      <c r="V353" s="3"/>
      <c r="W353" s="3"/>
      <c r="X353" s="3"/>
      <c r="Y353" s="3"/>
      <c r="Z353" s="3"/>
    </row>
    <row r="354" spans="1:26" ht="31.2">
      <c r="A354" s="1"/>
      <c r="B354" s="2"/>
      <c r="C354" s="2"/>
      <c r="D354" s="3"/>
      <c r="E354" s="3"/>
      <c r="F354" s="3"/>
      <c r="G354" s="3"/>
      <c r="H354" s="3"/>
      <c r="I354" s="3"/>
      <c r="J354" s="3"/>
      <c r="K354" s="3"/>
      <c r="L354" s="3"/>
      <c r="M354" s="3"/>
      <c r="N354" s="3"/>
      <c r="O354" s="3"/>
      <c r="P354" s="3"/>
      <c r="Q354" s="3"/>
      <c r="R354" s="3"/>
      <c r="S354" s="3"/>
      <c r="T354" s="3"/>
      <c r="U354" s="3"/>
      <c r="V354" s="3"/>
      <c r="W354" s="3"/>
      <c r="X354" s="3"/>
      <c r="Y354" s="3"/>
      <c r="Z354" s="3"/>
    </row>
    <row r="355" spans="1:26" ht="31.2">
      <c r="A355" s="1"/>
      <c r="B355" s="2"/>
      <c r="C355" s="2"/>
      <c r="D355" s="3"/>
      <c r="E355" s="3"/>
      <c r="F355" s="3"/>
      <c r="G355" s="3"/>
      <c r="H355" s="3"/>
      <c r="I355" s="3"/>
      <c r="J355" s="3"/>
      <c r="K355" s="3"/>
      <c r="L355" s="3"/>
      <c r="M355" s="3"/>
      <c r="N355" s="3"/>
      <c r="O355" s="3"/>
      <c r="P355" s="3"/>
      <c r="Q355" s="3"/>
      <c r="R355" s="3"/>
      <c r="S355" s="3"/>
      <c r="T355" s="3"/>
      <c r="U355" s="3"/>
      <c r="V355" s="3"/>
      <c r="W355" s="3"/>
      <c r="X355" s="3"/>
      <c r="Y355" s="3"/>
      <c r="Z355" s="3"/>
    </row>
    <row r="356" spans="1:26" ht="31.2">
      <c r="A356" s="1"/>
      <c r="B356" s="2"/>
      <c r="C356" s="2"/>
      <c r="D356" s="3"/>
      <c r="E356" s="3"/>
      <c r="F356" s="3"/>
      <c r="G356" s="3"/>
      <c r="H356" s="3"/>
      <c r="I356" s="3"/>
      <c r="J356" s="3"/>
      <c r="K356" s="3"/>
      <c r="L356" s="3"/>
      <c r="M356" s="3"/>
      <c r="N356" s="3"/>
      <c r="O356" s="3"/>
      <c r="P356" s="3"/>
      <c r="Q356" s="3"/>
      <c r="R356" s="3"/>
      <c r="S356" s="3"/>
      <c r="T356" s="3"/>
      <c r="U356" s="3"/>
      <c r="V356" s="3"/>
      <c r="W356" s="3"/>
      <c r="X356" s="3"/>
      <c r="Y356" s="3"/>
      <c r="Z356" s="3"/>
    </row>
    <row r="357" spans="1:26" ht="31.2">
      <c r="A357" s="1"/>
      <c r="B357" s="2"/>
      <c r="C357" s="2"/>
      <c r="D357" s="3"/>
      <c r="E357" s="3"/>
      <c r="F357" s="3"/>
      <c r="G357" s="3"/>
      <c r="H357" s="3"/>
      <c r="I357" s="3"/>
      <c r="J357" s="3"/>
      <c r="K357" s="3"/>
      <c r="L357" s="3"/>
      <c r="M357" s="3"/>
      <c r="N357" s="3"/>
      <c r="O357" s="3"/>
      <c r="P357" s="3"/>
      <c r="Q357" s="3"/>
      <c r="R357" s="3"/>
      <c r="S357" s="3"/>
      <c r="T357" s="3"/>
      <c r="U357" s="3"/>
      <c r="V357" s="3"/>
      <c r="W357" s="3"/>
      <c r="X357" s="3"/>
      <c r="Y357" s="3"/>
      <c r="Z357" s="3"/>
    </row>
    <row r="358" spans="1:26" ht="31.2">
      <c r="A358" s="1"/>
      <c r="B358" s="2"/>
      <c r="C358" s="2"/>
      <c r="D358" s="3"/>
      <c r="E358" s="3"/>
      <c r="F358" s="3"/>
      <c r="G358" s="3"/>
      <c r="H358" s="3"/>
      <c r="I358" s="3"/>
      <c r="J358" s="3"/>
      <c r="K358" s="3"/>
      <c r="L358" s="3"/>
      <c r="M358" s="3"/>
      <c r="N358" s="3"/>
      <c r="O358" s="3"/>
      <c r="P358" s="3"/>
      <c r="Q358" s="3"/>
      <c r="R358" s="3"/>
      <c r="S358" s="3"/>
      <c r="T358" s="3"/>
      <c r="U358" s="3"/>
      <c r="V358" s="3"/>
      <c r="W358" s="3"/>
      <c r="X358" s="3"/>
      <c r="Y358" s="3"/>
      <c r="Z358" s="3"/>
    </row>
    <row r="359" spans="1:26" ht="31.2">
      <c r="A359" s="1"/>
      <c r="B359" s="2"/>
      <c r="C359" s="2"/>
      <c r="D359" s="3"/>
      <c r="E359" s="3"/>
      <c r="F359" s="3"/>
      <c r="G359" s="3"/>
      <c r="H359" s="3"/>
      <c r="I359" s="3"/>
      <c r="J359" s="3"/>
      <c r="K359" s="3"/>
      <c r="L359" s="3"/>
      <c r="M359" s="3"/>
      <c r="N359" s="3"/>
      <c r="O359" s="3"/>
      <c r="P359" s="3"/>
      <c r="Q359" s="3"/>
      <c r="R359" s="3"/>
      <c r="S359" s="3"/>
      <c r="T359" s="3"/>
      <c r="U359" s="3"/>
      <c r="V359" s="3"/>
      <c r="W359" s="3"/>
      <c r="X359" s="3"/>
      <c r="Y359" s="3"/>
      <c r="Z359" s="3"/>
    </row>
    <row r="360" spans="1:26" ht="31.2">
      <c r="A360" s="1"/>
      <c r="B360" s="2"/>
      <c r="C360" s="2"/>
      <c r="D360" s="3"/>
      <c r="E360" s="3"/>
      <c r="F360" s="3"/>
      <c r="G360" s="3"/>
      <c r="H360" s="3"/>
      <c r="I360" s="3"/>
      <c r="J360" s="3"/>
      <c r="K360" s="3"/>
      <c r="L360" s="3"/>
      <c r="M360" s="3"/>
      <c r="N360" s="3"/>
      <c r="O360" s="3"/>
      <c r="P360" s="3"/>
      <c r="Q360" s="3"/>
      <c r="R360" s="3"/>
      <c r="S360" s="3"/>
      <c r="T360" s="3"/>
      <c r="U360" s="3"/>
      <c r="V360" s="3"/>
      <c r="W360" s="3"/>
      <c r="X360" s="3"/>
      <c r="Y360" s="3"/>
      <c r="Z360" s="3"/>
    </row>
    <row r="361" spans="1:26" ht="31.2">
      <c r="A361" s="1"/>
      <c r="B361" s="2"/>
      <c r="C361" s="2"/>
      <c r="D361" s="3"/>
      <c r="E361" s="3"/>
      <c r="F361" s="3"/>
      <c r="G361" s="3"/>
      <c r="H361" s="3"/>
      <c r="I361" s="3"/>
      <c r="J361" s="3"/>
      <c r="K361" s="3"/>
      <c r="L361" s="3"/>
      <c r="M361" s="3"/>
      <c r="N361" s="3"/>
      <c r="O361" s="3"/>
      <c r="P361" s="3"/>
      <c r="Q361" s="3"/>
      <c r="R361" s="3"/>
      <c r="S361" s="3"/>
      <c r="T361" s="3"/>
      <c r="U361" s="3"/>
      <c r="V361" s="3"/>
      <c r="W361" s="3"/>
      <c r="X361" s="3"/>
      <c r="Y361" s="3"/>
      <c r="Z361" s="3"/>
    </row>
    <row r="362" spans="1:26" ht="31.2">
      <c r="A362" s="1"/>
      <c r="B362" s="2"/>
      <c r="C362" s="2"/>
      <c r="D362" s="3"/>
      <c r="E362" s="3"/>
      <c r="F362" s="3"/>
      <c r="G362" s="3"/>
      <c r="H362" s="3"/>
      <c r="I362" s="3"/>
      <c r="J362" s="3"/>
      <c r="K362" s="3"/>
      <c r="L362" s="3"/>
      <c r="M362" s="3"/>
      <c r="N362" s="3"/>
      <c r="O362" s="3"/>
      <c r="P362" s="3"/>
      <c r="Q362" s="3"/>
      <c r="R362" s="3"/>
      <c r="S362" s="3"/>
      <c r="T362" s="3"/>
      <c r="U362" s="3"/>
      <c r="V362" s="3"/>
      <c r="W362" s="3"/>
      <c r="X362" s="3"/>
      <c r="Y362" s="3"/>
      <c r="Z362" s="3"/>
    </row>
    <row r="363" spans="1:26" ht="31.2">
      <c r="A363" s="1"/>
      <c r="B363" s="2"/>
      <c r="C363" s="2"/>
      <c r="D363" s="3"/>
      <c r="E363" s="3"/>
      <c r="F363" s="3"/>
      <c r="G363" s="3"/>
      <c r="H363" s="3"/>
      <c r="I363" s="3"/>
      <c r="J363" s="3"/>
      <c r="K363" s="3"/>
      <c r="L363" s="3"/>
      <c r="M363" s="3"/>
      <c r="N363" s="3"/>
      <c r="O363" s="3"/>
      <c r="P363" s="3"/>
      <c r="Q363" s="3"/>
      <c r="R363" s="3"/>
      <c r="S363" s="3"/>
      <c r="T363" s="3"/>
      <c r="U363" s="3"/>
      <c r="V363" s="3"/>
      <c r="W363" s="3"/>
      <c r="X363" s="3"/>
      <c r="Y363" s="3"/>
      <c r="Z363" s="3"/>
    </row>
    <row r="364" spans="1:26" ht="31.2">
      <c r="A364" s="1"/>
      <c r="B364" s="2"/>
      <c r="C364" s="2"/>
      <c r="D364" s="3"/>
      <c r="E364" s="3"/>
      <c r="F364" s="3"/>
      <c r="G364" s="3"/>
      <c r="H364" s="3"/>
      <c r="I364" s="3"/>
      <c r="J364" s="3"/>
      <c r="K364" s="3"/>
      <c r="L364" s="3"/>
      <c r="M364" s="3"/>
      <c r="N364" s="3"/>
      <c r="O364" s="3"/>
      <c r="P364" s="3"/>
      <c r="Q364" s="3"/>
      <c r="R364" s="3"/>
      <c r="S364" s="3"/>
      <c r="T364" s="3"/>
      <c r="U364" s="3"/>
      <c r="V364" s="3"/>
      <c r="W364" s="3"/>
      <c r="X364" s="3"/>
      <c r="Y364" s="3"/>
      <c r="Z364" s="3"/>
    </row>
    <row r="365" spans="1:26" ht="31.2">
      <c r="A365" s="1"/>
      <c r="B365" s="2"/>
      <c r="C365" s="2"/>
      <c r="D365" s="3"/>
      <c r="E365" s="3"/>
      <c r="F365" s="3"/>
      <c r="G365" s="3"/>
      <c r="H365" s="3"/>
      <c r="I365" s="3"/>
      <c r="J365" s="3"/>
      <c r="K365" s="3"/>
      <c r="L365" s="3"/>
      <c r="M365" s="3"/>
      <c r="N365" s="3"/>
      <c r="O365" s="3"/>
      <c r="P365" s="3"/>
      <c r="Q365" s="3"/>
      <c r="R365" s="3"/>
      <c r="S365" s="3"/>
      <c r="T365" s="3"/>
      <c r="U365" s="3"/>
      <c r="V365" s="3"/>
      <c r="W365" s="3"/>
      <c r="X365" s="3"/>
      <c r="Y365" s="3"/>
      <c r="Z365" s="3"/>
    </row>
    <row r="366" spans="1:26" ht="31.2">
      <c r="A366" s="1"/>
      <c r="B366" s="2"/>
      <c r="C366" s="2"/>
      <c r="D366" s="3"/>
      <c r="E366" s="3"/>
      <c r="F366" s="3"/>
      <c r="G366" s="3"/>
      <c r="H366" s="3"/>
      <c r="I366" s="3"/>
      <c r="J366" s="3"/>
      <c r="K366" s="3"/>
      <c r="L366" s="3"/>
      <c r="M366" s="3"/>
      <c r="N366" s="3"/>
      <c r="O366" s="3"/>
      <c r="P366" s="3"/>
      <c r="Q366" s="3"/>
      <c r="R366" s="3"/>
      <c r="S366" s="3"/>
      <c r="T366" s="3"/>
      <c r="U366" s="3"/>
      <c r="V366" s="3"/>
      <c r="W366" s="3"/>
      <c r="X366" s="3"/>
      <c r="Y366" s="3"/>
      <c r="Z366" s="3"/>
    </row>
    <row r="367" spans="1:26" ht="31.2">
      <c r="A367" s="1"/>
      <c r="B367" s="2"/>
      <c r="C367" s="2"/>
      <c r="D367" s="3"/>
      <c r="E367" s="3"/>
      <c r="F367" s="3"/>
      <c r="G367" s="3"/>
      <c r="H367" s="3"/>
      <c r="I367" s="3"/>
      <c r="J367" s="3"/>
      <c r="K367" s="3"/>
      <c r="L367" s="3"/>
      <c r="M367" s="3"/>
      <c r="N367" s="3"/>
      <c r="O367" s="3"/>
      <c r="P367" s="3"/>
      <c r="Q367" s="3"/>
      <c r="R367" s="3"/>
      <c r="S367" s="3"/>
      <c r="T367" s="3"/>
      <c r="U367" s="3"/>
      <c r="V367" s="3"/>
      <c r="W367" s="3"/>
      <c r="X367" s="3"/>
      <c r="Y367" s="3"/>
      <c r="Z367" s="3"/>
    </row>
    <row r="368" spans="1:26" ht="31.2">
      <c r="A368" s="1"/>
      <c r="B368" s="2"/>
      <c r="C368" s="2"/>
      <c r="D368" s="3"/>
      <c r="E368" s="3"/>
      <c r="F368" s="3"/>
      <c r="G368" s="3"/>
      <c r="H368" s="3"/>
      <c r="I368" s="3"/>
      <c r="J368" s="3"/>
      <c r="K368" s="3"/>
      <c r="L368" s="3"/>
      <c r="M368" s="3"/>
      <c r="N368" s="3"/>
      <c r="O368" s="3"/>
      <c r="P368" s="3"/>
      <c r="Q368" s="3"/>
      <c r="R368" s="3"/>
      <c r="S368" s="3"/>
      <c r="T368" s="3"/>
      <c r="U368" s="3"/>
      <c r="V368" s="3"/>
      <c r="W368" s="3"/>
      <c r="X368" s="3"/>
      <c r="Y368" s="3"/>
      <c r="Z368" s="3"/>
    </row>
    <row r="369" spans="1:26" ht="31.2">
      <c r="A369" s="1"/>
      <c r="B369" s="2"/>
      <c r="C369" s="2"/>
      <c r="D369" s="3"/>
      <c r="E369" s="3"/>
      <c r="F369" s="3"/>
      <c r="G369" s="3"/>
      <c r="H369" s="3"/>
      <c r="I369" s="3"/>
      <c r="J369" s="3"/>
      <c r="K369" s="3"/>
      <c r="L369" s="3"/>
      <c r="M369" s="3"/>
      <c r="N369" s="3"/>
      <c r="O369" s="3"/>
      <c r="P369" s="3"/>
      <c r="Q369" s="3"/>
      <c r="R369" s="3"/>
      <c r="S369" s="3"/>
      <c r="T369" s="3"/>
      <c r="U369" s="3"/>
      <c r="V369" s="3"/>
      <c r="W369" s="3"/>
      <c r="X369" s="3"/>
      <c r="Y369" s="3"/>
      <c r="Z369" s="3"/>
    </row>
    <row r="370" spans="1:26" ht="31.2">
      <c r="A370" s="1"/>
      <c r="B370" s="2"/>
      <c r="C370" s="2"/>
      <c r="D370" s="3"/>
      <c r="E370" s="3"/>
      <c r="F370" s="3"/>
      <c r="G370" s="3"/>
      <c r="H370" s="3"/>
      <c r="I370" s="3"/>
      <c r="J370" s="3"/>
      <c r="K370" s="3"/>
      <c r="L370" s="3"/>
      <c r="M370" s="3"/>
      <c r="N370" s="3"/>
      <c r="O370" s="3"/>
      <c r="P370" s="3"/>
      <c r="Q370" s="3"/>
      <c r="R370" s="3"/>
      <c r="S370" s="3"/>
      <c r="T370" s="3"/>
      <c r="U370" s="3"/>
      <c r="V370" s="3"/>
      <c r="W370" s="3"/>
      <c r="X370" s="3"/>
      <c r="Y370" s="3"/>
      <c r="Z370" s="3"/>
    </row>
    <row r="371" spans="1:26" ht="31.2">
      <c r="A371" s="1"/>
      <c r="B371" s="2"/>
      <c r="C371" s="2"/>
      <c r="D371" s="3"/>
      <c r="E371" s="3"/>
      <c r="F371" s="3"/>
      <c r="G371" s="3"/>
      <c r="H371" s="3"/>
      <c r="I371" s="3"/>
      <c r="J371" s="3"/>
      <c r="K371" s="3"/>
      <c r="L371" s="3"/>
      <c r="M371" s="3"/>
      <c r="N371" s="3"/>
      <c r="O371" s="3"/>
      <c r="P371" s="3"/>
      <c r="Q371" s="3"/>
      <c r="R371" s="3"/>
      <c r="S371" s="3"/>
      <c r="T371" s="3"/>
      <c r="U371" s="3"/>
      <c r="V371" s="3"/>
      <c r="W371" s="3"/>
      <c r="X371" s="3"/>
      <c r="Y371" s="3"/>
      <c r="Z371" s="3"/>
    </row>
    <row r="372" spans="1:26" ht="31.2">
      <c r="A372" s="1"/>
      <c r="B372" s="2"/>
      <c r="C372" s="2"/>
      <c r="D372" s="3"/>
      <c r="E372" s="3"/>
      <c r="F372" s="3"/>
      <c r="G372" s="3"/>
      <c r="H372" s="3"/>
      <c r="I372" s="3"/>
      <c r="J372" s="3"/>
      <c r="K372" s="3"/>
      <c r="L372" s="3"/>
      <c r="M372" s="3"/>
      <c r="N372" s="3"/>
      <c r="O372" s="3"/>
      <c r="P372" s="3"/>
      <c r="Q372" s="3"/>
      <c r="R372" s="3"/>
      <c r="S372" s="3"/>
      <c r="T372" s="3"/>
      <c r="U372" s="3"/>
      <c r="V372" s="3"/>
      <c r="W372" s="3"/>
      <c r="X372" s="3"/>
      <c r="Y372" s="3"/>
      <c r="Z372" s="3"/>
    </row>
    <row r="373" spans="1:26" ht="31.2">
      <c r="A373" s="1"/>
      <c r="B373" s="2"/>
      <c r="C373" s="2"/>
      <c r="D373" s="3"/>
      <c r="E373" s="3"/>
      <c r="F373" s="3"/>
      <c r="G373" s="3"/>
      <c r="H373" s="3"/>
      <c r="I373" s="3"/>
      <c r="J373" s="3"/>
      <c r="K373" s="3"/>
      <c r="L373" s="3"/>
      <c r="M373" s="3"/>
      <c r="N373" s="3"/>
      <c r="O373" s="3"/>
      <c r="P373" s="3"/>
      <c r="Q373" s="3"/>
      <c r="R373" s="3"/>
      <c r="S373" s="3"/>
      <c r="T373" s="3"/>
      <c r="U373" s="3"/>
      <c r="V373" s="3"/>
      <c r="W373" s="3"/>
      <c r="X373" s="3"/>
      <c r="Y373" s="3"/>
      <c r="Z373" s="3"/>
    </row>
    <row r="374" spans="1:26" ht="31.2">
      <c r="A374" s="1"/>
      <c r="B374" s="2"/>
      <c r="C374" s="2"/>
      <c r="D374" s="3"/>
      <c r="E374" s="3"/>
      <c r="F374" s="3"/>
      <c r="G374" s="3"/>
      <c r="H374" s="3"/>
      <c r="I374" s="3"/>
      <c r="J374" s="3"/>
      <c r="K374" s="3"/>
      <c r="L374" s="3"/>
      <c r="M374" s="3"/>
      <c r="N374" s="3"/>
      <c r="O374" s="3"/>
      <c r="P374" s="3"/>
      <c r="Q374" s="3"/>
      <c r="R374" s="3"/>
      <c r="S374" s="3"/>
      <c r="T374" s="3"/>
      <c r="U374" s="3"/>
      <c r="V374" s="3"/>
      <c r="W374" s="3"/>
      <c r="X374" s="3"/>
      <c r="Y374" s="3"/>
      <c r="Z374" s="3"/>
    </row>
    <row r="375" spans="1:26" ht="31.2">
      <c r="A375" s="1"/>
      <c r="B375" s="2"/>
      <c r="C375" s="2"/>
      <c r="D375" s="3"/>
      <c r="E375" s="3"/>
      <c r="F375" s="3"/>
      <c r="G375" s="3"/>
      <c r="H375" s="3"/>
      <c r="I375" s="3"/>
      <c r="J375" s="3"/>
      <c r="K375" s="3"/>
      <c r="L375" s="3"/>
      <c r="M375" s="3"/>
      <c r="N375" s="3"/>
      <c r="O375" s="3"/>
      <c r="P375" s="3"/>
      <c r="Q375" s="3"/>
      <c r="R375" s="3"/>
      <c r="S375" s="3"/>
      <c r="T375" s="3"/>
      <c r="U375" s="3"/>
      <c r="V375" s="3"/>
      <c r="W375" s="3"/>
      <c r="X375" s="3"/>
      <c r="Y375" s="3"/>
      <c r="Z375" s="3"/>
    </row>
    <row r="376" spans="1:26" ht="31.2">
      <c r="A376" s="1"/>
      <c r="B376" s="2"/>
      <c r="C376" s="2"/>
      <c r="D376" s="3"/>
      <c r="E376" s="3"/>
      <c r="F376" s="3"/>
      <c r="G376" s="3"/>
      <c r="H376" s="3"/>
      <c r="I376" s="3"/>
      <c r="J376" s="3"/>
      <c r="K376" s="3"/>
      <c r="L376" s="3"/>
      <c r="M376" s="3"/>
      <c r="N376" s="3"/>
      <c r="O376" s="3"/>
      <c r="P376" s="3"/>
      <c r="Q376" s="3"/>
      <c r="R376" s="3"/>
      <c r="S376" s="3"/>
      <c r="T376" s="3"/>
      <c r="U376" s="3"/>
      <c r="V376" s="3"/>
      <c r="W376" s="3"/>
      <c r="X376" s="3"/>
      <c r="Y376" s="3"/>
      <c r="Z376" s="3"/>
    </row>
    <row r="377" spans="1:26" ht="31.2">
      <c r="A377" s="1"/>
      <c r="B377" s="2"/>
      <c r="C377" s="2"/>
      <c r="D377" s="3"/>
      <c r="E377" s="3"/>
      <c r="F377" s="3"/>
      <c r="G377" s="3"/>
      <c r="H377" s="3"/>
      <c r="I377" s="3"/>
      <c r="J377" s="3"/>
      <c r="K377" s="3"/>
      <c r="L377" s="3"/>
      <c r="M377" s="3"/>
      <c r="N377" s="3"/>
      <c r="O377" s="3"/>
      <c r="P377" s="3"/>
      <c r="Q377" s="3"/>
      <c r="R377" s="3"/>
      <c r="S377" s="3"/>
      <c r="T377" s="3"/>
      <c r="U377" s="3"/>
      <c r="V377" s="3"/>
      <c r="W377" s="3"/>
      <c r="X377" s="3"/>
      <c r="Y377" s="3"/>
      <c r="Z377" s="3"/>
    </row>
    <row r="378" spans="1:26" ht="31.2">
      <c r="A378" s="1"/>
      <c r="B378" s="2"/>
      <c r="C378" s="2"/>
      <c r="D378" s="3"/>
      <c r="E378" s="3"/>
      <c r="F378" s="3"/>
      <c r="G378" s="3"/>
      <c r="H378" s="3"/>
      <c r="I378" s="3"/>
      <c r="J378" s="3"/>
      <c r="K378" s="3"/>
      <c r="L378" s="3"/>
      <c r="M378" s="3"/>
      <c r="N378" s="3"/>
      <c r="O378" s="3"/>
      <c r="P378" s="3"/>
      <c r="Q378" s="3"/>
      <c r="R378" s="3"/>
      <c r="S378" s="3"/>
      <c r="T378" s="3"/>
      <c r="U378" s="3"/>
      <c r="V378" s="3"/>
      <c r="W378" s="3"/>
      <c r="X378" s="3"/>
      <c r="Y378" s="3"/>
      <c r="Z378" s="3"/>
    </row>
    <row r="379" spans="1:26" ht="31.2">
      <c r="A379" s="1"/>
      <c r="B379" s="2"/>
      <c r="C379" s="2"/>
      <c r="D379" s="3"/>
      <c r="E379" s="3"/>
      <c r="F379" s="3"/>
      <c r="G379" s="3"/>
      <c r="H379" s="3"/>
      <c r="I379" s="3"/>
      <c r="J379" s="3"/>
      <c r="K379" s="3"/>
      <c r="L379" s="3"/>
      <c r="M379" s="3"/>
      <c r="N379" s="3"/>
      <c r="O379" s="3"/>
      <c r="P379" s="3"/>
      <c r="Q379" s="3"/>
      <c r="R379" s="3"/>
      <c r="S379" s="3"/>
      <c r="T379" s="3"/>
      <c r="U379" s="3"/>
      <c r="V379" s="3"/>
      <c r="W379" s="3"/>
      <c r="X379" s="3"/>
      <c r="Y379" s="3"/>
      <c r="Z379" s="3"/>
    </row>
    <row r="380" spans="1:26" ht="31.2">
      <c r="A380" s="1"/>
      <c r="B380" s="2"/>
      <c r="C380" s="2"/>
      <c r="D380" s="3"/>
      <c r="E380" s="3"/>
      <c r="F380" s="3"/>
      <c r="G380" s="3"/>
      <c r="H380" s="3"/>
      <c r="I380" s="3"/>
      <c r="J380" s="3"/>
      <c r="K380" s="3"/>
      <c r="L380" s="3"/>
      <c r="M380" s="3"/>
      <c r="N380" s="3"/>
      <c r="O380" s="3"/>
      <c r="P380" s="3"/>
      <c r="Q380" s="3"/>
      <c r="R380" s="3"/>
      <c r="S380" s="3"/>
      <c r="T380" s="3"/>
      <c r="U380" s="3"/>
      <c r="V380" s="3"/>
      <c r="W380" s="3"/>
      <c r="X380" s="3"/>
      <c r="Y380" s="3"/>
      <c r="Z380" s="3"/>
    </row>
    <row r="381" spans="1:26" ht="31.2">
      <c r="A381" s="1"/>
      <c r="B381" s="2"/>
      <c r="C381" s="2"/>
      <c r="D381" s="3"/>
      <c r="E381" s="3"/>
      <c r="F381" s="3"/>
      <c r="G381" s="3"/>
      <c r="H381" s="3"/>
      <c r="I381" s="3"/>
      <c r="J381" s="3"/>
      <c r="K381" s="3"/>
      <c r="L381" s="3"/>
      <c r="M381" s="3"/>
      <c r="N381" s="3"/>
      <c r="O381" s="3"/>
      <c r="P381" s="3"/>
      <c r="Q381" s="3"/>
      <c r="R381" s="3"/>
      <c r="S381" s="3"/>
      <c r="T381" s="3"/>
      <c r="U381" s="3"/>
      <c r="V381" s="3"/>
      <c r="W381" s="3"/>
      <c r="X381" s="3"/>
      <c r="Y381" s="3"/>
      <c r="Z381" s="3"/>
    </row>
    <row r="382" spans="1:26" ht="31.2">
      <c r="A382" s="1"/>
      <c r="B382" s="2"/>
      <c r="C382" s="2"/>
      <c r="D382" s="3"/>
      <c r="E382" s="3"/>
      <c r="F382" s="3"/>
      <c r="G382" s="3"/>
      <c r="H382" s="3"/>
      <c r="I382" s="3"/>
      <c r="J382" s="3"/>
      <c r="K382" s="3"/>
      <c r="L382" s="3"/>
      <c r="M382" s="3"/>
      <c r="N382" s="3"/>
      <c r="O382" s="3"/>
      <c r="P382" s="3"/>
      <c r="Q382" s="3"/>
      <c r="R382" s="3"/>
      <c r="S382" s="3"/>
      <c r="T382" s="3"/>
      <c r="U382" s="3"/>
      <c r="V382" s="3"/>
      <c r="W382" s="3"/>
      <c r="X382" s="3"/>
      <c r="Y382" s="3"/>
      <c r="Z382" s="3"/>
    </row>
    <row r="383" spans="1:26" ht="31.2">
      <c r="A383" s="1"/>
      <c r="B383" s="2"/>
      <c r="C383" s="2"/>
      <c r="D383" s="3"/>
      <c r="E383" s="3"/>
      <c r="F383" s="3"/>
      <c r="G383" s="3"/>
      <c r="H383" s="3"/>
      <c r="I383" s="3"/>
      <c r="J383" s="3"/>
      <c r="K383" s="3"/>
      <c r="L383" s="3"/>
      <c r="M383" s="3"/>
      <c r="N383" s="3"/>
      <c r="O383" s="3"/>
      <c r="P383" s="3"/>
      <c r="Q383" s="3"/>
      <c r="R383" s="3"/>
      <c r="S383" s="3"/>
      <c r="T383" s="3"/>
      <c r="U383" s="3"/>
      <c r="V383" s="3"/>
      <c r="W383" s="3"/>
      <c r="X383" s="3"/>
      <c r="Y383" s="3"/>
      <c r="Z383" s="3"/>
    </row>
    <row r="384" spans="1:26" ht="31.2">
      <c r="A384" s="1"/>
      <c r="B384" s="2"/>
      <c r="C384" s="2"/>
      <c r="D384" s="3"/>
      <c r="E384" s="3"/>
      <c r="F384" s="3"/>
      <c r="G384" s="3"/>
      <c r="H384" s="3"/>
      <c r="I384" s="3"/>
      <c r="J384" s="3"/>
      <c r="K384" s="3"/>
      <c r="L384" s="3"/>
      <c r="M384" s="3"/>
      <c r="N384" s="3"/>
      <c r="O384" s="3"/>
      <c r="P384" s="3"/>
      <c r="Q384" s="3"/>
      <c r="R384" s="3"/>
      <c r="S384" s="3"/>
      <c r="T384" s="3"/>
      <c r="U384" s="3"/>
      <c r="V384" s="3"/>
      <c r="W384" s="3"/>
      <c r="X384" s="3"/>
      <c r="Y384" s="3"/>
      <c r="Z384" s="3"/>
    </row>
    <row r="385" spans="1:26" ht="31.2">
      <c r="A385" s="1"/>
      <c r="B385" s="2"/>
      <c r="C385" s="2"/>
      <c r="D385" s="3"/>
      <c r="E385" s="3"/>
      <c r="F385" s="3"/>
      <c r="G385" s="3"/>
      <c r="H385" s="3"/>
      <c r="I385" s="3"/>
      <c r="J385" s="3"/>
      <c r="K385" s="3"/>
      <c r="L385" s="3"/>
      <c r="M385" s="3"/>
      <c r="N385" s="3"/>
      <c r="O385" s="3"/>
      <c r="P385" s="3"/>
      <c r="Q385" s="3"/>
      <c r="R385" s="3"/>
      <c r="S385" s="3"/>
      <c r="T385" s="3"/>
      <c r="U385" s="3"/>
      <c r="V385" s="3"/>
      <c r="W385" s="3"/>
      <c r="X385" s="3"/>
      <c r="Y385" s="3"/>
      <c r="Z385" s="3"/>
    </row>
    <row r="386" spans="1:26" ht="31.2">
      <c r="A386" s="1"/>
      <c r="B386" s="2"/>
      <c r="C386" s="2"/>
      <c r="D386" s="3"/>
      <c r="E386" s="3"/>
      <c r="F386" s="3"/>
      <c r="G386" s="3"/>
      <c r="H386" s="3"/>
      <c r="I386" s="3"/>
      <c r="J386" s="3"/>
      <c r="K386" s="3"/>
      <c r="L386" s="3"/>
      <c r="M386" s="3"/>
      <c r="N386" s="3"/>
      <c r="O386" s="3"/>
      <c r="P386" s="3"/>
      <c r="Q386" s="3"/>
      <c r="R386" s="3"/>
      <c r="S386" s="3"/>
      <c r="T386" s="3"/>
      <c r="U386" s="3"/>
      <c r="V386" s="3"/>
      <c r="W386" s="3"/>
      <c r="X386" s="3"/>
      <c r="Y386" s="3"/>
      <c r="Z386" s="3"/>
    </row>
    <row r="387" spans="1:26" ht="31.2">
      <c r="A387" s="1"/>
      <c r="B387" s="2"/>
      <c r="C387" s="2"/>
      <c r="D387" s="3"/>
      <c r="E387" s="3"/>
      <c r="F387" s="3"/>
      <c r="G387" s="3"/>
      <c r="H387" s="3"/>
      <c r="I387" s="3"/>
      <c r="J387" s="3"/>
      <c r="K387" s="3"/>
      <c r="L387" s="3"/>
      <c r="M387" s="3"/>
      <c r="N387" s="3"/>
      <c r="O387" s="3"/>
      <c r="P387" s="3"/>
      <c r="Q387" s="3"/>
      <c r="R387" s="3"/>
      <c r="S387" s="3"/>
      <c r="T387" s="3"/>
      <c r="U387" s="3"/>
      <c r="V387" s="3"/>
      <c r="W387" s="3"/>
      <c r="X387" s="3"/>
      <c r="Y387" s="3"/>
      <c r="Z387" s="3"/>
    </row>
    <row r="388" spans="1:26" ht="31.2">
      <c r="A388" s="1"/>
      <c r="B388" s="2"/>
      <c r="C388" s="2"/>
      <c r="D388" s="3"/>
      <c r="E388" s="3"/>
      <c r="F388" s="3"/>
      <c r="G388" s="3"/>
      <c r="H388" s="3"/>
      <c r="I388" s="3"/>
      <c r="J388" s="3"/>
      <c r="K388" s="3"/>
      <c r="L388" s="3"/>
      <c r="M388" s="3"/>
      <c r="N388" s="3"/>
      <c r="O388" s="3"/>
      <c r="P388" s="3"/>
      <c r="Q388" s="3"/>
      <c r="R388" s="3"/>
      <c r="S388" s="3"/>
      <c r="T388" s="3"/>
      <c r="U388" s="3"/>
      <c r="V388" s="3"/>
      <c r="W388" s="3"/>
      <c r="X388" s="3"/>
      <c r="Y388" s="3"/>
      <c r="Z388" s="3"/>
    </row>
    <row r="389" spans="1:26" ht="31.2">
      <c r="A389" s="1"/>
      <c r="B389" s="2"/>
      <c r="C389" s="2"/>
      <c r="D389" s="3"/>
      <c r="E389" s="3"/>
      <c r="F389" s="3"/>
      <c r="G389" s="3"/>
      <c r="H389" s="3"/>
      <c r="I389" s="3"/>
      <c r="J389" s="3"/>
      <c r="K389" s="3"/>
      <c r="L389" s="3"/>
      <c r="M389" s="3"/>
      <c r="N389" s="3"/>
      <c r="O389" s="3"/>
      <c r="P389" s="3"/>
      <c r="Q389" s="3"/>
      <c r="R389" s="3"/>
      <c r="S389" s="3"/>
      <c r="T389" s="3"/>
      <c r="U389" s="3"/>
      <c r="V389" s="3"/>
      <c r="W389" s="3"/>
      <c r="X389" s="3"/>
      <c r="Y389" s="3"/>
      <c r="Z389" s="3"/>
    </row>
    <row r="390" spans="1:26" ht="31.2">
      <c r="A390" s="1"/>
      <c r="B390" s="2"/>
      <c r="C390" s="2"/>
      <c r="D390" s="3"/>
      <c r="E390" s="3"/>
      <c r="F390" s="3"/>
      <c r="G390" s="3"/>
      <c r="H390" s="3"/>
      <c r="I390" s="3"/>
      <c r="J390" s="3"/>
      <c r="K390" s="3"/>
      <c r="L390" s="3"/>
      <c r="M390" s="3"/>
      <c r="N390" s="3"/>
      <c r="O390" s="3"/>
      <c r="P390" s="3"/>
      <c r="Q390" s="3"/>
      <c r="R390" s="3"/>
      <c r="S390" s="3"/>
      <c r="T390" s="3"/>
      <c r="U390" s="3"/>
      <c r="V390" s="3"/>
      <c r="W390" s="3"/>
      <c r="X390" s="3"/>
      <c r="Y390" s="3"/>
      <c r="Z390" s="3"/>
    </row>
    <row r="391" spans="1:26" ht="31.2">
      <c r="A391" s="1"/>
      <c r="B391" s="2"/>
      <c r="C391" s="2"/>
      <c r="D391" s="3"/>
      <c r="E391" s="3"/>
      <c r="F391" s="3"/>
      <c r="G391" s="3"/>
      <c r="H391" s="3"/>
      <c r="I391" s="3"/>
      <c r="J391" s="3"/>
      <c r="K391" s="3"/>
      <c r="L391" s="3"/>
      <c r="M391" s="3"/>
      <c r="N391" s="3"/>
      <c r="O391" s="3"/>
      <c r="P391" s="3"/>
      <c r="Q391" s="3"/>
      <c r="R391" s="3"/>
      <c r="S391" s="3"/>
      <c r="T391" s="3"/>
      <c r="U391" s="3"/>
      <c r="V391" s="3"/>
      <c r="W391" s="3"/>
      <c r="X391" s="3"/>
      <c r="Y391" s="3"/>
      <c r="Z391" s="3"/>
    </row>
    <row r="392" spans="1:26" ht="31.2">
      <c r="A392" s="1"/>
      <c r="B392" s="2"/>
      <c r="C392" s="2"/>
      <c r="D392" s="3"/>
      <c r="E392" s="3"/>
      <c r="F392" s="3"/>
      <c r="G392" s="3"/>
      <c r="H392" s="3"/>
      <c r="I392" s="3"/>
      <c r="J392" s="3"/>
      <c r="K392" s="3"/>
      <c r="L392" s="3"/>
      <c r="M392" s="3"/>
      <c r="N392" s="3"/>
      <c r="O392" s="3"/>
      <c r="P392" s="3"/>
      <c r="Q392" s="3"/>
      <c r="R392" s="3"/>
      <c r="S392" s="3"/>
      <c r="T392" s="3"/>
      <c r="U392" s="3"/>
      <c r="V392" s="3"/>
      <c r="W392" s="3"/>
      <c r="X392" s="3"/>
      <c r="Y392" s="3"/>
      <c r="Z392" s="3"/>
    </row>
    <row r="393" spans="1:26" ht="31.2">
      <c r="A393" s="1"/>
      <c r="B393" s="2"/>
      <c r="C393" s="2"/>
      <c r="D393" s="3"/>
      <c r="E393" s="3"/>
      <c r="F393" s="3"/>
      <c r="G393" s="3"/>
      <c r="H393" s="3"/>
      <c r="I393" s="3"/>
      <c r="J393" s="3"/>
      <c r="K393" s="3"/>
      <c r="L393" s="3"/>
      <c r="M393" s="3"/>
      <c r="N393" s="3"/>
      <c r="O393" s="3"/>
      <c r="P393" s="3"/>
      <c r="Q393" s="3"/>
      <c r="R393" s="3"/>
      <c r="S393" s="3"/>
      <c r="T393" s="3"/>
      <c r="U393" s="3"/>
      <c r="V393" s="3"/>
      <c r="W393" s="3"/>
      <c r="X393" s="3"/>
      <c r="Y393" s="3"/>
      <c r="Z393" s="3"/>
    </row>
    <row r="394" spans="1:26" ht="31.2">
      <c r="A394" s="1"/>
      <c r="B394" s="2"/>
      <c r="C394" s="2"/>
      <c r="D394" s="3"/>
      <c r="E394" s="3"/>
      <c r="F394" s="3"/>
      <c r="G394" s="3"/>
      <c r="H394" s="3"/>
      <c r="I394" s="3"/>
      <c r="J394" s="3"/>
      <c r="K394" s="3"/>
      <c r="L394" s="3"/>
      <c r="M394" s="3"/>
      <c r="N394" s="3"/>
      <c r="O394" s="3"/>
      <c r="P394" s="3"/>
      <c r="Q394" s="3"/>
      <c r="R394" s="3"/>
      <c r="S394" s="3"/>
      <c r="T394" s="3"/>
      <c r="U394" s="3"/>
      <c r="V394" s="3"/>
      <c r="W394" s="3"/>
      <c r="X394" s="3"/>
      <c r="Y394" s="3"/>
      <c r="Z394" s="3"/>
    </row>
    <row r="395" spans="1:26" ht="31.2">
      <c r="A395" s="1"/>
      <c r="B395" s="2"/>
      <c r="C395" s="2"/>
      <c r="D395" s="3"/>
      <c r="E395" s="3"/>
      <c r="F395" s="3"/>
      <c r="G395" s="3"/>
      <c r="H395" s="3"/>
      <c r="I395" s="3"/>
      <c r="J395" s="3"/>
      <c r="K395" s="3"/>
      <c r="L395" s="3"/>
      <c r="M395" s="3"/>
      <c r="N395" s="3"/>
      <c r="O395" s="3"/>
      <c r="P395" s="3"/>
      <c r="Q395" s="3"/>
      <c r="R395" s="3"/>
      <c r="S395" s="3"/>
      <c r="T395" s="3"/>
      <c r="U395" s="3"/>
      <c r="V395" s="3"/>
      <c r="W395" s="3"/>
      <c r="X395" s="3"/>
      <c r="Y395" s="3"/>
      <c r="Z395" s="3"/>
    </row>
    <row r="396" spans="1:26" ht="31.2">
      <c r="A396" s="1"/>
      <c r="B396" s="2"/>
      <c r="C396" s="2"/>
      <c r="D396" s="3"/>
      <c r="E396" s="3"/>
      <c r="F396" s="3"/>
      <c r="G396" s="3"/>
      <c r="H396" s="3"/>
      <c r="I396" s="3"/>
      <c r="J396" s="3"/>
      <c r="K396" s="3"/>
      <c r="L396" s="3"/>
      <c r="M396" s="3"/>
      <c r="N396" s="3"/>
      <c r="O396" s="3"/>
      <c r="P396" s="3"/>
      <c r="Q396" s="3"/>
      <c r="R396" s="3"/>
      <c r="S396" s="3"/>
      <c r="T396" s="3"/>
      <c r="U396" s="3"/>
      <c r="V396" s="3"/>
      <c r="W396" s="3"/>
      <c r="X396" s="3"/>
      <c r="Y396" s="3"/>
      <c r="Z396" s="3"/>
    </row>
    <row r="397" spans="1:26" ht="31.2">
      <c r="A397" s="1"/>
      <c r="B397" s="2"/>
      <c r="C397" s="2"/>
      <c r="D397" s="3"/>
      <c r="E397" s="3"/>
      <c r="F397" s="3"/>
      <c r="G397" s="3"/>
      <c r="H397" s="3"/>
      <c r="I397" s="3"/>
      <c r="J397" s="3"/>
      <c r="K397" s="3"/>
      <c r="L397" s="3"/>
      <c r="M397" s="3"/>
      <c r="N397" s="3"/>
      <c r="O397" s="3"/>
      <c r="P397" s="3"/>
      <c r="Q397" s="3"/>
      <c r="R397" s="3"/>
      <c r="S397" s="3"/>
      <c r="T397" s="3"/>
      <c r="U397" s="3"/>
      <c r="V397" s="3"/>
      <c r="W397" s="3"/>
      <c r="X397" s="3"/>
      <c r="Y397" s="3"/>
      <c r="Z397" s="3"/>
    </row>
    <row r="398" spans="1:26" ht="31.2">
      <c r="A398" s="1"/>
      <c r="B398" s="2"/>
      <c r="C398" s="2"/>
      <c r="D398" s="3"/>
      <c r="E398" s="3"/>
      <c r="F398" s="3"/>
      <c r="G398" s="3"/>
      <c r="H398" s="3"/>
      <c r="I398" s="3"/>
      <c r="J398" s="3"/>
      <c r="K398" s="3"/>
      <c r="L398" s="3"/>
      <c r="M398" s="3"/>
      <c r="N398" s="3"/>
      <c r="O398" s="3"/>
      <c r="P398" s="3"/>
      <c r="Q398" s="3"/>
      <c r="R398" s="3"/>
      <c r="S398" s="3"/>
      <c r="T398" s="3"/>
      <c r="U398" s="3"/>
      <c r="V398" s="3"/>
      <c r="W398" s="3"/>
      <c r="X398" s="3"/>
      <c r="Y398" s="3"/>
      <c r="Z398" s="3"/>
    </row>
    <row r="399" spans="1:26" ht="31.2">
      <c r="A399" s="1"/>
      <c r="B399" s="2"/>
      <c r="C399" s="2"/>
      <c r="D399" s="3"/>
      <c r="E399" s="3"/>
      <c r="F399" s="3"/>
      <c r="G399" s="3"/>
      <c r="H399" s="3"/>
      <c r="I399" s="3"/>
      <c r="J399" s="3"/>
      <c r="K399" s="3"/>
      <c r="L399" s="3"/>
      <c r="M399" s="3"/>
      <c r="N399" s="3"/>
      <c r="O399" s="3"/>
      <c r="P399" s="3"/>
      <c r="Q399" s="3"/>
      <c r="R399" s="3"/>
      <c r="S399" s="3"/>
      <c r="T399" s="3"/>
      <c r="U399" s="3"/>
      <c r="V399" s="3"/>
      <c r="W399" s="3"/>
      <c r="X399" s="3"/>
      <c r="Y399" s="3"/>
      <c r="Z399" s="3"/>
    </row>
    <row r="400" spans="1:26" ht="31.2">
      <c r="A400" s="1"/>
      <c r="B400" s="2"/>
      <c r="C400" s="2"/>
      <c r="D400" s="3"/>
      <c r="E400" s="3"/>
      <c r="F400" s="3"/>
      <c r="G400" s="3"/>
      <c r="H400" s="3"/>
      <c r="I400" s="3"/>
      <c r="J400" s="3"/>
      <c r="K400" s="3"/>
      <c r="L400" s="3"/>
      <c r="M400" s="3"/>
      <c r="N400" s="3"/>
      <c r="O400" s="3"/>
      <c r="P400" s="3"/>
      <c r="Q400" s="3"/>
      <c r="R400" s="3"/>
      <c r="S400" s="3"/>
      <c r="T400" s="3"/>
      <c r="U400" s="3"/>
      <c r="V400" s="3"/>
      <c r="W400" s="3"/>
      <c r="X400" s="3"/>
      <c r="Y400" s="3"/>
      <c r="Z400" s="3"/>
    </row>
    <row r="401" spans="1:26" ht="31.2">
      <c r="A401" s="1"/>
      <c r="B401" s="2"/>
      <c r="C401" s="2"/>
      <c r="D401" s="3"/>
      <c r="E401" s="3"/>
      <c r="F401" s="3"/>
      <c r="G401" s="3"/>
      <c r="H401" s="3"/>
      <c r="I401" s="3"/>
      <c r="J401" s="3"/>
      <c r="K401" s="3"/>
      <c r="L401" s="3"/>
      <c r="M401" s="3"/>
      <c r="N401" s="3"/>
      <c r="O401" s="3"/>
      <c r="P401" s="3"/>
      <c r="Q401" s="3"/>
      <c r="R401" s="3"/>
      <c r="S401" s="3"/>
      <c r="T401" s="3"/>
      <c r="U401" s="3"/>
      <c r="V401" s="3"/>
      <c r="W401" s="3"/>
      <c r="X401" s="3"/>
      <c r="Y401" s="3"/>
      <c r="Z401" s="3"/>
    </row>
    <row r="402" spans="1:26" ht="31.2">
      <c r="A402" s="1"/>
      <c r="B402" s="2"/>
      <c r="C402" s="2"/>
      <c r="D402" s="3"/>
      <c r="E402" s="3"/>
      <c r="F402" s="3"/>
      <c r="G402" s="3"/>
      <c r="H402" s="3"/>
      <c r="I402" s="3"/>
      <c r="J402" s="3"/>
      <c r="K402" s="3"/>
      <c r="L402" s="3"/>
      <c r="M402" s="3"/>
      <c r="N402" s="3"/>
      <c r="O402" s="3"/>
      <c r="P402" s="3"/>
      <c r="Q402" s="3"/>
      <c r="R402" s="3"/>
      <c r="S402" s="3"/>
      <c r="T402" s="3"/>
      <c r="U402" s="3"/>
      <c r="V402" s="3"/>
      <c r="W402" s="3"/>
      <c r="X402" s="3"/>
      <c r="Y402" s="3"/>
      <c r="Z402" s="3"/>
    </row>
    <row r="403" spans="1:26" ht="31.2">
      <c r="A403" s="1"/>
      <c r="B403" s="2"/>
      <c r="C403" s="2"/>
      <c r="D403" s="3"/>
      <c r="E403" s="3"/>
      <c r="F403" s="3"/>
      <c r="G403" s="3"/>
      <c r="H403" s="3"/>
      <c r="I403" s="3"/>
      <c r="J403" s="3"/>
      <c r="K403" s="3"/>
      <c r="L403" s="3"/>
      <c r="M403" s="3"/>
      <c r="N403" s="3"/>
      <c r="O403" s="3"/>
      <c r="P403" s="3"/>
      <c r="Q403" s="3"/>
      <c r="R403" s="3"/>
      <c r="S403" s="3"/>
      <c r="T403" s="3"/>
      <c r="U403" s="3"/>
      <c r="V403" s="3"/>
      <c r="W403" s="3"/>
      <c r="X403" s="3"/>
      <c r="Y403" s="3"/>
      <c r="Z403" s="3"/>
    </row>
    <row r="404" spans="1:26" ht="31.2">
      <c r="A404" s="1"/>
      <c r="B404" s="2"/>
      <c r="C404" s="2"/>
      <c r="D404" s="3"/>
      <c r="E404" s="3"/>
      <c r="F404" s="3"/>
      <c r="G404" s="3"/>
      <c r="H404" s="3"/>
      <c r="I404" s="3"/>
      <c r="J404" s="3"/>
      <c r="K404" s="3"/>
      <c r="L404" s="3"/>
      <c r="M404" s="3"/>
      <c r="N404" s="3"/>
      <c r="O404" s="3"/>
      <c r="P404" s="3"/>
      <c r="Q404" s="3"/>
      <c r="R404" s="3"/>
      <c r="S404" s="3"/>
      <c r="T404" s="3"/>
      <c r="U404" s="3"/>
      <c r="V404" s="3"/>
      <c r="W404" s="3"/>
      <c r="X404" s="3"/>
      <c r="Y404" s="3"/>
      <c r="Z404" s="3"/>
    </row>
    <row r="405" spans="1:26" ht="31.2">
      <c r="A405" s="1"/>
      <c r="B405" s="2"/>
      <c r="C405" s="2"/>
      <c r="D405" s="3"/>
      <c r="E405" s="3"/>
      <c r="F405" s="3"/>
      <c r="G405" s="3"/>
      <c r="H405" s="3"/>
      <c r="I405" s="3"/>
      <c r="J405" s="3"/>
      <c r="K405" s="3"/>
      <c r="L405" s="3"/>
      <c r="M405" s="3"/>
      <c r="N405" s="3"/>
      <c r="O405" s="3"/>
      <c r="P405" s="3"/>
      <c r="Q405" s="3"/>
      <c r="R405" s="3"/>
      <c r="S405" s="3"/>
      <c r="T405" s="3"/>
      <c r="U405" s="3"/>
      <c r="V405" s="3"/>
      <c r="W405" s="3"/>
      <c r="X405" s="3"/>
      <c r="Y405" s="3"/>
      <c r="Z405" s="3"/>
    </row>
    <row r="406" spans="1:26" ht="31.2">
      <c r="A406" s="1"/>
      <c r="B406" s="2"/>
      <c r="C406" s="2"/>
      <c r="D406" s="3"/>
      <c r="E406" s="3"/>
      <c r="F406" s="3"/>
      <c r="G406" s="3"/>
      <c r="H406" s="3"/>
      <c r="I406" s="3"/>
      <c r="J406" s="3"/>
      <c r="K406" s="3"/>
      <c r="L406" s="3"/>
      <c r="M406" s="3"/>
      <c r="N406" s="3"/>
      <c r="O406" s="3"/>
      <c r="P406" s="3"/>
      <c r="Q406" s="3"/>
      <c r="R406" s="3"/>
      <c r="S406" s="3"/>
      <c r="T406" s="3"/>
      <c r="U406" s="3"/>
      <c r="V406" s="3"/>
      <c r="W406" s="3"/>
      <c r="X406" s="3"/>
      <c r="Y406" s="3"/>
      <c r="Z406" s="3"/>
    </row>
    <row r="407" spans="1:26" ht="31.2">
      <c r="A407" s="1"/>
      <c r="B407" s="2"/>
      <c r="C407" s="2"/>
      <c r="D407" s="3"/>
      <c r="E407" s="3"/>
      <c r="F407" s="3"/>
      <c r="G407" s="3"/>
      <c r="H407" s="3"/>
      <c r="I407" s="3"/>
      <c r="J407" s="3"/>
      <c r="K407" s="3"/>
      <c r="L407" s="3"/>
      <c r="M407" s="3"/>
      <c r="N407" s="3"/>
      <c r="O407" s="3"/>
      <c r="P407" s="3"/>
      <c r="Q407" s="3"/>
      <c r="R407" s="3"/>
      <c r="S407" s="3"/>
      <c r="T407" s="3"/>
      <c r="U407" s="3"/>
      <c r="V407" s="3"/>
      <c r="W407" s="3"/>
      <c r="X407" s="3"/>
      <c r="Y407" s="3"/>
      <c r="Z407" s="3"/>
    </row>
    <row r="408" spans="1:26" ht="31.2">
      <c r="A408" s="1"/>
      <c r="B408" s="2"/>
      <c r="C408" s="2"/>
      <c r="D408" s="3"/>
      <c r="E408" s="3"/>
      <c r="F408" s="3"/>
      <c r="G408" s="3"/>
      <c r="H408" s="3"/>
      <c r="I408" s="3"/>
      <c r="J408" s="3"/>
      <c r="K408" s="3"/>
      <c r="L408" s="3"/>
      <c r="M408" s="3"/>
      <c r="N408" s="3"/>
      <c r="O408" s="3"/>
      <c r="P408" s="3"/>
      <c r="Q408" s="3"/>
      <c r="R408" s="3"/>
      <c r="S408" s="3"/>
      <c r="T408" s="3"/>
      <c r="U408" s="3"/>
      <c r="V408" s="3"/>
      <c r="W408" s="3"/>
      <c r="X408" s="3"/>
      <c r="Y408" s="3"/>
      <c r="Z408" s="3"/>
    </row>
    <row r="409" spans="1:26" ht="31.2">
      <c r="A409" s="1"/>
      <c r="B409" s="2"/>
      <c r="C409" s="2"/>
      <c r="D409" s="3"/>
      <c r="E409" s="3"/>
      <c r="F409" s="3"/>
      <c r="G409" s="3"/>
      <c r="H409" s="3"/>
      <c r="I409" s="3"/>
      <c r="J409" s="3"/>
      <c r="K409" s="3"/>
      <c r="L409" s="3"/>
      <c r="M409" s="3"/>
      <c r="N409" s="3"/>
      <c r="O409" s="3"/>
      <c r="P409" s="3"/>
      <c r="Q409" s="3"/>
      <c r="R409" s="3"/>
      <c r="S409" s="3"/>
      <c r="T409" s="3"/>
      <c r="U409" s="3"/>
      <c r="V409" s="3"/>
      <c r="W409" s="3"/>
      <c r="X409" s="3"/>
      <c r="Y409" s="3"/>
      <c r="Z409" s="3"/>
    </row>
    <row r="410" spans="1:26" ht="31.2">
      <c r="A410" s="1"/>
      <c r="B410" s="2"/>
      <c r="C410" s="2"/>
      <c r="D410" s="3"/>
      <c r="E410" s="3"/>
      <c r="F410" s="3"/>
      <c r="G410" s="3"/>
      <c r="H410" s="3"/>
      <c r="I410" s="3"/>
      <c r="J410" s="3"/>
      <c r="K410" s="3"/>
      <c r="L410" s="3"/>
      <c r="M410" s="3"/>
      <c r="N410" s="3"/>
      <c r="O410" s="3"/>
      <c r="P410" s="3"/>
      <c r="Q410" s="3"/>
      <c r="R410" s="3"/>
      <c r="S410" s="3"/>
      <c r="T410" s="3"/>
      <c r="U410" s="3"/>
      <c r="V410" s="3"/>
      <c r="W410" s="3"/>
      <c r="X410" s="3"/>
      <c r="Y410" s="3"/>
      <c r="Z410" s="3"/>
    </row>
    <row r="411" spans="1:26" ht="31.2">
      <c r="A411" s="1"/>
      <c r="B411" s="2"/>
      <c r="C411" s="2"/>
      <c r="D411" s="3"/>
      <c r="E411" s="3"/>
      <c r="F411" s="3"/>
      <c r="G411" s="3"/>
      <c r="H411" s="3"/>
      <c r="I411" s="3"/>
      <c r="J411" s="3"/>
      <c r="K411" s="3"/>
      <c r="L411" s="3"/>
      <c r="M411" s="3"/>
      <c r="N411" s="3"/>
      <c r="O411" s="3"/>
      <c r="P411" s="3"/>
      <c r="Q411" s="3"/>
      <c r="R411" s="3"/>
      <c r="S411" s="3"/>
      <c r="T411" s="3"/>
      <c r="U411" s="3"/>
      <c r="V411" s="3"/>
      <c r="W411" s="3"/>
      <c r="X411" s="3"/>
      <c r="Y411" s="3"/>
      <c r="Z411" s="3"/>
    </row>
    <row r="412" spans="1:26" ht="31.2">
      <c r="A412" s="1"/>
      <c r="B412" s="2"/>
      <c r="C412" s="2"/>
      <c r="D412" s="3"/>
      <c r="E412" s="3"/>
      <c r="F412" s="3"/>
      <c r="G412" s="3"/>
      <c r="H412" s="3"/>
      <c r="I412" s="3"/>
      <c r="J412" s="3"/>
      <c r="K412" s="3"/>
      <c r="L412" s="3"/>
      <c r="M412" s="3"/>
      <c r="N412" s="3"/>
      <c r="O412" s="3"/>
      <c r="P412" s="3"/>
      <c r="Q412" s="3"/>
      <c r="R412" s="3"/>
      <c r="S412" s="3"/>
      <c r="T412" s="3"/>
      <c r="U412" s="3"/>
      <c r="V412" s="3"/>
      <c r="W412" s="3"/>
      <c r="X412" s="3"/>
      <c r="Y412" s="3"/>
      <c r="Z412" s="3"/>
    </row>
    <row r="413" spans="1:26" ht="31.2">
      <c r="A413" s="1"/>
      <c r="B413" s="2"/>
      <c r="C413" s="2"/>
      <c r="D413" s="3"/>
      <c r="E413" s="3"/>
      <c r="F413" s="3"/>
      <c r="G413" s="3"/>
      <c r="H413" s="3"/>
      <c r="I413" s="3"/>
      <c r="J413" s="3"/>
      <c r="K413" s="3"/>
      <c r="L413" s="3"/>
      <c r="M413" s="3"/>
      <c r="N413" s="3"/>
      <c r="O413" s="3"/>
      <c r="P413" s="3"/>
      <c r="Q413" s="3"/>
      <c r="R413" s="3"/>
      <c r="S413" s="3"/>
      <c r="T413" s="3"/>
      <c r="U413" s="3"/>
      <c r="V413" s="3"/>
      <c r="W413" s="3"/>
      <c r="X413" s="3"/>
      <c r="Y413" s="3"/>
      <c r="Z413" s="3"/>
    </row>
    <row r="414" spans="1:26" ht="31.2">
      <c r="A414" s="1"/>
      <c r="B414" s="2"/>
      <c r="C414" s="2"/>
      <c r="D414" s="3"/>
      <c r="E414" s="3"/>
      <c r="F414" s="3"/>
      <c r="G414" s="3"/>
      <c r="H414" s="3"/>
      <c r="I414" s="3"/>
      <c r="J414" s="3"/>
      <c r="K414" s="3"/>
      <c r="L414" s="3"/>
      <c r="M414" s="3"/>
      <c r="N414" s="3"/>
      <c r="O414" s="3"/>
      <c r="P414" s="3"/>
      <c r="Q414" s="3"/>
      <c r="R414" s="3"/>
      <c r="S414" s="3"/>
      <c r="T414" s="3"/>
      <c r="U414" s="3"/>
      <c r="V414" s="3"/>
      <c r="W414" s="3"/>
      <c r="X414" s="3"/>
      <c r="Y414" s="3"/>
      <c r="Z414" s="3"/>
    </row>
    <row r="415" spans="1:26" ht="31.2">
      <c r="A415" s="1"/>
      <c r="B415" s="2"/>
      <c r="C415" s="2"/>
      <c r="D415" s="3"/>
      <c r="E415" s="3"/>
      <c r="F415" s="3"/>
      <c r="G415" s="3"/>
      <c r="H415" s="3"/>
      <c r="I415" s="3"/>
      <c r="J415" s="3"/>
      <c r="K415" s="3"/>
      <c r="L415" s="3"/>
      <c r="M415" s="3"/>
      <c r="N415" s="3"/>
      <c r="O415" s="3"/>
      <c r="P415" s="3"/>
      <c r="Q415" s="3"/>
      <c r="R415" s="3"/>
      <c r="S415" s="3"/>
      <c r="T415" s="3"/>
      <c r="U415" s="3"/>
      <c r="V415" s="3"/>
      <c r="W415" s="3"/>
      <c r="X415" s="3"/>
      <c r="Y415" s="3"/>
      <c r="Z415" s="3"/>
    </row>
    <row r="416" spans="1:26" ht="31.2">
      <c r="A416" s="1"/>
      <c r="B416" s="2"/>
      <c r="C416" s="2"/>
      <c r="D416" s="3"/>
      <c r="E416" s="3"/>
      <c r="F416" s="3"/>
      <c r="G416" s="3"/>
      <c r="H416" s="3"/>
      <c r="I416" s="3"/>
      <c r="J416" s="3"/>
      <c r="K416" s="3"/>
      <c r="L416" s="3"/>
      <c r="M416" s="3"/>
      <c r="N416" s="3"/>
      <c r="O416" s="3"/>
      <c r="P416" s="3"/>
      <c r="Q416" s="3"/>
      <c r="R416" s="3"/>
      <c r="S416" s="3"/>
      <c r="T416" s="3"/>
      <c r="U416" s="3"/>
      <c r="V416" s="3"/>
      <c r="W416" s="3"/>
      <c r="X416" s="3"/>
      <c r="Y416" s="3"/>
      <c r="Z416" s="3"/>
    </row>
    <row r="417" spans="1:26" ht="31.2">
      <c r="A417" s="1"/>
      <c r="B417" s="2"/>
      <c r="C417" s="2"/>
      <c r="D417" s="3"/>
      <c r="E417" s="3"/>
      <c r="F417" s="3"/>
      <c r="G417" s="3"/>
      <c r="H417" s="3"/>
      <c r="I417" s="3"/>
      <c r="J417" s="3"/>
      <c r="K417" s="3"/>
      <c r="L417" s="3"/>
      <c r="M417" s="3"/>
      <c r="N417" s="3"/>
      <c r="O417" s="3"/>
      <c r="P417" s="3"/>
      <c r="Q417" s="3"/>
      <c r="R417" s="3"/>
      <c r="S417" s="3"/>
      <c r="T417" s="3"/>
      <c r="U417" s="3"/>
      <c r="V417" s="3"/>
      <c r="W417" s="3"/>
      <c r="X417" s="3"/>
      <c r="Y417" s="3"/>
      <c r="Z417" s="3"/>
    </row>
    <row r="418" spans="1:26" ht="31.2">
      <c r="A418" s="1"/>
      <c r="B418" s="2"/>
      <c r="C418" s="2"/>
      <c r="D418" s="3"/>
      <c r="E418" s="3"/>
      <c r="F418" s="3"/>
      <c r="G418" s="3"/>
      <c r="H418" s="3"/>
      <c r="I418" s="3"/>
      <c r="J418" s="3"/>
      <c r="K418" s="3"/>
      <c r="L418" s="3"/>
      <c r="M418" s="3"/>
      <c r="N418" s="3"/>
      <c r="O418" s="3"/>
      <c r="P418" s="3"/>
      <c r="Q418" s="3"/>
      <c r="R418" s="3"/>
      <c r="S418" s="3"/>
      <c r="T418" s="3"/>
      <c r="U418" s="3"/>
      <c r="V418" s="3"/>
      <c r="W418" s="3"/>
      <c r="X418" s="3"/>
      <c r="Y418" s="3"/>
      <c r="Z418" s="3"/>
    </row>
    <row r="419" spans="1:26" ht="31.2">
      <c r="A419" s="1"/>
      <c r="B419" s="2"/>
      <c r="C419" s="2"/>
      <c r="D419" s="3"/>
      <c r="E419" s="3"/>
      <c r="F419" s="3"/>
      <c r="G419" s="3"/>
      <c r="H419" s="3"/>
      <c r="I419" s="3"/>
      <c r="J419" s="3"/>
      <c r="K419" s="3"/>
      <c r="L419" s="3"/>
      <c r="M419" s="3"/>
      <c r="N419" s="3"/>
      <c r="O419" s="3"/>
      <c r="P419" s="3"/>
      <c r="Q419" s="3"/>
      <c r="R419" s="3"/>
      <c r="S419" s="3"/>
      <c r="T419" s="3"/>
      <c r="U419" s="3"/>
      <c r="V419" s="3"/>
      <c r="W419" s="3"/>
      <c r="X419" s="3"/>
      <c r="Y419" s="3"/>
      <c r="Z419" s="3"/>
    </row>
    <row r="420" spans="1:26" ht="31.2">
      <c r="A420" s="1"/>
      <c r="B420" s="2"/>
      <c r="C420" s="2"/>
      <c r="D420" s="3"/>
      <c r="E420" s="3"/>
      <c r="F420" s="3"/>
      <c r="G420" s="3"/>
      <c r="H420" s="3"/>
      <c r="I420" s="3"/>
      <c r="J420" s="3"/>
      <c r="K420" s="3"/>
      <c r="L420" s="3"/>
      <c r="M420" s="3"/>
      <c r="N420" s="3"/>
      <c r="O420" s="3"/>
      <c r="P420" s="3"/>
      <c r="Q420" s="3"/>
      <c r="R420" s="3"/>
      <c r="S420" s="3"/>
      <c r="T420" s="3"/>
      <c r="U420" s="3"/>
      <c r="V420" s="3"/>
      <c r="W420" s="3"/>
      <c r="X420" s="3"/>
      <c r="Y420" s="3"/>
      <c r="Z420" s="3"/>
    </row>
    <row r="421" spans="1:26" ht="31.2">
      <c r="A421" s="1"/>
      <c r="B421" s="2"/>
      <c r="C421" s="2"/>
      <c r="D421" s="3"/>
      <c r="E421" s="3"/>
      <c r="F421" s="3"/>
      <c r="G421" s="3"/>
      <c r="H421" s="3"/>
      <c r="I421" s="3"/>
      <c r="J421" s="3"/>
      <c r="K421" s="3"/>
      <c r="L421" s="3"/>
      <c r="M421" s="3"/>
      <c r="N421" s="3"/>
      <c r="O421" s="3"/>
      <c r="P421" s="3"/>
      <c r="Q421" s="3"/>
      <c r="R421" s="3"/>
      <c r="S421" s="3"/>
      <c r="T421" s="3"/>
      <c r="U421" s="3"/>
      <c r="V421" s="3"/>
      <c r="W421" s="3"/>
      <c r="X421" s="3"/>
      <c r="Y421" s="3"/>
      <c r="Z421" s="3"/>
    </row>
    <row r="422" spans="1:26" ht="31.2">
      <c r="A422" s="1"/>
      <c r="B422" s="2"/>
      <c r="C422" s="2"/>
      <c r="D422" s="3"/>
      <c r="E422" s="3"/>
      <c r="F422" s="3"/>
      <c r="G422" s="3"/>
      <c r="H422" s="3"/>
      <c r="I422" s="3"/>
      <c r="J422" s="3"/>
      <c r="K422" s="3"/>
      <c r="L422" s="3"/>
      <c r="M422" s="3"/>
      <c r="N422" s="3"/>
      <c r="O422" s="3"/>
      <c r="P422" s="3"/>
      <c r="Q422" s="3"/>
      <c r="R422" s="3"/>
      <c r="S422" s="3"/>
      <c r="T422" s="3"/>
      <c r="U422" s="3"/>
      <c r="V422" s="3"/>
      <c r="W422" s="3"/>
      <c r="X422" s="3"/>
      <c r="Y422" s="3"/>
      <c r="Z422" s="3"/>
    </row>
    <row r="423" spans="1:26" ht="31.2">
      <c r="A423" s="1"/>
      <c r="B423" s="2"/>
      <c r="C423" s="2"/>
      <c r="D423" s="3"/>
      <c r="E423" s="3"/>
      <c r="F423" s="3"/>
      <c r="G423" s="3"/>
      <c r="H423" s="3"/>
      <c r="I423" s="3"/>
      <c r="J423" s="3"/>
      <c r="K423" s="3"/>
      <c r="L423" s="3"/>
      <c r="M423" s="3"/>
      <c r="N423" s="3"/>
      <c r="O423" s="3"/>
      <c r="P423" s="3"/>
      <c r="Q423" s="3"/>
      <c r="R423" s="3"/>
      <c r="S423" s="3"/>
      <c r="T423" s="3"/>
      <c r="U423" s="3"/>
      <c r="V423" s="3"/>
      <c r="W423" s="3"/>
      <c r="X423" s="3"/>
      <c r="Y423" s="3"/>
      <c r="Z423" s="3"/>
    </row>
    <row r="424" spans="1:26" ht="31.2">
      <c r="A424" s="1"/>
      <c r="B424" s="2"/>
      <c r="C424" s="2"/>
      <c r="D424" s="3"/>
      <c r="E424" s="3"/>
      <c r="F424" s="3"/>
      <c r="G424" s="3"/>
      <c r="H424" s="3"/>
      <c r="I424" s="3"/>
      <c r="J424" s="3"/>
      <c r="K424" s="3"/>
      <c r="L424" s="3"/>
      <c r="M424" s="3"/>
      <c r="N424" s="3"/>
      <c r="O424" s="3"/>
      <c r="P424" s="3"/>
      <c r="Q424" s="3"/>
      <c r="R424" s="3"/>
      <c r="S424" s="3"/>
      <c r="T424" s="3"/>
      <c r="U424" s="3"/>
      <c r="V424" s="3"/>
      <c r="W424" s="3"/>
      <c r="X424" s="3"/>
      <c r="Y424" s="3"/>
      <c r="Z424" s="3"/>
    </row>
    <row r="425" spans="1:26" ht="31.2">
      <c r="A425" s="1"/>
      <c r="B425" s="2"/>
      <c r="C425" s="2"/>
      <c r="D425" s="3"/>
      <c r="E425" s="3"/>
      <c r="F425" s="3"/>
      <c r="G425" s="3"/>
      <c r="H425" s="3"/>
      <c r="I425" s="3"/>
      <c r="J425" s="3"/>
      <c r="K425" s="3"/>
      <c r="L425" s="3"/>
      <c r="M425" s="3"/>
      <c r="N425" s="3"/>
      <c r="O425" s="3"/>
      <c r="P425" s="3"/>
      <c r="Q425" s="3"/>
      <c r="R425" s="3"/>
      <c r="S425" s="3"/>
      <c r="T425" s="3"/>
      <c r="U425" s="3"/>
      <c r="V425" s="3"/>
      <c r="W425" s="3"/>
      <c r="X425" s="3"/>
      <c r="Y425" s="3"/>
      <c r="Z425" s="3"/>
    </row>
    <row r="426" spans="1:26" ht="31.2">
      <c r="A426" s="1"/>
      <c r="B426" s="2"/>
      <c r="C426" s="2"/>
      <c r="D426" s="3"/>
      <c r="E426" s="3"/>
      <c r="F426" s="3"/>
      <c r="G426" s="3"/>
      <c r="H426" s="3"/>
      <c r="I426" s="3"/>
      <c r="J426" s="3"/>
      <c r="K426" s="3"/>
      <c r="L426" s="3"/>
      <c r="M426" s="3"/>
      <c r="N426" s="3"/>
      <c r="O426" s="3"/>
      <c r="P426" s="3"/>
      <c r="Q426" s="3"/>
      <c r="R426" s="3"/>
      <c r="S426" s="3"/>
      <c r="T426" s="3"/>
      <c r="U426" s="3"/>
      <c r="V426" s="3"/>
      <c r="W426" s="3"/>
      <c r="X426" s="3"/>
      <c r="Y426" s="3"/>
      <c r="Z426" s="3"/>
    </row>
    <row r="427" spans="1:26" ht="31.2">
      <c r="A427" s="1"/>
      <c r="B427" s="2"/>
      <c r="C427" s="2"/>
      <c r="D427" s="3"/>
      <c r="E427" s="3"/>
      <c r="F427" s="3"/>
      <c r="G427" s="3"/>
      <c r="H427" s="3"/>
      <c r="I427" s="3"/>
      <c r="J427" s="3"/>
      <c r="K427" s="3"/>
      <c r="L427" s="3"/>
      <c r="M427" s="3"/>
      <c r="N427" s="3"/>
      <c r="O427" s="3"/>
      <c r="P427" s="3"/>
      <c r="Q427" s="3"/>
      <c r="R427" s="3"/>
      <c r="S427" s="3"/>
      <c r="T427" s="3"/>
      <c r="U427" s="3"/>
      <c r="V427" s="3"/>
      <c r="W427" s="3"/>
      <c r="X427" s="3"/>
      <c r="Y427" s="3"/>
      <c r="Z427" s="3"/>
    </row>
    <row r="428" spans="1:26" ht="31.2">
      <c r="A428" s="1"/>
      <c r="B428" s="2"/>
      <c r="C428" s="2"/>
      <c r="D428" s="3"/>
      <c r="E428" s="3"/>
      <c r="F428" s="3"/>
      <c r="G428" s="3"/>
      <c r="H428" s="3"/>
      <c r="I428" s="3"/>
      <c r="J428" s="3"/>
      <c r="K428" s="3"/>
      <c r="L428" s="3"/>
      <c r="M428" s="3"/>
      <c r="N428" s="3"/>
      <c r="O428" s="3"/>
      <c r="P428" s="3"/>
      <c r="Q428" s="3"/>
      <c r="R428" s="3"/>
      <c r="S428" s="3"/>
      <c r="T428" s="3"/>
      <c r="U428" s="3"/>
      <c r="V428" s="3"/>
      <c r="W428" s="3"/>
      <c r="X428" s="3"/>
      <c r="Y428" s="3"/>
      <c r="Z428" s="3"/>
    </row>
    <row r="429" spans="1:26" ht="31.2">
      <c r="A429" s="1"/>
      <c r="B429" s="2"/>
      <c r="C429" s="2"/>
      <c r="D429" s="3"/>
      <c r="E429" s="3"/>
      <c r="F429" s="3"/>
      <c r="G429" s="3"/>
      <c r="H429" s="3"/>
      <c r="I429" s="3"/>
      <c r="J429" s="3"/>
      <c r="K429" s="3"/>
      <c r="L429" s="3"/>
      <c r="M429" s="3"/>
      <c r="N429" s="3"/>
      <c r="O429" s="3"/>
      <c r="P429" s="3"/>
      <c r="Q429" s="3"/>
      <c r="R429" s="3"/>
      <c r="S429" s="3"/>
      <c r="T429" s="3"/>
      <c r="U429" s="3"/>
      <c r="V429" s="3"/>
      <c r="W429" s="3"/>
      <c r="X429" s="3"/>
      <c r="Y429" s="3"/>
      <c r="Z429" s="3"/>
    </row>
    <row r="430" spans="1:26" ht="31.2">
      <c r="A430" s="1"/>
      <c r="B430" s="2"/>
      <c r="C430" s="2"/>
      <c r="D430" s="3"/>
      <c r="E430" s="3"/>
      <c r="F430" s="3"/>
      <c r="G430" s="3"/>
      <c r="H430" s="3"/>
      <c r="I430" s="3"/>
      <c r="J430" s="3"/>
      <c r="K430" s="3"/>
      <c r="L430" s="3"/>
      <c r="M430" s="3"/>
      <c r="N430" s="3"/>
      <c r="O430" s="3"/>
      <c r="P430" s="3"/>
      <c r="Q430" s="3"/>
      <c r="R430" s="3"/>
      <c r="S430" s="3"/>
      <c r="T430" s="3"/>
      <c r="U430" s="3"/>
      <c r="V430" s="3"/>
      <c r="W430" s="3"/>
      <c r="X430" s="3"/>
      <c r="Y430" s="3"/>
      <c r="Z430" s="3"/>
    </row>
    <row r="431" spans="1:26" ht="31.2">
      <c r="A431" s="1"/>
      <c r="B431" s="2"/>
      <c r="C431" s="2"/>
      <c r="D431" s="3"/>
      <c r="E431" s="3"/>
      <c r="F431" s="3"/>
      <c r="G431" s="3"/>
      <c r="H431" s="3"/>
      <c r="I431" s="3"/>
      <c r="J431" s="3"/>
      <c r="K431" s="3"/>
      <c r="L431" s="3"/>
      <c r="M431" s="3"/>
      <c r="N431" s="3"/>
      <c r="O431" s="3"/>
      <c r="P431" s="3"/>
      <c r="Q431" s="3"/>
      <c r="R431" s="3"/>
      <c r="S431" s="3"/>
      <c r="T431" s="3"/>
      <c r="U431" s="3"/>
      <c r="V431" s="3"/>
      <c r="W431" s="3"/>
      <c r="X431" s="3"/>
      <c r="Y431" s="3"/>
      <c r="Z431" s="3"/>
    </row>
    <row r="432" spans="1:26" ht="31.2">
      <c r="A432" s="1"/>
      <c r="B432" s="2"/>
      <c r="C432" s="2"/>
      <c r="D432" s="3"/>
      <c r="E432" s="3"/>
      <c r="F432" s="3"/>
      <c r="G432" s="3"/>
      <c r="H432" s="3"/>
      <c r="I432" s="3"/>
      <c r="J432" s="3"/>
      <c r="K432" s="3"/>
      <c r="L432" s="3"/>
      <c r="M432" s="3"/>
      <c r="N432" s="3"/>
      <c r="O432" s="3"/>
      <c r="P432" s="3"/>
      <c r="Q432" s="3"/>
      <c r="R432" s="3"/>
      <c r="S432" s="3"/>
      <c r="T432" s="3"/>
      <c r="U432" s="3"/>
      <c r="V432" s="3"/>
      <c r="W432" s="3"/>
      <c r="X432" s="3"/>
      <c r="Y432" s="3"/>
      <c r="Z432" s="3"/>
    </row>
    <row r="433" spans="1:26" ht="31.2">
      <c r="A433" s="1"/>
      <c r="B433" s="2"/>
      <c r="C433" s="2"/>
      <c r="D433" s="3"/>
      <c r="E433" s="3"/>
      <c r="F433" s="3"/>
      <c r="G433" s="3"/>
      <c r="H433" s="3"/>
      <c r="I433" s="3"/>
      <c r="J433" s="3"/>
      <c r="K433" s="3"/>
      <c r="L433" s="3"/>
      <c r="M433" s="3"/>
      <c r="N433" s="3"/>
      <c r="O433" s="3"/>
      <c r="P433" s="3"/>
      <c r="Q433" s="3"/>
      <c r="R433" s="3"/>
      <c r="S433" s="3"/>
      <c r="T433" s="3"/>
      <c r="U433" s="3"/>
      <c r="V433" s="3"/>
      <c r="W433" s="3"/>
      <c r="X433" s="3"/>
      <c r="Y433" s="3"/>
      <c r="Z433" s="3"/>
    </row>
    <row r="434" spans="1:26" ht="31.2">
      <c r="A434" s="1"/>
      <c r="B434" s="2"/>
      <c r="C434" s="2"/>
      <c r="D434" s="3"/>
      <c r="E434" s="3"/>
      <c r="F434" s="3"/>
      <c r="G434" s="3"/>
      <c r="H434" s="3"/>
      <c r="I434" s="3"/>
      <c r="J434" s="3"/>
      <c r="K434" s="3"/>
      <c r="L434" s="3"/>
      <c r="M434" s="3"/>
      <c r="N434" s="3"/>
      <c r="O434" s="3"/>
      <c r="P434" s="3"/>
      <c r="Q434" s="3"/>
      <c r="R434" s="3"/>
      <c r="S434" s="3"/>
      <c r="T434" s="3"/>
      <c r="U434" s="3"/>
      <c r="V434" s="3"/>
      <c r="W434" s="3"/>
      <c r="X434" s="3"/>
      <c r="Y434" s="3"/>
      <c r="Z434" s="3"/>
    </row>
    <row r="435" spans="1:26" ht="31.2">
      <c r="A435" s="1"/>
      <c r="B435" s="2"/>
      <c r="C435" s="2"/>
      <c r="D435" s="3"/>
      <c r="E435" s="3"/>
      <c r="F435" s="3"/>
      <c r="G435" s="3"/>
      <c r="H435" s="3"/>
      <c r="I435" s="3"/>
      <c r="J435" s="3"/>
      <c r="K435" s="3"/>
      <c r="L435" s="3"/>
      <c r="M435" s="3"/>
      <c r="N435" s="3"/>
      <c r="O435" s="3"/>
      <c r="P435" s="3"/>
      <c r="Q435" s="3"/>
      <c r="R435" s="3"/>
      <c r="S435" s="3"/>
      <c r="T435" s="3"/>
      <c r="U435" s="3"/>
      <c r="V435" s="3"/>
      <c r="W435" s="3"/>
      <c r="X435" s="3"/>
      <c r="Y435" s="3"/>
      <c r="Z435" s="3"/>
    </row>
    <row r="436" spans="1:26" ht="31.2">
      <c r="A436" s="1"/>
      <c r="B436" s="2"/>
      <c r="C436" s="2"/>
      <c r="D436" s="3"/>
      <c r="E436" s="3"/>
      <c r="F436" s="3"/>
      <c r="G436" s="3"/>
      <c r="H436" s="3"/>
      <c r="I436" s="3"/>
      <c r="J436" s="3"/>
      <c r="K436" s="3"/>
      <c r="L436" s="3"/>
      <c r="M436" s="3"/>
      <c r="N436" s="3"/>
      <c r="O436" s="3"/>
      <c r="P436" s="3"/>
      <c r="Q436" s="3"/>
      <c r="R436" s="3"/>
      <c r="S436" s="3"/>
      <c r="T436" s="3"/>
      <c r="U436" s="3"/>
      <c r="V436" s="3"/>
      <c r="W436" s="3"/>
      <c r="X436" s="3"/>
      <c r="Y436" s="3"/>
      <c r="Z436" s="3"/>
    </row>
    <row r="437" spans="1:26" ht="31.2">
      <c r="A437" s="1"/>
      <c r="B437" s="2"/>
      <c r="C437" s="2"/>
      <c r="D437" s="3"/>
      <c r="E437" s="3"/>
      <c r="F437" s="3"/>
      <c r="G437" s="3"/>
      <c r="H437" s="3"/>
      <c r="I437" s="3"/>
      <c r="J437" s="3"/>
      <c r="K437" s="3"/>
      <c r="L437" s="3"/>
      <c r="M437" s="3"/>
      <c r="N437" s="3"/>
      <c r="O437" s="3"/>
      <c r="P437" s="3"/>
      <c r="Q437" s="3"/>
      <c r="R437" s="3"/>
      <c r="S437" s="3"/>
      <c r="T437" s="3"/>
      <c r="U437" s="3"/>
      <c r="V437" s="3"/>
      <c r="W437" s="3"/>
      <c r="X437" s="3"/>
      <c r="Y437" s="3"/>
      <c r="Z437" s="3"/>
    </row>
    <row r="438" spans="1:26" ht="31.2">
      <c r="A438" s="1"/>
      <c r="B438" s="2"/>
      <c r="C438" s="2"/>
      <c r="D438" s="3"/>
      <c r="E438" s="3"/>
      <c r="F438" s="3"/>
      <c r="G438" s="3"/>
      <c r="H438" s="3"/>
      <c r="I438" s="3"/>
      <c r="J438" s="3"/>
      <c r="K438" s="3"/>
      <c r="L438" s="3"/>
      <c r="M438" s="3"/>
      <c r="N438" s="3"/>
      <c r="O438" s="3"/>
      <c r="P438" s="3"/>
      <c r="Q438" s="3"/>
      <c r="R438" s="3"/>
      <c r="S438" s="3"/>
      <c r="T438" s="3"/>
      <c r="U438" s="3"/>
      <c r="V438" s="3"/>
      <c r="W438" s="3"/>
      <c r="X438" s="3"/>
      <c r="Y438" s="3"/>
      <c r="Z438" s="3"/>
    </row>
    <row r="439" spans="1:26" ht="31.2">
      <c r="A439" s="1"/>
      <c r="B439" s="2"/>
      <c r="C439" s="2"/>
      <c r="D439" s="3"/>
      <c r="E439" s="3"/>
      <c r="F439" s="3"/>
      <c r="G439" s="3"/>
      <c r="H439" s="3"/>
      <c r="I439" s="3"/>
      <c r="J439" s="3"/>
      <c r="K439" s="3"/>
      <c r="L439" s="3"/>
      <c r="M439" s="3"/>
      <c r="N439" s="3"/>
      <c r="O439" s="3"/>
      <c r="P439" s="3"/>
      <c r="Q439" s="3"/>
      <c r="R439" s="3"/>
      <c r="S439" s="3"/>
      <c r="T439" s="3"/>
      <c r="U439" s="3"/>
      <c r="V439" s="3"/>
      <c r="W439" s="3"/>
      <c r="X439" s="3"/>
      <c r="Y439" s="3"/>
      <c r="Z439" s="3"/>
    </row>
    <row r="440" spans="1:26" ht="31.2">
      <c r="A440" s="1"/>
      <c r="B440" s="2"/>
      <c r="C440" s="2"/>
      <c r="D440" s="3"/>
      <c r="E440" s="3"/>
      <c r="F440" s="3"/>
      <c r="G440" s="3"/>
      <c r="H440" s="3"/>
      <c r="I440" s="3"/>
      <c r="J440" s="3"/>
      <c r="K440" s="3"/>
      <c r="L440" s="3"/>
      <c r="M440" s="3"/>
      <c r="N440" s="3"/>
      <c r="O440" s="3"/>
      <c r="P440" s="3"/>
      <c r="Q440" s="3"/>
      <c r="R440" s="3"/>
      <c r="S440" s="3"/>
      <c r="T440" s="3"/>
      <c r="U440" s="3"/>
      <c r="V440" s="3"/>
      <c r="W440" s="3"/>
      <c r="X440" s="3"/>
      <c r="Y440" s="3"/>
      <c r="Z440" s="3"/>
    </row>
    <row r="441" spans="1:26" ht="31.2">
      <c r="A441" s="1"/>
      <c r="B441" s="2"/>
      <c r="C441" s="2"/>
      <c r="D441" s="3"/>
      <c r="E441" s="3"/>
      <c r="F441" s="3"/>
      <c r="G441" s="3"/>
      <c r="H441" s="3"/>
      <c r="I441" s="3"/>
      <c r="J441" s="3"/>
      <c r="K441" s="3"/>
      <c r="L441" s="3"/>
      <c r="M441" s="3"/>
      <c r="N441" s="3"/>
      <c r="O441" s="3"/>
      <c r="P441" s="3"/>
      <c r="Q441" s="3"/>
      <c r="R441" s="3"/>
      <c r="S441" s="3"/>
      <c r="T441" s="3"/>
      <c r="U441" s="3"/>
      <c r="V441" s="3"/>
      <c r="W441" s="3"/>
      <c r="X441" s="3"/>
      <c r="Y441" s="3"/>
      <c r="Z441" s="3"/>
    </row>
    <row r="442" spans="1:26" ht="31.2">
      <c r="A442" s="1"/>
      <c r="B442" s="2"/>
      <c r="C442" s="2"/>
      <c r="D442" s="3"/>
      <c r="E442" s="3"/>
      <c r="F442" s="3"/>
      <c r="G442" s="3"/>
      <c r="H442" s="3"/>
      <c r="I442" s="3"/>
      <c r="J442" s="3"/>
      <c r="K442" s="3"/>
      <c r="L442" s="3"/>
      <c r="M442" s="3"/>
      <c r="N442" s="3"/>
      <c r="O442" s="3"/>
      <c r="P442" s="3"/>
      <c r="Q442" s="3"/>
      <c r="R442" s="3"/>
      <c r="S442" s="3"/>
      <c r="T442" s="3"/>
      <c r="U442" s="3"/>
      <c r="V442" s="3"/>
      <c r="W442" s="3"/>
      <c r="X442" s="3"/>
      <c r="Y442" s="3"/>
      <c r="Z442" s="3"/>
    </row>
    <row r="443" spans="1:26" ht="31.2">
      <c r="A443" s="1"/>
      <c r="B443" s="2"/>
      <c r="C443" s="2"/>
      <c r="D443" s="3"/>
      <c r="E443" s="3"/>
      <c r="F443" s="3"/>
      <c r="G443" s="3"/>
      <c r="H443" s="3"/>
      <c r="I443" s="3"/>
      <c r="J443" s="3"/>
      <c r="K443" s="3"/>
      <c r="L443" s="3"/>
      <c r="M443" s="3"/>
      <c r="N443" s="3"/>
      <c r="O443" s="3"/>
      <c r="P443" s="3"/>
      <c r="Q443" s="3"/>
      <c r="R443" s="3"/>
      <c r="S443" s="3"/>
      <c r="T443" s="3"/>
      <c r="U443" s="3"/>
      <c r="V443" s="3"/>
      <c r="W443" s="3"/>
      <c r="X443" s="3"/>
      <c r="Y443" s="3"/>
      <c r="Z443" s="3"/>
    </row>
    <row r="444" spans="1:26" ht="31.2">
      <c r="A444" s="1"/>
      <c r="B444" s="2"/>
      <c r="C444" s="2"/>
      <c r="D444" s="3"/>
      <c r="E444" s="3"/>
      <c r="F444" s="3"/>
      <c r="G444" s="3"/>
      <c r="H444" s="3"/>
      <c r="I444" s="3"/>
      <c r="J444" s="3"/>
      <c r="K444" s="3"/>
      <c r="L444" s="3"/>
      <c r="M444" s="3"/>
      <c r="N444" s="3"/>
      <c r="O444" s="3"/>
      <c r="P444" s="3"/>
      <c r="Q444" s="3"/>
      <c r="R444" s="3"/>
      <c r="S444" s="3"/>
      <c r="T444" s="3"/>
      <c r="U444" s="3"/>
      <c r="V444" s="3"/>
      <c r="W444" s="3"/>
      <c r="X444" s="3"/>
      <c r="Y444" s="3"/>
      <c r="Z444" s="3"/>
    </row>
    <row r="445" spans="1:26" ht="31.2">
      <c r="A445" s="1"/>
      <c r="B445" s="2"/>
      <c r="C445" s="2"/>
      <c r="D445" s="3"/>
      <c r="E445" s="3"/>
      <c r="F445" s="3"/>
      <c r="G445" s="3"/>
      <c r="H445" s="3"/>
      <c r="I445" s="3"/>
      <c r="J445" s="3"/>
      <c r="K445" s="3"/>
      <c r="L445" s="3"/>
      <c r="M445" s="3"/>
      <c r="N445" s="3"/>
      <c r="O445" s="3"/>
      <c r="P445" s="3"/>
      <c r="Q445" s="3"/>
      <c r="R445" s="3"/>
      <c r="S445" s="3"/>
      <c r="T445" s="3"/>
      <c r="U445" s="3"/>
      <c r="V445" s="3"/>
      <c r="W445" s="3"/>
      <c r="X445" s="3"/>
      <c r="Y445" s="3"/>
      <c r="Z445" s="3"/>
    </row>
    <row r="446" spans="1:26" ht="31.2">
      <c r="A446" s="1"/>
      <c r="B446" s="2"/>
      <c r="C446" s="2"/>
      <c r="D446" s="3"/>
      <c r="E446" s="3"/>
      <c r="F446" s="3"/>
      <c r="G446" s="3"/>
      <c r="H446" s="3"/>
      <c r="I446" s="3"/>
      <c r="J446" s="3"/>
      <c r="K446" s="3"/>
      <c r="L446" s="3"/>
      <c r="M446" s="3"/>
      <c r="N446" s="3"/>
      <c r="O446" s="3"/>
      <c r="P446" s="3"/>
      <c r="Q446" s="3"/>
      <c r="R446" s="3"/>
      <c r="S446" s="3"/>
      <c r="T446" s="3"/>
      <c r="U446" s="3"/>
      <c r="V446" s="3"/>
      <c r="W446" s="3"/>
      <c r="X446" s="3"/>
      <c r="Y446" s="3"/>
      <c r="Z446" s="3"/>
    </row>
    <row r="447" spans="1:26" ht="31.2">
      <c r="A447" s="1"/>
      <c r="B447" s="2"/>
      <c r="C447" s="2"/>
      <c r="D447" s="3"/>
      <c r="E447" s="3"/>
      <c r="F447" s="3"/>
      <c r="G447" s="3"/>
      <c r="H447" s="3"/>
      <c r="I447" s="3"/>
      <c r="J447" s="3"/>
      <c r="K447" s="3"/>
      <c r="L447" s="3"/>
      <c r="M447" s="3"/>
      <c r="N447" s="3"/>
      <c r="O447" s="3"/>
      <c r="P447" s="3"/>
      <c r="Q447" s="3"/>
      <c r="R447" s="3"/>
      <c r="S447" s="3"/>
      <c r="T447" s="3"/>
      <c r="U447" s="3"/>
      <c r="V447" s="3"/>
      <c r="W447" s="3"/>
      <c r="X447" s="3"/>
      <c r="Y447" s="3"/>
      <c r="Z447" s="3"/>
    </row>
    <row r="448" spans="1:26" ht="31.2">
      <c r="A448" s="1"/>
      <c r="B448" s="2"/>
      <c r="C448" s="2"/>
      <c r="D448" s="3"/>
      <c r="E448" s="3"/>
      <c r="F448" s="3"/>
      <c r="G448" s="3"/>
      <c r="H448" s="3"/>
      <c r="I448" s="3"/>
      <c r="J448" s="3"/>
      <c r="K448" s="3"/>
      <c r="L448" s="3"/>
      <c r="M448" s="3"/>
      <c r="N448" s="3"/>
      <c r="O448" s="3"/>
      <c r="P448" s="3"/>
      <c r="Q448" s="3"/>
      <c r="R448" s="3"/>
      <c r="S448" s="3"/>
      <c r="T448" s="3"/>
      <c r="U448" s="3"/>
      <c r="V448" s="3"/>
      <c r="W448" s="3"/>
      <c r="X448" s="3"/>
      <c r="Y448" s="3"/>
      <c r="Z448" s="3"/>
    </row>
    <row r="449" spans="1:26" ht="31.2">
      <c r="A449" s="1"/>
      <c r="B449" s="2"/>
      <c r="C449" s="2"/>
      <c r="D449" s="3"/>
      <c r="E449" s="3"/>
      <c r="F449" s="3"/>
      <c r="G449" s="3"/>
      <c r="H449" s="3"/>
      <c r="I449" s="3"/>
      <c r="J449" s="3"/>
      <c r="K449" s="3"/>
      <c r="L449" s="3"/>
      <c r="M449" s="3"/>
      <c r="N449" s="3"/>
      <c r="O449" s="3"/>
      <c r="P449" s="3"/>
      <c r="Q449" s="3"/>
      <c r="R449" s="3"/>
      <c r="S449" s="3"/>
      <c r="T449" s="3"/>
      <c r="U449" s="3"/>
      <c r="V449" s="3"/>
      <c r="W449" s="3"/>
      <c r="X449" s="3"/>
      <c r="Y449" s="3"/>
      <c r="Z449" s="3"/>
    </row>
    <row r="450" spans="1:26" ht="31.2">
      <c r="A450" s="1"/>
      <c r="B450" s="2"/>
      <c r="C450" s="2"/>
      <c r="D450" s="3"/>
      <c r="E450" s="3"/>
      <c r="F450" s="3"/>
      <c r="G450" s="3"/>
      <c r="H450" s="3"/>
      <c r="I450" s="3"/>
      <c r="J450" s="3"/>
      <c r="K450" s="3"/>
      <c r="L450" s="3"/>
      <c r="M450" s="3"/>
      <c r="N450" s="3"/>
      <c r="O450" s="3"/>
      <c r="P450" s="3"/>
      <c r="Q450" s="3"/>
      <c r="R450" s="3"/>
      <c r="S450" s="3"/>
      <c r="T450" s="3"/>
      <c r="U450" s="3"/>
      <c r="V450" s="3"/>
      <c r="W450" s="3"/>
      <c r="X450" s="3"/>
      <c r="Y450" s="3"/>
      <c r="Z450" s="3"/>
    </row>
    <row r="451" spans="1:26" ht="31.2">
      <c r="A451" s="1"/>
      <c r="B451" s="2"/>
      <c r="C451" s="2"/>
      <c r="D451" s="3"/>
      <c r="E451" s="3"/>
      <c r="F451" s="3"/>
      <c r="G451" s="3"/>
      <c r="H451" s="3"/>
      <c r="I451" s="3"/>
      <c r="J451" s="3"/>
      <c r="K451" s="3"/>
      <c r="L451" s="3"/>
      <c r="M451" s="3"/>
      <c r="N451" s="3"/>
      <c r="O451" s="3"/>
      <c r="P451" s="3"/>
      <c r="Q451" s="3"/>
      <c r="R451" s="3"/>
      <c r="S451" s="3"/>
      <c r="T451" s="3"/>
      <c r="U451" s="3"/>
      <c r="V451" s="3"/>
      <c r="W451" s="3"/>
      <c r="X451" s="3"/>
      <c r="Y451" s="3"/>
      <c r="Z451" s="3"/>
    </row>
    <row r="452" spans="1:26" ht="31.2">
      <c r="A452" s="1"/>
      <c r="B452" s="2"/>
      <c r="C452" s="2"/>
      <c r="D452" s="3"/>
      <c r="E452" s="3"/>
      <c r="F452" s="3"/>
      <c r="G452" s="3"/>
      <c r="H452" s="3"/>
      <c r="I452" s="3"/>
      <c r="J452" s="3"/>
      <c r="K452" s="3"/>
      <c r="L452" s="3"/>
      <c r="M452" s="3"/>
      <c r="N452" s="3"/>
      <c r="O452" s="3"/>
      <c r="P452" s="3"/>
      <c r="Q452" s="3"/>
      <c r="R452" s="3"/>
      <c r="S452" s="3"/>
      <c r="T452" s="3"/>
      <c r="U452" s="3"/>
      <c r="V452" s="3"/>
      <c r="W452" s="3"/>
      <c r="X452" s="3"/>
      <c r="Y452" s="3"/>
      <c r="Z452" s="3"/>
    </row>
    <row r="453" spans="1:26" ht="31.2">
      <c r="A453" s="1"/>
      <c r="B453" s="2"/>
      <c r="C453" s="2"/>
      <c r="D453" s="3"/>
      <c r="E453" s="3"/>
      <c r="F453" s="3"/>
      <c r="G453" s="3"/>
      <c r="H453" s="3"/>
      <c r="I453" s="3"/>
      <c r="J453" s="3"/>
      <c r="K453" s="3"/>
      <c r="L453" s="3"/>
      <c r="M453" s="3"/>
      <c r="N453" s="3"/>
      <c r="O453" s="3"/>
      <c r="P453" s="3"/>
      <c r="Q453" s="3"/>
      <c r="R453" s="3"/>
      <c r="S453" s="3"/>
      <c r="T453" s="3"/>
      <c r="U453" s="3"/>
      <c r="V453" s="3"/>
      <c r="W453" s="3"/>
      <c r="X453" s="3"/>
      <c r="Y453" s="3"/>
      <c r="Z453" s="3"/>
    </row>
    <row r="454" spans="1:26" ht="31.2">
      <c r="A454" s="1"/>
      <c r="B454" s="2"/>
      <c r="C454" s="2"/>
      <c r="D454" s="3"/>
      <c r="E454" s="3"/>
      <c r="F454" s="3"/>
      <c r="G454" s="3"/>
      <c r="H454" s="3"/>
      <c r="I454" s="3"/>
      <c r="J454" s="3"/>
      <c r="K454" s="3"/>
      <c r="L454" s="3"/>
      <c r="M454" s="3"/>
      <c r="N454" s="3"/>
      <c r="O454" s="3"/>
      <c r="P454" s="3"/>
      <c r="Q454" s="3"/>
      <c r="R454" s="3"/>
      <c r="S454" s="3"/>
      <c r="T454" s="3"/>
      <c r="U454" s="3"/>
      <c r="V454" s="3"/>
      <c r="W454" s="3"/>
      <c r="X454" s="3"/>
      <c r="Y454" s="3"/>
      <c r="Z454" s="3"/>
    </row>
    <row r="455" spans="1:26" ht="31.2">
      <c r="A455" s="1"/>
      <c r="B455" s="2"/>
      <c r="C455" s="2"/>
      <c r="D455" s="3"/>
      <c r="E455" s="3"/>
      <c r="F455" s="3"/>
      <c r="G455" s="3"/>
      <c r="H455" s="3"/>
      <c r="I455" s="3"/>
      <c r="J455" s="3"/>
      <c r="K455" s="3"/>
      <c r="L455" s="3"/>
      <c r="M455" s="3"/>
      <c r="N455" s="3"/>
      <c r="O455" s="3"/>
      <c r="P455" s="3"/>
      <c r="Q455" s="3"/>
      <c r="R455" s="3"/>
      <c r="S455" s="3"/>
      <c r="T455" s="3"/>
      <c r="U455" s="3"/>
      <c r="V455" s="3"/>
      <c r="W455" s="3"/>
      <c r="X455" s="3"/>
      <c r="Y455" s="3"/>
      <c r="Z455" s="3"/>
    </row>
    <row r="456" spans="1:26" ht="31.2">
      <c r="A456" s="1"/>
      <c r="B456" s="2"/>
      <c r="C456" s="2"/>
      <c r="D456" s="3"/>
      <c r="E456" s="3"/>
      <c r="F456" s="3"/>
      <c r="G456" s="3"/>
      <c r="H456" s="3"/>
      <c r="I456" s="3"/>
      <c r="J456" s="3"/>
      <c r="K456" s="3"/>
      <c r="L456" s="3"/>
      <c r="M456" s="3"/>
      <c r="N456" s="3"/>
      <c r="O456" s="3"/>
      <c r="P456" s="3"/>
      <c r="Q456" s="3"/>
      <c r="R456" s="3"/>
      <c r="S456" s="3"/>
      <c r="T456" s="3"/>
      <c r="U456" s="3"/>
      <c r="V456" s="3"/>
      <c r="W456" s="3"/>
      <c r="X456" s="3"/>
      <c r="Y456" s="3"/>
      <c r="Z456" s="3"/>
    </row>
    <row r="457" spans="1:26" ht="31.2">
      <c r="A457" s="1"/>
      <c r="B457" s="2"/>
      <c r="C457" s="2"/>
      <c r="D457" s="3"/>
      <c r="E457" s="3"/>
      <c r="F457" s="3"/>
      <c r="G457" s="3"/>
      <c r="H457" s="3"/>
      <c r="I457" s="3"/>
      <c r="J457" s="3"/>
      <c r="K457" s="3"/>
      <c r="L457" s="3"/>
      <c r="M457" s="3"/>
      <c r="N457" s="3"/>
      <c r="O457" s="3"/>
      <c r="P457" s="3"/>
      <c r="Q457" s="3"/>
      <c r="R457" s="3"/>
      <c r="S457" s="3"/>
      <c r="T457" s="3"/>
      <c r="U457" s="3"/>
      <c r="V457" s="3"/>
      <c r="W457" s="3"/>
      <c r="X457" s="3"/>
      <c r="Y457" s="3"/>
      <c r="Z457" s="3"/>
    </row>
    <row r="458" spans="1:26" ht="31.2">
      <c r="A458" s="1"/>
      <c r="B458" s="2"/>
      <c r="C458" s="2"/>
      <c r="D458" s="3"/>
      <c r="E458" s="3"/>
      <c r="F458" s="3"/>
      <c r="G458" s="3"/>
      <c r="H458" s="3"/>
      <c r="I458" s="3"/>
      <c r="J458" s="3"/>
      <c r="K458" s="3"/>
      <c r="L458" s="3"/>
      <c r="M458" s="3"/>
      <c r="N458" s="3"/>
      <c r="O458" s="3"/>
      <c r="P458" s="3"/>
      <c r="Q458" s="3"/>
      <c r="R458" s="3"/>
      <c r="S458" s="3"/>
      <c r="T458" s="3"/>
      <c r="U458" s="3"/>
      <c r="V458" s="3"/>
      <c r="W458" s="3"/>
      <c r="X458" s="3"/>
      <c r="Y458" s="3"/>
      <c r="Z458" s="3"/>
    </row>
    <row r="459" spans="1:26" ht="31.2">
      <c r="A459" s="1"/>
      <c r="B459" s="2"/>
      <c r="C459" s="2"/>
      <c r="D459" s="3"/>
      <c r="E459" s="3"/>
      <c r="F459" s="3"/>
      <c r="G459" s="3"/>
      <c r="H459" s="3"/>
      <c r="I459" s="3"/>
      <c r="J459" s="3"/>
      <c r="K459" s="3"/>
      <c r="L459" s="3"/>
      <c r="M459" s="3"/>
      <c r="N459" s="3"/>
      <c r="O459" s="3"/>
      <c r="P459" s="3"/>
      <c r="Q459" s="3"/>
      <c r="R459" s="3"/>
      <c r="S459" s="3"/>
      <c r="T459" s="3"/>
      <c r="U459" s="3"/>
      <c r="V459" s="3"/>
      <c r="W459" s="3"/>
      <c r="X459" s="3"/>
      <c r="Y459" s="3"/>
      <c r="Z459" s="3"/>
    </row>
    <row r="460" spans="1:26" ht="31.2">
      <c r="A460" s="1"/>
      <c r="B460" s="2"/>
      <c r="C460" s="2"/>
      <c r="D460" s="3"/>
      <c r="E460" s="3"/>
      <c r="F460" s="3"/>
      <c r="G460" s="3"/>
      <c r="H460" s="3"/>
      <c r="I460" s="3"/>
      <c r="J460" s="3"/>
      <c r="K460" s="3"/>
      <c r="L460" s="3"/>
      <c r="M460" s="3"/>
      <c r="N460" s="3"/>
      <c r="O460" s="3"/>
      <c r="P460" s="3"/>
      <c r="Q460" s="3"/>
      <c r="R460" s="3"/>
      <c r="S460" s="3"/>
      <c r="T460" s="3"/>
      <c r="U460" s="3"/>
      <c r="V460" s="3"/>
      <c r="W460" s="3"/>
      <c r="X460" s="3"/>
      <c r="Y460" s="3"/>
      <c r="Z460" s="3"/>
    </row>
    <row r="461" spans="1:26" ht="31.2">
      <c r="A461" s="1"/>
      <c r="B461" s="2"/>
      <c r="C461" s="2"/>
      <c r="D461" s="3"/>
      <c r="E461" s="3"/>
      <c r="F461" s="3"/>
      <c r="G461" s="3"/>
      <c r="H461" s="3"/>
      <c r="I461" s="3"/>
      <c r="J461" s="3"/>
      <c r="K461" s="3"/>
      <c r="L461" s="3"/>
      <c r="M461" s="3"/>
      <c r="N461" s="3"/>
      <c r="O461" s="3"/>
      <c r="P461" s="3"/>
      <c r="Q461" s="3"/>
      <c r="R461" s="3"/>
      <c r="S461" s="3"/>
      <c r="T461" s="3"/>
      <c r="U461" s="3"/>
      <c r="V461" s="3"/>
      <c r="W461" s="3"/>
      <c r="X461" s="3"/>
      <c r="Y461" s="3"/>
      <c r="Z461" s="3"/>
    </row>
    <row r="462" spans="1:26" ht="31.2">
      <c r="A462" s="1"/>
      <c r="B462" s="2"/>
      <c r="C462" s="2"/>
      <c r="D462" s="3"/>
      <c r="E462" s="3"/>
      <c r="F462" s="3"/>
      <c r="G462" s="3"/>
      <c r="H462" s="3"/>
      <c r="I462" s="3"/>
      <c r="J462" s="3"/>
      <c r="K462" s="3"/>
      <c r="L462" s="3"/>
      <c r="M462" s="3"/>
      <c r="N462" s="3"/>
      <c r="O462" s="3"/>
      <c r="P462" s="3"/>
      <c r="Q462" s="3"/>
      <c r="R462" s="3"/>
      <c r="S462" s="3"/>
      <c r="T462" s="3"/>
      <c r="U462" s="3"/>
      <c r="V462" s="3"/>
      <c r="W462" s="3"/>
      <c r="X462" s="3"/>
      <c r="Y462" s="3"/>
      <c r="Z462" s="3"/>
    </row>
    <row r="463" spans="1:26" ht="31.2">
      <c r="A463" s="1"/>
      <c r="B463" s="2"/>
      <c r="C463" s="2"/>
      <c r="D463" s="3"/>
      <c r="E463" s="3"/>
      <c r="F463" s="3"/>
      <c r="G463" s="3"/>
      <c r="H463" s="3"/>
      <c r="I463" s="3"/>
      <c r="J463" s="3"/>
      <c r="K463" s="3"/>
      <c r="L463" s="3"/>
      <c r="M463" s="3"/>
      <c r="N463" s="3"/>
      <c r="O463" s="3"/>
      <c r="P463" s="3"/>
      <c r="Q463" s="3"/>
      <c r="R463" s="3"/>
      <c r="S463" s="3"/>
      <c r="T463" s="3"/>
      <c r="U463" s="3"/>
      <c r="V463" s="3"/>
      <c r="W463" s="3"/>
      <c r="X463" s="3"/>
      <c r="Y463" s="3"/>
      <c r="Z463" s="3"/>
    </row>
    <row r="464" spans="1:26" ht="31.2">
      <c r="A464" s="1"/>
      <c r="B464" s="2"/>
      <c r="C464" s="2"/>
      <c r="D464" s="3"/>
      <c r="E464" s="3"/>
      <c r="F464" s="3"/>
      <c r="G464" s="3"/>
      <c r="H464" s="3"/>
      <c r="I464" s="3"/>
      <c r="J464" s="3"/>
      <c r="K464" s="3"/>
      <c r="L464" s="3"/>
      <c r="M464" s="3"/>
      <c r="N464" s="3"/>
      <c r="O464" s="3"/>
      <c r="P464" s="3"/>
      <c r="Q464" s="3"/>
      <c r="R464" s="3"/>
      <c r="S464" s="3"/>
      <c r="T464" s="3"/>
      <c r="U464" s="3"/>
      <c r="V464" s="3"/>
      <c r="W464" s="3"/>
      <c r="X464" s="3"/>
      <c r="Y464" s="3"/>
      <c r="Z464" s="3"/>
    </row>
    <row r="465" spans="1:26" ht="31.2">
      <c r="A465" s="1"/>
      <c r="B465" s="2"/>
      <c r="C465" s="2"/>
      <c r="D465" s="3"/>
      <c r="E465" s="3"/>
      <c r="F465" s="3"/>
      <c r="G465" s="3"/>
      <c r="H465" s="3"/>
      <c r="I465" s="3"/>
      <c r="J465" s="3"/>
      <c r="K465" s="3"/>
      <c r="L465" s="3"/>
      <c r="M465" s="3"/>
      <c r="N465" s="3"/>
      <c r="O465" s="3"/>
      <c r="P465" s="3"/>
      <c r="Q465" s="3"/>
      <c r="R465" s="3"/>
      <c r="S465" s="3"/>
      <c r="T465" s="3"/>
      <c r="U465" s="3"/>
      <c r="V465" s="3"/>
      <c r="W465" s="3"/>
      <c r="X465" s="3"/>
      <c r="Y465" s="3"/>
      <c r="Z465" s="3"/>
    </row>
    <row r="466" spans="1:26" ht="31.2">
      <c r="A466" s="1"/>
      <c r="B466" s="2"/>
      <c r="C466" s="2"/>
      <c r="D466" s="3"/>
      <c r="E466" s="3"/>
      <c r="F466" s="3"/>
      <c r="G466" s="3"/>
      <c r="H466" s="3"/>
      <c r="I466" s="3"/>
      <c r="J466" s="3"/>
      <c r="K466" s="3"/>
      <c r="L466" s="3"/>
      <c r="M466" s="3"/>
      <c r="N466" s="3"/>
      <c r="O466" s="3"/>
      <c r="P466" s="3"/>
      <c r="Q466" s="3"/>
      <c r="R466" s="3"/>
      <c r="S466" s="3"/>
      <c r="T466" s="3"/>
      <c r="U466" s="3"/>
      <c r="V466" s="3"/>
      <c r="W466" s="3"/>
      <c r="X466" s="3"/>
      <c r="Y466" s="3"/>
      <c r="Z466" s="3"/>
    </row>
    <row r="467" spans="1:26" ht="31.2">
      <c r="A467" s="1"/>
      <c r="B467" s="2"/>
      <c r="C467" s="2"/>
      <c r="D467" s="3"/>
      <c r="E467" s="3"/>
      <c r="F467" s="3"/>
      <c r="G467" s="3"/>
      <c r="H467" s="3"/>
      <c r="I467" s="3"/>
      <c r="J467" s="3"/>
      <c r="K467" s="3"/>
      <c r="L467" s="3"/>
      <c r="M467" s="3"/>
      <c r="N467" s="3"/>
      <c r="O467" s="3"/>
      <c r="P467" s="3"/>
      <c r="Q467" s="3"/>
      <c r="R467" s="3"/>
      <c r="S467" s="3"/>
      <c r="T467" s="3"/>
      <c r="U467" s="3"/>
      <c r="V467" s="3"/>
      <c r="W467" s="3"/>
      <c r="X467" s="3"/>
      <c r="Y467" s="3"/>
      <c r="Z467" s="3"/>
    </row>
    <row r="468" spans="1:26" ht="31.2">
      <c r="A468" s="1"/>
      <c r="B468" s="2"/>
      <c r="C468" s="2"/>
      <c r="D468" s="3"/>
      <c r="E468" s="3"/>
      <c r="F468" s="3"/>
      <c r="G468" s="3"/>
      <c r="H468" s="3"/>
      <c r="I468" s="3"/>
      <c r="J468" s="3"/>
      <c r="K468" s="3"/>
      <c r="L468" s="3"/>
      <c r="M468" s="3"/>
      <c r="N468" s="3"/>
      <c r="O468" s="3"/>
      <c r="P468" s="3"/>
      <c r="Q468" s="3"/>
      <c r="R468" s="3"/>
      <c r="S468" s="3"/>
      <c r="T468" s="3"/>
      <c r="U468" s="3"/>
      <c r="V468" s="3"/>
      <c r="W468" s="3"/>
      <c r="X468" s="3"/>
      <c r="Y468" s="3"/>
      <c r="Z468" s="3"/>
    </row>
    <row r="469" spans="1:26" ht="31.2">
      <c r="A469" s="1"/>
      <c r="B469" s="2"/>
      <c r="C469" s="2"/>
      <c r="D469" s="3"/>
      <c r="E469" s="3"/>
      <c r="F469" s="3"/>
      <c r="G469" s="3"/>
      <c r="H469" s="3"/>
      <c r="I469" s="3"/>
      <c r="J469" s="3"/>
      <c r="K469" s="3"/>
      <c r="L469" s="3"/>
      <c r="M469" s="3"/>
      <c r="N469" s="3"/>
      <c r="O469" s="3"/>
      <c r="P469" s="3"/>
      <c r="Q469" s="3"/>
      <c r="R469" s="3"/>
      <c r="S469" s="3"/>
      <c r="T469" s="3"/>
      <c r="U469" s="3"/>
      <c r="V469" s="3"/>
      <c r="W469" s="3"/>
      <c r="X469" s="3"/>
      <c r="Y469" s="3"/>
      <c r="Z469" s="3"/>
    </row>
    <row r="470" spans="1:26" ht="31.2">
      <c r="A470" s="1"/>
      <c r="B470" s="2"/>
      <c r="C470" s="2"/>
      <c r="D470" s="3"/>
      <c r="E470" s="3"/>
      <c r="F470" s="3"/>
      <c r="G470" s="3"/>
      <c r="H470" s="3"/>
      <c r="I470" s="3"/>
      <c r="J470" s="3"/>
      <c r="K470" s="3"/>
      <c r="L470" s="3"/>
      <c r="M470" s="3"/>
      <c r="N470" s="3"/>
      <c r="O470" s="3"/>
      <c r="P470" s="3"/>
      <c r="Q470" s="3"/>
      <c r="R470" s="3"/>
      <c r="S470" s="3"/>
      <c r="T470" s="3"/>
      <c r="U470" s="3"/>
      <c r="V470" s="3"/>
      <c r="W470" s="3"/>
      <c r="X470" s="3"/>
      <c r="Y470" s="3"/>
      <c r="Z470" s="3"/>
    </row>
    <row r="471" spans="1:26" ht="31.2">
      <c r="A471" s="1"/>
      <c r="B471" s="2"/>
      <c r="C471" s="2"/>
      <c r="D471" s="3"/>
      <c r="E471" s="3"/>
      <c r="F471" s="3"/>
      <c r="G471" s="3"/>
      <c r="H471" s="3"/>
      <c r="I471" s="3"/>
      <c r="J471" s="3"/>
      <c r="K471" s="3"/>
      <c r="L471" s="3"/>
      <c r="M471" s="3"/>
      <c r="N471" s="3"/>
      <c r="O471" s="3"/>
      <c r="P471" s="3"/>
      <c r="Q471" s="3"/>
      <c r="R471" s="3"/>
      <c r="S471" s="3"/>
      <c r="T471" s="3"/>
      <c r="U471" s="3"/>
      <c r="V471" s="3"/>
      <c r="W471" s="3"/>
      <c r="X471" s="3"/>
      <c r="Y471" s="3"/>
      <c r="Z471" s="3"/>
    </row>
    <row r="472" spans="1:26" ht="31.2">
      <c r="A472" s="1"/>
      <c r="B472" s="2"/>
      <c r="C472" s="2"/>
      <c r="D472" s="3"/>
      <c r="E472" s="3"/>
      <c r="F472" s="3"/>
      <c r="G472" s="3"/>
      <c r="H472" s="3"/>
      <c r="I472" s="3"/>
      <c r="J472" s="3"/>
      <c r="K472" s="3"/>
      <c r="L472" s="3"/>
      <c r="M472" s="3"/>
      <c r="N472" s="3"/>
      <c r="O472" s="3"/>
      <c r="P472" s="3"/>
      <c r="Q472" s="3"/>
      <c r="R472" s="3"/>
      <c r="S472" s="3"/>
      <c r="T472" s="3"/>
      <c r="U472" s="3"/>
      <c r="V472" s="3"/>
      <c r="W472" s="3"/>
      <c r="X472" s="3"/>
      <c r="Y472" s="3"/>
      <c r="Z472" s="3"/>
    </row>
    <row r="473" spans="1:26" ht="31.2">
      <c r="A473" s="1"/>
      <c r="B473" s="2"/>
      <c r="C473" s="2"/>
      <c r="D473" s="3"/>
      <c r="E473" s="3"/>
      <c r="F473" s="3"/>
      <c r="G473" s="3"/>
      <c r="H473" s="3"/>
      <c r="I473" s="3"/>
      <c r="J473" s="3"/>
      <c r="K473" s="3"/>
      <c r="L473" s="3"/>
      <c r="M473" s="3"/>
      <c r="N473" s="3"/>
      <c r="O473" s="3"/>
      <c r="P473" s="3"/>
      <c r="Q473" s="3"/>
      <c r="R473" s="3"/>
      <c r="S473" s="3"/>
      <c r="T473" s="3"/>
      <c r="U473" s="3"/>
      <c r="V473" s="3"/>
      <c r="W473" s="3"/>
      <c r="X473" s="3"/>
      <c r="Y473" s="3"/>
      <c r="Z473" s="3"/>
    </row>
    <row r="474" spans="1:26" ht="31.2">
      <c r="A474" s="1"/>
      <c r="B474" s="2"/>
      <c r="C474" s="2"/>
      <c r="D474" s="3"/>
      <c r="E474" s="3"/>
      <c r="F474" s="3"/>
      <c r="G474" s="3"/>
      <c r="H474" s="3"/>
      <c r="I474" s="3"/>
      <c r="J474" s="3"/>
      <c r="K474" s="3"/>
      <c r="L474" s="3"/>
      <c r="M474" s="3"/>
      <c r="N474" s="3"/>
      <c r="O474" s="3"/>
      <c r="P474" s="3"/>
      <c r="Q474" s="3"/>
      <c r="R474" s="3"/>
      <c r="S474" s="3"/>
      <c r="T474" s="3"/>
      <c r="U474" s="3"/>
      <c r="V474" s="3"/>
      <c r="W474" s="3"/>
      <c r="X474" s="3"/>
      <c r="Y474" s="3"/>
      <c r="Z474" s="3"/>
    </row>
    <row r="475" spans="1:26" ht="31.2">
      <c r="A475" s="1"/>
      <c r="B475" s="2"/>
      <c r="C475" s="2"/>
      <c r="D475" s="3"/>
      <c r="E475" s="3"/>
      <c r="F475" s="3"/>
      <c r="G475" s="3"/>
      <c r="H475" s="3"/>
      <c r="I475" s="3"/>
      <c r="J475" s="3"/>
      <c r="K475" s="3"/>
      <c r="L475" s="3"/>
      <c r="M475" s="3"/>
      <c r="N475" s="3"/>
      <c r="O475" s="3"/>
      <c r="P475" s="3"/>
      <c r="Q475" s="3"/>
      <c r="R475" s="3"/>
      <c r="S475" s="3"/>
      <c r="T475" s="3"/>
      <c r="U475" s="3"/>
      <c r="V475" s="3"/>
      <c r="W475" s="3"/>
      <c r="X475" s="3"/>
      <c r="Y475" s="3"/>
      <c r="Z475" s="3"/>
    </row>
    <row r="476" spans="1:26" ht="31.2">
      <c r="A476" s="1"/>
      <c r="B476" s="2"/>
      <c r="C476" s="2"/>
      <c r="D476" s="3"/>
      <c r="E476" s="3"/>
      <c r="F476" s="3"/>
      <c r="G476" s="3"/>
      <c r="H476" s="3"/>
      <c r="I476" s="3"/>
      <c r="J476" s="3"/>
      <c r="K476" s="3"/>
      <c r="L476" s="3"/>
      <c r="M476" s="3"/>
      <c r="N476" s="3"/>
      <c r="O476" s="3"/>
      <c r="P476" s="3"/>
      <c r="Q476" s="3"/>
      <c r="R476" s="3"/>
      <c r="S476" s="3"/>
      <c r="T476" s="3"/>
      <c r="U476" s="3"/>
      <c r="V476" s="3"/>
      <c r="W476" s="3"/>
      <c r="X476" s="3"/>
      <c r="Y476" s="3"/>
      <c r="Z476" s="3"/>
    </row>
    <row r="477" spans="1:26" ht="31.2">
      <c r="A477" s="1"/>
      <c r="B477" s="2"/>
      <c r="C477" s="2"/>
      <c r="D477" s="3"/>
      <c r="E477" s="3"/>
      <c r="F477" s="3"/>
      <c r="G477" s="3"/>
      <c r="H477" s="3"/>
      <c r="I477" s="3"/>
      <c r="J477" s="3"/>
      <c r="K477" s="3"/>
      <c r="L477" s="3"/>
      <c r="M477" s="3"/>
      <c r="N477" s="3"/>
      <c r="O477" s="3"/>
      <c r="P477" s="3"/>
      <c r="Q477" s="3"/>
      <c r="R477" s="3"/>
      <c r="S477" s="3"/>
      <c r="T477" s="3"/>
      <c r="U477" s="3"/>
      <c r="V477" s="3"/>
      <c r="W477" s="3"/>
      <c r="X477" s="3"/>
      <c r="Y477" s="3"/>
      <c r="Z477" s="3"/>
    </row>
    <row r="478" spans="1:26" ht="31.2">
      <c r="A478" s="1"/>
      <c r="B478" s="2"/>
      <c r="C478" s="2"/>
      <c r="D478" s="3"/>
      <c r="E478" s="3"/>
      <c r="F478" s="3"/>
      <c r="G478" s="3"/>
      <c r="H478" s="3"/>
      <c r="I478" s="3"/>
      <c r="J478" s="3"/>
      <c r="K478" s="3"/>
      <c r="L478" s="3"/>
      <c r="M478" s="3"/>
      <c r="N478" s="3"/>
      <c r="O478" s="3"/>
      <c r="P478" s="3"/>
      <c r="Q478" s="3"/>
      <c r="R478" s="3"/>
      <c r="S478" s="3"/>
      <c r="T478" s="3"/>
      <c r="U478" s="3"/>
      <c r="V478" s="3"/>
      <c r="W478" s="3"/>
      <c r="X478" s="3"/>
      <c r="Y478" s="3"/>
      <c r="Z478" s="3"/>
    </row>
    <row r="479" spans="1:26" ht="31.2">
      <c r="A479" s="1"/>
      <c r="B479" s="2"/>
      <c r="C479" s="2"/>
      <c r="D479" s="3"/>
      <c r="E479" s="3"/>
      <c r="F479" s="3"/>
      <c r="G479" s="3"/>
      <c r="H479" s="3"/>
      <c r="I479" s="3"/>
      <c r="J479" s="3"/>
      <c r="K479" s="3"/>
      <c r="L479" s="3"/>
      <c r="M479" s="3"/>
      <c r="N479" s="3"/>
      <c r="O479" s="3"/>
      <c r="P479" s="3"/>
      <c r="Q479" s="3"/>
      <c r="R479" s="3"/>
      <c r="S479" s="3"/>
      <c r="T479" s="3"/>
      <c r="U479" s="3"/>
      <c r="V479" s="3"/>
      <c r="W479" s="3"/>
      <c r="X479" s="3"/>
      <c r="Y479" s="3"/>
      <c r="Z479" s="3"/>
    </row>
    <row r="480" spans="1:26" ht="31.2">
      <c r="A480" s="1"/>
      <c r="B480" s="2"/>
      <c r="C480" s="2"/>
      <c r="D480" s="3"/>
      <c r="E480" s="3"/>
      <c r="F480" s="3"/>
      <c r="G480" s="3"/>
      <c r="H480" s="3"/>
      <c r="I480" s="3"/>
      <c r="J480" s="3"/>
      <c r="K480" s="3"/>
      <c r="L480" s="3"/>
      <c r="M480" s="3"/>
      <c r="N480" s="3"/>
      <c r="O480" s="3"/>
      <c r="P480" s="3"/>
      <c r="Q480" s="3"/>
      <c r="R480" s="3"/>
      <c r="S480" s="3"/>
      <c r="T480" s="3"/>
      <c r="U480" s="3"/>
      <c r="V480" s="3"/>
      <c r="W480" s="3"/>
      <c r="X480" s="3"/>
      <c r="Y480" s="3"/>
      <c r="Z480" s="3"/>
    </row>
    <row r="481" spans="1:26" ht="31.2">
      <c r="A481" s="1"/>
      <c r="B481" s="2"/>
      <c r="C481" s="2"/>
      <c r="D481" s="3"/>
      <c r="E481" s="3"/>
      <c r="F481" s="3"/>
      <c r="G481" s="3"/>
      <c r="H481" s="3"/>
      <c r="I481" s="3"/>
      <c r="J481" s="3"/>
      <c r="K481" s="3"/>
      <c r="L481" s="3"/>
      <c r="M481" s="3"/>
      <c r="N481" s="3"/>
      <c r="O481" s="3"/>
      <c r="P481" s="3"/>
      <c r="Q481" s="3"/>
      <c r="R481" s="3"/>
      <c r="S481" s="3"/>
      <c r="T481" s="3"/>
      <c r="U481" s="3"/>
      <c r="V481" s="3"/>
      <c r="W481" s="3"/>
      <c r="X481" s="3"/>
      <c r="Y481" s="3"/>
      <c r="Z481" s="3"/>
    </row>
    <row r="482" spans="1:26" ht="31.2">
      <c r="A482" s="1"/>
      <c r="B482" s="2"/>
      <c r="C482" s="2"/>
      <c r="D482" s="3"/>
      <c r="E482" s="3"/>
      <c r="F482" s="3"/>
      <c r="G482" s="3"/>
      <c r="H482" s="3"/>
      <c r="I482" s="3"/>
      <c r="J482" s="3"/>
      <c r="K482" s="3"/>
      <c r="L482" s="3"/>
      <c r="M482" s="3"/>
      <c r="N482" s="3"/>
      <c r="O482" s="3"/>
      <c r="P482" s="3"/>
      <c r="Q482" s="3"/>
      <c r="R482" s="3"/>
      <c r="S482" s="3"/>
      <c r="T482" s="3"/>
      <c r="U482" s="3"/>
      <c r="V482" s="3"/>
      <c r="W482" s="3"/>
      <c r="X482" s="3"/>
      <c r="Y482" s="3"/>
      <c r="Z482" s="3"/>
    </row>
    <row r="483" spans="1:26" ht="31.2">
      <c r="A483" s="1"/>
      <c r="B483" s="2"/>
      <c r="C483" s="2"/>
      <c r="D483" s="3"/>
      <c r="E483" s="3"/>
      <c r="F483" s="3"/>
      <c r="G483" s="3"/>
      <c r="H483" s="3"/>
      <c r="I483" s="3"/>
      <c r="J483" s="3"/>
      <c r="K483" s="3"/>
      <c r="L483" s="3"/>
      <c r="M483" s="3"/>
      <c r="N483" s="3"/>
      <c r="O483" s="3"/>
      <c r="P483" s="3"/>
      <c r="Q483" s="3"/>
      <c r="R483" s="3"/>
      <c r="S483" s="3"/>
      <c r="T483" s="3"/>
      <c r="U483" s="3"/>
      <c r="V483" s="3"/>
      <c r="W483" s="3"/>
      <c r="X483" s="3"/>
      <c r="Y483" s="3"/>
      <c r="Z483" s="3"/>
    </row>
    <row r="484" spans="1:26" ht="31.2">
      <c r="A484" s="1"/>
      <c r="B484" s="2"/>
      <c r="C484" s="2"/>
      <c r="D484" s="3"/>
      <c r="E484" s="3"/>
      <c r="F484" s="3"/>
      <c r="G484" s="3"/>
      <c r="H484" s="3"/>
      <c r="I484" s="3"/>
      <c r="J484" s="3"/>
      <c r="K484" s="3"/>
      <c r="L484" s="3"/>
      <c r="M484" s="3"/>
      <c r="N484" s="3"/>
      <c r="O484" s="3"/>
      <c r="P484" s="3"/>
      <c r="Q484" s="3"/>
      <c r="R484" s="3"/>
      <c r="S484" s="3"/>
      <c r="T484" s="3"/>
      <c r="U484" s="3"/>
      <c r="V484" s="3"/>
      <c r="W484" s="3"/>
      <c r="X484" s="3"/>
      <c r="Y484" s="3"/>
      <c r="Z484" s="3"/>
    </row>
    <row r="485" spans="1:26" ht="31.2">
      <c r="A485" s="1"/>
      <c r="B485" s="2"/>
      <c r="C485" s="2"/>
      <c r="D485" s="3"/>
      <c r="E485" s="3"/>
      <c r="F485" s="3"/>
      <c r="G485" s="3"/>
      <c r="H485" s="3"/>
      <c r="I485" s="3"/>
      <c r="J485" s="3"/>
      <c r="K485" s="3"/>
      <c r="L485" s="3"/>
      <c r="M485" s="3"/>
      <c r="N485" s="3"/>
      <c r="O485" s="3"/>
      <c r="P485" s="3"/>
      <c r="Q485" s="3"/>
      <c r="R485" s="3"/>
      <c r="S485" s="3"/>
      <c r="T485" s="3"/>
      <c r="U485" s="3"/>
      <c r="V485" s="3"/>
      <c r="W485" s="3"/>
      <c r="X485" s="3"/>
      <c r="Y485" s="3"/>
      <c r="Z485" s="3"/>
    </row>
    <row r="486" spans="1:26" ht="31.2">
      <c r="A486" s="1"/>
      <c r="B486" s="2"/>
      <c r="C486" s="2"/>
      <c r="D486" s="3"/>
      <c r="E486" s="3"/>
      <c r="F486" s="3"/>
      <c r="G486" s="3"/>
      <c r="H486" s="3"/>
      <c r="I486" s="3"/>
      <c r="J486" s="3"/>
      <c r="K486" s="3"/>
      <c r="L486" s="3"/>
      <c r="M486" s="3"/>
      <c r="N486" s="3"/>
      <c r="O486" s="3"/>
      <c r="P486" s="3"/>
      <c r="Q486" s="3"/>
      <c r="R486" s="3"/>
      <c r="S486" s="3"/>
      <c r="T486" s="3"/>
      <c r="U486" s="3"/>
      <c r="V486" s="3"/>
      <c r="W486" s="3"/>
      <c r="X486" s="3"/>
      <c r="Y486" s="3"/>
      <c r="Z486" s="3"/>
    </row>
    <row r="487" spans="1:26" ht="31.2">
      <c r="A487" s="1"/>
      <c r="B487" s="2"/>
      <c r="C487" s="2"/>
      <c r="D487" s="3"/>
      <c r="E487" s="3"/>
      <c r="F487" s="3"/>
      <c r="G487" s="3"/>
      <c r="H487" s="3"/>
      <c r="I487" s="3"/>
      <c r="J487" s="3"/>
      <c r="K487" s="3"/>
      <c r="L487" s="3"/>
      <c r="M487" s="3"/>
      <c r="N487" s="3"/>
      <c r="O487" s="3"/>
      <c r="P487" s="3"/>
      <c r="Q487" s="3"/>
      <c r="R487" s="3"/>
      <c r="S487" s="3"/>
      <c r="T487" s="3"/>
      <c r="U487" s="3"/>
      <c r="V487" s="3"/>
      <c r="W487" s="3"/>
      <c r="X487" s="3"/>
      <c r="Y487" s="3"/>
      <c r="Z487" s="3"/>
    </row>
    <row r="488" spans="1:26" ht="31.2">
      <c r="A488" s="1"/>
      <c r="B488" s="2"/>
      <c r="C488" s="2"/>
      <c r="D488" s="3"/>
      <c r="E488" s="3"/>
      <c r="F488" s="3"/>
      <c r="G488" s="3"/>
      <c r="H488" s="3"/>
      <c r="I488" s="3"/>
      <c r="J488" s="3"/>
      <c r="K488" s="3"/>
      <c r="L488" s="3"/>
      <c r="M488" s="3"/>
      <c r="N488" s="3"/>
      <c r="O488" s="3"/>
      <c r="P488" s="3"/>
      <c r="Q488" s="3"/>
      <c r="R488" s="3"/>
      <c r="S488" s="3"/>
      <c r="T488" s="3"/>
      <c r="U488" s="3"/>
      <c r="V488" s="3"/>
      <c r="W488" s="3"/>
      <c r="X488" s="3"/>
      <c r="Y488" s="3"/>
      <c r="Z488" s="3"/>
    </row>
    <row r="489" spans="1:26" ht="31.2">
      <c r="A489" s="1"/>
      <c r="B489" s="2"/>
      <c r="C489" s="2"/>
      <c r="D489" s="3"/>
      <c r="E489" s="3"/>
      <c r="F489" s="3"/>
      <c r="G489" s="3"/>
      <c r="H489" s="3"/>
      <c r="I489" s="3"/>
      <c r="J489" s="3"/>
      <c r="K489" s="3"/>
      <c r="L489" s="3"/>
      <c r="M489" s="3"/>
      <c r="N489" s="3"/>
      <c r="O489" s="3"/>
      <c r="P489" s="3"/>
      <c r="Q489" s="3"/>
      <c r="R489" s="3"/>
      <c r="S489" s="3"/>
      <c r="T489" s="3"/>
      <c r="U489" s="3"/>
      <c r="V489" s="3"/>
      <c r="W489" s="3"/>
      <c r="X489" s="3"/>
      <c r="Y489" s="3"/>
      <c r="Z489" s="3"/>
    </row>
    <row r="490" spans="1:26" ht="31.2">
      <c r="A490" s="1"/>
      <c r="B490" s="2"/>
      <c r="C490" s="2"/>
      <c r="D490" s="3"/>
      <c r="E490" s="3"/>
      <c r="F490" s="3"/>
      <c r="G490" s="3"/>
      <c r="H490" s="3"/>
      <c r="I490" s="3"/>
      <c r="J490" s="3"/>
      <c r="K490" s="3"/>
      <c r="L490" s="3"/>
      <c r="M490" s="3"/>
      <c r="N490" s="3"/>
      <c r="O490" s="3"/>
      <c r="P490" s="3"/>
      <c r="Q490" s="3"/>
      <c r="R490" s="3"/>
      <c r="S490" s="3"/>
      <c r="T490" s="3"/>
      <c r="U490" s="3"/>
      <c r="V490" s="3"/>
      <c r="W490" s="3"/>
      <c r="X490" s="3"/>
      <c r="Y490" s="3"/>
      <c r="Z490" s="3"/>
    </row>
    <row r="491" spans="1:26" ht="31.2">
      <c r="A491" s="1"/>
      <c r="B491" s="2"/>
      <c r="C491" s="2"/>
      <c r="D491" s="3"/>
      <c r="E491" s="3"/>
      <c r="F491" s="3"/>
      <c r="G491" s="3"/>
      <c r="H491" s="3"/>
      <c r="I491" s="3"/>
      <c r="J491" s="3"/>
      <c r="K491" s="3"/>
      <c r="L491" s="3"/>
      <c r="M491" s="3"/>
      <c r="N491" s="3"/>
      <c r="O491" s="3"/>
      <c r="P491" s="3"/>
      <c r="Q491" s="3"/>
      <c r="R491" s="3"/>
      <c r="S491" s="3"/>
      <c r="T491" s="3"/>
      <c r="U491" s="3"/>
      <c r="V491" s="3"/>
      <c r="W491" s="3"/>
      <c r="X491" s="3"/>
      <c r="Y491" s="3"/>
      <c r="Z491" s="3"/>
    </row>
    <row r="492" spans="1:26" ht="31.2">
      <c r="A492" s="1"/>
      <c r="B492" s="2"/>
      <c r="C492" s="2"/>
      <c r="D492" s="3"/>
      <c r="E492" s="3"/>
      <c r="F492" s="3"/>
      <c r="G492" s="3"/>
      <c r="H492" s="3"/>
      <c r="I492" s="3"/>
      <c r="J492" s="3"/>
      <c r="K492" s="3"/>
      <c r="L492" s="3"/>
      <c r="M492" s="3"/>
      <c r="N492" s="3"/>
      <c r="O492" s="3"/>
      <c r="P492" s="3"/>
      <c r="Q492" s="3"/>
      <c r="R492" s="3"/>
      <c r="S492" s="3"/>
      <c r="T492" s="3"/>
      <c r="U492" s="3"/>
      <c r="V492" s="3"/>
      <c r="W492" s="3"/>
      <c r="X492" s="3"/>
      <c r="Y492" s="3"/>
      <c r="Z492" s="3"/>
    </row>
    <row r="493" spans="1:26" ht="31.2">
      <c r="A493" s="1"/>
      <c r="B493" s="2"/>
      <c r="C493" s="2"/>
      <c r="D493" s="3"/>
      <c r="E493" s="3"/>
      <c r="F493" s="3"/>
      <c r="G493" s="3"/>
      <c r="H493" s="3"/>
      <c r="I493" s="3"/>
      <c r="J493" s="3"/>
      <c r="K493" s="3"/>
      <c r="L493" s="3"/>
      <c r="M493" s="3"/>
      <c r="N493" s="3"/>
      <c r="O493" s="3"/>
      <c r="P493" s="3"/>
      <c r="Q493" s="3"/>
      <c r="R493" s="3"/>
      <c r="S493" s="3"/>
      <c r="T493" s="3"/>
      <c r="U493" s="3"/>
      <c r="V493" s="3"/>
      <c r="W493" s="3"/>
      <c r="X493" s="3"/>
      <c r="Y493" s="3"/>
      <c r="Z493" s="3"/>
    </row>
    <row r="494" spans="1:26" ht="31.2">
      <c r="A494" s="1"/>
      <c r="B494" s="2"/>
      <c r="C494" s="2"/>
      <c r="D494" s="3"/>
      <c r="E494" s="3"/>
      <c r="F494" s="3"/>
      <c r="G494" s="3"/>
      <c r="H494" s="3"/>
      <c r="I494" s="3"/>
      <c r="J494" s="3"/>
      <c r="K494" s="3"/>
      <c r="L494" s="3"/>
      <c r="M494" s="3"/>
      <c r="N494" s="3"/>
      <c r="O494" s="3"/>
      <c r="P494" s="3"/>
      <c r="Q494" s="3"/>
      <c r="R494" s="3"/>
      <c r="S494" s="3"/>
      <c r="T494" s="3"/>
      <c r="U494" s="3"/>
      <c r="V494" s="3"/>
      <c r="W494" s="3"/>
      <c r="X494" s="3"/>
      <c r="Y494" s="3"/>
      <c r="Z494" s="3"/>
    </row>
    <row r="495" spans="1:26" ht="31.2">
      <c r="A495" s="1"/>
      <c r="B495" s="2"/>
      <c r="C495" s="2"/>
      <c r="D495" s="3"/>
      <c r="E495" s="3"/>
      <c r="F495" s="3"/>
      <c r="G495" s="3"/>
      <c r="H495" s="3"/>
      <c r="I495" s="3"/>
      <c r="J495" s="3"/>
      <c r="K495" s="3"/>
      <c r="L495" s="3"/>
      <c r="M495" s="3"/>
      <c r="N495" s="3"/>
      <c r="O495" s="3"/>
      <c r="P495" s="3"/>
      <c r="Q495" s="3"/>
      <c r="R495" s="3"/>
      <c r="S495" s="3"/>
      <c r="T495" s="3"/>
      <c r="U495" s="3"/>
      <c r="V495" s="3"/>
      <c r="W495" s="3"/>
      <c r="X495" s="3"/>
      <c r="Y495" s="3"/>
      <c r="Z495" s="3"/>
    </row>
    <row r="496" spans="1:26" ht="31.2">
      <c r="A496" s="1"/>
      <c r="B496" s="2"/>
      <c r="C496" s="2"/>
      <c r="D496" s="3"/>
      <c r="E496" s="3"/>
      <c r="F496" s="3"/>
      <c r="G496" s="3"/>
      <c r="H496" s="3"/>
      <c r="I496" s="3"/>
      <c r="J496" s="3"/>
      <c r="K496" s="3"/>
      <c r="L496" s="3"/>
      <c r="M496" s="3"/>
      <c r="N496" s="3"/>
      <c r="O496" s="3"/>
      <c r="P496" s="3"/>
      <c r="Q496" s="3"/>
      <c r="R496" s="3"/>
      <c r="S496" s="3"/>
      <c r="T496" s="3"/>
      <c r="U496" s="3"/>
      <c r="V496" s="3"/>
      <c r="W496" s="3"/>
      <c r="X496" s="3"/>
      <c r="Y496" s="3"/>
      <c r="Z496" s="3"/>
    </row>
    <row r="497" spans="1:26" ht="31.2">
      <c r="A497" s="1"/>
      <c r="B497" s="2"/>
      <c r="C497" s="2"/>
      <c r="D497" s="3"/>
      <c r="E497" s="3"/>
      <c r="F497" s="3"/>
      <c r="G497" s="3"/>
      <c r="H497" s="3"/>
      <c r="I497" s="3"/>
      <c r="J497" s="3"/>
      <c r="K497" s="3"/>
      <c r="L497" s="3"/>
      <c r="M497" s="3"/>
      <c r="N497" s="3"/>
      <c r="O497" s="3"/>
      <c r="P497" s="3"/>
      <c r="Q497" s="3"/>
      <c r="R497" s="3"/>
      <c r="S497" s="3"/>
      <c r="T497" s="3"/>
      <c r="U497" s="3"/>
      <c r="V497" s="3"/>
      <c r="W497" s="3"/>
      <c r="X497" s="3"/>
      <c r="Y497" s="3"/>
      <c r="Z497" s="3"/>
    </row>
    <row r="498" spans="1:26" ht="31.2">
      <c r="A498" s="1"/>
      <c r="B498" s="2"/>
      <c r="C498" s="2"/>
      <c r="D498" s="3"/>
      <c r="E498" s="3"/>
      <c r="F498" s="3"/>
      <c r="G498" s="3"/>
      <c r="H498" s="3"/>
      <c r="I498" s="3"/>
      <c r="J498" s="3"/>
      <c r="K498" s="3"/>
      <c r="L498" s="3"/>
      <c r="M498" s="3"/>
      <c r="N498" s="3"/>
      <c r="O498" s="3"/>
      <c r="P498" s="3"/>
      <c r="Q498" s="3"/>
      <c r="R498" s="3"/>
      <c r="S498" s="3"/>
      <c r="T498" s="3"/>
      <c r="U498" s="3"/>
      <c r="V498" s="3"/>
      <c r="W498" s="3"/>
      <c r="X498" s="3"/>
      <c r="Y498" s="3"/>
      <c r="Z498" s="3"/>
    </row>
    <row r="499" spans="1:26" ht="31.2">
      <c r="A499" s="1"/>
      <c r="B499" s="2"/>
      <c r="C499" s="2"/>
      <c r="D499" s="3"/>
      <c r="E499" s="3"/>
      <c r="F499" s="3"/>
      <c r="G499" s="3"/>
      <c r="H499" s="3"/>
      <c r="I499" s="3"/>
      <c r="J499" s="3"/>
      <c r="K499" s="3"/>
      <c r="L499" s="3"/>
      <c r="M499" s="3"/>
      <c r="N499" s="3"/>
      <c r="O499" s="3"/>
      <c r="P499" s="3"/>
      <c r="Q499" s="3"/>
      <c r="R499" s="3"/>
      <c r="S499" s="3"/>
      <c r="T499" s="3"/>
      <c r="U499" s="3"/>
      <c r="V499" s="3"/>
      <c r="W499" s="3"/>
      <c r="X499" s="3"/>
      <c r="Y499" s="3"/>
      <c r="Z499" s="3"/>
    </row>
    <row r="500" spans="1:26" ht="31.2">
      <c r="A500" s="1"/>
      <c r="B500" s="2"/>
      <c r="C500" s="2"/>
      <c r="D500" s="3"/>
      <c r="E500" s="3"/>
      <c r="F500" s="3"/>
      <c r="G500" s="3"/>
      <c r="H500" s="3"/>
      <c r="I500" s="3"/>
      <c r="J500" s="3"/>
      <c r="K500" s="3"/>
      <c r="L500" s="3"/>
      <c r="M500" s="3"/>
      <c r="N500" s="3"/>
      <c r="O500" s="3"/>
      <c r="P500" s="3"/>
      <c r="Q500" s="3"/>
      <c r="R500" s="3"/>
      <c r="S500" s="3"/>
      <c r="T500" s="3"/>
      <c r="U500" s="3"/>
      <c r="V500" s="3"/>
      <c r="W500" s="3"/>
      <c r="X500" s="3"/>
      <c r="Y500" s="3"/>
      <c r="Z500" s="3"/>
    </row>
    <row r="501" spans="1:26" ht="31.2">
      <c r="A501" s="1"/>
      <c r="B501" s="2"/>
      <c r="C501" s="2"/>
      <c r="D501" s="3"/>
      <c r="E501" s="3"/>
      <c r="F501" s="3"/>
      <c r="G501" s="3"/>
      <c r="H501" s="3"/>
      <c r="I501" s="3"/>
      <c r="J501" s="3"/>
      <c r="K501" s="3"/>
      <c r="L501" s="3"/>
      <c r="M501" s="3"/>
      <c r="N501" s="3"/>
      <c r="O501" s="3"/>
      <c r="P501" s="3"/>
      <c r="Q501" s="3"/>
      <c r="R501" s="3"/>
      <c r="S501" s="3"/>
      <c r="T501" s="3"/>
      <c r="U501" s="3"/>
      <c r="V501" s="3"/>
      <c r="W501" s="3"/>
      <c r="X501" s="3"/>
      <c r="Y501" s="3"/>
      <c r="Z501" s="3"/>
    </row>
    <row r="502" spans="1:26" ht="31.2">
      <c r="A502" s="1"/>
      <c r="B502" s="2"/>
      <c r="C502" s="2"/>
      <c r="D502" s="3"/>
      <c r="E502" s="3"/>
      <c r="F502" s="3"/>
      <c r="G502" s="3"/>
      <c r="H502" s="3"/>
      <c r="I502" s="3"/>
      <c r="J502" s="3"/>
      <c r="K502" s="3"/>
      <c r="L502" s="3"/>
      <c r="M502" s="3"/>
      <c r="N502" s="3"/>
      <c r="O502" s="3"/>
      <c r="P502" s="3"/>
      <c r="Q502" s="3"/>
      <c r="R502" s="3"/>
      <c r="S502" s="3"/>
      <c r="T502" s="3"/>
      <c r="U502" s="3"/>
      <c r="V502" s="3"/>
      <c r="W502" s="3"/>
      <c r="X502" s="3"/>
      <c r="Y502" s="3"/>
      <c r="Z502" s="3"/>
    </row>
    <row r="503" spans="1:26" ht="31.2">
      <c r="A503" s="1"/>
      <c r="B503" s="2"/>
      <c r="C503" s="2"/>
      <c r="D503" s="3"/>
      <c r="E503" s="3"/>
      <c r="F503" s="3"/>
      <c r="G503" s="3"/>
      <c r="H503" s="3"/>
      <c r="I503" s="3"/>
      <c r="J503" s="3"/>
      <c r="K503" s="3"/>
      <c r="L503" s="3"/>
      <c r="M503" s="3"/>
      <c r="N503" s="3"/>
      <c r="O503" s="3"/>
      <c r="P503" s="3"/>
      <c r="Q503" s="3"/>
      <c r="R503" s="3"/>
      <c r="S503" s="3"/>
      <c r="T503" s="3"/>
      <c r="U503" s="3"/>
      <c r="V503" s="3"/>
      <c r="W503" s="3"/>
      <c r="X503" s="3"/>
      <c r="Y503" s="3"/>
      <c r="Z503" s="3"/>
    </row>
    <row r="504" spans="1:26" ht="31.2">
      <c r="A504" s="1"/>
      <c r="B504" s="2"/>
      <c r="C504" s="2"/>
      <c r="D504" s="3"/>
      <c r="E504" s="3"/>
      <c r="F504" s="3"/>
      <c r="G504" s="3"/>
      <c r="H504" s="3"/>
      <c r="I504" s="3"/>
      <c r="J504" s="3"/>
      <c r="K504" s="3"/>
      <c r="L504" s="3"/>
      <c r="M504" s="3"/>
      <c r="N504" s="3"/>
      <c r="O504" s="3"/>
      <c r="P504" s="3"/>
      <c r="Q504" s="3"/>
      <c r="R504" s="3"/>
      <c r="S504" s="3"/>
      <c r="T504" s="3"/>
      <c r="U504" s="3"/>
      <c r="V504" s="3"/>
      <c r="W504" s="3"/>
      <c r="X504" s="3"/>
      <c r="Y504" s="3"/>
      <c r="Z504" s="3"/>
    </row>
    <row r="505" spans="1:26" ht="31.2">
      <c r="A505" s="1"/>
      <c r="B505" s="2"/>
      <c r="C505" s="2"/>
      <c r="D505" s="3"/>
      <c r="E505" s="3"/>
      <c r="F505" s="3"/>
      <c r="G505" s="3"/>
      <c r="H505" s="3"/>
      <c r="I505" s="3"/>
      <c r="J505" s="3"/>
      <c r="K505" s="3"/>
      <c r="L505" s="3"/>
      <c r="M505" s="3"/>
      <c r="N505" s="3"/>
      <c r="O505" s="3"/>
      <c r="P505" s="3"/>
      <c r="Q505" s="3"/>
      <c r="R505" s="3"/>
      <c r="S505" s="3"/>
      <c r="T505" s="3"/>
      <c r="U505" s="3"/>
      <c r="V505" s="3"/>
      <c r="W505" s="3"/>
      <c r="X505" s="3"/>
      <c r="Y505" s="3"/>
      <c r="Z505" s="3"/>
    </row>
    <row r="506" spans="1:26" ht="31.2">
      <c r="A506" s="1"/>
      <c r="B506" s="2"/>
      <c r="C506" s="2"/>
      <c r="D506" s="3"/>
      <c r="E506" s="3"/>
      <c r="F506" s="3"/>
      <c r="G506" s="3"/>
      <c r="H506" s="3"/>
      <c r="I506" s="3"/>
      <c r="J506" s="3"/>
      <c r="K506" s="3"/>
      <c r="L506" s="3"/>
      <c r="M506" s="3"/>
      <c r="N506" s="3"/>
      <c r="O506" s="3"/>
      <c r="P506" s="3"/>
      <c r="Q506" s="3"/>
      <c r="R506" s="3"/>
      <c r="S506" s="3"/>
      <c r="T506" s="3"/>
      <c r="U506" s="3"/>
      <c r="V506" s="3"/>
      <c r="W506" s="3"/>
      <c r="X506" s="3"/>
      <c r="Y506" s="3"/>
      <c r="Z506" s="3"/>
    </row>
    <row r="507" spans="1:26" ht="31.2">
      <c r="A507" s="1"/>
      <c r="B507" s="2"/>
      <c r="C507" s="2"/>
      <c r="D507" s="3"/>
      <c r="E507" s="3"/>
      <c r="F507" s="3"/>
      <c r="G507" s="3"/>
      <c r="H507" s="3"/>
      <c r="I507" s="3"/>
      <c r="J507" s="3"/>
      <c r="K507" s="3"/>
      <c r="L507" s="3"/>
      <c r="M507" s="3"/>
      <c r="N507" s="3"/>
      <c r="O507" s="3"/>
      <c r="P507" s="3"/>
      <c r="Q507" s="3"/>
      <c r="R507" s="3"/>
      <c r="S507" s="3"/>
      <c r="T507" s="3"/>
      <c r="U507" s="3"/>
      <c r="V507" s="3"/>
      <c r="W507" s="3"/>
      <c r="X507" s="3"/>
      <c r="Y507" s="3"/>
      <c r="Z507" s="3"/>
    </row>
    <row r="508" spans="1:26" ht="31.2">
      <c r="A508" s="1"/>
      <c r="B508" s="2"/>
      <c r="C508" s="2"/>
      <c r="D508" s="3"/>
      <c r="E508" s="3"/>
      <c r="F508" s="3"/>
      <c r="G508" s="3"/>
      <c r="H508" s="3"/>
      <c r="I508" s="3"/>
      <c r="J508" s="3"/>
      <c r="K508" s="3"/>
      <c r="L508" s="3"/>
      <c r="M508" s="3"/>
      <c r="N508" s="3"/>
      <c r="O508" s="3"/>
      <c r="P508" s="3"/>
      <c r="Q508" s="3"/>
      <c r="R508" s="3"/>
      <c r="S508" s="3"/>
      <c r="T508" s="3"/>
      <c r="U508" s="3"/>
      <c r="V508" s="3"/>
      <c r="W508" s="3"/>
      <c r="X508" s="3"/>
      <c r="Y508" s="3"/>
      <c r="Z508" s="3"/>
    </row>
    <row r="509" spans="1:26" ht="31.2">
      <c r="A509" s="1"/>
      <c r="B509" s="2"/>
      <c r="C509" s="2"/>
      <c r="D509" s="3"/>
      <c r="E509" s="3"/>
      <c r="F509" s="3"/>
      <c r="G509" s="3"/>
      <c r="H509" s="3"/>
      <c r="I509" s="3"/>
      <c r="J509" s="3"/>
      <c r="K509" s="3"/>
      <c r="L509" s="3"/>
      <c r="M509" s="3"/>
      <c r="N509" s="3"/>
      <c r="O509" s="3"/>
      <c r="P509" s="3"/>
      <c r="Q509" s="3"/>
      <c r="R509" s="3"/>
      <c r="S509" s="3"/>
      <c r="T509" s="3"/>
      <c r="U509" s="3"/>
      <c r="V509" s="3"/>
      <c r="W509" s="3"/>
      <c r="X509" s="3"/>
      <c r="Y509" s="3"/>
      <c r="Z509" s="3"/>
    </row>
    <row r="510" spans="1:26" ht="31.2">
      <c r="A510" s="1"/>
      <c r="B510" s="2"/>
      <c r="C510" s="2"/>
      <c r="D510" s="3"/>
      <c r="E510" s="3"/>
      <c r="F510" s="3"/>
      <c r="G510" s="3"/>
      <c r="H510" s="3"/>
      <c r="I510" s="3"/>
      <c r="J510" s="3"/>
      <c r="K510" s="3"/>
      <c r="L510" s="3"/>
      <c r="M510" s="3"/>
      <c r="N510" s="3"/>
      <c r="O510" s="3"/>
      <c r="P510" s="3"/>
      <c r="Q510" s="3"/>
      <c r="R510" s="3"/>
      <c r="S510" s="3"/>
      <c r="T510" s="3"/>
      <c r="U510" s="3"/>
      <c r="V510" s="3"/>
      <c r="W510" s="3"/>
      <c r="X510" s="3"/>
      <c r="Y510" s="3"/>
      <c r="Z510" s="3"/>
    </row>
    <row r="511" spans="1:26" ht="31.2">
      <c r="A511" s="1"/>
      <c r="B511" s="2"/>
      <c r="C511" s="2"/>
      <c r="D511" s="3"/>
      <c r="E511" s="3"/>
      <c r="F511" s="3"/>
      <c r="G511" s="3"/>
      <c r="H511" s="3"/>
      <c r="I511" s="3"/>
      <c r="J511" s="3"/>
      <c r="K511" s="3"/>
      <c r="L511" s="3"/>
      <c r="M511" s="3"/>
      <c r="N511" s="3"/>
      <c r="O511" s="3"/>
      <c r="P511" s="3"/>
      <c r="Q511" s="3"/>
      <c r="R511" s="3"/>
      <c r="S511" s="3"/>
      <c r="T511" s="3"/>
      <c r="U511" s="3"/>
      <c r="V511" s="3"/>
      <c r="W511" s="3"/>
      <c r="X511" s="3"/>
      <c r="Y511" s="3"/>
      <c r="Z511" s="3"/>
    </row>
    <row r="512" spans="1:26" ht="31.2">
      <c r="A512" s="1"/>
      <c r="B512" s="2"/>
      <c r="C512" s="2"/>
      <c r="D512" s="3"/>
      <c r="E512" s="3"/>
      <c r="F512" s="3"/>
      <c r="G512" s="3"/>
      <c r="H512" s="3"/>
      <c r="I512" s="3"/>
      <c r="J512" s="3"/>
      <c r="K512" s="3"/>
      <c r="L512" s="3"/>
      <c r="M512" s="3"/>
      <c r="N512" s="3"/>
      <c r="O512" s="3"/>
      <c r="P512" s="3"/>
      <c r="Q512" s="3"/>
      <c r="R512" s="3"/>
      <c r="S512" s="3"/>
      <c r="T512" s="3"/>
      <c r="U512" s="3"/>
      <c r="V512" s="3"/>
      <c r="W512" s="3"/>
      <c r="X512" s="3"/>
      <c r="Y512" s="3"/>
      <c r="Z512" s="3"/>
    </row>
    <row r="513" spans="1:26" ht="31.2">
      <c r="A513" s="1"/>
      <c r="B513" s="2"/>
      <c r="C513" s="2"/>
      <c r="D513" s="3"/>
      <c r="E513" s="3"/>
      <c r="F513" s="3"/>
      <c r="G513" s="3"/>
      <c r="H513" s="3"/>
      <c r="I513" s="3"/>
      <c r="J513" s="3"/>
      <c r="K513" s="3"/>
      <c r="L513" s="3"/>
      <c r="M513" s="3"/>
      <c r="N513" s="3"/>
      <c r="O513" s="3"/>
      <c r="P513" s="3"/>
      <c r="Q513" s="3"/>
      <c r="R513" s="3"/>
      <c r="S513" s="3"/>
      <c r="T513" s="3"/>
      <c r="U513" s="3"/>
      <c r="V513" s="3"/>
      <c r="W513" s="3"/>
      <c r="X513" s="3"/>
      <c r="Y513" s="3"/>
      <c r="Z513" s="3"/>
    </row>
    <row r="514" spans="1:26" ht="31.2">
      <c r="A514" s="1"/>
      <c r="B514" s="2"/>
      <c r="C514" s="2"/>
      <c r="D514" s="3"/>
      <c r="E514" s="3"/>
      <c r="F514" s="3"/>
      <c r="G514" s="3"/>
      <c r="H514" s="3"/>
      <c r="I514" s="3"/>
      <c r="J514" s="3"/>
      <c r="K514" s="3"/>
      <c r="L514" s="3"/>
      <c r="M514" s="3"/>
      <c r="N514" s="3"/>
      <c r="O514" s="3"/>
      <c r="P514" s="3"/>
      <c r="Q514" s="3"/>
      <c r="R514" s="3"/>
      <c r="S514" s="3"/>
      <c r="T514" s="3"/>
      <c r="U514" s="3"/>
      <c r="V514" s="3"/>
      <c r="W514" s="3"/>
      <c r="X514" s="3"/>
      <c r="Y514" s="3"/>
      <c r="Z514" s="3"/>
    </row>
    <row r="515" spans="1:26" ht="31.2">
      <c r="A515" s="1"/>
      <c r="B515" s="2"/>
      <c r="C515" s="2"/>
      <c r="D515" s="3"/>
      <c r="E515" s="3"/>
      <c r="F515" s="3"/>
      <c r="G515" s="3"/>
      <c r="H515" s="3"/>
      <c r="I515" s="3"/>
      <c r="J515" s="3"/>
      <c r="K515" s="3"/>
      <c r="L515" s="3"/>
      <c r="M515" s="3"/>
      <c r="N515" s="3"/>
      <c r="O515" s="3"/>
      <c r="P515" s="3"/>
      <c r="Q515" s="3"/>
      <c r="R515" s="3"/>
      <c r="S515" s="3"/>
      <c r="T515" s="3"/>
      <c r="U515" s="3"/>
      <c r="V515" s="3"/>
      <c r="W515" s="3"/>
      <c r="X515" s="3"/>
      <c r="Y515" s="3"/>
      <c r="Z515" s="3"/>
    </row>
    <row r="516" spans="1:26" ht="31.2">
      <c r="A516" s="1"/>
      <c r="B516" s="2"/>
      <c r="C516" s="2"/>
      <c r="D516" s="3"/>
      <c r="E516" s="3"/>
      <c r="F516" s="3"/>
      <c r="G516" s="3"/>
      <c r="H516" s="3"/>
      <c r="I516" s="3"/>
      <c r="J516" s="3"/>
      <c r="K516" s="3"/>
      <c r="L516" s="3"/>
      <c r="M516" s="3"/>
      <c r="N516" s="3"/>
      <c r="O516" s="3"/>
      <c r="P516" s="3"/>
      <c r="Q516" s="3"/>
      <c r="R516" s="3"/>
      <c r="S516" s="3"/>
      <c r="T516" s="3"/>
      <c r="U516" s="3"/>
      <c r="V516" s="3"/>
      <c r="W516" s="3"/>
      <c r="X516" s="3"/>
      <c r="Y516" s="3"/>
      <c r="Z516" s="3"/>
    </row>
    <row r="517" spans="1:26" ht="31.2">
      <c r="A517" s="1"/>
      <c r="B517" s="2"/>
      <c r="C517" s="2"/>
      <c r="D517" s="3"/>
      <c r="E517" s="3"/>
      <c r="F517" s="3"/>
      <c r="G517" s="3"/>
      <c r="H517" s="3"/>
      <c r="I517" s="3"/>
      <c r="J517" s="3"/>
      <c r="K517" s="3"/>
      <c r="L517" s="3"/>
      <c r="M517" s="3"/>
      <c r="N517" s="3"/>
      <c r="O517" s="3"/>
      <c r="P517" s="3"/>
      <c r="Q517" s="3"/>
      <c r="R517" s="3"/>
      <c r="S517" s="3"/>
      <c r="T517" s="3"/>
      <c r="U517" s="3"/>
      <c r="V517" s="3"/>
      <c r="W517" s="3"/>
      <c r="X517" s="3"/>
      <c r="Y517" s="3"/>
      <c r="Z517" s="3"/>
    </row>
    <row r="518" spans="1:26" ht="31.2">
      <c r="A518" s="1"/>
      <c r="B518" s="2"/>
      <c r="C518" s="2"/>
      <c r="D518" s="3"/>
      <c r="E518" s="3"/>
      <c r="F518" s="3"/>
      <c r="G518" s="3"/>
      <c r="H518" s="3"/>
      <c r="I518" s="3"/>
      <c r="J518" s="3"/>
      <c r="K518" s="3"/>
      <c r="L518" s="3"/>
      <c r="M518" s="3"/>
      <c r="N518" s="3"/>
      <c r="O518" s="3"/>
      <c r="P518" s="3"/>
      <c r="Q518" s="3"/>
      <c r="R518" s="3"/>
      <c r="S518" s="3"/>
      <c r="T518" s="3"/>
      <c r="U518" s="3"/>
      <c r="V518" s="3"/>
      <c r="W518" s="3"/>
      <c r="X518" s="3"/>
      <c r="Y518" s="3"/>
      <c r="Z518" s="3"/>
    </row>
    <row r="519" spans="1:26" ht="31.2">
      <c r="A519" s="1"/>
      <c r="B519" s="2"/>
      <c r="C519" s="2"/>
      <c r="D519" s="3"/>
      <c r="E519" s="3"/>
      <c r="F519" s="3"/>
      <c r="G519" s="3"/>
      <c r="H519" s="3"/>
      <c r="I519" s="3"/>
      <c r="J519" s="3"/>
      <c r="K519" s="3"/>
      <c r="L519" s="3"/>
      <c r="M519" s="3"/>
      <c r="N519" s="3"/>
      <c r="O519" s="3"/>
      <c r="P519" s="3"/>
      <c r="Q519" s="3"/>
      <c r="R519" s="3"/>
      <c r="S519" s="3"/>
      <c r="T519" s="3"/>
      <c r="U519" s="3"/>
      <c r="V519" s="3"/>
      <c r="W519" s="3"/>
      <c r="X519" s="3"/>
      <c r="Y519" s="3"/>
      <c r="Z519" s="3"/>
    </row>
    <row r="520" spans="1:26" ht="31.2">
      <c r="A520" s="1"/>
      <c r="B520" s="2"/>
      <c r="C520" s="2"/>
      <c r="D520" s="3"/>
      <c r="E520" s="3"/>
      <c r="F520" s="3"/>
      <c r="G520" s="3"/>
      <c r="H520" s="3"/>
      <c r="I520" s="3"/>
      <c r="J520" s="3"/>
      <c r="K520" s="3"/>
      <c r="L520" s="3"/>
      <c r="M520" s="3"/>
      <c r="N520" s="3"/>
      <c r="O520" s="3"/>
      <c r="P520" s="3"/>
      <c r="Q520" s="3"/>
      <c r="R520" s="3"/>
      <c r="S520" s="3"/>
      <c r="T520" s="3"/>
      <c r="U520" s="3"/>
      <c r="V520" s="3"/>
      <c r="W520" s="3"/>
      <c r="X520" s="3"/>
      <c r="Y520" s="3"/>
      <c r="Z520" s="3"/>
    </row>
    <row r="521" spans="1:26" ht="31.2">
      <c r="A521" s="1"/>
      <c r="B521" s="2"/>
      <c r="C521" s="2"/>
      <c r="D521" s="3"/>
      <c r="E521" s="3"/>
      <c r="F521" s="3"/>
      <c r="G521" s="3"/>
      <c r="H521" s="3"/>
      <c r="I521" s="3"/>
      <c r="J521" s="3"/>
      <c r="K521" s="3"/>
      <c r="L521" s="3"/>
      <c r="M521" s="3"/>
      <c r="N521" s="3"/>
      <c r="O521" s="3"/>
      <c r="P521" s="3"/>
      <c r="Q521" s="3"/>
      <c r="R521" s="3"/>
      <c r="S521" s="3"/>
      <c r="T521" s="3"/>
      <c r="U521" s="3"/>
      <c r="V521" s="3"/>
      <c r="W521" s="3"/>
      <c r="X521" s="3"/>
      <c r="Y521" s="3"/>
      <c r="Z521" s="3"/>
    </row>
    <row r="522" spans="1:26" ht="31.2">
      <c r="A522" s="1"/>
      <c r="B522" s="2"/>
      <c r="C522" s="2"/>
      <c r="D522" s="3"/>
      <c r="E522" s="3"/>
      <c r="F522" s="3"/>
      <c r="G522" s="3"/>
      <c r="H522" s="3"/>
      <c r="I522" s="3"/>
      <c r="J522" s="3"/>
      <c r="K522" s="3"/>
      <c r="L522" s="3"/>
      <c r="M522" s="3"/>
      <c r="N522" s="3"/>
      <c r="O522" s="3"/>
      <c r="P522" s="3"/>
      <c r="Q522" s="3"/>
      <c r="R522" s="3"/>
      <c r="S522" s="3"/>
      <c r="T522" s="3"/>
      <c r="U522" s="3"/>
      <c r="V522" s="3"/>
      <c r="W522" s="3"/>
      <c r="X522" s="3"/>
      <c r="Y522" s="3"/>
      <c r="Z522" s="3"/>
    </row>
    <row r="523" spans="1:26" ht="31.2">
      <c r="A523" s="1"/>
      <c r="B523" s="2"/>
      <c r="C523" s="2"/>
      <c r="D523" s="3"/>
      <c r="E523" s="3"/>
      <c r="F523" s="3"/>
      <c r="G523" s="3"/>
      <c r="H523" s="3"/>
      <c r="I523" s="3"/>
      <c r="J523" s="3"/>
      <c r="K523" s="3"/>
      <c r="L523" s="3"/>
      <c r="M523" s="3"/>
      <c r="N523" s="3"/>
      <c r="O523" s="3"/>
      <c r="P523" s="3"/>
      <c r="Q523" s="3"/>
      <c r="R523" s="3"/>
      <c r="S523" s="3"/>
      <c r="T523" s="3"/>
      <c r="U523" s="3"/>
      <c r="V523" s="3"/>
      <c r="W523" s="3"/>
      <c r="X523" s="3"/>
      <c r="Y523" s="3"/>
      <c r="Z523" s="3"/>
    </row>
    <row r="524" spans="1:26" ht="31.2">
      <c r="A524" s="1"/>
      <c r="B524" s="2"/>
      <c r="C524" s="2"/>
      <c r="D524" s="3"/>
      <c r="E524" s="3"/>
      <c r="F524" s="3"/>
      <c r="G524" s="3"/>
      <c r="H524" s="3"/>
      <c r="I524" s="3"/>
      <c r="J524" s="3"/>
      <c r="K524" s="3"/>
      <c r="L524" s="3"/>
      <c r="M524" s="3"/>
      <c r="N524" s="3"/>
      <c r="O524" s="3"/>
      <c r="P524" s="3"/>
      <c r="Q524" s="3"/>
      <c r="R524" s="3"/>
      <c r="S524" s="3"/>
      <c r="T524" s="3"/>
      <c r="U524" s="3"/>
      <c r="V524" s="3"/>
      <c r="W524" s="3"/>
      <c r="X524" s="3"/>
      <c r="Y524" s="3"/>
      <c r="Z524" s="3"/>
    </row>
    <row r="525" spans="1:26" ht="31.2">
      <c r="A525" s="1"/>
      <c r="B525" s="2"/>
      <c r="C525" s="2"/>
      <c r="D525" s="3"/>
      <c r="E525" s="3"/>
      <c r="F525" s="3"/>
      <c r="G525" s="3"/>
      <c r="H525" s="3"/>
      <c r="I525" s="3"/>
      <c r="J525" s="3"/>
      <c r="K525" s="3"/>
      <c r="L525" s="3"/>
      <c r="M525" s="3"/>
      <c r="N525" s="3"/>
      <c r="O525" s="3"/>
      <c r="P525" s="3"/>
      <c r="Q525" s="3"/>
      <c r="R525" s="3"/>
      <c r="S525" s="3"/>
      <c r="T525" s="3"/>
      <c r="U525" s="3"/>
      <c r="V525" s="3"/>
      <c r="W525" s="3"/>
      <c r="X525" s="3"/>
      <c r="Y525" s="3"/>
      <c r="Z525" s="3"/>
    </row>
    <row r="526" spans="1:26" ht="31.2">
      <c r="A526" s="1"/>
      <c r="B526" s="2"/>
      <c r="C526" s="2"/>
      <c r="D526" s="3"/>
      <c r="E526" s="3"/>
      <c r="F526" s="3"/>
      <c r="G526" s="3"/>
      <c r="H526" s="3"/>
      <c r="I526" s="3"/>
      <c r="J526" s="3"/>
      <c r="K526" s="3"/>
      <c r="L526" s="3"/>
      <c r="M526" s="3"/>
      <c r="N526" s="3"/>
      <c r="O526" s="3"/>
      <c r="P526" s="3"/>
      <c r="Q526" s="3"/>
      <c r="R526" s="3"/>
      <c r="S526" s="3"/>
      <c r="T526" s="3"/>
      <c r="U526" s="3"/>
      <c r="V526" s="3"/>
      <c r="W526" s="3"/>
      <c r="X526" s="3"/>
      <c r="Y526" s="3"/>
      <c r="Z526" s="3"/>
    </row>
    <row r="527" spans="1:26" ht="31.2">
      <c r="A527" s="1"/>
      <c r="B527" s="2"/>
      <c r="C527" s="2"/>
      <c r="D527" s="3"/>
      <c r="E527" s="3"/>
      <c r="F527" s="3"/>
      <c r="G527" s="3"/>
      <c r="H527" s="3"/>
      <c r="I527" s="3"/>
      <c r="J527" s="3"/>
      <c r="K527" s="3"/>
      <c r="L527" s="3"/>
      <c r="M527" s="3"/>
      <c r="N527" s="3"/>
      <c r="O527" s="3"/>
      <c r="P527" s="3"/>
      <c r="Q527" s="3"/>
      <c r="R527" s="3"/>
      <c r="S527" s="3"/>
      <c r="T527" s="3"/>
      <c r="U527" s="3"/>
      <c r="V527" s="3"/>
      <c r="W527" s="3"/>
      <c r="X527" s="3"/>
      <c r="Y527" s="3"/>
      <c r="Z527" s="3"/>
    </row>
    <row r="528" spans="1:26" ht="31.2">
      <c r="A528" s="1"/>
      <c r="B528" s="2"/>
      <c r="C528" s="2"/>
      <c r="D528" s="3"/>
      <c r="E528" s="3"/>
      <c r="F528" s="3"/>
      <c r="G528" s="3"/>
      <c r="H528" s="3"/>
      <c r="I528" s="3"/>
      <c r="J528" s="3"/>
      <c r="K528" s="3"/>
      <c r="L528" s="3"/>
      <c r="M528" s="3"/>
      <c r="N528" s="3"/>
      <c r="O528" s="3"/>
      <c r="P528" s="3"/>
      <c r="Q528" s="3"/>
      <c r="R528" s="3"/>
      <c r="S528" s="3"/>
      <c r="T528" s="3"/>
      <c r="U528" s="3"/>
      <c r="V528" s="3"/>
      <c r="W528" s="3"/>
      <c r="X528" s="3"/>
      <c r="Y528" s="3"/>
      <c r="Z528" s="3"/>
    </row>
    <row r="529" spans="1:26" ht="31.2">
      <c r="A529" s="1"/>
      <c r="B529" s="2"/>
      <c r="C529" s="2"/>
      <c r="D529" s="3"/>
      <c r="E529" s="3"/>
      <c r="F529" s="3"/>
      <c r="G529" s="3"/>
      <c r="H529" s="3"/>
      <c r="I529" s="3"/>
      <c r="J529" s="3"/>
      <c r="K529" s="3"/>
      <c r="L529" s="3"/>
      <c r="M529" s="3"/>
      <c r="N529" s="3"/>
      <c r="O529" s="3"/>
      <c r="P529" s="3"/>
      <c r="Q529" s="3"/>
      <c r="R529" s="3"/>
      <c r="S529" s="3"/>
      <c r="T529" s="3"/>
      <c r="U529" s="3"/>
      <c r="V529" s="3"/>
      <c r="W529" s="3"/>
      <c r="X529" s="3"/>
      <c r="Y529" s="3"/>
      <c r="Z529" s="3"/>
    </row>
    <row r="530" spans="1:26" ht="31.2">
      <c r="A530" s="1"/>
      <c r="B530" s="2"/>
      <c r="C530" s="2"/>
      <c r="D530" s="3"/>
      <c r="E530" s="3"/>
      <c r="F530" s="3"/>
      <c r="G530" s="3"/>
      <c r="H530" s="3"/>
      <c r="I530" s="3"/>
      <c r="J530" s="3"/>
      <c r="K530" s="3"/>
      <c r="L530" s="3"/>
      <c r="M530" s="3"/>
      <c r="N530" s="3"/>
      <c r="O530" s="3"/>
      <c r="P530" s="3"/>
      <c r="Q530" s="3"/>
      <c r="R530" s="3"/>
      <c r="S530" s="3"/>
      <c r="T530" s="3"/>
      <c r="U530" s="3"/>
      <c r="V530" s="3"/>
      <c r="W530" s="3"/>
      <c r="X530" s="3"/>
      <c r="Y530" s="3"/>
      <c r="Z530" s="3"/>
    </row>
    <row r="531" spans="1:26" ht="31.2">
      <c r="A531" s="1"/>
      <c r="B531" s="2"/>
      <c r="C531" s="2"/>
      <c r="D531" s="3"/>
      <c r="E531" s="3"/>
      <c r="F531" s="3"/>
      <c r="G531" s="3"/>
      <c r="H531" s="3"/>
      <c r="I531" s="3"/>
      <c r="J531" s="3"/>
      <c r="K531" s="3"/>
      <c r="L531" s="3"/>
      <c r="M531" s="3"/>
      <c r="N531" s="3"/>
      <c r="O531" s="3"/>
      <c r="P531" s="3"/>
      <c r="Q531" s="3"/>
      <c r="R531" s="3"/>
      <c r="S531" s="3"/>
      <c r="T531" s="3"/>
      <c r="U531" s="3"/>
      <c r="V531" s="3"/>
      <c r="W531" s="3"/>
      <c r="X531" s="3"/>
      <c r="Y531" s="3"/>
      <c r="Z531" s="3"/>
    </row>
    <row r="532" spans="1:26" ht="31.2">
      <c r="A532" s="1"/>
      <c r="B532" s="2"/>
      <c r="C532" s="2"/>
      <c r="D532" s="3"/>
      <c r="E532" s="3"/>
      <c r="F532" s="3"/>
      <c r="G532" s="3"/>
      <c r="H532" s="3"/>
      <c r="I532" s="3"/>
      <c r="J532" s="3"/>
      <c r="K532" s="3"/>
      <c r="L532" s="3"/>
      <c r="M532" s="3"/>
      <c r="N532" s="3"/>
      <c r="O532" s="3"/>
      <c r="P532" s="3"/>
      <c r="Q532" s="3"/>
      <c r="R532" s="3"/>
      <c r="S532" s="3"/>
      <c r="T532" s="3"/>
      <c r="U532" s="3"/>
      <c r="V532" s="3"/>
      <c r="W532" s="3"/>
      <c r="X532" s="3"/>
      <c r="Y532" s="3"/>
      <c r="Z532" s="3"/>
    </row>
    <row r="533" spans="1:26" ht="31.2">
      <c r="A533" s="1"/>
      <c r="B533" s="2"/>
      <c r="C533" s="2"/>
      <c r="D533" s="3"/>
      <c r="E533" s="3"/>
      <c r="F533" s="3"/>
      <c r="G533" s="3"/>
      <c r="H533" s="3"/>
      <c r="I533" s="3"/>
      <c r="J533" s="3"/>
      <c r="K533" s="3"/>
      <c r="L533" s="3"/>
      <c r="M533" s="3"/>
      <c r="N533" s="3"/>
      <c r="O533" s="3"/>
      <c r="P533" s="3"/>
      <c r="Q533" s="3"/>
      <c r="R533" s="3"/>
      <c r="S533" s="3"/>
      <c r="T533" s="3"/>
      <c r="U533" s="3"/>
      <c r="V533" s="3"/>
      <c r="W533" s="3"/>
      <c r="X533" s="3"/>
      <c r="Y533" s="3"/>
      <c r="Z533" s="3"/>
    </row>
    <row r="534" spans="1:26" ht="31.2">
      <c r="A534" s="1"/>
      <c r="B534" s="2"/>
      <c r="C534" s="2"/>
      <c r="D534" s="3"/>
      <c r="E534" s="3"/>
      <c r="F534" s="3"/>
      <c r="G534" s="3"/>
      <c r="H534" s="3"/>
      <c r="I534" s="3"/>
      <c r="J534" s="3"/>
      <c r="K534" s="3"/>
      <c r="L534" s="3"/>
      <c r="M534" s="3"/>
      <c r="N534" s="3"/>
      <c r="O534" s="3"/>
      <c r="P534" s="3"/>
      <c r="Q534" s="3"/>
      <c r="R534" s="3"/>
      <c r="S534" s="3"/>
      <c r="T534" s="3"/>
      <c r="U534" s="3"/>
      <c r="V534" s="3"/>
      <c r="W534" s="3"/>
      <c r="X534" s="3"/>
      <c r="Y534" s="3"/>
      <c r="Z534" s="3"/>
    </row>
    <row r="535" spans="1:26" ht="31.2">
      <c r="A535" s="1"/>
      <c r="B535" s="2"/>
      <c r="C535" s="2"/>
      <c r="D535" s="3"/>
      <c r="E535" s="3"/>
      <c r="F535" s="3"/>
      <c r="G535" s="3"/>
      <c r="H535" s="3"/>
      <c r="I535" s="3"/>
      <c r="J535" s="3"/>
      <c r="K535" s="3"/>
      <c r="L535" s="3"/>
      <c r="M535" s="3"/>
      <c r="N535" s="3"/>
      <c r="O535" s="3"/>
      <c r="P535" s="3"/>
      <c r="Q535" s="3"/>
      <c r="R535" s="3"/>
      <c r="S535" s="3"/>
      <c r="T535" s="3"/>
      <c r="U535" s="3"/>
      <c r="V535" s="3"/>
      <c r="W535" s="3"/>
      <c r="X535" s="3"/>
      <c r="Y535" s="3"/>
      <c r="Z535" s="3"/>
    </row>
    <row r="536" spans="1:26" ht="31.2">
      <c r="A536" s="1"/>
      <c r="B536" s="2"/>
      <c r="C536" s="2"/>
      <c r="D536" s="3"/>
      <c r="E536" s="3"/>
      <c r="F536" s="3"/>
      <c r="G536" s="3"/>
      <c r="H536" s="3"/>
      <c r="I536" s="3"/>
      <c r="J536" s="3"/>
      <c r="K536" s="3"/>
      <c r="L536" s="3"/>
      <c r="M536" s="3"/>
      <c r="N536" s="3"/>
      <c r="O536" s="3"/>
      <c r="P536" s="3"/>
      <c r="Q536" s="3"/>
      <c r="R536" s="3"/>
      <c r="S536" s="3"/>
      <c r="T536" s="3"/>
      <c r="U536" s="3"/>
      <c r="V536" s="3"/>
      <c r="W536" s="3"/>
      <c r="X536" s="3"/>
      <c r="Y536" s="3"/>
      <c r="Z536" s="3"/>
    </row>
    <row r="537" spans="1:26" ht="31.2">
      <c r="A537" s="1"/>
      <c r="B537" s="2"/>
      <c r="C537" s="2"/>
      <c r="D537" s="3"/>
      <c r="E537" s="3"/>
      <c r="F537" s="3"/>
      <c r="G537" s="3"/>
      <c r="H537" s="3"/>
      <c r="I537" s="3"/>
      <c r="J537" s="3"/>
      <c r="K537" s="3"/>
      <c r="L537" s="3"/>
      <c r="M537" s="3"/>
      <c r="N537" s="3"/>
      <c r="O537" s="3"/>
      <c r="P537" s="3"/>
      <c r="Q537" s="3"/>
      <c r="R537" s="3"/>
      <c r="S537" s="3"/>
      <c r="T537" s="3"/>
      <c r="U537" s="3"/>
      <c r="V537" s="3"/>
      <c r="W537" s="3"/>
      <c r="X537" s="3"/>
      <c r="Y537" s="3"/>
      <c r="Z537" s="3"/>
    </row>
    <row r="538" spans="1:26" ht="31.2">
      <c r="A538" s="1"/>
      <c r="B538" s="2"/>
      <c r="C538" s="2"/>
      <c r="D538" s="3"/>
      <c r="E538" s="3"/>
      <c r="F538" s="3"/>
      <c r="G538" s="3"/>
      <c r="H538" s="3"/>
      <c r="I538" s="3"/>
      <c r="J538" s="3"/>
      <c r="K538" s="3"/>
      <c r="L538" s="3"/>
      <c r="M538" s="3"/>
      <c r="N538" s="3"/>
      <c r="O538" s="3"/>
      <c r="P538" s="3"/>
      <c r="Q538" s="3"/>
      <c r="R538" s="3"/>
      <c r="S538" s="3"/>
      <c r="T538" s="3"/>
      <c r="U538" s="3"/>
      <c r="V538" s="3"/>
      <c r="W538" s="3"/>
      <c r="X538" s="3"/>
      <c r="Y538" s="3"/>
      <c r="Z538" s="3"/>
    </row>
    <row r="539" spans="1:26" ht="31.2">
      <c r="A539" s="1"/>
      <c r="B539" s="2"/>
      <c r="C539" s="2"/>
      <c r="D539" s="3"/>
      <c r="E539" s="3"/>
      <c r="F539" s="3"/>
      <c r="G539" s="3"/>
      <c r="H539" s="3"/>
      <c r="I539" s="3"/>
      <c r="J539" s="3"/>
      <c r="K539" s="3"/>
      <c r="L539" s="3"/>
      <c r="M539" s="3"/>
      <c r="N539" s="3"/>
      <c r="O539" s="3"/>
      <c r="P539" s="3"/>
      <c r="Q539" s="3"/>
      <c r="R539" s="3"/>
      <c r="S539" s="3"/>
      <c r="T539" s="3"/>
      <c r="U539" s="3"/>
      <c r="V539" s="3"/>
      <c r="W539" s="3"/>
      <c r="X539" s="3"/>
      <c r="Y539" s="3"/>
      <c r="Z539" s="3"/>
    </row>
    <row r="540" spans="1:26" ht="31.2">
      <c r="A540" s="1"/>
      <c r="B540" s="2"/>
      <c r="C540" s="2"/>
      <c r="D540" s="3"/>
      <c r="E540" s="3"/>
      <c r="F540" s="3"/>
      <c r="G540" s="3"/>
      <c r="H540" s="3"/>
      <c r="I540" s="3"/>
      <c r="J540" s="3"/>
      <c r="K540" s="3"/>
      <c r="L540" s="3"/>
      <c r="M540" s="3"/>
      <c r="N540" s="3"/>
      <c r="O540" s="3"/>
      <c r="P540" s="3"/>
      <c r="Q540" s="3"/>
      <c r="R540" s="3"/>
      <c r="S540" s="3"/>
      <c r="T540" s="3"/>
      <c r="U540" s="3"/>
      <c r="V540" s="3"/>
      <c r="W540" s="3"/>
      <c r="X540" s="3"/>
      <c r="Y540" s="3"/>
      <c r="Z540" s="3"/>
    </row>
    <row r="541" spans="1:26" ht="31.2">
      <c r="A541" s="1"/>
      <c r="B541" s="2"/>
      <c r="C541" s="2"/>
      <c r="D541" s="3"/>
      <c r="E541" s="3"/>
      <c r="F541" s="3"/>
      <c r="G541" s="3"/>
      <c r="H541" s="3"/>
      <c r="I541" s="3"/>
      <c r="J541" s="3"/>
      <c r="K541" s="3"/>
      <c r="L541" s="3"/>
      <c r="M541" s="3"/>
      <c r="N541" s="3"/>
      <c r="O541" s="3"/>
      <c r="P541" s="3"/>
      <c r="Q541" s="3"/>
      <c r="R541" s="3"/>
      <c r="S541" s="3"/>
      <c r="T541" s="3"/>
      <c r="U541" s="3"/>
      <c r="V541" s="3"/>
      <c r="W541" s="3"/>
      <c r="X541" s="3"/>
      <c r="Y541" s="3"/>
      <c r="Z541" s="3"/>
    </row>
    <row r="542" spans="1:26" ht="31.2">
      <c r="A542" s="1"/>
      <c r="B542" s="2"/>
      <c r="C542" s="2"/>
      <c r="D542" s="3"/>
      <c r="E542" s="3"/>
      <c r="F542" s="3"/>
      <c r="G542" s="3"/>
      <c r="H542" s="3"/>
      <c r="I542" s="3"/>
      <c r="J542" s="3"/>
      <c r="K542" s="3"/>
      <c r="L542" s="3"/>
      <c r="M542" s="3"/>
      <c r="N542" s="3"/>
      <c r="O542" s="3"/>
      <c r="P542" s="3"/>
      <c r="Q542" s="3"/>
      <c r="R542" s="3"/>
      <c r="S542" s="3"/>
      <c r="T542" s="3"/>
      <c r="U542" s="3"/>
      <c r="V542" s="3"/>
      <c r="W542" s="3"/>
      <c r="X542" s="3"/>
      <c r="Y542" s="3"/>
      <c r="Z542" s="3"/>
    </row>
    <row r="543" spans="1:26" ht="31.2">
      <c r="A543" s="1"/>
      <c r="B543" s="2"/>
      <c r="C543" s="2"/>
      <c r="D543" s="3"/>
      <c r="E543" s="3"/>
      <c r="F543" s="3"/>
      <c r="G543" s="3"/>
      <c r="H543" s="3"/>
      <c r="I543" s="3"/>
      <c r="J543" s="3"/>
      <c r="K543" s="3"/>
      <c r="L543" s="3"/>
      <c r="M543" s="3"/>
      <c r="N543" s="3"/>
      <c r="O543" s="3"/>
      <c r="P543" s="3"/>
      <c r="Q543" s="3"/>
      <c r="R543" s="3"/>
      <c r="S543" s="3"/>
      <c r="T543" s="3"/>
      <c r="U543" s="3"/>
      <c r="V543" s="3"/>
      <c r="W543" s="3"/>
      <c r="X543" s="3"/>
      <c r="Y543" s="3"/>
      <c r="Z543" s="3"/>
    </row>
    <row r="544" spans="1:26" ht="31.2">
      <c r="A544" s="1"/>
      <c r="B544" s="2"/>
      <c r="C544" s="2"/>
      <c r="D544" s="3"/>
      <c r="E544" s="3"/>
      <c r="F544" s="3"/>
      <c r="G544" s="3"/>
      <c r="H544" s="3"/>
      <c r="I544" s="3"/>
      <c r="J544" s="3"/>
      <c r="K544" s="3"/>
      <c r="L544" s="3"/>
      <c r="M544" s="3"/>
      <c r="N544" s="3"/>
      <c r="O544" s="3"/>
      <c r="P544" s="3"/>
      <c r="Q544" s="3"/>
      <c r="R544" s="3"/>
      <c r="S544" s="3"/>
      <c r="T544" s="3"/>
      <c r="U544" s="3"/>
      <c r="V544" s="3"/>
      <c r="W544" s="3"/>
      <c r="X544" s="3"/>
      <c r="Y544" s="3"/>
      <c r="Z544" s="3"/>
    </row>
    <row r="545" spans="1:26" ht="31.2">
      <c r="A545" s="1"/>
      <c r="B545" s="2"/>
      <c r="C545" s="2"/>
      <c r="D545" s="3"/>
      <c r="E545" s="3"/>
      <c r="F545" s="3"/>
      <c r="G545" s="3"/>
      <c r="H545" s="3"/>
      <c r="I545" s="3"/>
      <c r="J545" s="3"/>
      <c r="K545" s="3"/>
      <c r="L545" s="3"/>
      <c r="M545" s="3"/>
      <c r="N545" s="3"/>
      <c r="O545" s="3"/>
      <c r="P545" s="3"/>
      <c r="Q545" s="3"/>
      <c r="R545" s="3"/>
      <c r="S545" s="3"/>
      <c r="T545" s="3"/>
      <c r="U545" s="3"/>
      <c r="V545" s="3"/>
      <c r="W545" s="3"/>
      <c r="X545" s="3"/>
      <c r="Y545" s="3"/>
      <c r="Z545" s="3"/>
    </row>
    <row r="546" spans="1:26" ht="31.2">
      <c r="A546" s="1"/>
      <c r="B546" s="2"/>
      <c r="C546" s="2"/>
      <c r="D546" s="3"/>
      <c r="E546" s="3"/>
      <c r="F546" s="3"/>
      <c r="G546" s="3"/>
      <c r="H546" s="3"/>
      <c r="I546" s="3"/>
      <c r="J546" s="3"/>
      <c r="K546" s="3"/>
      <c r="L546" s="3"/>
      <c r="M546" s="3"/>
      <c r="N546" s="3"/>
      <c r="O546" s="3"/>
      <c r="P546" s="3"/>
      <c r="Q546" s="3"/>
      <c r="R546" s="3"/>
      <c r="S546" s="3"/>
      <c r="T546" s="3"/>
      <c r="U546" s="3"/>
      <c r="V546" s="3"/>
      <c r="W546" s="3"/>
      <c r="X546" s="3"/>
      <c r="Y546" s="3"/>
      <c r="Z546" s="3"/>
    </row>
    <row r="547" spans="1:26" ht="31.2">
      <c r="A547" s="1"/>
      <c r="B547" s="2"/>
      <c r="C547" s="2"/>
      <c r="D547" s="3"/>
      <c r="E547" s="3"/>
      <c r="F547" s="3"/>
      <c r="G547" s="3"/>
      <c r="H547" s="3"/>
      <c r="I547" s="3"/>
      <c r="J547" s="3"/>
      <c r="K547" s="3"/>
      <c r="L547" s="3"/>
      <c r="M547" s="3"/>
      <c r="N547" s="3"/>
      <c r="O547" s="3"/>
      <c r="P547" s="3"/>
      <c r="Q547" s="3"/>
      <c r="R547" s="3"/>
      <c r="S547" s="3"/>
      <c r="T547" s="3"/>
      <c r="U547" s="3"/>
      <c r="V547" s="3"/>
      <c r="W547" s="3"/>
      <c r="X547" s="3"/>
      <c r="Y547" s="3"/>
      <c r="Z547" s="3"/>
    </row>
    <row r="548" spans="1:26" ht="31.2">
      <c r="A548" s="1"/>
      <c r="B548" s="2"/>
      <c r="C548" s="2"/>
      <c r="D548" s="3"/>
      <c r="E548" s="3"/>
      <c r="F548" s="3"/>
      <c r="G548" s="3"/>
      <c r="H548" s="3"/>
      <c r="I548" s="3"/>
      <c r="J548" s="3"/>
      <c r="K548" s="3"/>
      <c r="L548" s="3"/>
      <c r="M548" s="3"/>
      <c r="N548" s="3"/>
      <c r="O548" s="3"/>
      <c r="P548" s="3"/>
      <c r="Q548" s="3"/>
      <c r="R548" s="3"/>
      <c r="S548" s="3"/>
      <c r="T548" s="3"/>
      <c r="U548" s="3"/>
      <c r="V548" s="3"/>
      <c r="W548" s="3"/>
      <c r="X548" s="3"/>
      <c r="Y548" s="3"/>
      <c r="Z548" s="3"/>
    </row>
    <row r="549" spans="1:26" ht="31.2">
      <c r="A549" s="1"/>
      <c r="B549" s="2"/>
      <c r="C549" s="2"/>
      <c r="D549" s="3"/>
      <c r="E549" s="3"/>
      <c r="F549" s="3"/>
      <c r="G549" s="3"/>
      <c r="H549" s="3"/>
      <c r="I549" s="3"/>
      <c r="J549" s="3"/>
      <c r="K549" s="3"/>
      <c r="L549" s="3"/>
      <c r="M549" s="3"/>
      <c r="N549" s="3"/>
      <c r="O549" s="3"/>
      <c r="P549" s="3"/>
      <c r="Q549" s="3"/>
      <c r="R549" s="3"/>
      <c r="S549" s="3"/>
      <c r="T549" s="3"/>
      <c r="U549" s="3"/>
      <c r="V549" s="3"/>
      <c r="W549" s="3"/>
      <c r="X549" s="3"/>
      <c r="Y549" s="3"/>
      <c r="Z549" s="3"/>
    </row>
    <row r="550" spans="1:26" ht="31.2">
      <c r="A550" s="1"/>
      <c r="B550" s="2"/>
      <c r="C550" s="2"/>
      <c r="D550" s="3"/>
      <c r="E550" s="3"/>
      <c r="F550" s="3"/>
      <c r="G550" s="3"/>
      <c r="H550" s="3"/>
      <c r="I550" s="3"/>
      <c r="J550" s="3"/>
      <c r="K550" s="3"/>
      <c r="L550" s="3"/>
      <c r="M550" s="3"/>
      <c r="N550" s="3"/>
      <c r="O550" s="3"/>
      <c r="P550" s="3"/>
      <c r="Q550" s="3"/>
      <c r="R550" s="3"/>
      <c r="S550" s="3"/>
      <c r="T550" s="3"/>
      <c r="U550" s="3"/>
      <c r="V550" s="3"/>
      <c r="W550" s="3"/>
      <c r="X550" s="3"/>
      <c r="Y550" s="3"/>
      <c r="Z550" s="3"/>
    </row>
    <row r="551" spans="1:26" ht="31.2">
      <c r="A551" s="1"/>
      <c r="B551" s="2"/>
      <c r="C551" s="2"/>
      <c r="D551" s="3"/>
      <c r="E551" s="3"/>
      <c r="F551" s="3"/>
      <c r="G551" s="3"/>
      <c r="H551" s="3"/>
      <c r="I551" s="3"/>
      <c r="J551" s="3"/>
      <c r="K551" s="3"/>
      <c r="L551" s="3"/>
      <c r="M551" s="3"/>
      <c r="N551" s="3"/>
      <c r="O551" s="3"/>
      <c r="P551" s="3"/>
      <c r="Q551" s="3"/>
      <c r="R551" s="3"/>
      <c r="S551" s="3"/>
      <c r="T551" s="3"/>
      <c r="U551" s="3"/>
      <c r="V551" s="3"/>
      <c r="W551" s="3"/>
      <c r="X551" s="3"/>
      <c r="Y551" s="3"/>
      <c r="Z551" s="3"/>
    </row>
    <row r="552" spans="1:26" ht="31.2">
      <c r="A552" s="1"/>
      <c r="B552" s="2"/>
      <c r="C552" s="2"/>
      <c r="D552" s="3"/>
      <c r="E552" s="3"/>
      <c r="F552" s="3"/>
      <c r="G552" s="3"/>
      <c r="H552" s="3"/>
      <c r="I552" s="3"/>
      <c r="J552" s="3"/>
      <c r="K552" s="3"/>
      <c r="L552" s="3"/>
      <c r="M552" s="3"/>
      <c r="N552" s="3"/>
      <c r="O552" s="3"/>
      <c r="P552" s="3"/>
      <c r="Q552" s="3"/>
      <c r="R552" s="3"/>
      <c r="S552" s="3"/>
      <c r="T552" s="3"/>
      <c r="U552" s="3"/>
      <c r="V552" s="3"/>
      <c r="W552" s="3"/>
      <c r="X552" s="3"/>
      <c r="Y552" s="3"/>
      <c r="Z552" s="3"/>
    </row>
    <row r="553" spans="1:26" ht="31.2">
      <c r="A553" s="1"/>
      <c r="B553" s="2"/>
      <c r="C553" s="2"/>
      <c r="D553" s="3"/>
      <c r="E553" s="3"/>
      <c r="F553" s="3"/>
      <c r="G553" s="3"/>
      <c r="H553" s="3"/>
      <c r="I553" s="3"/>
      <c r="J553" s="3"/>
      <c r="K553" s="3"/>
      <c r="L553" s="3"/>
      <c r="M553" s="3"/>
      <c r="N553" s="3"/>
      <c r="O553" s="3"/>
      <c r="P553" s="3"/>
      <c r="Q553" s="3"/>
      <c r="R553" s="3"/>
      <c r="S553" s="3"/>
      <c r="T553" s="3"/>
      <c r="U553" s="3"/>
      <c r="V553" s="3"/>
      <c r="W553" s="3"/>
      <c r="X553" s="3"/>
      <c r="Y553" s="3"/>
      <c r="Z553" s="3"/>
    </row>
    <row r="554" spans="1:26" ht="31.2">
      <c r="A554" s="1"/>
      <c r="B554" s="2"/>
      <c r="C554" s="2"/>
      <c r="D554" s="3"/>
      <c r="E554" s="3"/>
      <c r="F554" s="3"/>
      <c r="G554" s="3"/>
      <c r="H554" s="3"/>
      <c r="I554" s="3"/>
      <c r="J554" s="3"/>
      <c r="K554" s="3"/>
      <c r="L554" s="3"/>
      <c r="M554" s="3"/>
      <c r="N554" s="3"/>
      <c r="O554" s="3"/>
      <c r="P554" s="3"/>
      <c r="Q554" s="3"/>
      <c r="R554" s="3"/>
      <c r="S554" s="3"/>
      <c r="T554" s="3"/>
      <c r="U554" s="3"/>
      <c r="V554" s="3"/>
      <c r="W554" s="3"/>
      <c r="X554" s="3"/>
      <c r="Y554" s="3"/>
      <c r="Z554" s="3"/>
    </row>
    <row r="555" spans="1:26" ht="31.2">
      <c r="A555" s="1"/>
      <c r="B555" s="2"/>
      <c r="C555" s="2"/>
      <c r="D555" s="3"/>
      <c r="E555" s="3"/>
      <c r="F555" s="3"/>
      <c r="G555" s="3"/>
      <c r="H555" s="3"/>
      <c r="I555" s="3"/>
      <c r="J555" s="3"/>
      <c r="K555" s="3"/>
      <c r="L555" s="3"/>
      <c r="M555" s="3"/>
      <c r="N555" s="3"/>
      <c r="O555" s="3"/>
      <c r="P555" s="3"/>
      <c r="Q555" s="3"/>
      <c r="R555" s="3"/>
      <c r="S555" s="3"/>
      <c r="T555" s="3"/>
      <c r="U555" s="3"/>
      <c r="V555" s="3"/>
      <c r="W555" s="3"/>
      <c r="X555" s="3"/>
      <c r="Y555" s="3"/>
      <c r="Z555" s="3"/>
    </row>
    <row r="556" spans="1:26" ht="31.2">
      <c r="A556" s="1"/>
      <c r="B556" s="2"/>
      <c r="C556" s="2"/>
      <c r="D556" s="3"/>
      <c r="E556" s="3"/>
      <c r="F556" s="3"/>
      <c r="G556" s="3"/>
      <c r="H556" s="3"/>
      <c r="I556" s="3"/>
      <c r="J556" s="3"/>
      <c r="K556" s="3"/>
      <c r="L556" s="3"/>
      <c r="M556" s="3"/>
      <c r="N556" s="3"/>
      <c r="O556" s="3"/>
      <c r="P556" s="3"/>
      <c r="Q556" s="3"/>
      <c r="R556" s="3"/>
      <c r="S556" s="3"/>
      <c r="T556" s="3"/>
      <c r="U556" s="3"/>
      <c r="V556" s="3"/>
      <c r="W556" s="3"/>
      <c r="X556" s="3"/>
      <c r="Y556" s="3"/>
      <c r="Z556" s="3"/>
    </row>
    <row r="557" spans="1:26" ht="31.2">
      <c r="A557" s="1"/>
      <c r="B557" s="2"/>
      <c r="C557" s="2"/>
      <c r="D557" s="3"/>
      <c r="E557" s="3"/>
      <c r="F557" s="3"/>
      <c r="G557" s="3"/>
      <c r="H557" s="3"/>
      <c r="I557" s="3"/>
      <c r="J557" s="3"/>
      <c r="K557" s="3"/>
      <c r="L557" s="3"/>
      <c r="M557" s="3"/>
      <c r="N557" s="3"/>
      <c r="O557" s="3"/>
      <c r="P557" s="3"/>
      <c r="Q557" s="3"/>
      <c r="R557" s="3"/>
      <c r="S557" s="3"/>
      <c r="T557" s="3"/>
      <c r="U557" s="3"/>
      <c r="V557" s="3"/>
      <c r="W557" s="3"/>
      <c r="X557" s="3"/>
      <c r="Y557" s="3"/>
      <c r="Z557" s="3"/>
    </row>
    <row r="558" spans="1:26" ht="31.2">
      <c r="A558" s="1"/>
      <c r="B558" s="2"/>
      <c r="C558" s="2"/>
      <c r="D558" s="3"/>
      <c r="E558" s="3"/>
      <c r="F558" s="3"/>
      <c r="G558" s="3"/>
      <c r="H558" s="3"/>
      <c r="I558" s="3"/>
      <c r="J558" s="3"/>
      <c r="K558" s="3"/>
      <c r="L558" s="3"/>
      <c r="M558" s="3"/>
      <c r="N558" s="3"/>
      <c r="O558" s="3"/>
      <c r="P558" s="3"/>
      <c r="Q558" s="3"/>
      <c r="R558" s="3"/>
      <c r="S558" s="3"/>
      <c r="T558" s="3"/>
      <c r="U558" s="3"/>
      <c r="V558" s="3"/>
      <c r="W558" s="3"/>
      <c r="X558" s="3"/>
      <c r="Y558" s="3"/>
      <c r="Z558" s="3"/>
    </row>
    <row r="559" spans="1:26" ht="31.2">
      <c r="A559" s="1"/>
      <c r="B559" s="2"/>
      <c r="C559" s="2"/>
      <c r="D559" s="3"/>
      <c r="E559" s="3"/>
      <c r="F559" s="3"/>
      <c r="G559" s="3"/>
      <c r="H559" s="3"/>
      <c r="I559" s="3"/>
      <c r="J559" s="3"/>
      <c r="K559" s="3"/>
      <c r="L559" s="3"/>
      <c r="M559" s="3"/>
      <c r="N559" s="3"/>
      <c r="O559" s="3"/>
      <c r="P559" s="3"/>
      <c r="Q559" s="3"/>
      <c r="R559" s="3"/>
      <c r="S559" s="3"/>
      <c r="T559" s="3"/>
      <c r="U559" s="3"/>
      <c r="V559" s="3"/>
      <c r="W559" s="3"/>
      <c r="X559" s="3"/>
      <c r="Y559" s="3"/>
      <c r="Z559" s="3"/>
    </row>
    <row r="560" spans="1:26" ht="31.2">
      <c r="A560" s="1"/>
      <c r="B560" s="2"/>
      <c r="C560" s="2"/>
      <c r="D560" s="3"/>
      <c r="E560" s="3"/>
      <c r="F560" s="3"/>
      <c r="G560" s="3"/>
      <c r="H560" s="3"/>
      <c r="I560" s="3"/>
      <c r="J560" s="3"/>
      <c r="K560" s="3"/>
      <c r="L560" s="3"/>
      <c r="M560" s="3"/>
      <c r="N560" s="3"/>
      <c r="O560" s="3"/>
      <c r="P560" s="3"/>
      <c r="Q560" s="3"/>
      <c r="R560" s="3"/>
      <c r="S560" s="3"/>
      <c r="T560" s="3"/>
      <c r="U560" s="3"/>
      <c r="V560" s="3"/>
      <c r="W560" s="3"/>
      <c r="X560" s="3"/>
      <c r="Y560" s="3"/>
      <c r="Z560" s="3"/>
    </row>
    <row r="561" spans="1:26" ht="31.2">
      <c r="A561" s="1"/>
      <c r="B561" s="2"/>
      <c r="C561" s="2"/>
      <c r="D561" s="3"/>
      <c r="E561" s="3"/>
      <c r="F561" s="3"/>
      <c r="G561" s="3"/>
      <c r="H561" s="3"/>
      <c r="I561" s="3"/>
      <c r="J561" s="3"/>
      <c r="K561" s="3"/>
      <c r="L561" s="3"/>
      <c r="M561" s="3"/>
      <c r="N561" s="3"/>
      <c r="O561" s="3"/>
      <c r="P561" s="3"/>
      <c r="Q561" s="3"/>
      <c r="R561" s="3"/>
      <c r="S561" s="3"/>
      <c r="T561" s="3"/>
      <c r="U561" s="3"/>
      <c r="V561" s="3"/>
      <c r="W561" s="3"/>
      <c r="X561" s="3"/>
      <c r="Y561" s="3"/>
      <c r="Z561" s="3"/>
    </row>
    <row r="562" spans="1:26" ht="31.2">
      <c r="A562" s="1"/>
      <c r="B562" s="2"/>
      <c r="C562" s="2"/>
      <c r="D562" s="3"/>
      <c r="E562" s="3"/>
      <c r="F562" s="3"/>
      <c r="G562" s="3"/>
      <c r="H562" s="3"/>
      <c r="I562" s="3"/>
      <c r="J562" s="3"/>
      <c r="K562" s="3"/>
      <c r="L562" s="3"/>
      <c r="M562" s="3"/>
      <c r="N562" s="3"/>
      <c r="O562" s="3"/>
      <c r="P562" s="3"/>
      <c r="Q562" s="3"/>
      <c r="R562" s="3"/>
      <c r="S562" s="3"/>
      <c r="T562" s="3"/>
      <c r="U562" s="3"/>
      <c r="V562" s="3"/>
      <c r="W562" s="3"/>
      <c r="X562" s="3"/>
      <c r="Y562" s="3"/>
      <c r="Z562" s="3"/>
    </row>
    <row r="563" spans="1:26" ht="31.2">
      <c r="A563" s="1"/>
      <c r="B563" s="2"/>
      <c r="C563" s="2"/>
      <c r="D563" s="3"/>
      <c r="E563" s="3"/>
      <c r="F563" s="3"/>
      <c r="G563" s="3"/>
      <c r="H563" s="3"/>
      <c r="I563" s="3"/>
      <c r="J563" s="3"/>
      <c r="K563" s="3"/>
      <c r="L563" s="3"/>
      <c r="M563" s="3"/>
      <c r="N563" s="3"/>
      <c r="O563" s="3"/>
      <c r="P563" s="3"/>
      <c r="Q563" s="3"/>
      <c r="R563" s="3"/>
      <c r="S563" s="3"/>
      <c r="T563" s="3"/>
      <c r="U563" s="3"/>
      <c r="V563" s="3"/>
      <c r="W563" s="3"/>
      <c r="X563" s="3"/>
      <c r="Y563" s="3"/>
      <c r="Z563" s="3"/>
    </row>
    <row r="564" spans="1:26" ht="31.2">
      <c r="A564" s="1"/>
      <c r="B564" s="2"/>
      <c r="C564" s="2"/>
      <c r="D564" s="3"/>
      <c r="E564" s="3"/>
      <c r="F564" s="3"/>
      <c r="G564" s="3"/>
      <c r="H564" s="3"/>
      <c r="I564" s="3"/>
      <c r="J564" s="3"/>
      <c r="K564" s="3"/>
      <c r="L564" s="3"/>
      <c r="M564" s="3"/>
      <c r="N564" s="3"/>
      <c r="O564" s="3"/>
      <c r="P564" s="3"/>
      <c r="Q564" s="3"/>
      <c r="R564" s="3"/>
      <c r="S564" s="3"/>
      <c r="T564" s="3"/>
      <c r="U564" s="3"/>
      <c r="V564" s="3"/>
      <c r="W564" s="3"/>
      <c r="X564" s="3"/>
      <c r="Y564" s="3"/>
      <c r="Z564" s="3"/>
    </row>
    <row r="565" spans="1:26" ht="31.2">
      <c r="A565" s="1"/>
      <c r="B565" s="2"/>
      <c r="C565" s="2"/>
      <c r="D565" s="3"/>
      <c r="E565" s="3"/>
      <c r="F565" s="3"/>
      <c r="G565" s="3"/>
      <c r="H565" s="3"/>
      <c r="I565" s="3"/>
      <c r="J565" s="3"/>
      <c r="K565" s="3"/>
      <c r="L565" s="3"/>
      <c r="M565" s="3"/>
      <c r="N565" s="3"/>
      <c r="O565" s="3"/>
      <c r="P565" s="3"/>
      <c r="Q565" s="3"/>
      <c r="R565" s="3"/>
      <c r="S565" s="3"/>
      <c r="T565" s="3"/>
      <c r="U565" s="3"/>
      <c r="V565" s="3"/>
      <c r="W565" s="3"/>
      <c r="X565" s="3"/>
      <c r="Y565" s="3"/>
      <c r="Z565" s="3"/>
    </row>
    <row r="566" spans="1:26" ht="31.2">
      <c r="A566" s="1"/>
      <c r="B566" s="2"/>
      <c r="C566" s="2"/>
      <c r="D566" s="3"/>
      <c r="E566" s="3"/>
      <c r="F566" s="3"/>
      <c r="G566" s="3"/>
      <c r="H566" s="3"/>
      <c r="I566" s="3"/>
      <c r="J566" s="3"/>
      <c r="K566" s="3"/>
      <c r="L566" s="3"/>
      <c r="M566" s="3"/>
      <c r="N566" s="3"/>
      <c r="O566" s="3"/>
      <c r="P566" s="3"/>
      <c r="Q566" s="3"/>
      <c r="R566" s="3"/>
      <c r="S566" s="3"/>
      <c r="T566" s="3"/>
      <c r="U566" s="3"/>
      <c r="V566" s="3"/>
      <c r="W566" s="3"/>
      <c r="X566" s="3"/>
      <c r="Y566" s="3"/>
      <c r="Z566" s="3"/>
    </row>
    <row r="567" spans="1:26" ht="31.2">
      <c r="A567" s="1"/>
      <c r="B567" s="2"/>
      <c r="C567" s="2"/>
      <c r="D567" s="3"/>
      <c r="E567" s="3"/>
      <c r="F567" s="3"/>
      <c r="G567" s="3"/>
      <c r="H567" s="3"/>
      <c r="I567" s="3"/>
      <c r="J567" s="3"/>
      <c r="K567" s="3"/>
      <c r="L567" s="3"/>
      <c r="M567" s="3"/>
      <c r="N567" s="3"/>
      <c r="O567" s="3"/>
      <c r="P567" s="3"/>
      <c r="Q567" s="3"/>
      <c r="R567" s="3"/>
      <c r="S567" s="3"/>
      <c r="T567" s="3"/>
      <c r="U567" s="3"/>
      <c r="V567" s="3"/>
      <c r="W567" s="3"/>
      <c r="X567" s="3"/>
      <c r="Y567" s="3"/>
      <c r="Z567" s="3"/>
    </row>
    <row r="568" spans="1:26" ht="31.2">
      <c r="A568" s="1"/>
      <c r="B568" s="2"/>
      <c r="C568" s="2"/>
      <c r="D568" s="3"/>
      <c r="E568" s="3"/>
      <c r="F568" s="3"/>
      <c r="G568" s="3"/>
      <c r="H568" s="3"/>
      <c r="I568" s="3"/>
      <c r="J568" s="3"/>
      <c r="K568" s="3"/>
      <c r="L568" s="3"/>
      <c r="M568" s="3"/>
      <c r="N568" s="3"/>
      <c r="O568" s="3"/>
      <c r="P568" s="3"/>
      <c r="Q568" s="3"/>
      <c r="R568" s="3"/>
      <c r="S568" s="3"/>
      <c r="T568" s="3"/>
      <c r="U568" s="3"/>
      <c r="V568" s="3"/>
      <c r="W568" s="3"/>
      <c r="X568" s="3"/>
      <c r="Y568" s="3"/>
      <c r="Z568" s="3"/>
    </row>
    <row r="569" spans="1:26" ht="31.2">
      <c r="A569" s="1"/>
      <c r="B569" s="2"/>
      <c r="C569" s="2"/>
      <c r="D569" s="3"/>
      <c r="E569" s="3"/>
      <c r="F569" s="3"/>
      <c r="G569" s="3"/>
      <c r="H569" s="3"/>
      <c r="I569" s="3"/>
      <c r="J569" s="3"/>
      <c r="K569" s="3"/>
      <c r="L569" s="3"/>
      <c r="M569" s="3"/>
      <c r="N569" s="3"/>
      <c r="O569" s="3"/>
      <c r="P569" s="3"/>
      <c r="Q569" s="3"/>
      <c r="R569" s="3"/>
      <c r="S569" s="3"/>
      <c r="T569" s="3"/>
      <c r="U569" s="3"/>
      <c r="V569" s="3"/>
      <c r="W569" s="3"/>
      <c r="X569" s="3"/>
      <c r="Y569" s="3"/>
      <c r="Z569" s="3"/>
    </row>
    <row r="570" spans="1:26" ht="31.2">
      <c r="A570" s="1"/>
      <c r="B570" s="2"/>
      <c r="C570" s="2"/>
      <c r="D570" s="3"/>
      <c r="E570" s="3"/>
      <c r="F570" s="3"/>
      <c r="G570" s="3"/>
      <c r="H570" s="3"/>
      <c r="I570" s="3"/>
      <c r="J570" s="3"/>
      <c r="K570" s="3"/>
      <c r="L570" s="3"/>
      <c r="M570" s="3"/>
      <c r="N570" s="3"/>
      <c r="O570" s="3"/>
      <c r="P570" s="3"/>
      <c r="Q570" s="3"/>
      <c r="R570" s="3"/>
      <c r="S570" s="3"/>
      <c r="T570" s="3"/>
      <c r="U570" s="3"/>
      <c r="V570" s="3"/>
      <c r="W570" s="3"/>
      <c r="X570" s="3"/>
      <c r="Y570" s="3"/>
      <c r="Z570" s="3"/>
    </row>
    <row r="571" spans="1:26" ht="31.2">
      <c r="A571" s="1"/>
      <c r="B571" s="2"/>
      <c r="C571" s="2"/>
      <c r="D571" s="3"/>
      <c r="E571" s="3"/>
      <c r="F571" s="3"/>
      <c r="G571" s="3"/>
      <c r="H571" s="3"/>
      <c r="I571" s="3"/>
      <c r="J571" s="3"/>
      <c r="K571" s="3"/>
      <c r="L571" s="3"/>
      <c r="M571" s="3"/>
      <c r="N571" s="3"/>
      <c r="O571" s="3"/>
      <c r="P571" s="3"/>
      <c r="Q571" s="3"/>
      <c r="R571" s="3"/>
      <c r="S571" s="3"/>
      <c r="T571" s="3"/>
      <c r="U571" s="3"/>
      <c r="V571" s="3"/>
      <c r="W571" s="3"/>
      <c r="X571" s="3"/>
      <c r="Y571" s="3"/>
      <c r="Z571" s="3"/>
    </row>
    <row r="572" spans="1:26" ht="31.2">
      <c r="A572" s="1"/>
      <c r="B572" s="2"/>
      <c r="C572" s="2"/>
      <c r="D572" s="3"/>
      <c r="E572" s="3"/>
      <c r="F572" s="3"/>
      <c r="G572" s="3"/>
      <c r="H572" s="3"/>
      <c r="I572" s="3"/>
      <c r="J572" s="3"/>
      <c r="K572" s="3"/>
      <c r="L572" s="3"/>
      <c r="M572" s="3"/>
      <c r="N572" s="3"/>
      <c r="O572" s="3"/>
      <c r="P572" s="3"/>
      <c r="Q572" s="3"/>
      <c r="R572" s="3"/>
      <c r="S572" s="3"/>
      <c r="T572" s="3"/>
      <c r="U572" s="3"/>
      <c r="V572" s="3"/>
      <c r="W572" s="3"/>
      <c r="X572" s="3"/>
      <c r="Y572" s="3"/>
      <c r="Z572" s="3"/>
    </row>
    <row r="573" spans="1:26" ht="31.2">
      <c r="A573" s="1"/>
      <c r="B573" s="2"/>
      <c r="C573" s="2"/>
      <c r="D573" s="3"/>
      <c r="E573" s="3"/>
      <c r="F573" s="3"/>
      <c r="G573" s="3"/>
      <c r="H573" s="3"/>
      <c r="I573" s="3"/>
      <c r="J573" s="3"/>
      <c r="K573" s="3"/>
      <c r="L573" s="3"/>
      <c r="M573" s="3"/>
      <c r="N573" s="3"/>
      <c r="O573" s="3"/>
      <c r="P573" s="3"/>
      <c r="Q573" s="3"/>
      <c r="R573" s="3"/>
      <c r="S573" s="3"/>
      <c r="T573" s="3"/>
      <c r="U573" s="3"/>
      <c r="V573" s="3"/>
      <c r="W573" s="3"/>
      <c r="X573" s="3"/>
      <c r="Y573" s="3"/>
      <c r="Z573" s="3"/>
    </row>
    <row r="574" spans="1:26" ht="31.2">
      <c r="A574" s="1"/>
      <c r="B574" s="2"/>
      <c r="C574" s="2"/>
      <c r="D574" s="3"/>
      <c r="E574" s="3"/>
      <c r="F574" s="3"/>
      <c r="G574" s="3"/>
      <c r="H574" s="3"/>
      <c r="I574" s="3"/>
      <c r="J574" s="3"/>
      <c r="K574" s="3"/>
      <c r="L574" s="3"/>
      <c r="M574" s="3"/>
      <c r="N574" s="3"/>
      <c r="O574" s="3"/>
      <c r="P574" s="3"/>
      <c r="Q574" s="3"/>
      <c r="R574" s="3"/>
      <c r="S574" s="3"/>
      <c r="T574" s="3"/>
      <c r="U574" s="3"/>
      <c r="V574" s="3"/>
      <c r="W574" s="3"/>
      <c r="X574" s="3"/>
      <c r="Y574" s="3"/>
      <c r="Z574" s="3"/>
    </row>
    <row r="575" spans="1:26" ht="31.2">
      <c r="A575" s="1"/>
      <c r="B575" s="2"/>
      <c r="C575" s="2"/>
      <c r="D575" s="3"/>
      <c r="E575" s="3"/>
      <c r="F575" s="3"/>
      <c r="G575" s="3"/>
      <c r="H575" s="3"/>
      <c r="I575" s="3"/>
      <c r="J575" s="3"/>
      <c r="K575" s="3"/>
      <c r="L575" s="3"/>
      <c r="M575" s="3"/>
      <c r="N575" s="3"/>
      <c r="O575" s="3"/>
      <c r="P575" s="3"/>
      <c r="Q575" s="3"/>
      <c r="R575" s="3"/>
      <c r="S575" s="3"/>
      <c r="T575" s="3"/>
      <c r="U575" s="3"/>
      <c r="V575" s="3"/>
      <c r="W575" s="3"/>
      <c r="X575" s="3"/>
      <c r="Y575" s="3"/>
      <c r="Z575" s="3"/>
    </row>
    <row r="576" spans="1:26" ht="31.2">
      <c r="A576" s="1"/>
      <c r="B576" s="2"/>
      <c r="C576" s="2"/>
      <c r="D576" s="3"/>
      <c r="E576" s="3"/>
      <c r="F576" s="3"/>
      <c r="G576" s="3"/>
      <c r="H576" s="3"/>
      <c r="I576" s="3"/>
      <c r="J576" s="3"/>
      <c r="K576" s="3"/>
      <c r="L576" s="3"/>
      <c r="M576" s="3"/>
      <c r="N576" s="3"/>
      <c r="O576" s="3"/>
      <c r="P576" s="3"/>
      <c r="Q576" s="3"/>
      <c r="R576" s="3"/>
      <c r="S576" s="3"/>
      <c r="T576" s="3"/>
      <c r="U576" s="3"/>
      <c r="V576" s="3"/>
      <c r="W576" s="3"/>
      <c r="X576" s="3"/>
      <c r="Y576" s="3"/>
      <c r="Z576" s="3"/>
    </row>
    <row r="577" spans="1:26" ht="31.2">
      <c r="A577" s="1"/>
      <c r="B577" s="2"/>
      <c r="C577" s="2"/>
      <c r="D577" s="3"/>
      <c r="E577" s="3"/>
      <c r="F577" s="3"/>
      <c r="G577" s="3"/>
      <c r="H577" s="3"/>
      <c r="I577" s="3"/>
      <c r="J577" s="3"/>
      <c r="K577" s="3"/>
      <c r="L577" s="3"/>
      <c r="M577" s="3"/>
      <c r="N577" s="3"/>
      <c r="O577" s="3"/>
      <c r="P577" s="3"/>
      <c r="Q577" s="3"/>
      <c r="R577" s="3"/>
      <c r="S577" s="3"/>
      <c r="T577" s="3"/>
      <c r="U577" s="3"/>
      <c r="V577" s="3"/>
      <c r="W577" s="3"/>
      <c r="X577" s="3"/>
      <c r="Y577" s="3"/>
      <c r="Z577" s="3"/>
    </row>
    <row r="578" spans="1:26" ht="31.2">
      <c r="A578" s="1"/>
      <c r="B578" s="2"/>
      <c r="C578" s="2"/>
      <c r="D578" s="3"/>
      <c r="E578" s="3"/>
      <c r="F578" s="3"/>
      <c r="G578" s="3"/>
      <c r="H578" s="3"/>
      <c r="I578" s="3"/>
      <c r="J578" s="3"/>
      <c r="K578" s="3"/>
      <c r="L578" s="3"/>
      <c r="M578" s="3"/>
      <c r="N578" s="3"/>
      <c r="O578" s="3"/>
      <c r="P578" s="3"/>
      <c r="Q578" s="3"/>
      <c r="R578" s="3"/>
      <c r="S578" s="3"/>
      <c r="T578" s="3"/>
      <c r="U578" s="3"/>
      <c r="V578" s="3"/>
      <c r="W578" s="3"/>
      <c r="X578" s="3"/>
      <c r="Y578" s="3"/>
      <c r="Z578" s="3"/>
    </row>
    <row r="579" spans="1:26" ht="31.2">
      <c r="A579" s="1"/>
      <c r="B579" s="2"/>
      <c r="C579" s="2"/>
      <c r="D579" s="3"/>
      <c r="E579" s="3"/>
      <c r="F579" s="3"/>
      <c r="G579" s="3"/>
      <c r="H579" s="3"/>
      <c r="I579" s="3"/>
      <c r="J579" s="3"/>
      <c r="K579" s="3"/>
      <c r="L579" s="3"/>
      <c r="M579" s="3"/>
      <c r="N579" s="3"/>
      <c r="O579" s="3"/>
      <c r="P579" s="3"/>
      <c r="Q579" s="3"/>
      <c r="R579" s="3"/>
      <c r="S579" s="3"/>
      <c r="T579" s="3"/>
      <c r="U579" s="3"/>
      <c r="V579" s="3"/>
      <c r="W579" s="3"/>
      <c r="X579" s="3"/>
      <c r="Y579" s="3"/>
      <c r="Z579" s="3"/>
    </row>
    <row r="580" spans="1:26" ht="31.2">
      <c r="A580" s="1"/>
      <c r="B580" s="2"/>
      <c r="C580" s="2"/>
      <c r="D580" s="3"/>
      <c r="E580" s="3"/>
      <c r="F580" s="3"/>
      <c r="G580" s="3"/>
      <c r="H580" s="3"/>
      <c r="I580" s="3"/>
      <c r="J580" s="3"/>
      <c r="K580" s="3"/>
      <c r="L580" s="3"/>
      <c r="M580" s="3"/>
      <c r="N580" s="3"/>
      <c r="O580" s="3"/>
      <c r="P580" s="3"/>
      <c r="Q580" s="3"/>
      <c r="R580" s="3"/>
      <c r="S580" s="3"/>
      <c r="T580" s="3"/>
      <c r="U580" s="3"/>
      <c r="V580" s="3"/>
      <c r="W580" s="3"/>
      <c r="X580" s="3"/>
      <c r="Y580" s="3"/>
      <c r="Z580" s="3"/>
    </row>
    <row r="581" spans="1:26" ht="31.2">
      <c r="A581" s="1"/>
      <c r="B581" s="2"/>
      <c r="C581" s="2"/>
      <c r="D581" s="3"/>
      <c r="E581" s="3"/>
      <c r="F581" s="3"/>
      <c r="G581" s="3"/>
      <c r="H581" s="3"/>
      <c r="I581" s="3"/>
      <c r="J581" s="3"/>
      <c r="K581" s="3"/>
      <c r="L581" s="3"/>
      <c r="M581" s="3"/>
      <c r="N581" s="3"/>
      <c r="O581" s="3"/>
      <c r="P581" s="3"/>
      <c r="Q581" s="3"/>
      <c r="R581" s="3"/>
      <c r="S581" s="3"/>
      <c r="T581" s="3"/>
      <c r="U581" s="3"/>
      <c r="V581" s="3"/>
      <c r="W581" s="3"/>
      <c r="X581" s="3"/>
      <c r="Y581" s="3"/>
      <c r="Z581" s="3"/>
    </row>
    <row r="582" spans="1:26" ht="31.2">
      <c r="A582" s="1"/>
      <c r="B582" s="2"/>
      <c r="C582" s="2"/>
      <c r="D582" s="3"/>
      <c r="E582" s="3"/>
      <c r="F582" s="3"/>
      <c r="G582" s="3"/>
      <c r="H582" s="3"/>
      <c r="I582" s="3"/>
      <c r="J582" s="3"/>
      <c r="K582" s="3"/>
      <c r="L582" s="3"/>
      <c r="M582" s="3"/>
      <c r="N582" s="3"/>
      <c r="O582" s="3"/>
      <c r="P582" s="3"/>
      <c r="Q582" s="3"/>
      <c r="R582" s="3"/>
      <c r="S582" s="3"/>
      <c r="T582" s="3"/>
      <c r="U582" s="3"/>
      <c r="V582" s="3"/>
      <c r="W582" s="3"/>
      <c r="X582" s="3"/>
      <c r="Y582" s="3"/>
      <c r="Z582" s="3"/>
    </row>
    <row r="583" spans="1:26" ht="31.2">
      <c r="A583" s="1"/>
      <c r="B583" s="2"/>
      <c r="C583" s="2"/>
      <c r="D583" s="3"/>
      <c r="E583" s="3"/>
      <c r="F583" s="3"/>
      <c r="G583" s="3"/>
      <c r="H583" s="3"/>
      <c r="I583" s="3"/>
      <c r="J583" s="3"/>
      <c r="K583" s="3"/>
      <c r="L583" s="3"/>
      <c r="M583" s="3"/>
      <c r="N583" s="3"/>
      <c r="O583" s="3"/>
      <c r="P583" s="3"/>
      <c r="Q583" s="3"/>
      <c r="R583" s="3"/>
      <c r="S583" s="3"/>
      <c r="T583" s="3"/>
      <c r="U583" s="3"/>
      <c r="V583" s="3"/>
      <c r="W583" s="3"/>
      <c r="X583" s="3"/>
      <c r="Y583" s="3"/>
      <c r="Z583" s="3"/>
    </row>
    <row r="584" spans="1:26" ht="31.2">
      <c r="A584" s="1"/>
      <c r="B584" s="2"/>
      <c r="C584" s="2"/>
      <c r="D584" s="3"/>
      <c r="E584" s="3"/>
      <c r="F584" s="3"/>
      <c r="G584" s="3"/>
      <c r="H584" s="3"/>
      <c r="I584" s="3"/>
      <c r="J584" s="3"/>
      <c r="K584" s="3"/>
      <c r="L584" s="3"/>
      <c r="M584" s="3"/>
      <c r="N584" s="3"/>
      <c r="O584" s="3"/>
      <c r="P584" s="3"/>
      <c r="Q584" s="3"/>
      <c r="R584" s="3"/>
      <c r="S584" s="3"/>
      <c r="T584" s="3"/>
      <c r="U584" s="3"/>
      <c r="V584" s="3"/>
      <c r="W584" s="3"/>
      <c r="X584" s="3"/>
      <c r="Y584" s="3"/>
      <c r="Z584" s="3"/>
    </row>
    <row r="585" spans="1:26" ht="31.2">
      <c r="A585" s="1"/>
      <c r="B585" s="2"/>
      <c r="C585" s="2"/>
      <c r="D585" s="3"/>
      <c r="E585" s="3"/>
      <c r="F585" s="3"/>
      <c r="G585" s="3"/>
      <c r="H585" s="3"/>
      <c r="I585" s="3"/>
      <c r="J585" s="3"/>
      <c r="K585" s="3"/>
      <c r="L585" s="3"/>
      <c r="M585" s="3"/>
      <c r="N585" s="3"/>
      <c r="O585" s="3"/>
      <c r="P585" s="3"/>
      <c r="Q585" s="3"/>
      <c r="R585" s="3"/>
      <c r="S585" s="3"/>
      <c r="T585" s="3"/>
      <c r="U585" s="3"/>
      <c r="V585" s="3"/>
      <c r="W585" s="3"/>
      <c r="X585" s="3"/>
      <c r="Y585" s="3"/>
      <c r="Z585" s="3"/>
    </row>
    <row r="586" spans="1:26" ht="31.2">
      <c r="A586" s="1"/>
      <c r="B586" s="2"/>
      <c r="C586" s="2"/>
      <c r="D586" s="3"/>
      <c r="E586" s="3"/>
      <c r="F586" s="3"/>
      <c r="G586" s="3"/>
      <c r="H586" s="3"/>
      <c r="I586" s="3"/>
      <c r="J586" s="3"/>
      <c r="K586" s="3"/>
      <c r="L586" s="3"/>
      <c r="M586" s="3"/>
      <c r="N586" s="3"/>
      <c r="O586" s="3"/>
      <c r="P586" s="3"/>
      <c r="Q586" s="3"/>
      <c r="R586" s="3"/>
      <c r="S586" s="3"/>
      <c r="T586" s="3"/>
      <c r="U586" s="3"/>
      <c r="V586" s="3"/>
      <c r="W586" s="3"/>
      <c r="X586" s="3"/>
      <c r="Y586" s="3"/>
      <c r="Z586" s="3"/>
    </row>
    <row r="587" spans="1:26" ht="31.2">
      <c r="A587" s="1"/>
      <c r="B587" s="2"/>
      <c r="C587" s="2"/>
      <c r="D587" s="3"/>
      <c r="E587" s="3"/>
      <c r="F587" s="3"/>
      <c r="G587" s="3"/>
      <c r="H587" s="3"/>
      <c r="I587" s="3"/>
      <c r="J587" s="3"/>
      <c r="K587" s="3"/>
      <c r="L587" s="3"/>
      <c r="M587" s="3"/>
      <c r="N587" s="3"/>
      <c r="O587" s="3"/>
      <c r="P587" s="3"/>
      <c r="Q587" s="3"/>
      <c r="R587" s="3"/>
      <c r="S587" s="3"/>
      <c r="T587" s="3"/>
      <c r="U587" s="3"/>
      <c r="V587" s="3"/>
      <c r="W587" s="3"/>
      <c r="X587" s="3"/>
      <c r="Y587" s="3"/>
      <c r="Z587" s="3"/>
    </row>
    <row r="588" spans="1:26" ht="31.2">
      <c r="A588" s="1"/>
      <c r="B588" s="2"/>
      <c r="C588" s="2"/>
      <c r="D588" s="3"/>
      <c r="E588" s="3"/>
      <c r="F588" s="3"/>
      <c r="G588" s="3"/>
      <c r="H588" s="3"/>
      <c r="I588" s="3"/>
      <c r="J588" s="3"/>
      <c r="K588" s="3"/>
      <c r="L588" s="3"/>
      <c r="M588" s="3"/>
      <c r="N588" s="3"/>
      <c r="O588" s="3"/>
      <c r="P588" s="3"/>
      <c r="Q588" s="3"/>
      <c r="R588" s="3"/>
      <c r="S588" s="3"/>
      <c r="T588" s="3"/>
      <c r="U588" s="3"/>
      <c r="V588" s="3"/>
      <c r="W588" s="3"/>
      <c r="X588" s="3"/>
      <c r="Y588" s="3"/>
      <c r="Z588" s="3"/>
    </row>
    <row r="589" spans="1:26" ht="31.2">
      <c r="A589" s="1"/>
      <c r="B589" s="2"/>
      <c r="C589" s="2"/>
      <c r="D589" s="3"/>
      <c r="E589" s="3"/>
      <c r="F589" s="3"/>
      <c r="G589" s="3"/>
      <c r="H589" s="3"/>
      <c r="I589" s="3"/>
      <c r="J589" s="3"/>
      <c r="K589" s="3"/>
      <c r="L589" s="3"/>
      <c r="M589" s="3"/>
      <c r="N589" s="3"/>
      <c r="O589" s="3"/>
      <c r="P589" s="3"/>
      <c r="Q589" s="3"/>
      <c r="R589" s="3"/>
      <c r="S589" s="3"/>
      <c r="T589" s="3"/>
      <c r="U589" s="3"/>
      <c r="V589" s="3"/>
      <c r="W589" s="3"/>
      <c r="X589" s="3"/>
      <c r="Y589" s="3"/>
      <c r="Z589" s="3"/>
    </row>
    <row r="590" spans="1:26" ht="31.2">
      <c r="A590" s="1"/>
      <c r="B590" s="2"/>
      <c r="C590" s="2"/>
      <c r="D590" s="3"/>
      <c r="E590" s="3"/>
      <c r="F590" s="3"/>
      <c r="G590" s="3"/>
      <c r="H590" s="3"/>
      <c r="I590" s="3"/>
      <c r="J590" s="3"/>
      <c r="K590" s="3"/>
      <c r="L590" s="3"/>
      <c r="M590" s="3"/>
      <c r="N590" s="3"/>
      <c r="O590" s="3"/>
      <c r="P590" s="3"/>
      <c r="Q590" s="3"/>
      <c r="R590" s="3"/>
      <c r="S590" s="3"/>
      <c r="T590" s="3"/>
      <c r="U590" s="3"/>
      <c r="V590" s="3"/>
      <c r="W590" s="3"/>
      <c r="X590" s="3"/>
      <c r="Y590" s="3"/>
      <c r="Z590" s="3"/>
    </row>
    <row r="591" spans="1:26" ht="31.2">
      <c r="A591" s="1"/>
      <c r="B591" s="2"/>
      <c r="C591" s="2"/>
      <c r="D591" s="3"/>
      <c r="E591" s="3"/>
      <c r="F591" s="3"/>
      <c r="G591" s="3"/>
      <c r="H591" s="3"/>
      <c r="I591" s="3"/>
      <c r="J591" s="3"/>
      <c r="K591" s="3"/>
      <c r="L591" s="3"/>
      <c r="M591" s="3"/>
      <c r="N591" s="3"/>
      <c r="O591" s="3"/>
      <c r="P591" s="3"/>
      <c r="Q591" s="3"/>
      <c r="R591" s="3"/>
      <c r="S591" s="3"/>
      <c r="T591" s="3"/>
      <c r="U591" s="3"/>
      <c r="V591" s="3"/>
      <c r="W591" s="3"/>
      <c r="X591" s="3"/>
      <c r="Y591" s="3"/>
      <c r="Z591" s="3"/>
    </row>
    <row r="592" spans="1:26" ht="31.2">
      <c r="A592" s="1"/>
      <c r="B592" s="2"/>
      <c r="C592" s="2"/>
      <c r="D592" s="3"/>
      <c r="E592" s="3"/>
      <c r="F592" s="3"/>
      <c r="G592" s="3"/>
      <c r="H592" s="3"/>
      <c r="I592" s="3"/>
      <c r="J592" s="3"/>
      <c r="K592" s="3"/>
      <c r="L592" s="3"/>
      <c r="M592" s="3"/>
      <c r="N592" s="3"/>
      <c r="O592" s="3"/>
      <c r="P592" s="3"/>
      <c r="Q592" s="3"/>
      <c r="R592" s="3"/>
      <c r="S592" s="3"/>
      <c r="T592" s="3"/>
      <c r="U592" s="3"/>
      <c r="V592" s="3"/>
      <c r="W592" s="3"/>
      <c r="X592" s="3"/>
      <c r="Y592" s="3"/>
      <c r="Z592" s="3"/>
    </row>
    <row r="593" spans="1:26" ht="31.2">
      <c r="A593" s="1"/>
      <c r="B593" s="2"/>
      <c r="C593" s="2"/>
      <c r="D593" s="3"/>
      <c r="E593" s="3"/>
      <c r="F593" s="3"/>
      <c r="G593" s="3"/>
      <c r="H593" s="3"/>
      <c r="I593" s="3"/>
      <c r="J593" s="3"/>
      <c r="K593" s="3"/>
      <c r="L593" s="3"/>
      <c r="M593" s="3"/>
      <c r="N593" s="3"/>
      <c r="O593" s="3"/>
      <c r="P593" s="3"/>
      <c r="Q593" s="3"/>
      <c r="R593" s="3"/>
      <c r="S593" s="3"/>
      <c r="T593" s="3"/>
      <c r="U593" s="3"/>
      <c r="V593" s="3"/>
      <c r="W593" s="3"/>
      <c r="X593" s="3"/>
      <c r="Y593" s="3"/>
      <c r="Z593" s="3"/>
    </row>
    <row r="594" spans="1:26" ht="31.2">
      <c r="A594" s="1"/>
      <c r="B594" s="2"/>
      <c r="C594" s="2"/>
      <c r="D594" s="3"/>
      <c r="E594" s="3"/>
      <c r="F594" s="3"/>
      <c r="G594" s="3"/>
      <c r="H594" s="3"/>
      <c r="I594" s="3"/>
      <c r="J594" s="3"/>
      <c r="K594" s="3"/>
      <c r="L594" s="3"/>
      <c r="M594" s="3"/>
      <c r="N594" s="3"/>
      <c r="O594" s="3"/>
      <c r="P594" s="3"/>
      <c r="Q594" s="3"/>
      <c r="R594" s="3"/>
      <c r="S594" s="3"/>
      <c r="T594" s="3"/>
      <c r="U594" s="3"/>
      <c r="V594" s="3"/>
      <c r="W594" s="3"/>
      <c r="X594" s="3"/>
      <c r="Y594" s="3"/>
      <c r="Z594" s="3"/>
    </row>
    <row r="595" spans="1:26" ht="31.2">
      <c r="A595" s="1"/>
      <c r="B595" s="2"/>
      <c r="C595" s="2"/>
      <c r="D595" s="3"/>
      <c r="E595" s="3"/>
      <c r="F595" s="3"/>
      <c r="G595" s="3"/>
      <c r="H595" s="3"/>
      <c r="I595" s="3"/>
      <c r="J595" s="3"/>
      <c r="K595" s="3"/>
      <c r="L595" s="3"/>
      <c r="M595" s="3"/>
      <c r="N595" s="3"/>
      <c r="O595" s="3"/>
      <c r="P595" s="3"/>
      <c r="Q595" s="3"/>
      <c r="R595" s="3"/>
      <c r="S595" s="3"/>
      <c r="T595" s="3"/>
      <c r="U595" s="3"/>
      <c r="V595" s="3"/>
      <c r="W595" s="3"/>
      <c r="X595" s="3"/>
      <c r="Y595" s="3"/>
      <c r="Z595" s="3"/>
    </row>
    <row r="596" spans="1:26" ht="31.2">
      <c r="A596" s="1"/>
      <c r="B596" s="2"/>
      <c r="C596" s="2"/>
      <c r="D596" s="3"/>
      <c r="E596" s="3"/>
      <c r="F596" s="3"/>
      <c r="G596" s="3"/>
      <c r="H596" s="3"/>
      <c r="I596" s="3"/>
      <c r="J596" s="3"/>
      <c r="K596" s="3"/>
      <c r="L596" s="3"/>
      <c r="M596" s="3"/>
      <c r="N596" s="3"/>
      <c r="O596" s="3"/>
      <c r="P596" s="3"/>
      <c r="Q596" s="3"/>
      <c r="R596" s="3"/>
      <c r="S596" s="3"/>
      <c r="T596" s="3"/>
      <c r="U596" s="3"/>
      <c r="V596" s="3"/>
      <c r="W596" s="3"/>
      <c r="X596" s="3"/>
      <c r="Y596" s="3"/>
      <c r="Z596" s="3"/>
    </row>
    <row r="597" spans="1:26" ht="31.2">
      <c r="A597" s="1"/>
      <c r="B597" s="2"/>
      <c r="C597" s="2"/>
      <c r="D597" s="3"/>
      <c r="E597" s="3"/>
      <c r="F597" s="3"/>
      <c r="G597" s="3"/>
      <c r="H597" s="3"/>
      <c r="I597" s="3"/>
      <c r="J597" s="3"/>
      <c r="K597" s="3"/>
      <c r="L597" s="3"/>
      <c r="M597" s="3"/>
      <c r="N597" s="3"/>
      <c r="O597" s="3"/>
      <c r="P597" s="3"/>
      <c r="Q597" s="3"/>
      <c r="R597" s="3"/>
      <c r="S597" s="3"/>
      <c r="T597" s="3"/>
      <c r="U597" s="3"/>
      <c r="V597" s="3"/>
      <c r="W597" s="3"/>
      <c r="X597" s="3"/>
      <c r="Y597" s="3"/>
      <c r="Z597" s="3"/>
    </row>
    <row r="598" spans="1:26" ht="31.2">
      <c r="A598" s="1"/>
      <c r="B598" s="2"/>
      <c r="C598" s="2"/>
      <c r="D598" s="3"/>
      <c r="E598" s="3"/>
      <c r="F598" s="3"/>
      <c r="G598" s="3"/>
      <c r="H598" s="3"/>
      <c r="I598" s="3"/>
      <c r="J598" s="3"/>
      <c r="K598" s="3"/>
      <c r="L598" s="3"/>
      <c r="M598" s="3"/>
      <c r="N598" s="3"/>
      <c r="O598" s="3"/>
      <c r="P598" s="3"/>
      <c r="Q598" s="3"/>
      <c r="R598" s="3"/>
      <c r="S598" s="3"/>
      <c r="T598" s="3"/>
      <c r="U598" s="3"/>
      <c r="V598" s="3"/>
      <c r="W598" s="3"/>
      <c r="X598" s="3"/>
      <c r="Y598" s="3"/>
      <c r="Z598" s="3"/>
    </row>
    <row r="599" spans="1:26" ht="31.2">
      <c r="A599" s="1"/>
      <c r="B599" s="2"/>
      <c r="C599" s="2"/>
      <c r="D599" s="3"/>
      <c r="E599" s="3"/>
      <c r="F599" s="3"/>
      <c r="G599" s="3"/>
      <c r="H599" s="3"/>
      <c r="I599" s="3"/>
      <c r="J599" s="3"/>
      <c r="K599" s="3"/>
      <c r="L599" s="3"/>
      <c r="M599" s="3"/>
      <c r="N599" s="3"/>
      <c r="O599" s="3"/>
      <c r="P599" s="3"/>
      <c r="Q599" s="3"/>
      <c r="R599" s="3"/>
      <c r="S599" s="3"/>
      <c r="T599" s="3"/>
      <c r="U599" s="3"/>
      <c r="V599" s="3"/>
      <c r="W599" s="3"/>
      <c r="X599" s="3"/>
      <c r="Y599" s="3"/>
      <c r="Z599" s="3"/>
    </row>
    <row r="600" spans="1:26" ht="31.2">
      <c r="A600" s="1"/>
      <c r="B600" s="2"/>
      <c r="C600" s="2"/>
      <c r="D600" s="3"/>
      <c r="E600" s="3"/>
      <c r="F600" s="3"/>
      <c r="G600" s="3"/>
      <c r="H600" s="3"/>
      <c r="I600" s="3"/>
      <c r="J600" s="3"/>
      <c r="K600" s="3"/>
      <c r="L600" s="3"/>
      <c r="M600" s="3"/>
      <c r="N600" s="3"/>
      <c r="O600" s="3"/>
      <c r="P600" s="3"/>
      <c r="Q600" s="3"/>
      <c r="R600" s="3"/>
      <c r="S600" s="3"/>
      <c r="T600" s="3"/>
      <c r="U600" s="3"/>
      <c r="V600" s="3"/>
      <c r="W600" s="3"/>
      <c r="X600" s="3"/>
      <c r="Y600" s="3"/>
      <c r="Z600" s="3"/>
    </row>
    <row r="601" spans="1:26" ht="31.2">
      <c r="A601" s="1"/>
      <c r="B601" s="2"/>
      <c r="C601" s="2"/>
      <c r="D601" s="3"/>
      <c r="E601" s="3"/>
      <c r="F601" s="3"/>
      <c r="G601" s="3"/>
      <c r="H601" s="3"/>
      <c r="I601" s="3"/>
      <c r="J601" s="3"/>
      <c r="K601" s="3"/>
      <c r="L601" s="3"/>
      <c r="M601" s="3"/>
      <c r="N601" s="3"/>
      <c r="O601" s="3"/>
      <c r="P601" s="3"/>
      <c r="Q601" s="3"/>
      <c r="R601" s="3"/>
      <c r="S601" s="3"/>
      <c r="T601" s="3"/>
      <c r="U601" s="3"/>
      <c r="V601" s="3"/>
      <c r="W601" s="3"/>
      <c r="X601" s="3"/>
      <c r="Y601" s="3"/>
      <c r="Z601" s="3"/>
    </row>
    <row r="602" spans="1:26" ht="31.2">
      <c r="A602" s="1"/>
      <c r="B602" s="2"/>
      <c r="C602" s="2"/>
      <c r="D602" s="3"/>
      <c r="E602" s="3"/>
      <c r="F602" s="3"/>
      <c r="G602" s="3"/>
      <c r="H602" s="3"/>
      <c r="I602" s="3"/>
      <c r="J602" s="3"/>
      <c r="K602" s="3"/>
      <c r="L602" s="3"/>
      <c r="M602" s="3"/>
      <c r="N602" s="3"/>
      <c r="O602" s="3"/>
      <c r="P602" s="3"/>
      <c r="Q602" s="3"/>
      <c r="R602" s="3"/>
      <c r="S602" s="3"/>
      <c r="T602" s="3"/>
      <c r="U602" s="3"/>
      <c r="V602" s="3"/>
      <c r="W602" s="3"/>
      <c r="X602" s="3"/>
      <c r="Y602" s="3"/>
      <c r="Z602" s="3"/>
    </row>
    <row r="603" spans="1:26" ht="31.2">
      <c r="A603" s="1"/>
      <c r="B603" s="2"/>
      <c r="C603" s="2"/>
      <c r="D603" s="3"/>
      <c r="E603" s="3"/>
      <c r="F603" s="3"/>
      <c r="G603" s="3"/>
      <c r="H603" s="3"/>
      <c r="I603" s="3"/>
      <c r="J603" s="3"/>
      <c r="K603" s="3"/>
      <c r="L603" s="3"/>
      <c r="M603" s="3"/>
      <c r="N603" s="3"/>
      <c r="O603" s="3"/>
      <c r="P603" s="3"/>
      <c r="Q603" s="3"/>
      <c r="R603" s="3"/>
      <c r="S603" s="3"/>
      <c r="T603" s="3"/>
      <c r="U603" s="3"/>
      <c r="V603" s="3"/>
      <c r="W603" s="3"/>
      <c r="X603" s="3"/>
      <c r="Y603" s="3"/>
      <c r="Z603" s="3"/>
    </row>
    <row r="604" spans="1:26" ht="31.2">
      <c r="A604" s="1"/>
      <c r="B604" s="2"/>
      <c r="C604" s="2"/>
      <c r="D604" s="3"/>
      <c r="E604" s="3"/>
      <c r="F604" s="3"/>
      <c r="G604" s="3"/>
      <c r="H604" s="3"/>
      <c r="I604" s="3"/>
      <c r="J604" s="3"/>
      <c r="K604" s="3"/>
      <c r="L604" s="3"/>
      <c r="M604" s="3"/>
      <c r="N604" s="3"/>
      <c r="O604" s="3"/>
      <c r="P604" s="3"/>
      <c r="Q604" s="3"/>
      <c r="R604" s="3"/>
      <c r="S604" s="3"/>
      <c r="T604" s="3"/>
      <c r="U604" s="3"/>
      <c r="V604" s="3"/>
      <c r="W604" s="3"/>
      <c r="X604" s="3"/>
      <c r="Y604" s="3"/>
      <c r="Z604" s="3"/>
    </row>
    <row r="605" spans="1:26" ht="31.2">
      <c r="A605" s="1"/>
      <c r="B605" s="2"/>
      <c r="C605" s="2"/>
      <c r="D605" s="3"/>
      <c r="E605" s="3"/>
      <c r="F605" s="3"/>
      <c r="G605" s="3"/>
      <c r="H605" s="3"/>
      <c r="I605" s="3"/>
      <c r="J605" s="3"/>
      <c r="K605" s="3"/>
      <c r="L605" s="3"/>
      <c r="M605" s="3"/>
      <c r="N605" s="3"/>
      <c r="O605" s="3"/>
      <c r="P605" s="3"/>
      <c r="Q605" s="3"/>
      <c r="R605" s="3"/>
      <c r="S605" s="3"/>
      <c r="T605" s="3"/>
      <c r="U605" s="3"/>
      <c r="V605" s="3"/>
      <c r="W605" s="3"/>
      <c r="X605" s="3"/>
      <c r="Y605" s="3"/>
      <c r="Z605" s="3"/>
    </row>
    <row r="606" spans="1:26" ht="31.2">
      <c r="A606" s="1"/>
      <c r="B606" s="2"/>
      <c r="C606" s="2"/>
      <c r="D606" s="3"/>
      <c r="E606" s="3"/>
      <c r="F606" s="3"/>
      <c r="G606" s="3"/>
      <c r="H606" s="3"/>
      <c r="I606" s="3"/>
      <c r="J606" s="3"/>
      <c r="K606" s="3"/>
      <c r="L606" s="3"/>
      <c r="M606" s="3"/>
      <c r="N606" s="3"/>
      <c r="O606" s="3"/>
      <c r="P606" s="3"/>
      <c r="Q606" s="3"/>
      <c r="R606" s="3"/>
      <c r="S606" s="3"/>
      <c r="T606" s="3"/>
      <c r="U606" s="3"/>
      <c r="V606" s="3"/>
      <c r="W606" s="3"/>
      <c r="X606" s="3"/>
      <c r="Y606" s="3"/>
      <c r="Z606" s="3"/>
    </row>
    <row r="607" spans="1:26" ht="31.2">
      <c r="A607" s="1"/>
      <c r="B607" s="2"/>
      <c r="C607" s="2"/>
      <c r="D607" s="3"/>
      <c r="E607" s="3"/>
      <c r="F607" s="3"/>
      <c r="G607" s="3"/>
      <c r="H607" s="3"/>
      <c r="I607" s="3"/>
      <c r="J607" s="3"/>
      <c r="K607" s="3"/>
      <c r="L607" s="3"/>
      <c r="M607" s="3"/>
      <c r="N607" s="3"/>
      <c r="O607" s="3"/>
      <c r="P607" s="3"/>
      <c r="Q607" s="3"/>
      <c r="R607" s="3"/>
      <c r="S607" s="3"/>
      <c r="T607" s="3"/>
      <c r="U607" s="3"/>
      <c r="V607" s="3"/>
      <c r="W607" s="3"/>
      <c r="X607" s="3"/>
      <c r="Y607" s="3"/>
      <c r="Z607" s="3"/>
    </row>
    <row r="608" spans="1:26" ht="31.2">
      <c r="A608" s="1"/>
      <c r="B608" s="2"/>
      <c r="C608" s="2"/>
      <c r="D608" s="3"/>
      <c r="E608" s="3"/>
      <c r="F608" s="3"/>
      <c r="G608" s="3"/>
      <c r="H608" s="3"/>
      <c r="I608" s="3"/>
      <c r="J608" s="3"/>
      <c r="K608" s="3"/>
      <c r="L608" s="3"/>
      <c r="M608" s="3"/>
      <c r="N608" s="3"/>
      <c r="O608" s="3"/>
      <c r="P608" s="3"/>
      <c r="Q608" s="3"/>
      <c r="R608" s="3"/>
      <c r="S608" s="3"/>
      <c r="T608" s="3"/>
      <c r="U608" s="3"/>
      <c r="V608" s="3"/>
      <c r="W608" s="3"/>
      <c r="X608" s="3"/>
      <c r="Y608" s="3"/>
      <c r="Z608" s="3"/>
    </row>
    <row r="609" spans="1:26" ht="31.2">
      <c r="A609" s="1"/>
      <c r="B609" s="2"/>
      <c r="C609" s="2"/>
      <c r="D609" s="3"/>
      <c r="E609" s="3"/>
      <c r="F609" s="3"/>
      <c r="G609" s="3"/>
      <c r="H609" s="3"/>
      <c r="I609" s="3"/>
      <c r="J609" s="3"/>
      <c r="K609" s="3"/>
      <c r="L609" s="3"/>
      <c r="M609" s="3"/>
      <c r="N609" s="3"/>
      <c r="O609" s="3"/>
      <c r="P609" s="3"/>
      <c r="Q609" s="3"/>
      <c r="R609" s="3"/>
      <c r="S609" s="3"/>
      <c r="T609" s="3"/>
      <c r="U609" s="3"/>
      <c r="V609" s="3"/>
      <c r="W609" s="3"/>
      <c r="X609" s="3"/>
      <c r="Y609" s="3"/>
      <c r="Z609" s="3"/>
    </row>
    <row r="610" spans="1:26" ht="31.2">
      <c r="A610" s="1"/>
      <c r="B610" s="2"/>
      <c r="C610" s="2"/>
      <c r="D610" s="3"/>
      <c r="E610" s="3"/>
      <c r="F610" s="3"/>
      <c r="G610" s="3"/>
      <c r="H610" s="3"/>
      <c r="I610" s="3"/>
      <c r="J610" s="3"/>
      <c r="K610" s="3"/>
      <c r="L610" s="3"/>
      <c r="M610" s="3"/>
      <c r="N610" s="3"/>
      <c r="O610" s="3"/>
      <c r="P610" s="3"/>
      <c r="Q610" s="3"/>
      <c r="R610" s="3"/>
      <c r="S610" s="3"/>
      <c r="T610" s="3"/>
      <c r="U610" s="3"/>
      <c r="V610" s="3"/>
      <c r="W610" s="3"/>
      <c r="X610" s="3"/>
      <c r="Y610" s="3"/>
      <c r="Z610" s="3"/>
    </row>
    <row r="611" spans="1:26" ht="31.2">
      <c r="A611" s="1"/>
      <c r="B611" s="2"/>
      <c r="C611" s="2"/>
      <c r="D611" s="3"/>
      <c r="E611" s="3"/>
      <c r="F611" s="3"/>
      <c r="G611" s="3"/>
      <c r="H611" s="3"/>
      <c r="I611" s="3"/>
      <c r="J611" s="3"/>
      <c r="K611" s="3"/>
      <c r="L611" s="3"/>
      <c r="M611" s="3"/>
      <c r="N611" s="3"/>
      <c r="O611" s="3"/>
      <c r="P611" s="3"/>
      <c r="Q611" s="3"/>
      <c r="R611" s="3"/>
      <c r="S611" s="3"/>
      <c r="T611" s="3"/>
      <c r="U611" s="3"/>
      <c r="V611" s="3"/>
      <c r="W611" s="3"/>
      <c r="X611" s="3"/>
      <c r="Y611" s="3"/>
      <c r="Z611" s="3"/>
    </row>
    <row r="612" spans="1:26" ht="31.2">
      <c r="A612" s="1"/>
      <c r="B612" s="2"/>
      <c r="C612" s="2"/>
      <c r="D612" s="3"/>
      <c r="E612" s="3"/>
      <c r="F612" s="3"/>
      <c r="G612" s="3"/>
      <c r="H612" s="3"/>
      <c r="I612" s="3"/>
      <c r="J612" s="3"/>
      <c r="K612" s="3"/>
      <c r="L612" s="3"/>
      <c r="M612" s="3"/>
      <c r="N612" s="3"/>
      <c r="O612" s="3"/>
      <c r="P612" s="3"/>
      <c r="Q612" s="3"/>
      <c r="R612" s="3"/>
      <c r="S612" s="3"/>
      <c r="T612" s="3"/>
      <c r="U612" s="3"/>
      <c r="V612" s="3"/>
      <c r="W612" s="3"/>
      <c r="X612" s="3"/>
      <c r="Y612" s="3"/>
      <c r="Z612" s="3"/>
    </row>
    <row r="613" spans="1:26" ht="31.2">
      <c r="A613" s="1"/>
      <c r="B613" s="2"/>
      <c r="C613" s="2"/>
      <c r="D613" s="3"/>
      <c r="E613" s="3"/>
      <c r="F613" s="3"/>
      <c r="G613" s="3"/>
      <c r="H613" s="3"/>
      <c r="I613" s="3"/>
      <c r="J613" s="3"/>
      <c r="K613" s="3"/>
      <c r="L613" s="3"/>
      <c r="M613" s="3"/>
      <c r="N613" s="3"/>
      <c r="O613" s="3"/>
      <c r="P613" s="3"/>
      <c r="Q613" s="3"/>
      <c r="R613" s="3"/>
      <c r="S613" s="3"/>
      <c r="T613" s="3"/>
      <c r="U613" s="3"/>
      <c r="V613" s="3"/>
      <c r="W613" s="3"/>
      <c r="X613" s="3"/>
      <c r="Y613" s="3"/>
      <c r="Z613" s="3"/>
    </row>
    <row r="614" spans="1:26" ht="31.2">
      <c r="A614" s="1"/>
      <c r="B614" s="2"/>
      <c r="C614" s="2"/>
      <c r="D614" s="3"/>
      <c r="E614" s="3"/>
      <c r="F614" s="3"/>
      <c r="G614" s="3"/>
      <c r="H614" s="3"/>
      <c r="I614" s="3"/>
      <c r="J614" s="3"/>
      <c r="K614" s="3"/>
      <c r="L614" s="3"/>
      <c r="M614" s="3"/>
      <c r="N614" s="3"/>
      <c r="O614" s="3"/>
      <c r="P614" s="3"/>
      <c r="Q614" s="3"/>
      <c r="R614" s="3"/>
      <c r="S614" s="3"/>
      <c r="T614" s="3"/>
      <c r="U614" s="3"/>
      <c r="V614" s="3"/>
      <c r="W614" s="3"/>
      <c r="X614" s="3"/>
      <c r="Y614" s="3"/>
      <c r="Z614" s="3"/>
    </row>
    <row r="615" spans="1:26" ht="31.2">
      <c r="A615" s="1"/>
      <c r="B615" s="2"/>
      <c r="C615" s="2"/>
      <c r="D615" s="3"/>
      <c r="E615" s="3"/>
      <c r="F615" s="3"/>
      <c r="G615" s="3"/>
      <c r="H615" s="3"/>
      <c r="I615" s="3"/>
      <c r="J615" s="3"/>
      <c r="K615" s="3"/>
      <c r="L615" s="3"/>
      <c r="M615" s="3"/>
      <c r="N615" s="3"/>
      <c r="O615" s="3"/>
      <c r="P615" s="3"/>
      <c r="Q615" s="3"/>
      <c r="R615" s="3"/>
      <c r="S615" s="3"/>
      <c r="T615" s="3"/>
      <c r="U615" s="3"/>
      <c r="V615" s="3"/>
      <c r="W615" s="3"/>
      <c r="X615" s="3"/>
      <c r="Y615" s="3"/>
      <c r="Z615" s="3"/>
    </row>
    <row r="616" spans="1:26" ht="31.2">
      <c r="A616" s="1"/>
      <c r="B616" s="2"/>
      <c r="C616" s="2"/>
      <c r="D616" s="3"/>
      <c r="E616" s="3"/>
      <c r="F616" s="3"/>
      <c r="G616" s="3"/>
      <c r="H616" s="3"/>
      <c r="I616" s="3"/>
      <c r="J616" s="3"/>
      <c r="K616" s="3"/>
      <c r="L616" s="3"/>
      <c r="M616" s="3"/>
      <c r="N616" s="3"/>
      <c r="O616" s="3"/>
      <c r="P616" s="3"/>
      <c r="Q616" s="3"/>
      <c r="R616" s="3"/>
      <c r="S616" s="3"/>
      <c r="T616" s="3"/>
      <c r="U616" s="3"/>
      <c r="V616" s="3"/>
      <c r="W616" s="3"/>
      <c r="X616" s="3"/>
      <c r="Y616" s="3"/>
      <c r="Z616" s="3"/>
    </row>
    <row r="617" spans="1:26" ht="31.2">
      <c r="A617" s="1"/>
      <c r="B617" s="2"/>
      <c r="C617" s="2"/>
      <c r="D617" s="3"/>
      <c r="E617" s="3"/>
      <c r="F617" s="3"/>
      <c r="G617" s="3"/>
      <c r="H617" s="3"/>
      <c r="I617" s="3"/>
      <c r="J617" s="3"/>
      <c r="K617" s="3"/>
      <c r="L617" s="3"/>
      <c r="M617" s="3"/>
      <c r="N617" s="3"/>
      <c r="O617" s="3"/>
      <c r="P617" s="3"/>
      <c r="Q617" s="3"/>
      <c r="R617" s="3"/>
      <c r="S617" s="3"/>
      <c r="T617" s="3"/>
      <c r="U617" s="3"/>
      <c r="V617" s="3"/>
      <c r="W617" s="3"/>
      <c r="X617" s="3"/>
      <c r="Y617" s="3"/>
      <c r="Z617" s="3"/>
    </row>
    <row r="618" spans="1:26" ht="31.2">
      <c r="A618" s="1"/>
      <c r="B618" s="2"/>
      <c r="C618" s="2"/>
      <c r="D618" s="3"/>
      <c r="E618" s="3"/>
      <c r="F618" s="3"/>
      <c r="G618" s="3"/>
      <c r="H618" s="3"/>
      <c r="I618" s="3"/>
      <c r="J618" s="3"/>
      <c r="K618" s="3"/>
      <c r="L618" s="3"/>
      <c r="M618" s="3"/>
      <c r="N618" s="3"/>
      <c r="O618" s="3"/>
      <c r="P618" s="3"/>
      <c r="Q618" s="3"/>
      <c r="R618" s="3"/>
      <c r="S618" s="3"/>
      <c r="T618" s="3"/>
      <c r="U618" s="3"/>
      <c r="V618" s="3"/>
      <c r="W618" s="3"/>
      <c r="X618" s="3"/>
      <c r="Y618" s="3"/>
      <c r="Z618" s="3"/>
    </row>
    <row r="619" spans="1:26" ht="31.2">
      <c r="A619" s="1"/>
      <c r="B619" s="2"/>
      <c r="C619" s="2"/>
      <c r="D619" s="3"/>
      <c r="E619" s="3"/>
      <c r="F619" s="3"/>
      <c r="G619" s="3"/>
      <c r="H619" s="3"/>
      <c r="I619" s="3"/>
      <c r="J619" s="3"/>
      <c r="K619" s="3"/>
      <c r="L619" s="3"/>
      <c r="M619" s="3"/>
      <c r="N619" s="3"/>
      <c r="O619" s="3"/>
      <c r="P619" s="3"/>
      <c r="Q619" s="3"/>
      <c r="R619" s="3"/>
      <c r="S619" s="3"/>
      <c r="T619" s="3"/>
      <c r="U619" s="3"/>
      <c r="V619" s="3"/>
      <c r="W619" s="3"/>
      <c r="X619" s="3"/>
      <c r="Y619" s="3"/>
      <c r="Z619" s="3"/>
    </row>
    <row r="620" spans="1:26" ht="31.2">
      <c r="A620" s="1"/>
      <c r="B620" s="2"/>
      <c r="C620" s="2"/>
      <c r="D620" s="3"/>
      <c r="E620" s="3"/>
      <c r="F620" s="3"/>
      <c r="G620" s="3"/>
      <c r="H620" s="3"/>
      <c r="I620" s="3"/>
      <c r="J620" s="3"/>
      <c r="K620" s="3"/>
      <c r="L620" s="3"/>
      <c r="M620" s="3"/>
      <c r="N620" s="3"/>
      <c r="O620" s="3"/>
      <c r="P620" s="3"/>
      <c r="Q620" s="3"/>
      <c r="R620" s="3"/>
      <c r="S620" s="3"/>
      <c r="T620" s="3"/>
      <c r="U620" s="3"/>
      <c r="V620" s="3"/>
      <c r="W620" s="3"/>
      <c r="X620" s="3"/>
      <c r="Y620" s="3"/>
      <c r="Z620" s="3"/>
    </row>
    <row r="621" spans="1:26" ht="31.2">
      <c r="A621" s="1"/>
      <c r="B621" s="2"/>
      <c r="C621" s="2"/>
      <c r="D621" s="3"/>
      <c r="E621" s="3"/>
      <c r="F621" s="3"/>
      <c r="G621" s="3"/>
      <c r="H621" s="3"/>
      <c r="I621" s="3"/>
      <c r="J621" s="3"/>
      <c r="K621" s="3"/>
      <c r="L621" s="3"/>
      <c r="M621" s="3"/>
      <c r="N621" s="3"/>
      <c r="O621" s="3"/>
      <c r="P621" s="3"/>
      <c r="Q621" s="3"/>
      <c r="R621" s="3"/>
      <c r="S621" s="3"/>
      <c r="T621" s="3"/>
      <c r="U621" s="3"/>
      <c r="V621" s="3"/>
      <c r="W621" s="3"/>
      <c r="X621" s="3"/>
      <c r="Y621" s="3"/>
      <c r="Z621" s="3"/>
    </row>
    <row r="622" spans="1:26" ht="31.2">
      <c r="A622" s="1"/>
      <c r="B622" s="2"/>
      <c r="C622" s="2"/>
      <c r="D622" s="3"/>
      <c r="E622" s="3"/>
      <c r="F622" s="3"/>
      <c r="G622" s="3"/>
      <c r="H622" s="3"/>
      <c r="I622" s="3"/>
      <c r="J622" s="3"/>
      <c r="K622" s="3"/>
      <c r="L622" s="3"/>
      <c r="M622" s="3"/>
      <c r="N622" s="3"/>
      <c r="O622" s="3"/>
      <c r="P622" s="3"/>
      <c r="Q622" s="3"/>
      <c r="R622" s="3"/>
      <c r="S622" s="3"/>
      <c r="T622" s="3"/>
      <c r="U622" s="3"/>
      <c r="V622" s="3"/>
      <c r="W622" s="3"/>
      <c r="X622" s="3"/>
      <c r="Y622" s="3"/>
      <c r="Z622" s="3"/>
    </row>
    <row r="623" spans="1:26" ht="31.2">
      <c r="A623" s="1"/>
      <c r="B623" s="2"/>
      <c r="C623" s="2"/>
      <c r="D623" s="3"/>
      <c r="E623" s="3"/>
      <c r="F623" s="3"/>
      <c r="G623" s="3"/>
      <c r="H623" s="3"/>
      <c r="I623" s="3"/>
      <c r="J623" s="3"/>
      <c r="K623" s="3"/>
      <c r="L623" s="3"/>
      <c r="M623" s="3"/>
      <c r="N623" s="3"/>
      <c r="O623" s="3"/>
      <c r="P623" s="3"/>
      <c r="Q623" s="3"/>
      <c r="R623" s="3"/>
      <c r="S623" s="3"/>
      <c r="T623" s="3"/>
      <c r="U623" s="3"/>
      <c r="V623" s="3"/>
      <c r="W623" s="3"/>
      <c r="X623" s="3"/>
      <c r="Y623" s="3"/>
      <c r="Z623" s="3"/>
    </row>
    <row r="624" spans="1:26" ht="31.2">
      <c r="A624" s="1"/>
      <c r="B624" s="2"/>
      <c r="C624" s="2"/>
      <c r="D624" s="3"/>
      <c r="E624" s="3"/>
      <c r="F624" s="3"/>
      <c r="G624" s="3"/>
      <c r="H624" s="3"/>
      <c r="I624" s="3"/>
      <c r="J624" s="3"/>
      <c r="K624" s="3"/>
      <c r="L624" s="3"/>
      <c r="M624" s="3"/>
      <c r="N624" s="3"/>
      <c r="O624" s="3"/>
      <c r="P624" s="3"/>
      <c r="Q624" s="3"/>
      <c r="R624" s="3"/>
      <c r="S624" s="3"/>
      <c r="T624" s="3"/>
      <c r="U624" s="3"/>
      <c r="V624" s="3"/>
      <c r="W624" s="3"/>
      <c r="X624" s="3"/>
      <c r="Y624" s="3"/>
      <c r="Z624" s="3"/>
    </row>
    <row r="625" spans="1:26" ht="31.2">
      <c r="A625" s="1"/>
      <c r="B625" s="2"/>
      <c r="C625" s="2"/>
      <c r="D625" s="3"/>
      <c r="E625" s="3"/>
      <c r="F625" s="3"/>
      <c r="G625" s="3"/>
      <c r="H625" s="3"/>
      <c r="I625" s="3"/>
      <c r="J625" s="3"/>
      <c r="K625" s="3"/>
      <c r="L625" s="3"/>
      <c r="M625" s="3"/>
      <c r="N625" s="3"/>
      <c r="O625" s="3"/>
      <c r="P625" s="3"/>
      <c r="Q625" s="3"/>
      <c r="R625" s="3"/>
      <c r="S625" s="3"/>
      <c r="T625" s="3"/>
      <c r="U625" s="3"/>
      <c r="V625" s="3"/>
      <c r="W625" s="3"/>
      <c r="X625" s="3"/>
      <c r="Y625" s="3"/>
      <c r="Z625" s="3"/>
    </row>
    <row r="626" spans="1:26" ht="31.2">
      <c r="A626" s="1"/>
      <c r="B626" s="2"/>
      <c r="C626" s="2"/>
      <c r="D626" s="3"/>
      <c r="E626" s="3"/>
      <c r="F626" s="3"/>
      <c r="G626" s="3"/>
      <c r="H626" s="3"/>
      <c r="I626" s="3"/>
      <c r="J626" s="3"/>
      <c r="K626" s="3"/>
      <c r="L626" s="3"/>
      <c r="M626" s="3"/>
      <c r="N626" s="3"/>
      <c r="O626" s="3"/>
      <c r="P626" s="3"/>
      <c r="Q626" s="3"/>
      <c r="R626" s="3"/>
      <c r="S626" s="3"/>
      <c r="T626" s="3"/>
      <c r="U626" s="3"/>
      <c r="V626" s="3"/>
      <c r="W626" s="3"/>
      <c r="X626" s="3"/>
      <c r="Y626" s="3"/>
      <c r="Z626" s="3"/>
    </row>
    <row r="627" spans="1:26" ht="31.2">
      <c r="A627" s="1"/>
      <c r="B627" s="2"/>
      <c r="C627" s="2"/>
      <c r="D627" s="3"/>
      <c r="E627" s="3"/>
      <c r="F627" s="3"/>
      <c r="G627" s="3"/>
      <c r="H627" s="3"/>
      <c r="I627" s="3"/>
      <c r="J627" s="3"/>
      <c r="K627" s="3"/>
      <c r="L627" s="3"/>
      <c r="M627" s="3"/>
      <c r="N627" s="3"/>
      <c r="O627" s="3"/>
      <c r="P627" s="3"/>
      <c r="Q627" s="3"/>
      <c r="R627" s="3"/>
      <c r="S627" s="3"/>
      <c r="T627" s="3"/>
      <c r="U627" s="3"/>
      <c r="V627" s="3"/>
      <c r="W627" s="3"/>
      <c r="X627" s="3"/>
      <c r="Y627" s="3"/>
      <c r="Z627" s="3"/>
    </row>
    <row r="628" spans="1:26" ht="31.2">
      <c r="A628" s="1"/>
      <c r="B628" s="2"/>
      <c r="C628" s="2"/>
      <c r="D628" s="3"/>
      <c r="E628" s="3"/>
      <c r="F628" s="3"/>
      <c r="G628" s="3"/>
      <c r="H628" s="3"/>
      <c r="I628" s="3"/>
      <c r="J628" s="3"/>
      <c r="K628" s="3"/>
      <c r="L628" s="3"/>
      <c r="M628" s="3"/>
      <c r="N628" s="3"/>
      <c r="O628" s="3"/>
      <c r="P628" s="3"/>
      <c r="Q628" s="3"/>
      <c r="R628" s="3"/>
      <c r="S628" s="3"/>
      <c r="T628" s="3"/>
      <c r="U628" s="3"/>
      <c r="V628" s="3"/>
      <c r="W628" s="3"/>
      <c r="X628" s="3"/>
      <c r="Y628" s="3"/>
      <c r="Z628" s="3"/>
    </row>
    <row r="629" spans="1:26" ht="31.2">
      <c r="A629" s="1"/>
      <c r="B629" s="2"/>
      <c r="C629" s="2"/>
      <c r="D629" s="3"/>
      <c r="E629" s="3"/>
      <c r="F629" s="3"/>
      <c r="G629" s="3"/>
      <c r="H629" s="3"/>
      <c r="I629" s="3"/>
      <c r="J629" s="3"/>
      <c r="K629" s="3"/>
      <c r="L629" s="3"/>
      <c r="M629" s="3"/>
      <c r="N629" s="3"/>
      <c r="O629" s="3"/>
      <c r="P629" s="3"/>
      <c r="Q629" s="3"/>
      <c r="R629" s="3"/>
      <c r="S629" s="3"/>
      <c r="T629" s="3"/>
      <c r="U629" s="3"/>
      <c r="V629" s="3"/>
      <c r="W629" s="3"/>
      <c r="X629" s="3"/>
      <c r="Y629" s="3"/>
      <c r="Z629" s="3"/>
    </row>
    <row r="630" spans="1:26" ht="31.2">
      <c r="A630" s="1"/>
      <c r="B630" s="2"/>
      <c r="C630" s="2"/>
      <c r="D630" s="3"/>
      <c r="E630" s="3"/>
      <c r="F630" s="3"/>
      <c r="G630" s="3"/>
      <c r="H630" s="3"/>
      <c r="I630" s="3"/>
      <c r="J630" s="3"/>
      <c r="K630" s="3"/>
      <c r="L630" s="3"/>
      <c r="M630" s="3"/>
      <c r="N630" s="3"/>
      <c r="O630" s="3"/>
      <c r="P630" s="3"/>
      <c r="Q630" s="3"/>
      <c r="R630" s="3"/>
      <c r="S630" s="3"/>
      <c r="T630" s="3"/>
      <c r="U630" s="3"/>
      <c r="V630" s="3"/>
      <c r="W630" s="3"/>
      <c r="X630" s="3"/>
      <c r="Y630" s="3"/>
      <c r="Z630" s="3"/>
    </row>
    <row r="631" spans="1:26" ht="31.2">
      <c r="A631" s="1"/>
      <c r="B631" s="2"/>
      <c r="C631" s="2"/>
      <c r="D631" s="3"/>
      <c r="E631" s="3"/>
      <c r="F631" s="3"/>
      <c r="G631" s="3"/>
      <c r="H631" s="3"/>
      <c r="I631" s="3"/>
      <c r="J631" s="3"/>
      <c r="K631" s="3"/>
      <c r="L631" s="3"/>
      <c r="M631" s="3"/>
      <c r="N631" s="3"/>
      <c r="O631" s="3"/>
      <c r="P631" s="3"/>
      <c r="Q631" s="3"/>
      <c r="R631" s="3"/>
      <c r="S631" s="3"/>
      <c r="T631" s="3"/>
      <c r="U631" s="3"/>
      <c r="V631" s="3"/>
      <c r="W631" s="3"/>
      <c r="X631" s="3"/>
      <c r="Y631" s="3"/>
      <c r="Z631" s="3"/>
    </row>
    <row r="632" spans="1:26" ht="31.2">
      <c r="A632" s="1"/>
      <c r="B632" s="2"/>
      <c r="C632" s="2"/>
      <c r="D632" s="3"/>
      <c r="E632" s="3"/>
      <c r="F632" s="3"/>
      <c r="G632" s="3"/>
      <c r="H632" s="3"/>
      <c r="I632" s="3"/>
      <c r="J632" s="3"/>
      <c r="K632" s="3"/>
      <c r="L632" s="3"/>
      <c r="M632" s="3"/>
      <c r="N632" s="3"/>
      <c r="O632" s="3"/>
      <c r="P632" s="3"/>
      <c r="Q632" s="3"/>
      <c r="R632" s="3"/>
      <c r="S632" s="3"/>
      <c r="T632" s="3"/>
      <c r="U632" s="3"/>
      <c r="V632" s="3"/>
      <c r="W632" s="3"/>
      <c r="X632" s="3"/>
      <c r="Y632" s="3"/>
      <c r="Z632" s="3"/>
    </row>
    <row r="633" spans="1:26" ht="31.2">
      <c r="A633" s="1"/>
      <c r="B633" s="2"/>
      <c r="C633" s="2"/>
      <c r="D633" s="3"/>
      <c r="E633" s="3"/>
      <c r="F633" s="3"/>
      <c r="G633" s="3"/>
      <c r="H633" s="3"/>
      <c r="I633" s="3"/>
      <c r="J633" s="3"/>
      <c r="K633" s="3"/>
      <c r="L633" s="3"/>
      <c r="M633" s="3"/>
      <c r="N633" s="3"/>
      <c r="O633" s="3"/>
      <c r="P633" s="3"/>
      <c r="Q633" s="3"/>
      <c r="R633" s="3"/>
      <c r="S633" s="3"/>
      <c r="T633" s="3"/>
      <c r="U633" s="3"/>
      <c r="V633" s="3"/>
      <c r="W633" s="3"/>
      <c r="X633" s="3"/>
      <c r="Y633" s="3"/>
      <c r="Z633" s="3"/>
    </row>
    <row r="634" spans="1:26" ht="31.2">
      <c r="A634" s="1"/>
      <c r="B634" s="2"/>
      <c r="C634" s="2"/>
      <c r="D634" s="3"/>
      <c r="E634" s="3"/>
      <c r="F634" s="3"/>
      <c r="G634" s="3"/>
      <c r="H634" s="3"/>
      <c r="I634" s="3"/>
      <c r="J634" s="3"/>
      <c r="K634" s="3"/>
      <c r="L634" s="3"/>
      <c r="M634" s="3"/>
      <c r="N634" s="3"/>
      <c r="O634" s="3"/>
      <c r="P634" s="3"/>
      <c r="Q634" s="3"/>
      <c r="R634" s="3"/>
      <c r="S634" s="3"/>
      <c r="T634" s="3"/>
      <c r="U634" s="3"/>
      <c r="V634" s="3"/>
      <c r="W634" s="3"/>
      <c r="X634" s="3"/>
      <c r="Y634" s="3"/>
      <c r="Z634" s="3"/>
    </row>
    <row r="635" spans="1:26" ht="31.2">
      <c r="A635" s="1"/>
      <c r="B635" s="2"/>
      <c r="C635" s="2"/>
      <c r="D635" s="3"/>
      <c r="E635" s="3"/>
      <c r="F635" s="3"/>
      <c r="G635" s="3"/>
      <c r="H635" s="3"/>
      <c r="I635" s="3"/>
      <c r="J635" s="3"/>
      <c r="K635" s="3"/>
      <c r="L635" s="3"/>
      <c r="M635" s="3"/>
      <c r="N635" s="3"/>
      <c r="O635" s="3"/>
      <c r="P635" s="3"/>
      <c r="Q635" s="3"/>
      <c r="R635" s="3"/>
      <c r="S635" s="3"/>
      <c r="T635" s="3"/>
      <c r="U635" s="3"/>
      <c r="V635" s="3"/>
      <c r="W635" s="3"/>
      <c r="X635" s="3"/>
      <c r="Y635" s="3"/>
      <c r="Z635" s="3"/>
    </row>
    <row r="636" spans="1:26" ht="31.2">
      <c r="A636" s="1"/>
      <c r="B636" s="2"/>
      <c r="C636" s="2"/>
      <c r="D636" s="3"/>
      <c r="E636" s="3"/>
      <c r="F636" s="3"/>
      <c r="G636" s="3"/>
      <c r="H636" s="3"/>
      <c r="I636" s="3"/>
      <c r="J636" s="3"/>
      <c r="K636" s="3"/>
      <c r="L636" s="3"/>
      <c r="M636" s="3"/>
      <c r="N636" s="3"/>
      <c r="O636" s="3"/>
      <c r="P636" s="3"/>
      <c r="Q636" s="3"/>
      <c r="R636" s="3"/>
      <c r="S636" s="3"/>
      <c r="T636" s="3"/>
      <c r="U636" s="3"/>
      <c r="V636" s="3"/>
      <c r="W636" s="3"/>
      <c r="X636" s="3"/>
      <c r="Y636" s="3"/>
      <c r="Z636" s="3"/>
    </row>
    <row r="637" spans="1:26" ht="31.2">
      <c r="A637" s="1"/>
      <c r="B637" s="2"/>
      <c r="C637" s="2"/>
      <c r="D637" s="3"/>
      <c r="E637" s="3"/>
      <c r="F637" s="3"/>
      <c r="G637" s="3"/>
      <c r="H637" s="3"/>
      <c r="I637" s="3"/>
      <c r="J637" s="3"/>
      <c r="K637" s="3"/>
      <c r="L637" s="3"/>
      <c r="M637" s="3"/>
      <c r="N637" s="3"/>
      <c r="O637" s="3"/>
      <c r="P637" s="3"/>
      <c r="Q637" s="3"/>
      <c r="R637" s="3"/>
      <c r="S637" s="3"/>
      <c r="T637" s="3"/>
      <c r="U637" s="3"/>
      <c r="V637" s="3"/>
      <c r="W637" s="3"/>
      <c r="X637" s="3"/>
      <c r="Y637" s="3"/>
      <c r="Z637" s="3"/>
    </row>
    <row r="638" spans="1:26" ht="31.2">
      <c r="A638" s="1"/>
      <c r="B638" s="2"/>
      <c r="C638" s="2"/>
      <c r="D638" s="3"/>
      <c r="E638" s="3"/>
      <c r="F638" s="3"/>
      <c r="G638" s="3"/>
      <c r="H638" s="3"/>
      <c r="I638" s="3"/>
      <c r="J638" s="3"/>
      <c r="K638" s="3"/>
      <c r="L638" s="3"/>
      <c r="M638" s="3"/>
      <c r="N638" s="3"/>
      <c r="O638" s="3"/>
      <c r="P638" s="3"/>
      <c r="Q638" s="3"/>
      <c r="R638" s="3"/>
      <c r="S638" s="3"/>
      <c r="T638" s="3"/>
      <c r="U638" s="3"/>
      <c r="V638" s="3"/>
      <c r="W638" s="3"/>
      <c r="X638" s="3"/>
      <c r="Y638" s="3"/>
      <c r="Z638" s="3"/>
    </row>
    <row r="639" spans="1:26" ht="31.2">
      <c r="A639" s="1"/>
      <c r="B639" s="2"/>
      <c r="C639" s="2"/>
      <c r="D639" s="3"/>
      <c r="E639" s="3"/>
      <c r="F639" s="3"/>
      <c r="G639" s="3"/>
      <c r="H639" s="3"/>
      <c r="I639" s="3"/>
      <c r="J639" s="3"/>
      <c r="K639" s="3"/>
      <c r="L639" s="3"/>
      <c r="M639" s="3"/>
      <c r="N639" s="3"/>
      <c r="O639" s="3"/>
      <c r="P639" s="3"/>
      <c r="Q639" s="3"/>
      <c r="R639" s="3"/>
      <c r="S639" s="3"/>
      <c r="T639" s="3"/>
      <c r="U639" s="3"/>
      <c r="V639" s="3"/>
      <c r="W639" s="3"/>
      <c r="X639" s="3"/>
      <c r="Y639" s="3"/>
      <c r="Z639" s="3"/>
    </row>
    <row r="640" spans="1:26" ht="31.2">
      <c r="A640" s="1"/>
      <c r="B640" s="2"/>
      <c r="C640" s="2"/>
      <c r="D640" s="3"/>
      <c r="E640" s="3"/>
      <c r="F640" s="3"/>
      <c r="G640" s="3"/>
      <c r="H640" s="3"/>
      <c r="I640" s="3"/>
      <c r="J640" s="3"/>
      <c r="K640" s="3"/>
      <c r="L640" s="3"/>
      <c r="M640" s="3"/>
      <c r="N640" s="3"/>
      <c r="O640" s="3"/>
      <c r="P640" s="3"/>
      <c r="Q640" s="3"/>
      <c r="R640" s="3"/>
      <c r="S640" s="3"/>
      <c r="T640" s="3"/>
      <c r="U640" s="3"/>
      <c r="V640" s="3"/>
      <c r="W640" s="3"/>
      <c r="X640" s="3"/>
      <c r="Y640" s="3"/>
      <c r="Z640" s="3"/>
    </row>
    <row r="641" spans="1:26" ht="31.2">
      <c r="A641" s="1"/>
      <c r="B641" s="2"/>
      <c r="C641" s="2"/>
      <c r="D641" s="3"/>
      <c r="E641" s="3"/>
      <c r="F641" s="3"/>
      <c r="G641" s="3"/>
      <c r="H641" s="3"/>
      <c r="I641" s="3"/>
      <c r="J641" s="3"/>
      <c r="K641" s="3"/>
      <c r="L641" s="3"/>
      <c r="M641" s="3"/>
      <c r="N641" s="3"/>
      <c r="O641" s="3"/>
      <c r="P641" s="3"/>
      <c r="Q641" s="3"/>
      <c r="R641" s="3"/>
      <c r="S641" s="3"/>
      <c r="T641" s="3"/>
      <c r="U641" s="3"/>
      <c r="V641" s="3"/>
      <c r="W641" s="3"/>
      <c r="X641" s="3"/>
      <c r="Y641" s="3"/>
      <c r="Z641" s="3"/>
    </row>
    <row r="642" spans="1:26" ht="31.2">
      <c r="A642" s="1"/>
      <c r="B642" s="2"/>
      <c r="C642" s="2"/>
      <c r="D642" s="3"/>
      <c r="E642" s="3"/>
      <c r="F642" s="3"/>
      <c r="G642" s="3"/>
      <c r="H642" s="3"/>
      <c r="I642" s="3"/>
      <c r="J642" s="3"/>
      <c r="K642" s="3"/>
      <c r="L642" s="3"/>
      <c r="M642" s="3"/>
      <c r="N642" s="3"/>
      <c r="O642" s="3"/>
      <c r="P642" s="3"/>
      <c r="Q642" s="3"/>
      <c r="R642" s="3"/>
      <c r="S642" s="3"/>
      <c r="T642" s="3"/>
      <c r="U642" s="3"/>
      <c r="V642" s="3"/>
      <c r="W642" s="3"/>
      <c r="X642" s="3"/>
      <c r="Y642" s="3"/>
      <c r="Z642" s="3"/>
    </row>
    <row r="643" spans="1:26" ht="31.2">
      <c r="A643" s="1"/>
      <c r="B643" s="2"/>
      <c r="C643" s="2"/>
      <c r="D643" s="3"/>
      <c r="E643" s="3"/>
      <c r="F643" s="3"/>
      <c r="G643" s="3"/>
      <c r="H643" s="3"/>
      <c r="I643" s="3"/>
      <c r="J643" s="3"/>
      <c r="K643" s="3"/>
      <c r="L643" s="3"/>
      <c r="M643" s="3"/>
      <c r="N643" s="3"/>
      <c r="O643" s="3"/>
      <c r="P643" s="3"/>
      <c r="Q643" s="3"/>
      <c r="R643" s="3"/>
      <c r="S643" s="3"/>
      <c r="T643" s="3"/>
      <c r="U643" s="3"/>
      <c r="V643" s="3"/>
      <c r="W643" s="3"/>
      <c r="X643" s="3"/>
      <c r="Y643" s="3"/>
      <c r="Z643" s="3"/>
    </row>
    <row r="644" spans="1:26" ht="31.2">
      <c r="A644" s="1"/>
      <c r="B644" s="2"/>
      <c r="C644" s="2"/>
      <c r="D644" s="3"/>
      <c r="E644" s="3"/>
      <c r="F644" s="3"/>
      <c r="G644" s="3"/>
      <c r="H644" s="3"/>
      <c r="I644" s="3"/>
      <c r="J644" s="3"/>
      <c r="K644" s="3"/>
      <c r="L644" s="3"/>
      <c r="M644" s="3"/>
      <c r="N644" s="3"/>
      <c r="O644" s="3"/>
      <c r="P644" s="3"/>
      <c r="Q644" s="3"/>
      <c r="R644" s="3"/>
      <c r="S644" s="3"/>
      <c r="T644" s="3"/>
      <c r="U644" s="3"/>
      <c r="V644" s="3"/>
      <c r="W644" s="3"/>
      <c r="X644" s="3"/>
      <c r="Y644" s="3"/>
      <c r="Z644" s="3"/>
    </row>
    <row r="645" spans="1:26" ht="31.2">
      <c r="A645" s="1"/>
      <c r="B645" s="2"/>
      <c r="C645" s="2"/>
      <c r="D645" s="3"/>
      <c r="E645" s="3"/>
      <c r="F645" s="3"/>
      <c r="G645" s="3"/>
      <c r="H645" s="3"/>
      <c r="I645" s="3"/>
      <c r="J645" s="3"/>
      <c r="K645" s="3"/>
      <c r="L645" s="3"/>
      <c r="M645" s="3"/>
      <c r="N645" s="3"/>
      <c r="O645" s="3"/>
      <c r="P645" s="3"/>
      <c r="Q645" s="3"/>
      <c r="R645" s="3"/>
      <c r="S645" s="3"/>
      <c r="T645" s="3"/>
      <c r="U645" s="3"/>
      <c r="V645" s="3"/>
      <c r="W645" s="3"/>
      <c r="X645" s="3"/>
      <c r="Y645" s="3"/>
      <c r="Z645" s="3"/>
    </row>
    <row r="646" spans="1:26" ht="31.2">
      <c r="A646" s="1"/>
      <c r="B646" s="2"/>
      <c r="C646" s="2"/>
      <c r="D646" s="3"/>
      <c r="E646" s="3"/>
      <c r="F646" s="3"/>
      <c r="G646" s="3"/>
      <c r="H646" s="3"/>
      <c r="I646" s="3"/>
      <c r="J646" s="3"/>
      <c r="K646" s="3"/>
      <c r="L646" s="3"/>
      <c r="M646" s="3"/>
      <c r="N646" s="3"/>
      <c r="O646" s="3"/>
      <c r="P646" s="3"/>
      <c r="Q646" s="3"/>
      <c r="R646" s="3"/>
      <c r="S646" s="3"/>
      <c r="T646" s="3"/>
      <c r="U646" s="3"/>
      <c r="V646" s="3"/>
      <c r="W646" s="3"/>
      <c r="X646" s="3"/>
      <c r="Y646" s="3"/>
      <c r="Z646" s="3"/>
    </row>
    <row r="647" spans="1:26" ht="31.2">
      <c r="A647" s="1"/>
      <c r="B647" s="2"/>
      <c r="C647" s="2"/>
      <c r="D647" s="3"/>
      <c r="E647" s="3"/>
      <c r="F647" s="3"/>
      <c r="G647" s="3"/>
      <c r="H647" s="3"/>
      <c r="I647" s="3"/>
      <c r="J647" s="3"/>
      <c r="K647" s="3"/>
      <c r="L647" s="3"/>
      <c r="M647" s="3"/>
      <c r="N647" s="3"/>
      <c r="O647" s="3"/>
      <c r="P647" s="3"/>
      <c r="Q647" s="3"/>
      <c r="R647" s="3"/>
      <c r="S647" s="3"/>
      <c r="T647" s="3"/>
      <c r="U647" s="3"/>
      <c r="V647" s="3"/>
      <c r="W647" s="3"/>
      <c r="X647" s="3"/>
      <c r="Y647" s="3"/>
      <c r="Z647" s="3"/>
    </row>
    <row r="648" spans="1:26" ht="31.2">
      <c r="A648" s="1"/>
      <c r="B648" s="2"/>
      <c r="C648" s="2"/>
      <c r="D648" s="3"/>
      <c r="E648" s="3"/>
      <c r="F648" s="3"/>
      <c r="G648" s="3"/>
      <c r="H648" s="3"/>
      <c r="I648" s="3"/>
      <c r="J648" s="3"/>
      <c r="K648" s="3"/>
      <c r="L648" s="3"/>
      <c r="M648" s="3"/>
      <c r="N648" s="3"/>
      <c r="O648" s="3"/>
      <c r="P648" s="3"/>
      <c r="Q648" s="3"/>
      <c r="R648" s="3"/>
      <c r="S648" s="3"/>
      <c r="T648" s="3"/>
      <c r="U648" s="3"/>
      <c r="V648" s="3"/>
      <c r="W648" s="3"/>
      <c r="X648" s="3"/>
      <c r="Y648" s="3"/>
      <c r="Z648" s="3"/>
    </row>
    <row r="649" spans="1:26" ht="31.2">
      <c r="A649" s="1"/>
      <c r="B649" s="2"/>
      <c r="C649" s="2"/>
      <c r="D649" s="3"/>
      <c r="E649" s="3"/>
      <c r="F649" s="3"/>
      <c r="G649" s="3"/>
      <c r="H649" s="3"/>
      <c r="I649" s="3"/>
      <c r="J649" s="3"/>
      <c r="K649" s="3"/>
      <c r="L649" s="3"/>
      <c r="M649" s="3"/>
      <c r="N649" s="3"/>
      <c r="O649" s="3"/>
      <c r="P649" s="3"/>
      <c r="Q649" s="3"/>
      <c r="R649" s="3"/>
      <c r="S649" s="3"/>
      <c r="T649" s="3"/>
      <c r="U649" s="3"/>
      <c r="V649" s="3"/>
      <c r="W649" s="3"/>
      <c r="X649" s="3"/>
      <c r="Y649" s="3"/>
      <c r="Z649" s="3"/>
    </row>
    <row r="650" spans="1:26" ht="31.2">
      <c r="A650" s="1"/>
      <c r="B650" s="2"/>
      <c r="C650" s="2"/>
      <c r="D650" s="3"/>
      <c r="E650" s="3"/>
      <c r="F650" s="3"/>
      <c r="G650" s="3"/>
      <c r="H650" s="3"/>
      <c r="I650" s="3"/>
      <c r="J650" s="3"/>
      <c r="K650" s="3"/>
      <c r="L650" s="3"/>
      <c r="M650" s="3"/>
      <c r="N650" s="3"/>
      <c r="O650" s="3"/>
      <c r="P650" s="3"/>
      <c r="Q650" s="3"/>
      <c r="R650" s="3"/>
      <c r="S650" s="3"/>
      <c r="T650" s="3"/>
      <c r="U650" s="3"/>
      <c r="V650" s="3"/>
      <c r="W650" s="3"/>
      <c r="X650" s="3"/>
      <c r="Y650" s="3"/>
      <c r="Z650" s="3"/>
    </row>
    <row r="651" spans="1:26" ht="31.2">
      <c r="A651" s="1"/>
      <c r="B651" s="2"/>
      <c r="C651" s="2"/>
      <c r="D651" s="3"/>
      <c r="E651" s="3"/>
      <c r="F651" s="3"/>
      <c r="G651" s="3"/>
      <c r="H651" s="3"/>
      <c r="I651" s="3"/>
      <c r="J651" s="3"/>
      <c r="K651" s="3"/>
      <c r="L651" s="3"/>
      <c r="M651" s="3"/>
      <c r="N651" s="3"/>
      <c r="O651" s="3"/>
      <c r="P651" s="3"/>
      <c r="Q651" s="3"/>
      <c r="R651" s="3"/>
      <c r="S651" s="3"/>
      <c r="T651" s="3"/>
      <c r="U651" s="3"/>
      <c r="V651" s="3"/>
      <c r="W651" s="3"/>
      <c r="X651" s="3"/>
      <c r="Y651" s="3"/>
      <c r="Z651" s="3"/>
    </row>
    <row r="652" spans="1:26" ht="31.2">
      <c r="A652" s="1"/>
      <c r="B652" s="2"/>
      <c r="C652" s="2"/>
      <c r="D652" s="3"/>
      <c r="E652" s="3"/>
      <c r="F652" s="3"/>
      <c r="G652" s="3"/>
      <c r="H652" s="3"/>
      <c r="I652" s="3"/>
      <c r="J652" s="3"/>
      <c r="K652" s="3"/>
      <c r="L652" s="3"/>
      <c r="M652" s="3"/>
      <c r="N652" s="3"/>
      <c r="O652" s="3"/>
      <c r="P652" s="3"/>
      <c r="Q652" s="3"/>
      <c r="R652" s="3"/>
      <c r="S652" s="3"/>
      <c r="T652" s="3"/>
      <c r="U652" s="3"/>
      <c r="V652" s="3"/>
      <c r="W652" s="3"/>
      <c r="X652" s="3"/>
      <c r="Y652" s="3"/>
      <c r="Z652" s="3"/>
    </row>
    <row r="653" spans="1:26" ht="31.2">
      <c r="A653" s="1"/>
      <c r="B653" s="2"/>
      <c r="C653" s="2"/>
      <c r="D653" s="3"/>
      <c r="E653" s="3"/>
      <c r="F653" s="3"/>
      <c r="G653" s="3"/>
      <c r="H653" s="3"/>
      <c r="I653" s="3"/>
      <c r="J653" s="3"/>
      <c r="K653" s="3"/>
      <c r="L653" s="3"/>
      <c r="M653" s="3"/>
      <c r="N653" s="3"/>
      <c r="O653" s="3"/>
      <c r="P653" s="3"/>
      <c r="Q653" s="3"/>
      <c r="R653" s="3"/>
      <c r="S653" s="3"/>
      <c r="T653" s="3"/>
      <c r="U653" s="3"/>
      <c r="V653" s="3"/>
      <c r="W653" s="3"/>
      <c r="X653" s="3"/>
      <c r="Y653" s="3"/>
      <c r="Z653" s="3"/>
    </row>
    <row r="654" spans="1:26" ht="31.2">
      <c r="A654" s="1"/>
      <c r="B654" s="2"/>
      <c r="C654" s="2"/>
      <c r="D654" s="3"/>
      <c r="E654" s="3"/>
      <c r="F654" s="3"/>
      <c r="G654" s="3"/>
      <c r="H654" s="3"/>
      <c r="I654" s="3"/>
      <c r="J654" s="3"/>
      <c r="K654" s="3"/>
      <c r="L654" s="3"/>
      <c r="M654" s="3"/>
      <c r="N654" s="3"/>
      <c r="O654" s="3"/>
      <c r="P654" s="3"/>
      <c r="Q654" s="3"/>
      <c r="R654" s="3"/>
      <c r="S654" s="3"/>
      <c r="T654" s="3"/>
      <c r="U654" s="3"/>
      <c r="V654" s="3"/>
      <c r="W654" s="3"/>
      <c r="X654" s="3"/>
      <c r="Y654" s="3"/>
      <c r="Z654" s="3"/>
    </row>
    <row r="655" spans="1:26" ht="31.2">
      <c r="A655" s="1"/>
      <c r="B655" s="2"/>
      <c r="C655" s="2"/>
      <c r="D655" s="3"/>
      <c r="E655" s="3"/>
      <c r="F655" s="3"/>
      <c r="G655" s="3"/>
      <c r="H655" s="3"/>
      <c r="I655" s="3"/>
      <c r="J655" s="3"/>
      <c r="K655" s="3"/>
      <c r="L655" s="3"/>
      <c r="M655" s="3"/>
      <c r="N655" s="3"/>
      <c r="O655" s="3"/>
      <c r="P655" s="3"/>
      <c r="Q655" s="3"/>
      <c r="R655" s="3"/>
      <c r="S655" s="3"/>
      <c r="T655" s="3"/>
      <c r="U655" s="3"/>
      <c r="V655" s="3"/>
      <c r="W655" s="3"/>
      <c r="X655" s="3"/>
      <c r="Y655" s="3"/>
      <c r="Z655" s="3"/>
    </row>
    <row r="656" spans="1:26" ht="31.2">
      <c r="A656" s="1"/>
      <c r="B656" s="2"/>
      <c r="C656" s="2"/>
      <c r="D656" s="3"/>
      <c r="E656" s="3"/>
      <c r="F656" s="3"/>
      <c r="G656" s="3"/>
      <c r="H656" s="3"/>
      <c r="I656" s="3"/>
      <c r="J656" s="3"/>
      <c r="K656" s="3"/>
      <c r="L656" s="3"/>
      <c r="M656" s="3"/>
      <c r="N656" s="3"/>
      <c r="O656" s="3"/>
      <c r="P656" s="3"/>
      <c r="Q656" s="3"/>
      <c r="R656" s="3"/>
      <c r="S656" s="3"/>
      <c r="T656" s="3"/>
      <c r="U656" s="3"/>
      <c r="V656" s="3"/>
      <c r="W656" s="3"/>
      <c r="X656" s="3"/>
      <c r="Y656" s="3"/>
      <c r="Z656" s="3"/>
    </row>
    <row r="657" spans="1:26" ht="31.2">
      <c r="A657" s="1"/>
      <c r="B657" s="2"/>
      <c r="C657" s="2"/>
      <c r="D657" s="3"/>
      <c r="E657" s="3"/>
      <c r="F657" s="3"/>
      <c r="G657" s="3"/>
      <c r="H657" s="3"/>
      <c r="I657" s="3"/>
      <c r="J657" s="3"/>
      <c r="K657" s="3"/>
      <c r="L657" s="3"/>
      <c r="M657" s="3"/>
      <c r="N657" s="3"/>
      <c r="O657" s="3"/>
      <c r="P657" s="3"/>
      <c r="Q657" s="3"/>
      <c r="R657" s="3"/>
      <c r="S657" s="3"/>
      <c r="T657" s="3"/>
      <c r="U657" s="3"/>
      <c r="V657" s="3"/>
      <c r="W657" s="3"/>
      <c r="X657" s="3"/>
      <c r="Y657" s="3"/>
      <c r="Z657" s="3"/>
    </row>
    <row r="658" spans="1:26" ht="31.2">
      <c r="A658" s="1"/>
      <c r="B658" s="2"/>
      <c r="C658" s="2"/>
      <c r="D658" s="3"/>
      <c r="E658" s="3"/>
      <c r="F658" s="3"/>
      <c r="G658" s="3"/>
      <c r="H658" s="3"/>
      <c r="I658" s="3"/>
      <c r="J658" s="3"/>
      <c r="K658" s="3"/>
      <c r="L658" s="3"/>
      <c r="M658" s="3"/>
      <c r="N658" s="3"/>
      <c r="O658" s="3"/>
      <c r="P658" s="3"/>
      <c r="Q658" s="3"/>
      <c r="R658" s="3"/>
      <c r="S658" s="3"/>
      <c r="T658" s="3"/>
      <c r="U658" s="3"/>
      <c r="V658" s="3"/>
      <c r="W658" s="3"/>
      <c r="X658" s="3"/>
      <c r="Y658" s="3"/>
      <c r="Z658" s="3"/>
    </row>
    <row r="659" spans="1:26" ht="31.2">
      <c r="A659" s="1"/>
      <c r="B659" s="2"/>
      <c r="C659" s="2"/>
      <c r="D659" s="3"/>
      <c r="E659" s="3"/>
      <c r="F659" s="3"/>
      <c r="G659" s="3"/>
      <c r="H659" s="3"/>
      <c r="I659" s="3"/>
      <c r="J659" s="3"/>
      <c r="K659" s="3"/>
      <c r="L659" s="3"/>
      <c r="M659" s="3"/>
      <c r="N659" s="3"/>
      <c r="O659" s="3"/>
      <c r="P659" s="3"/>
      <c r="Q659" s="3"/>
      <c r="R659" s="3"/>
      <c r="S659" s="3"/>
      <c r="T659" s="3"/>
      <c r="U659" s="3"/>
      <c r="V659" s="3"/>
      <c r="W659" s="3"/>
      <c r="X659" s="3"/>
      <c r="Y659" s="3"/>
      <c r="Z659" s="3"/>
    </row>
    <row r="660" spans="1:26" ht="31.2">
      <c r="A660" s="1"/>
      <c r="B660" s="2"/>
      <c r="C660" s="2"/>
      <c r="D660" s="3"/>
      <c r="E660" s="3"/>
      <c r="F660" s="3"/>
      <c r="G660" s="3"/>
      <c r="H660" s="3"/>
      <c r="I660" s="3"/>
      <c r="J660" s="3"/>
      <c r="K660" s="3"/>
      <c r="L660" s="3"/>
      <c r="M660" s="3"/>
      <c r="N660" s="3"/>
      <c r="O660" s="3"/>
      <c r="P660" s="3"/>
      <c r="Q660" s="3"/>
      <c r="R660" s="3"/>
      <c r="S660" s="3"/>
      <c r="T660" s="3"/>
      <c r="U660" s="3"/>
      <c r="V660" s="3"/>
      <c r="W660" s="3"/>
      <c r="X660" s="3"/>
      <c r="Y660" s="3"/>
      <c r="Z660" s="3"/>
    </row>
    <row r="661" spans="1:26" ht="31.2">
      <c r="A661" s="1"/>
      <c r="B661" s="2"/>
      <c r="C661" s="2"/>
      <c r="D661" s="3"/>
      <c r="E661" s="3"/>
      <c r="F661" s="3"/>
      <c r="G661" s="3"/>
      <c r="H661" s="3"/>
      <c r="I661" s="3"/>
      <c r="J661" s="3"/>
      <c r="K661" s="3"/>
      <c r="L661" s="3"/>
      <c r="M661" s="3"/>
      <c r="N661" s="3"/>
      <c r="O661" s="3"/>
      <c r="P661" s="3"/>
      <c r="Q661" s="3"/>
      <c r="R661" s="3"/>
      <c r="S661" s="3"/>
      <c r="T661" s="3"/>
      <c r="U661" s="3"/>
      <c r="V661" s="3"/>
      <c r="W661" s="3"/>
      <c r="X661" s="3"/>
      <c r="Y661" s="3"/>
      <c r="Z661" s="3"/>
    </row>
    <row r="662" spans="1:26" ht="31.2">
      <c r="A662" s="1"/>
      <c r="B662" s="2"/>
      <c r="C662" s="2"/>
      <c r="D662" s="3"/>
      <c r="E662" s="3"/>
      <c r="F662" s="3"/>
      <c r="G662" s="3"/>
      <c r="H662" s="3"/>
      <c r="I662" s="3"/>
      <c r="J662" s="3"/>
      <c r="K662" s="3"/>
      <c r="L662" s="3"/>
      <c r="M662" s="3"/>
      <c r="N662" s="3"/>
      <c r="O662" s="3"/>
      <c r="P662" s="3"/>
      <c r="Q662" s="3"/>
      <c r="R662" s="3"/>
      <c r="S662" s="3"/>
      <c r="T662" s="3"/>
      <c r="U662" s="3"/>
      <c r="V662" s="3"/>
      <c r="W662" s="3"/>
      <c r="X662" s="3"/>
      <c r="Y662" s="3"/>
      <c r="Z662" s="3"/>
    </row>
    <row r="663" spans="1:26" ht="31.2">
      <c r="A663" s="1"/>
      <c r="B663" s="2"/>
      <c r="C663" s="2"/>
      <c r="D663" s="3"/>
      <c r="E663" s="3"/>
      <c r="F663" s="3"/>
      <c r="G663" s="3"/>
      <c r="H663" s="3"/>
      <c r="I663" s="3"/>
      <c r="J663" s="3"/>
      <c r="K663" s="3"/>
      <c r="L663" s="3"/>
      <c r="M663" s="3"/>
      <c r="N663" s="3"/>
      <c r="O663" s="3"/>
      <c r="P663" s="3"/>
      <c r="Q663" s="3"/>
      <c r="R663" s="3"/>
      <c r="S663" s="3"/>
      <c r="T663" s="3"/>
      <c r="U663" s="3"/>
      <c r="V663" s="3"/>
      <c r="W663" s="3"/>
      <c r="X663" s="3"/>
      <c r="Y663" s="3"/>
      <c r="Z663" s="3"/>
    </row>
    <row r="664" spans="1:26" ht="31.2">
      <c r="A664" s="1"/>
      <c r="B664" s="2"/>
      <c r="C664" s="2"/>
      <c r="D664" s="3"/>
      <c r="E664" s="3"/>
      <c r="F664" s="3"/>
      <c r="G664" s="3"/>
      <c r="H664" s="3"/>
      <c r="I664" s="3"/>
      <c r="J664" s="3"/>
      <c r="K664" s="3"/>
      <c r="L664" s="3"/>
      <c r="M664" s="3"/>
      <c r="N664" s="3"/>
      <c r="O664" s="3"/>
      <c r="P664" s="3"/>
      <c r="Q664" s="3"/>
      <c r="R664" s="3"/>
      <c r="S664" s="3"/>
      <c r="T664" s="3"/>
      <c r="U664" s="3"/>
      <c r="V664" s="3"/>
      <c r="W664" s="3"/>
      <c r="X664" s="3"/>
      <c r="Y664" s="3"/>
      <c r="Z664" s="3"/>
    </row>
    <row r="665" spans="1:26" ht="31.2">
      <c r="A665" s="1"/>
      <c r="B665" s="2"/>
      <c r="C665" s="2"/>
      <c r="D665" s="3"/>
      <c r="E665" s="3"/>
      <c r="F665" s="3"/>
      <c r="G665" s="3"/>
      <c r="H665" s="3"/>
      <c r="I665" s="3"/>
      <c r="J665" s="3"/>
      <c r="K665" s="3"/>
      <c r="L665" s="3"/>
      <c r="M665" s="3"/>
      <c r="N665" s="3"/>
      <c r="O665" s="3"/>
      <c r="P665" s="3"/>
      <c r="Q665" s="3"/>
      <c r="R665" s="3"/>
      <c r="S665" s="3"/>
      <c r="T665" s="3"/>
      <c r="U665" s="3"/>
      <c r="V665" s="3"/>
      <c r="W665" s="3"/>
      <c r="X665" s="3"/>
      <c r="Y665" s="3"/>
      <c r="Z665" s="3"/>
    </row>
    <row r="666" spans="1:26" ht="31.2">
      <c r="A666" s="1"/>
      <c r="B666" s="2"/>
      <c r="C666" s="2"/>
      <c r="D666" s="3"/>
      <c r="E666" s="3"/>
      <c r="F666" s="3"/>
      <c r="G666" s="3"/>
      <c r="H666" s="3"/>
      <c r="I666" s="3"/>
      <c r="J666" s="3"/>
      <c r="K666" s="3"/>
      <c r="L666" s="3"/>
      <c r="M666" s="3"/>
      <c r="N666" s="3"/>
      <c r="O666" s="3"/>
      <c r="P666" s="3"/>
      <c r="Q666" s="3"/>
      <c r="R666" s="3"/>
      <c r="S666" s="3"/>
      <c r="T666" s="3"/>
      <c r="U666" s="3"/>
      <c r="V666" s="3"/>
      <c r="W666" s="3"/>
      <c r="X666" s="3"/>
      <c r="Y666" s="3"/>
      <c r="Z666" s="3"/>
    </row>
    <row r="667" spans="1:26" ht="31.2">
      <c r="A667" s="1"/>
      <c r="B667" s="2"/>
      <c r="C667" s="2"/>
      <c r="D667" s="3"/>
      <c r="E667" s="3"/>
      <c r="F667" s="3"/>
      <c r="G667" s="3"/>
      <c r="H667" s="3"/>
      <c r="I667" s="3"/>
      <c r="J667" s="3"/>
      <c r="K667" s="3"/>
      <c r="L667" s="3"/>
      <c r="M667" s="3"/>
      <c r="N667" s="3"/>
      <c r="O667" s="3"/>
      <c r="P667" s="3"/>
      <c r="Q667" s="3"/>
      <c r="R667" s="3"/>
      <c r="S667" s="3"/>
      <c r="T667" s="3"/>
      <c r="U667" s="3"/>
      <c r="V667" s="3"/>
      <c r="W667" s="3"/>
      <c r="X667" s="3"/>
      <c r="Y667" s="3"/>
      <c r="Z667" s="3"/>
    </row>
    <row r="668" spans="1:26" ht="31.2">
      <c r="A668" s="1"/>
      <c r="B668" s="2"/>
      <c r="C668" s="2"/>
      <c r="D668" s="3"/>
      <c r="E668" s="3"/>
      <c r="F668" s="3"/>
      <c r="G668" s="3"/>
      <c r="H668" s="3"/>
      <c r="I668" s="3"/>
      <c r="J668" s="3"/>
      <c r="K668" s="3"/>
      <c r="L668" s="3"/>
      <c r="M668" s="3"/>
      <c r="N668" s="3"/>
      <c r="O668" s="3"/>
      <c r="P668" s="3"/>
      <c r="Q668" s="3"/>
      <c r="R668" s="3"/>
      <c r="S668" s="3"/>
      <c r="T668" s="3"/>
      <c r="U668" s="3"/>
      <c r="V668" s="3"/>
      <c r="W668" s="3"/>
      <c r="X668" s="3"/>
      <c r="Y668" s="3"/>
      <c r="Z668" s="3"/>
    </row>
    <row r="669" spans="1:26" ht="31.2">
      <c r="A669" s="1"/>
      <c r="B669" s="2"/>
      <c r="C669" s="2"/>
      <c r="D669" s="3"/>
      <c r="E669" s="3"/>
      <c r="F669" s="3"/>
      <c r="G669" s="3"/>
      <c r="H669" s="3"/>
      <c r="I669" s="3"/>
      <c r="J669" s="3"/>
      <c r="K669" s="3"/>
      <c r="L669" s="3"/>
      <c r="M669" s="3"/>
      <c r="N669" s="3"/>
      <c r="O669" s="3"/>
      <c r="P669" s="3"/>
      <c r="Q669" s="3"/>
      <c r="R669" s="3"/>
      <c r="S669" s="3"/>
      <c r="T669" s="3"/>
      <c r="U669" s="3"/>
      <c r="V669" s="3"/>
      <c r="W669" s="3"/>
      <c r="X669" s="3"/>
      <c r="Y669" s="3"/>
      <c r="Z669" s="3"/>
    </row>
    <row r="670" spans="1:26" ht="31.2">
      <c r="A670" s="1"/>
      <c r="B670" s="2"/>
      <c r="C670" s="2"/>
      <c r="D670" s="3"/>
      <c r="E670" s="3"/>
      <c r="F670" s="3"/>
      <c r="G670" s="3"/>
      <c r="H670" s="3"/>
      <c r="I670" s="3"/>
      <c r="J670" s="3"/>
      <c r="K670" s="3"/>
      <c r="L670" s="3"/>
      <c r="M670" s="3"/>
      <c r="N670" s="3"/>
      <c r="O670" s="3"/>
      <c r="P670" s="3"/>
      <c r="Q670" s="3"/>
      <c r="R670" s="3"/>
      <c r="S670" s="3"/>
      <c r="T670" s="3"/>
      <c r="U670" s="3"/>
      <c r="V670" s="3"/>
      <c r="W670" s="3"/>
      <c r="X670" s="3"/>
      <c r="Y670" s="3"/>
      <c r="Z670" s="3"/>
    </row>
    <row r="671" spans="1:26" ht="31.2">
      <c r="A671" s="1"/>
      <c r="B671" s="2"/>
      <c r="C671" s="2"/>
      <c r="D671" s="3"/>
      <c r="E671" s="3"/>
      <c r="F671" s="3"/>
      <c r="G671" s="3"/>
      <c r="H671" s="3"/>
      <c r="I671" s="3"/>
      <c r="J671" s="3"/>
      <c r="K671" s="3"/>
      <c r="L671" s="3"/>
      <c r="M671" s="3"/>
      <c r="N671" s="3"/>
      <c r="O671" s="3"/>
      <c r="P671" s="3"/>
      <c r="Q671" s="3"/>
      <c r="R671" s="3"/>
      <c r="S671" s="3"/>
      <c r="T671" s="3"/>
      <c r="U671" s="3"/>
      <c r="V671" s="3"/>
      <c r="W671" s="3"/>
      <c r="X671" s="3"/>
      <c r="Y671" s="3"/>
      <c r="Z671" s="3"/>
    </row>
    <row r="672" spans="1:26" ht="31.2">
      <c r="A672" s="1"/>
      <c r="B672" s="2"/>
      <c r="C672" s="2"/>
      <c r="D672" s="3"/>
      <c r="E672" s="3"/>
      <c r="F672" s="3"/>
      <c r="G672" s="3"/>
      <c r="H672" s="3"/>
      <c r="I672" s="3"/>
      <c r="J672" s="3"/>
      <c r="K672" s="3"/>
      <c r="L672" s="3"/>
      <c r="M672" s="3"/>
      <c r="N672" s="3"/>
      <c r="O672" s="3"/>
      <c r="P672" s="3"/>
      <c r="Q672" s="3"/>
      <c r="R672" s="3"/>
      <c r="S672" s="3"/>
      <c r="T672" s="3"/>
      <c r="U672" s="3"/>
      <c r="V672" s="3"/>
      <c r="W672" s="3"/>
      <c r="X672" s="3"/>
      <c r="Y672" s="3"/>
      <c r="Z672" s="3"/>
    </row>
    <row r="673" spans="1:26" ht="31.2">
      <c r="A673" s="1"/>
      <c r="B673" s="2"/>
      <c r="C673" s="2"/>
      <c r="D673" s="3"/>
      <c r="E673" s="3"/>
      <c r="F673" s="3"/>
      <c r="G673" s="3"/>
      <c r="H673" s="3"/>
      <c r="I673" s="3"/>
      <c r="J673" s="3"/>
      <c r="K673" s="3"/>
      <c r="L673" s="3"/>
      <c r="M673" s="3"/>
      <c r="N673" s="3"/>
      <c r="O673" s="3"/>
      <c r="P673" s="3"/>
      <c r="Q673" s="3"/>
      <c r="R673" s="3"/>
      <c r="S673" s="3"/>
      <c r="T673" s="3"/>
      <c r="U673" s="3"/>
      <c r="V673" s="3"/>
      <c r="W673" s="3"/>
      <c r="X673" s="3"/>
      <c r="Y673" s="3"/>
      <c r="Z673" s="3"/>
    </row>
    <row r="674" spans="1:26" ht="31.2">
      <c r="A674" s="1"/>
      <c r="B674" s="2"/>
      <c r="C674" s="2"/>
      <c r="D674" s="3"/>
      <c r="E674" s="3"/>
      <c r="F674" s="3"/>
      <c r="G674" s="3"/>
      <c r="H674" s="3"/>
      <c r="I674" s="3"/>
      <c r="J674" s="3"/>
      <c r="K674" s="3"/>
      <c r="L674" s="3"/>
      <c r="M674" s="3"/>
      <c r="N674" s="3"/>
      <c r="O674" s="3"/>
      <c r="P674" s="3"/>
      <c r="Q674" s="3"/>
      <c r="R674" s="3"/>
      <c r="S674" s="3"/>
      <c r="T674" s="3"/>
      <c r="U674" s="3"/>
      <c r="V674" s="3"/>
      <c r="W674" s="3"/>
      <c r="X674" s="3"/>
      <c r="Y674" s="3"/>
      <c r="Z674" s="3"/>
    </row>
    <row r="675" spans="1:26" ht="31.2">
      <c r="A675" s="1"/>
      <c r="B675" s="2"/>
      <c r="C675" s="2"/>
      <c r="D675" s="3"/>
      <c r="E675" s="3"/>
      <c r="F675" s="3"/>
      <c r="G675" s="3"/>
      <c r="H675" s="3"/>
      <c r="I675" s="3"/>
      <c r="J675" s="3"/>
      <c r="K675" s="3"/>
      <c r="L675" s="3"/>
      <c r="M675" s="3"/>
      <c r="N675" s="3"/>
      <c r="O675" s="3"/>
      <c r="P675" s="3"/>
      <c r="Q675" s="3"/>
      <c r="R675" s="3"/>
      <c r="S675" s="3"/>
      <c r="T675" s="3"/>
      <c r="U675" s="3"/>
      <c r="V675" s="3"/>
      <c r="W675" s="3"/>
      <c r="X675" s="3"/>
      <c r="Y675" s="3"/>
      <c r="Z675" s="3"/>
    </row>
    <row r="676" spans="1:26" ht="31.2">
      <c r="A676" s="1"/>
      <c r="B676" s="2"/>
      <c r="C676" s="2"/>
      <c r="D676" s="3"/>
      <c r="E676" s="3"/>
      <c r="F676" s="3"/>
      <c r="G676" s="3"/>
      <c r="H676" s="3"/>
      <c r="I676" s="3"/>
      <c r="J676" s="3"/>
      <c r="K676" s="3"/>
      <c r="L676" s="3"/>
      <c r="M676" s="3"/>
      <c r="N676" s="3"/>
      <c r="O676" s="3"/>
      <c r="P676" s="3"/>
      <c r="Q676" s="3"/>
      <c r="R676" s="3"/>
      <c r="S676" s="3"/>
      <c r="T676" s="3"/>
      <c r="U676" s="3"/>
      <c r="V676" s="3"/>
      <c r="W676" s="3"/>
      <c r="X676" s="3"/>
      <c r="Y676" s="3"/>
      <c r="Z676" s="3"/>
    </row>
    <row r="677" spans="1:26" ht="31.2">
      <c r="A677" s="1"/>
      <c r="B677" s="2"/>
      <c r="C677" s="2"/>
      <c r="D677" s="3"/>
      <c r="E677" s="3"/>
      <c r="F677" s="3"/>
      <c r="G677" s="3"/>
      <c r="H677" s="3"/>
      <c r="I677" s="3"/>
      <c r="J677" s="3"/>
      <c r="K677" s="3"/>
      <c r="L677" s="3"/>
      <c r="M677" s="3"/>
      <c r="N677" s="3"/>
      <c r="O677" s="3"/>
      <c r="P677" s="3"/>
      <c r="Q677" s="3"/>
      <c r="R677" s="3"/>
      <c r="S677" s="3"/>
      <c r="T677" s="3"/>
      <c r="U677" s="3"/>
      <c r="V677" s="3"/>
      <c r="W677" s="3"/>
      <c r="X677" s="3"/>
      <c r="Y677" s="3"/>
      <c r="Z677" s="3"/>
    </row>
    <row r="678" spans="1:26" ht="31.2">
      <c r="A678" s="1"/>
      <c r="B678" s="2"/>
      <c r="C678" s="2"/>
      <c r="D678" s="3"/>
      <c r="E678" s="3"/>
      <c r="F678" s="3"/>
      <c r="G678" s="3"/>
      <c r="H678" s="3"/>
      <c r="I678" s="3"/>
      <c r="J678" s="3"/>
      <c r="K678" s="3"/>
      <c r="L678" s="3"/>
      <c r="M678" s="3"/>
      <c r="N678" s="3"/>
      <c r="O678" s="3"/>
      <c r="P678" s="3"/>
      <c r="Q678" s="3"/>
      <c r="R678" s="3"/>
      <c r="S678" s="3"/>
      <c r="T678" s="3"/>
      <c r="U678" s="3"/>
      <c r="V678" s="3"/>
      <c r="W678" s="3"/>
      <c r="X678" s="3"/>
      <c r="Y678" s="3"/>
      <c r="Z678" s="3"/>
    </row>
    <row r="679" spans="1:26" ht="31.2">
      <c r="A679" s="1"/>
      <c r="B679" s="2"/>
      <c r="C679" s="2"/>
      <c r="D679" s="3"/>
      <c r="E679" s="3"/>
      <c r="F679" s="3"/>
      <c r="G679" s="3"/>
      <c r="H679" s="3"/>
      <c r="I679" s="3"/>
      <c r="J679" s="3"/>
      <c r="K679" s="3"/>
      <c r="L679" s="3"/>
      <c r="M679" s="3"/>
      <c r="N679" s="3"/>
      <c r="O679" s="3"/>
      <c r="P679" s="3"/>
      <c r="Q679" s="3"/>
      <c r="R679" s="3"/>
      <c r="S679" s="3"/>
      <c r="T679" s="3"/>
      <c r="U679" s="3"/>
      <c r="V679" s="3"/>
      <c r="W679" s="3"/>
      <c r="X679" s="3"/>
      <c r="Y679" s="3"/>
      <c r="Z679" s="3"/>
    </row>
    <row r="680" spans="1:26" ht="31.2">
      <c r="A680" s="1"/>
      <c r="B680" s="2"/>
      <c r="C680" s="2"/>
      <c r="D680" s="3"/>
      <c r="E680" s="3"/>
      <c r="F680" s="3"/>
      <c r="G680" s="3"/>
      <c r="H680" s="3"/>
      <c r="I680" s="3"/>
      <c r="J680" s="3"/>
      <c r="K680" s="3"/>
      <c r="L680" s="3"/>
      <c r="M680" s="3"/>
      <c r="N680" s="3"/>
      <c r="O680" s="3"/>
      <c r="P680" s="3"/>
      <c r="Q680" s="3"/>
      <c r="R680" s="3"/>
      <c r="S680" s="3"/>
      <c r="T680" s="3"/>
      <c r="U680" s="3"/>
      <c r="V680" s="3"/>
      <c r="W680" s="3"/>
      <c r="X680" s="3"/>
      <c r="Y680" s="3"/>
      <c r="Z680" s="3"/>
    </row>
    <row r="681" spans="1:26" ht="31.2">
      <c r="A681" s="1"/>
      <c r="B681" s="2"/>
      <c r="C681" s="2"/>
      <c r="D681" s="3"/>
      <c r="E681" s="3"/>
      <c r="F681" s="3"/>
      <c r="G681" s="3"/>
      <c r="H681" s="3"/>
      <c r="I681" s="3"/>
      <c r="J681" s="3"/>
      <c r="K681" s="3"/>
      <c r="L681" s="3"/>
      <c r="M681" s="3"/>
      <c r="N681" s="3"/>
      <c r="O681" s="3"/>
      <c r="P681" s="3"/>
      <c r="Q681" s="3"/>
      <c r="R681" s="3"/>
      <c r="S681" s="3"/>
      <c r="T681" s="3"/>
      <c r="U681" s="3"/>
      <c r="V681" s="3"/>
      <c r="W681" s="3"/>
      <c r="X681" s="3"/>
      <c r="Y681" s="3"/>
      <c r="Z681" s="3"/>
    </row>
    <row r="682" spans="1:26" ht="31.2">
      <c r="A682" s="1"/>
      <c r="B682" s="2"/>
      <c r="C682" s="2"/>
      <c r="D682" s="3"/>
      <c r="E682" s="3"/>
      <c r="F682" s="3"/>
      <c r="G682" s="3"/>
      <c r="H682" s="3"/>
      <c r="I682" s="3"/>
      <c r="J682" s="3"/>
      <c r="K682" s="3"/>
      <c r="L682" s="3"/>
      <c r="M682" s="3"/>
      <c r="N682" s="3"/>
      <c r="O682" s="3"/>
      <c r="P682" s="3"/>
      <c r="Q682" s="3"/>
      <c r="R682" s="3"/>
      <c r="S682" s="3"/>
      <c r="T682" s="3"/>
      <c r="U682" s="3"/>
      <c r="V682" s="3"/>
      <c r="W682" s="3"/>
      <c r="X682" s="3"/>
      <c r="Y682" s="3"/>
      <c r="Z682" s="3"/>
    </row>
    <row r="683" spans="1:26" ht="31.2">
      <c r="A683" s="1"/>
      <c r="B683" s="2"/>
      <c r="C683" s="2"/>
      <c r="D683" s="3"/>
      <c r="E683" s="3"/>
      <c r="F683" s="3"/>
      <c r="G683" s="3"/>
      <c r="H683" s="3"/>
      <c r="I683" s="3"/>
      <c r="J683" s="3"/>
      <c r="K683" s="3"/>
      <c r="L683" s="3"/>
      <c r="M683" s="3"/>
      <c r="N683" s="3"/>
      <c r="O683" s="3"/>
      <c r="P683" s="3"/>
      <c r="Q683" s="3"/>
      <c r="R683" s="3"/>
      <c r="S683" s="3"/>
      <c r="T683" s="3"/>
      <c r="U683" s="3"/>
      <c r="V683" s="3"/>
      <c r="W683" s="3"/>
      <c r="X683" s="3"/>
      <c r="Y683" s="3"/>
      <c r="Z683" s="3"/>
    </row>
    <row r="684" spans="1:26" ht="31.2">
      <c r="A684" s="1"/>
      <c r="B684" s="2"/>
      <c r="C684" s="2"/>
      <c r="D684" s="3"/>
      <c r="E684" s="3"/>
      <c r="F684" s="3"/>
      <c r="G684" s="3"/>
      <c r="H684" s="3"/>
      <c r="I684" s="3"/>
      <c r="J684" s="3"/>
      <c r="K684" s="3"/>
      <c r="L684" s="3"/>
      <c r="M684" s="3"/>
      <c r="N684" s="3"/>
      <c r="O684" s="3"/>
      <c r="P684" s="3"/>
      <c r="Q684" s="3"/>
      <c r="R684" s="3"/>
      <c r="S684" s="3"/>
      <c r="T684" s="3"/>
      <c r="U684" s="3"/>
      <c r="V684" s="3"/>
      <c r="W684" s="3"/>
      <c r="X684" s="3"/>
      <c r="Y684" s="3"/>
      <c r="Z684" s="3"/>
    </row>
    <row r="685" spans="1:26" ht="31.2">
      <c r="A685" s="1"/>
      <c r="B685" s="2"/>
      <c r="C685" s="2"/>
      <c r="D685" s="3"/>
      <c r="E685" s="3"/>
      <c r="F685" s="3"/>
      <c r="G685" s="3"/>
      <c r="H685" s="3"/>
      <c r="I685" s="3"/>
      <c r="J685" s="3"/>
      <c r="K685" s="3"/>
      <c r="L685" s="3"/>
      <c r="M685" s="3"/>
      <c r="N685" s="3"/>
      <c r="O685" s="3"/>
      <c r="P685" s="3"/>
      <c r="Q685" s="3"/>
      <c r="R685" s="3"/>
      <c r="S685" s="3"/>
      <c r="T685" s="3"/>
      <c r="U685" s="3"/>
      <c r="V685" s="3"/>
      <c r="W685" s="3"/>
      <c r="X685" s="3"/>
      <c r="Y685" s="3"/>
      <c r="Z685" s="3"/>
    </row>
    <row r="686" spans="1:26" ht="31.2">
      <c r="A686" s="1"/>
      <c r="B686" s="2"/>
      <c r="C686" s="2"/>
      <c r="D686" s="3"/>
      <c r="E686" s="3"/>
      <c r="F686" s="3"/>
      <c r="G686" s="3"/>
      <c r="H686" s="3"/>
      <c r="I686" s="3"/>
      <c r="J686" s="3"/>
      <c r="K686" s="3"/>
      <c r="L686" s="3"/>
      <c r="M686" s="3"/>
      <c r="N686" s="3"/>
      <c r="O686" s="3"/>
      <c r="P686" s="3"/>
      <c r="Q686" s="3"/>
      <c r="R686" s="3"/>
      <c r="S686" s="3"/>
      <c r="T686" s="3"/>
      <c r="U686" s="3"/>
      <c r="V686" s="3"/>
      <c r="W686" s="3"/>
      <c r="X686" s="3"/>
      <c r="Y686" s="3"/>
      <c r="Z686" s="3"/>
    </row>
    <row r="687" spans="1:26" ht="31.2">
      <c r="A687" s="1"/>
      <c r="B687" s="2"/>
      <c r="C687" s="2"/>
      <c r="D687" s="3"/>
      <c r="E687" s="3"/>
      <c r="F687" s="3"/>
      <c r="G687" s="3"/>
      <c r="H687" s="3"/>
      <c r="I687" s="3"/>
      <c r="J687" s="3"/>
      <c r="K687" s="3"/>
      <c r="L687" s="3"/>
      <c r="M687" s="3"/>
      <c r="N687" s="3"/>
      <c r="O687" s="3"/>
      <c r="P687" s="3"/>
      <c r="Q687" s="3"/>
      <c r="R687" s="3"/>
      <c r="S687" s="3"/>
      <c r="T687" s="3"/>
      <c r="U687" s="3"/>
      <c r="V687" s="3"/>
      <c r="W687" s="3"/>
      <c r="X687" s="3"/>
      <c r="Y687" s="3"/>
      <c r="Z687" s="3"/>
    </row>
    <row r="688" spans="1:26" ht="31.2">
      <c r="A688" s="1"/>
      <c r="B688" s="2"/>
      <c r="C688" s="2"/>
      <c r="D688" s="3"/>
      <c r="E688" s="3"/>
      <c r="F688" s="3"/>
      <c r="G688" s="3"/>
      <c r="H688" s="3"/>
      <c r="I688" s="3"/>
      <c r="J688" s="3"/>
      <c r="K688" s="3"/>
      <c r="L688" s="3"/>
      <c r="M688" s="3"/>
      <c r="N688" s="3"/>
      <c r="O688" s="3"/>
      <c r="P688" s="3"/>
      <c r="Q688" s="3"/>
      <c r="R688" s="3"/>
      <c r="S688" s="3"/>
      <c r="T688" s="3"/>
      <c r="U688" s="3"/>
      <c r="V688" s="3"/>
      <c r="W688" s="3"/>
      <c r="X688" s="3"/>
      <c r="Y688" s="3"/>
      <c r="Z688" s="3"/>
    </row>
    <row r="689" spans="1:26" ht="31.2">
      <c r="A689" s="1"/>
      <c r="B689" s="2"/>
      <c r="C689" s="2"/>
      <c r="D689" s="3"/>
      <c r="E689" s="3"/>
      <c r="F689" s="3"/>
      <c r="G689" s="3"/>
      <c r="H689" s="3"/>
      <c r="I689" s="3"/>
      <c r="J689" s="3"/>
      <c r="K689" s="3"/>
      <c r="L689" s="3"/>
      <c r="M689" s="3"/>
      <c r="N689" s="3"/>
      <c r="O689" s="3"/>
      <c r="P689" s="3"/>
      <c r="Q689" s="3"/>
      <c r="R689" s="3"/>
      <c r="S689" s="3"/>
      <c r="T689" s="3"/>
      <c r="U689" s="3"/>
      <c r="V689" s="3"/>
      <c r="W689" s="3"/>
      <c r="X689" s="3"/>
      <c r="Y689" s="3"/>
      <c r="Z689" s="3"/>
    </row>
    <row r="690" spans="1:26" ht="31.2">
      <c r="A690" s="1"/>
      <c r="B690" s="2"/>
      <c r="C690" s="2"/>
      <c r="D690" s="3"/>
      <c r="E690" s="3"/>
      <c r="F690" s="3"/>
      <c r="G690" s="3"/>
      <c r="H690" s="3"/>
      <c r="I690" s="3"/>
      <c r="J690" s="3"/>
      <c r="K690" s="3"/>
      <c r="L690" s="3"/>
      <c r="M690" s="3"/>
      <c r="N690" s="3"/>
      <c r="O690" s="3"/>
      <c r="P690" s="3"/>
      <c r="Q690" s="3"/>
      <c r="R690" s="3"/>
      <c r="S690" s="3"/>
      <c r="T690" s="3"/>
      <c r="U690" s="3"/>
      <c r="V690" s="3"/>
      <c r="W690" s="3"/>
      <c r="X690" s="3"/>
      <c r="Y690" s="3"/>
      <c r="Z690" s="3"/>
    </row>
    <row r="691" spans="1:26" ht="31.2">
      <c r="A691" s="1"/>
      <c r="B691" s="2"/>
      <c r="C691" s="2"/>
      <c r="D691" s="3"/>
      <c r="E691" s="3"/>
      <c r="F691" s="3"/>
      <c r="G691" s="3"/>
      <c r="H691" s="3"/>
      <c r="I691" s="3"/>
      <c r="J691" s="3"/>
      <c r="K691" s="3"/>
      <c r="L691" s="3"/>
      <c r="M691" s="3"/>
      <c r="N691" s="3"/>
      <c r="O691" s="3"/>
      <c r="P691" s="3"/>
      <c r="Q691" s="3"/>
      <c r="R691" s="3"/>
      <c r="S691" s="3"/>
      <c r="T691" s="3"/>
      <c r="U691" s="3"/>
      <c r="V691" s="3"/>
      <c r="W691" s="3"/>
      <c r="X691" s="3"/>
      <c r="Y691" s="3"/>
      <c r="Z691" s="3"/>
    </row>
    <row r="692" spans="1:26" ht="31.2">
      <c r="A692" s="1"/>
      <c r="B692" s="2"/>
      <c r="C692" s="2"/>
      <c r="D692" s="3"/>
      <c r="E692" s="3"/>
      <c r="F692" s="3"/>
      <c r="G692" s="3"/>
      <c r="H692" s="3"/>
      <c r="I692" s="3"/>
      <c r="J692" s="3"/>
      <c r="K692" s="3"/>
      <c r="L692" s="3"/>
      <c r="M692" s="3"/>
      <c r="N692" s="3"/>
      <c r="O692" s="3"/>
      <c r="P692" s="3"/>
      <c r="Q692" s="3"/>
      <c r="R692" s="3"/>
      <c r="S692" s="3"/>
      <c r="T692" s="3"/>
      <c r="U692" s="3"/>
      <c r="V692" s="3"/>
      <c r="W692" s="3"/>
      <c r="X692" s="3"/>
      <c r="Y692" s="3"/>
      <c r="Z692" s="3"/>
    </row>
    <row r="693" spans="1:26" ht="31.2">
      <c r="A693" s="1"/>
      <c r="B693" s="2"/>
      <c r="C693" s="2"/>
      <c r="D693" s="3"/>
      <c r="E693" s="3"/>
      <c r="F693" s="3"/>
      <c r="G693" s="3"/>
      <c r="H693" s="3"/>
      <c r="I693" s="3"/>
      <c r="J693" s="3"/>
      <c r="K693" s="3"/>
      <c r="L693" s="3"/>
      <c r="M693" s="3"/>
      <c r="N693" s="3"/>
      <c r="O693" s="3"/>
      <c r="P693" s="3"/>
      <c r="Q693" s="3"/>
      <c r="R693" s="3"/>
      <c r="S693" s="3"/>
      <c r="T693" s="3"/>
      <c r="U693" s="3"/>
      <c r="V693" s="3"/>
      <c r="W693" s="3"/>
      <c r="X693" s="3"/>
      <c r="Y693" s="3"/>
      <c r="Z693" s="3"/>
    </row>
    <row r="694" spans="1:26" ht="31.2">
      <c r="A694" s="1"/>
      <c r="B694" s="2"/>
      <c r="C694" s="2"/>
      <c r="D694" s="3"/>
      <c r="E694" s="3"/>
      <c r="F694" s="3"/>
      <c r="G694" s="3"/>
      <c r="H694" s="3"/>
      <c r="I694" s="3"/>
      <c r="J694" s="3"/>
      <c r="K694" s="3"/>
      <c r="L694" s="3"/>
      <c r="M694" s="3"/>
      <c r="N694" s="3"/>
      <c r="O694" s="3"/>
      <c r="P694" s="3"/>
      <c r="Q694" s="3"/>
      <c r="R694" s="3"/>
      <c r="S694" s="3"/>
      <c r="T694" s="3"/>
      <c r="U694" s="3"/>
      <c r="V694" s="3"/>
      <c r="W694" s="3"/>
      <c r="X694" s="3"/>
      <c r="Y694" s="3"/>
      <c r="Z694" s="3"/>
    </row>
    <row r="695" spans="1:26" ht="31.2">
      <c r="A695" s="1"/>
      <c r="B695" s="2"/>
      <c r="C695" s="2"/>
      <c r="D695" s="3"/>
      <c r="E695" s="3"/>
      <c r="F695" s="3"/>
      <c r="G695" s="3"/>
      <c r="H695" s="3"/>
      <c r="I695" s="3"/>
      <c r="J695" s="3"/>
      <c r="K695" s="3"/>
      <c r="L695" s="3"/>
      <c r="M695" s="3"/>
      <c r="N695" s="3"/>
      <c r="O695" s="3"/>
      <c r="P695" s="3"/>
      <c r="Q695" s="3"/>
      <c r="R695" s="3"/>
      <c r="S695" s="3"/>
      <c r="T695" s="3"/>
      <c r="U695" s="3"/>
      <c r="V695" s="3"/>
      <c r="W695" s="3"/>
      <c r="X695" s="3"/>
      <c r="Y695" s="3"/>
      <c r="Z695" s="3"/>
    </row>
    <row r="696" spans="1:26" ht="31.2">
      <c r="A696" s="1"/>
      <c r="B696" s="2"/>
      <c r="C696" s="2"/>
      <c r="D696" s="3"/>
      <c r="E696" s="3"/>
      <c r="F696" s="3"/>
      <c r="G696" s="3"/>
      <c r="H696" s="3"/>
      <c r="I696" s="3"/>
      <c r="J696" s="3"/>
      <c r="K696" s="3"/>
      <c r="L696" s="3"/>
      <c r="M696" s="3"/>
      <c r="N696" s="3"/>
      <c r="O696" s="3"/>
      <c r="P696" s="3"/>
      <c r="Q696" s="3"/>
      <c r="R696" s="3"/>
      <c r="S696" s="3"/>
      <c r="T696" s="3"/>
      <c r="U696" s="3"/>
      <c r="V696" s="3"/>
      <c r="W696" s="3"/>
      <c r="X696" s="3"/>
      <c r="Y696" s="3"/>
      <c r="Z696" s="3"/>
    </row>
    <row r="697" spans="1:26" ht="31.2">
      <c r="A697" s="1"/>
      <c r="B697" s="2"/>
      <c r="C697" s="2"/>
      <c r="D697" s="3"/>
      <c r="E697" s="3"/>
      <c r="F697" s="3"/>
      <c r="G697" s="3"/>
      <c r="H697" s="3"/>
      <c r="I697" s="3"/>
      <c r="J697" s="3"/>
      <c r="K697" s="3"/>
      <c r="L697" s="3"/>
      <c r="M697" s="3"/>
      <c r="N697" s="3"/>
      <c r="O697" s="3"/>
      <c r="P697" s="3"/>
      <c r="Q697" s="3"/>
      <c r="R697" s="3"/>
      <c r="S697" s="3"/>
      <c r="T697" s="3"/>
      <c r="U697" s="3"/>
      <c r="V697" s="3"/>
      <c r="W697" s="3"/>
      <c r="X697" s="3"/>
      <c r="Y697" s="3"/>
      <c r="Z697" s="3"/>
    </row>
    <row r="698" spans="1:26" ht="31.2">
      <c r="A698" s="1"/>
      <c r="B698" s="2"/>
      <c r="C698" s="2"/>
      <c r="D698" s="3"/>
      <c r="E698" s="3"/>
      <c r="F698" s="3"/>
      <c r="G698" s="3"/>
      <c r="H698" s="3"/>
      <c r="I698" s="3"/>
      <c r="J698" s="3"/>
      <c r="K698" s="3"/>
      <c r="L698" s="3"/>
      <c r="M698" s="3"/>
      <c r="N698" s="3"/>
      <c r="O698" s="3"/>
      <c r="P698" s="3"/>
      <c r="Q698" s="3"/>
      <c r="R698" s="3"/>
      <c r="S698" s="3"/>
      <c r="T698" s="3"/>
      <c r="U698" s="3"/>
      <c r="V698" s="3"/>
      <c r="W698" s="3"/>
      <c r="X698" s="3"/>
      <c r="Y698" s="3"/>
      <c r="Z698" s="3"/>
    </row>
    <row r="699" spans="1:26" ht="31.2">
      <c r="A699" s="1"/>
      <c r="B699" s="2"/>
      <c r="C699" s="2"/>
      <c r="D699" s="3"/>
      <c r="E699" s="3"/>
      <c r="F699" s="3"/>
      <c r="G699" s="3"/>
      <c r="H699" s="3"/>
      <c r="I699" s="3"/>
      <c r="J699" s="3"/>
      <c r="K699" s="3"/>
      <c r="L699" s="3"/>
      <c r="M699" s="3"/>
      <c r="N699" s="3"/>
      <c r="O699" s="3"/>
      <c r="P699" s="3"/>
      <c r="Q699" s="3"/>
      <c r="R699" s="3"/>
      <c r="S699" s="3"/>
      <c r="T699" s="3"/>
      <c r="U699" s="3"/>
      <c r="V699" s="3"/>
      <c r="W699" s="3"/>
      <c r="X699" s="3"/>
      <c r="Y699" s="3"/>
      <c r="Z699" s="3"/>
    </row>
    <row r="700" spans="1:26" ht="31.2">
      <c r="A700" s="1"/>
      <c r="B700" s="2"/>
      <c r="C700" s="2"/>
      <c r="D700" s="3"/>
      <c r="E700" s="3"/>
      <c r="F700" s="3"/>
      <c r="G700" s="3"/>
      <c r="H700" s="3"/>
      <c r="I700" s="3"/>
      <c r="J700" s="3"/>
      <c r="K700" s="3"/>
      <c r="L700" s="3"/>
      <c r="M700" s="3"/>
      <c r="N700" s="3"/>
      <c r="O700" s="3"/>
      <c r="P700" s="3"/>
      <c r="Q700" s="3"/>
      <c r="R700" s="3"/>
      <c r="S700" s="3"/>
      <c r="T700" s="3"/>
      <c r="U700" s="3"/>
      <c r="V700" s="3"/>
      <c r="W700" s="3"/>
      <c r="X700" s="3"/>
      <c r="Y700" s="3"/>
      <c r="Z700" s="3"/>
    </row>
    <row r="701" spans="1:26" ht="31.2">
      <c r="A701" s="1"/>
      <c r="B701" s="2"/>
      <c r="C701" s="2"/>
      <c r="D701" s="3"/>
      <c r="E701" s="3"/>
      <c r="F701" s="3"/>
      <c r="G701" s="3"/>
      <c r="H701" s="3"/>
      <c r="I701" s="3"/>
      <c r="J701" s="3"/>
      <c r="K701" s="3"/>
      <c r="L701" s="3"/>
      <c r="M701" s="3"/>
      <c r="N701" s="3"/>
      <c r="O701" s="3"/>
      <c r="P701" s="3"/>
      <c r="Q701" s="3"/>
      <c r="R701" s="3"/>
      <c r="S701" s="3"/>
      <c r="T701" s="3"/>
      <c r="U701" s="3"/>
      <c r="V701" s="3"/>
      <c r="W701" s="3"/>
      <c r="X701" s="3"/>
      <c r="Y701" s="3"/>
      <c r="Z701" s="3"/>
    </row>
    <row r="702" spans="1:26" ht="31.2">
      <c r="A702" s="1"/>
      <c r="B702" s="2"/>
      <c r="C702" s="2"/>
      <c r="D702" s="3"/>
      <c r="E702" s="3"/>
      <c r="F702" s="3"/>
      <c r="G702" s="3"/>
      <c r="H702" s="3"/>
      <c r="I702" s="3"/>
      <c r="J702" s="3"/>
      <c r="K702" s="3"/>
      <c r="L702" s="3"/>
      <c r="M702" s="3"/>
      <c r="N702" s="3"/>
      <c r="O702" s="3"/>
      <c r="P702" s="3"/>
      <c r="Q702" s="3"/>
      <c r="R702" s="3"/>
      <c r="S702" s="3"/>
      <c r="T702" s="3"/>
      <c r="U702" s="3"/>
      <c r="V702" s="3"/>
      <c r="W702" s="3"/>
      <c r="X702" s="3"/>
      <c r="Y702" s="3"/>
      <c r="Z702" s="3"/>
    </row>
    <row r="703" spans="1:26" ht="31.2">
      <c r="A703" s="1"/>
      <c r="B703" s="2"/>
      <c r="C703" s="2"/>
      <c r="D703" s="3"/>
      <c r="E703" s="3"/>
      <c r="F703" s="3"/>
      <c r="G703" s="3"/>
      <c r="H703" s="3"/>
      <c r="I703" s="3"/>
      <c r="J703" s="3"/>
      <c r="K703" s="3"/>
      <c r="L703" s="3"/>
      <c r="M703" s="3"/>
      <c r="N703" s="3"/>
      <c r="O703" s="3"/>
      <c r="P703" s="3"/>
      <c r="Q703" s="3"/>
      <c r="R703" s="3"/>
      <c r="S703" s="3"/>
      <c r="T703" s="3"/>
      <c r="U703" s="3"/>
      <c r="V703" s="3"/>
      <c r="W703" s="3"/>
      <c r="X703" s="3"/>
      <c r="Y703" s="3"/>
      <c r="Z703" s="3"/>
    </row>
    <row r="704" spans="1:26" ht="31.2">
      <c r="A704" s="1"/>
      <c r="B704" s="2"/>
      <c r="C704" s="2"/>
      <c r="D704" s="3"/>
      <c r="E704" s="3"/>
      <c r="F704" s="3"/>
      <c r="G704" s="3"/>
      <c r="H704" s="3"/>
      <c r="I704" s="3"/>
      <c r="J704" s="3"/>
      <c r="K704" s="3"/>
      <c r="L704" s="3"/>
      <c r="M704" s="3"/>
      <c r="N704" s="3"/>
      <c r="O704" s="3"/>
      <c r="P704" s="3"/>
      <c r="Q704" s="3"/>
      <c r="R704" s="3"/>
      <c r="S704" s="3"/>
      <c r="T704" s="3"/>
      <c r="U704" s="3"/>
      <c r="V704" s="3"/>
      <c r="W704" s="3"/>
      <c r="X704" s="3"/>
      <c r="Y704" s="3"/>
      <c r="Z704" s="3"/>
    </row>
    <row r="705" spans="1:26" ht="31.2">
      <c r="A705" s="1"/>
      <c r="B705" s="2"/>
      <c r="C705" s="2"/>
      <c r="D705" s="3"/>
      <c r="E705" s="3"/>
      <c r="F705" s="3"/>
      <c r="G705" s="3"/>
      <c r="H705" s="3"/>
      <c r="I705" s="3"/>
      <c r="J705" s="3"/>
      <c r="K705" s="3"/>
      <c r="L705" s="3"/>
      <c r="M705" s="3"/>
      <c r="N705" s="3"/>
      <c r="O705" s="3"/>
      <c r="P705" s="3"/>
      <c r="Q705" s="3"/>
      <c r="R705" s="3"/>
      <c r="S705" s="3"/>
      <c r="T705" s="3"/>
      <c r="U705" s="3"/>
      <c r="V705" s="3"/>
      <c r="W705" s="3"/>
      <c r="X705" s="3"/>
      <c r="Y705" s="3"/>
      <c r="Z705" s="3"/>
    </row>
    <row r="706" spans="1:26" ht="31.2">
      <c r="A706" s="1"/>
      <c r="B706" s="2"/>
      <c r="C706" s="2"/>
      <c r="D706" s="3"/>
      <c r="E706" s="3"/>
      <c r="F706" s="3"/>
      <c r="G706" s="3"/>
      <c r="H706" s="3"/>
      <c r="I706" s="3"/>
      <c r="J706" s="3"/>
      <c r="K706" s="3"/>
      <c r="L706" s="3"/>
      <c r="M706" s="3"/>
      <c r="N706" s="3"/>
      <c r="O706" s="3"/>
      <c r="P706" s="3"/>
      <c r="Q706" s="3"/>
      <c r="R706" s="3"/>
      <c r="S706" s="3"/>
      <c r="T706" s="3"/>
      <c r="U706" s="3"/>
      <c r="V706" s="3"/>
      <c r="W706" s="3"/>
      <c r="X706" s="3"/>
      <c r="Y706" s="3"/>
      <c r="Z706" s="3"/>
    </row>
    <row r="707" spans="1:26" ht="31.2">
      <c r="A707" s="1"/>
      <c r="B707" s="2"/>
      <c r="C707" s="2"/>
      <c r="D707" s="3"/>
      <c r="E707" s="3"/>
      <c r="F707" s="3"/>
      <c r="G707" s="3"/>
      <c r="H707" s="3"/>
      <c r="I707" s="3"/>
      <c r="J707" s="3"/>
      <c r="K707" s="3"/>
      <c r="L707" s="3"/>
      <c r="M707" s="3"/>
      <c r="N707" s="3"/>
      <c r="O707" s="3"/>
      <c r="P707" s="3"/>
      <c r="Q707" s="3"/>
      <c r="R707" s="3"/>
      <c r="S707" s="3"/>
      <c r="T707" s="3"/>
      <c r="U707" s="3"/>
      <c r="V707" s="3"/>
      <c r="W707" s="3"/>
      <c r="X707" s="3"/>
      <c r="Y707" s="3"/>
      <c r="Z707" s="3"/>
    </row>
    <row r="708" spans="1:26" ht="31.2">
      <c r="A708" s="1"/>
      <c r="B708" s="2"/>
      <c r="C708" s="2"/>
      <c r="D708" s="3"/>
      <c r="E708" s="3"/>
      <c r="F708" s="3"/>
      <c r="G708" s="3"/>
      <c r="H708" s="3"/>
      <c r="I708" s="3"/>
      <c r="J708" s="3"/>
      <c r="K708" s="3"/>
      <c r="L708" s="3"/>
      <c r="M708" s="3"/>
      <c r="N708" s="3"/>
      <c r="O708" s="3"/>
      <c r="P708" s="3"/>
      <c r="Q708" s="3"/>
      <c r="R708" s="3"/>
      <c r="S708" s="3"/>
      <c r="T708" s="3"/>
      <c r="U708" s="3"/>
      <c r="V708" s="3"/>
      <c r="W708" s="3"/>
      <c r="X708" s="3"/>
      <c r="Y708" s="3"/>
      <c r="Z708" s="3"/>
    </row>
    <row r="709" spans="1:26" ht="31.2">
      <c r="A709" s="1"/>
      <c r="B709" s="2"/>
      <c r="C709" s="2"/>
      <c r="D709" s="3"/>
      <c r="E709" s="3"/>
      <c r="F709" s="3"/>
      <c r="G709" s="3"/>
      <c r="H709" s="3"/>
      <c r="I709" s="3"/>
      <c r="J709" s="3"/>
      <c r="K709" s="3"/>
      <c r="L709" s="3"/>
      <c r="M709" s="3"/>
      <c r="N709" s="3"/>
      <c r="O709" s="3"/>
      <c r="P709" s="3"/>
      <c r="Q709" s="3"/>
      <c r="R709" s="3"/>
      <c r="S709" s="3"/>
      <c r="T709" s="3"/>
      <c r="U709" s="3"/>
      <c r="V709" s="3"/>
      <c r="W709" s="3"/>
      <c r="X709" s="3"/>
      <c r="Y709" s="3"/>
      <c r="Z709" s="3"/>
    </row>
    <row r="710" spans="1:26" ht="31.2">
      <c r="A710" s="1"/>
      <c r="B710" s="2"/>
      <c r="C710" s="2"/>
      <c r="D710" s="3"/>
      <c r="E710" s="3"/>
      <c r="F710" s="3"/>
      <c r="G710" s="3"/>
      <c r="H710" s="3"/>
      <c r="I710" s="3"/>
      <c r="J710" s="3"/>
      <c r="K710" s="3"/>
      <c r="L710" s="3"/>
      <c r="M710" s="3"/>
      <c r="N710" s="3"/>
      <c r="O710" s="3"/>
      <c r="P710" s="3"/>
      <c r="Q710" s="3"/>
      <c r="R710" s="3"/>
      <c r="S710" s="3"/>
      <c r="T710" s="3"/>
      <c r="U710" s="3"/>
      <c r="V710" s="3"/>
      <c r="W710" s="3"/>
      <c r="X710" s="3"/>
      <c r="Y710" s="3"/>
      <c r="Z710" s="3"/>
    </row>
    <row r="711" spans="1:26" ht="31.2">
      <c r="A711" s="1"/>
      <c r="B711" s="2"/>
      <c r="C711" s="2"/>
      <c r="D711" s="3"/>
      <c r="E711" s="3"/>
      <c r="F711" s="3"/>
      <c r="G711" s="3"/>
      <c r="H711" s="3"/>
      <c r="I711" s="3"/>
      <c r="J711" s="3"/>
      <c r="K711" s="3"/>
      <c r="L711" s="3"/>
      <c r="M711" s="3"/>
      <c r="N711" s="3"/>
      <c r="O711" s="3"/>
      <c r="P711" s="3"/>
      <c r="Q711" s="3"/>
      <c r="R711" s="3"/>
      <c r="S711" s="3"/>
      <c r="T711" s="3"/>
      <c r="U711" s="3"/>
      <c r="V711" s="3"/>
      <c r="W711" s="3"/>
      <c r="X711" s="3"/>
      <c r="Y711" s="3"/>
      <c r="Z711" s="3"/>
    </row>
    <row r="712" spans="1:26" ht="31.2">
      <c r="A712" s="1"/>
      <c r="B712" s="2"/>
      <c r="C712" s="2"/>
      <c r="D712" s="3"/>
      <c r="E712" s="3"/>
      <c r="F712" s="3"/>
      <c r="G712" s="3"/>
      <c r="H712" s="3"/>
      <c r="I712" s="3"/>
      <c r="J712" s="3"/>
      <c r="K712" s="3"/>
      <c r="L712" s="3"/>
      <c r="M712" s="3"/>
      <c r="N712" s="3"/>
      <c r="O712" s="3"/>
      <c r="P712" s="3"/>
      <c r="Q712" s="3"/>
      <c r="R712" s="3"/>
      <c r="S712" s="3"/>
      <c r="T712" s="3"/>
      <c r="U712" s="3"/>
      <c r="V712" s="3"/>
      <c r="W712" s="3"/>
      <c r="X712" s="3"/>
      <c r="Y712" s="3"/>
      <c r="Z712" s="3"/>
    </row>
    <row r="713" spans="1:26" ht="31.2">
      <c r="A713" s="1"/>
      <c r="B713" s="2"/>
      <c r="C713" s="2"/>
      <c r="D713" s="3"/>
      <c r="E713" s="3"/>
      <c r="F713" s="3"/>
      <c r="G713" s="3"/>
      <c r="H713" s="3"/>
      <c r="I713" s="3"/>
      <c r="J713" s="3"/>
      <c r="K713" s="3"/>
      <c r="L713" s="3"/>
      <c r="M713" s="3"/>
      <c r="N713" s="3"/>
      <c r="O713" s="3"/>
      <c r="P713" s="3"/>
      <c r="Q713" s="3"/>
      <c r="R713" s="3"/>
      <c r="S713" s="3"/>
      <c r="T713" s="3"/>
      <c r="U713" s="3"/>
      <c r="V713" s="3"/>
      <c r="W713" s="3"/>
      <c r="X713" s="3"/>
      <c r="Y713" s="3"/>
      <c r="Z713" s="3"/>
    </row>
    <row r="714" spans="1:26" ht="31.2">
      <c r="A714" s="1"/>
      <c r="B714" s="2"/>
      <c r="C714" s="2"/>
      <c r="D714" s="3"/>
      <c r="E714" s="3"/>
      <c r="F714" s="3"/>
      <c r="G714" s="3"/>
      <c r="H714" s="3"/>
      <c r="I714" s="3"/>
      <c r="J714" s="3"/>
      <c r="K714" s="3"/>
      <c r="L714" s="3"/>
      <c r="M714" s="3"/>
      <c r="N714" s="3"/>
      <c r="O714" s="3"/>
      <c r="P714" s="3"/>
      <c r="Q714" s="3"/>
      <c r="R714" s="3"/>
      <c r="S714" s="3"/>
      <c r="T714" s="3"/>
      <c r="U714" s="3"/>
      <c r="V714" s="3"/>
      <c r="W714" s="3"/>
      <c r="X714" s="3"/>
      <c r="Y714" s="3"/>
      <c r="Z714" s="3"/>
    </row>
    <row r="715" spans="1:26" ht="31.2">
      <c r="A715" s="1"/>
      <c r="B715" s="2"/>
      <c r="C715" s="2"/>
      <c r="D715" s="3"/>
      <c r="E715" s="3"/>
      <c r="F715" s="3"/>
      <c r="G715" s="3"/>
      <c r="H715" s="3"/>
      <c r="I715" s="3"/>
      <c r="J715" s="3"/>
      <c r="K715" s="3"/>
      <c r="L715" s="3"/>
      <c r="M715" s="3"/>
      <c r="N715" s="3"/>
      <c r="O715" s="3"/>
      <c r="P715" s="3"/>
      <c r="Q715" s="3"/>
      <c r="R715" s="3"/>
      <c r="S715" s="3"/>
      <c r="T715" s="3"/>
      <c r="U715" s="3"/>
      <c r="V715" s="3"/>
      <c r="W715" s="3"/>
      <c r="X715" s="3"/>
      <c r="Y715" s="3"/>
      <c r="Z715" s="3"/>
    </row>
    <row r="716" spans="1:26" ht="31.2">
      <c r="A716" s="1"/>
      <c r="B716" s="2"/>
      <c r="C716" s="2"/>
      <c r="D716" s="3"/>
      <c r="E716" s="3"/>
      <c r="F716" s="3"/>
      <c r="G716" s="3"/>
      <c r="H716" s="3"/>
      <c r="I716" s="3"/>
      <c r="J716" s="3"/>
      <c r="K716" s="3"/>
      <c r="L716" s="3"/>
      <c r="M716" s="3"/>
      <c r="N716" s="3"/>
      <c r="O716" s="3"/>
      <c r="P716" s="3"/>
      <c r="Q716" s="3"/>
      <c r="R716" s="3"/>
      <c r="S716" s="3"/>
      <c r="T716" s="3"/>
      <c r="U716" s="3"/>
      <c r="V716" s="3"/>
      <c r="W716" s="3"/>
      <c r="X716" s="3"/>
      <c r="Y716" s="3"/>
      <c r="Z716" s="3"/>
    </row>
    <row r="717" spans="1:26" ht="31.2">
      <c r="A717" s="1"/>
      <c r="B717" s="2"/>
      <c r="C717" s="2"/>
      <c r="D717" s="3"/>
      <c r="E717" s="3"/>
      <c r="F717" s="3"/>
      <c r="G717" s="3"/>
      <c r="H717" s="3"/>
      <c r="I717" s="3"/>
      <c r="J717" s="3"/>
      <c r="K717" s="3"/>
      <c r="L717" s="3"/>
      <c r="M717" s="3"/>
      <c r="N717" s="3"/>
      <c r="O717" s="3"/>
      <c r="P717" s="3"/>
      <c r="Q717" s="3"/>
      <c r="R717" s="3"/>
      <c r="S717" s="3"/>
      <c r="T717" s="3"/>
      <c r="U717" s="3"/>
      <c r="V717" s="3"/>
      <c r="W717" s="3"/>
      <c r="X717" s="3"/>
      <c r="Y717" s="3"/>
      <c r="Z717" s="3"/>
    </row>
    <row r="718" spans="1:26" ht="31.2">
      <c r="A718" s="1"/>
      <c r="B718" s="2"/>
      <c r="C718" s="2"/>
      <c r="D718" s="3"/>
      <c r="E718" s="3"/>
      <c r="F718" s="3"/>
      <c r="G718" s="3"/>
      <c r="H718" s="3"/>
      <c r="I718" s="3"/>
      <c r="J718" s="3"/>
      <c r="K718" s="3"/>
      <c r="L718" s="3"/>
      <c r="M718" s="3"/>
      <c r="N718" s="3"/>
      <c r="O718" s="3"/>
      <c r="P718" s="3"/>
      <c r="Q718" s="3"/>
      <c r="R718" s="3"/>
      <c r="S718" s="3"/>
      <c r="T718" s="3"/>
      <c r="U718" s="3"/>
      <c r="V718" s="3"/>
      <c r="W718" s="3"/>
      <c r="X718" s="3"/>
      <c r="Y718" s="3"/>
      <c r="Z718" s="3"/>
    </row>
    <row r="719" spans="1:26" ht="31.2">
      <c r="A719" s="1"/>
      <c r="B719" s="2"/>
      <c r="C719" s="2"/>
      <c r="D719" s="3"/>
      <c r="E719" s="3"/>
      <c r="F719" s="3"/>
      <c r="G719" s="3"/>
      <c r="H719" s="3"/>
      <c r="I719" s="3"/>
      <c r="J719" s="3"/>
      <c r="K719" s="3"/>
      <c r="L719" s="3"/>
      <c r="M719" s="3"/>
      <c r="N719" s="3"/>
      <c r="O719" s="3"/>
      <c r="P719" s="3"/>
      <c r="Q719" s="3"/>
      <c r="R719" s="3"/>
      <c r="S719" s="3"/>
      <c r="T719" s="3"/>
      <c r="U719" s="3"/>
      <c r="V719" s="3"/>
      <c r="W719" s="3"/>
      <c r="X719" s="3"/>
      <c r="Y719" s="3"/>
      <c r="Z719" s="3"/>
    </row>
    <row r="720" spans="1:26" ht="31.2">
      <c r="A720" s="1"/>
      <c r="B720" s="2"/>
      <c r="C720" s="2"/>
      <c r="D720" s="3"/>
      <c r="E720" s="3"/>
      <c r="F720" s="3"/>
      <c r="G720" s="3"/>
      <c r="H720" s="3"/>
      <c r="I720" s="3"/>
      <c r="J720" s="3"/>
      <c r="K720" s="3"/>
      <c r="L720" s="3"/>
      <c r="M720" s="3"/>
      <c r="N720" s="3"/>
      <c r="O720" s="3"/>
      <c r="P720" s="3"/>
      <c r="Q720" s="3"/>
      <c r="R720" s="3"/>
      <c r="S720" s="3"/>
      <c r="T720" s="3"/>
      <c r="U720" s="3"/>
      <c r="V720" s="3"/>
      <c r="W720" s="3"/>
      <c r="X720" s="3"/>
      <c r="Y720" s="3"/>
      <c r="Z720" s="3"/>
    </row>
    <row r="721" spans="1:26" ht="31.2">
      <c r="A721" s="1"/>
      <c r="B721" s="2"/>
      <c r="C721" s="2"/>
      <c r="D721" s="3"/>
      <c r="E721" s="3"/>
      <c r="F721" s="3"/>
      <c r="G721" s="3"/>
      <c r="H721" s="3"/>
      <c r="I721" s="3"/>
      <c r="J721" s="3"/>
      <c r="K721" s="3"/>
      <c r="L721" s="3"/>
      <c r="M721" s="3"/>
      <c r="N721" s="3"/>
      <c r="O721" s="3"/>
      <c r="P721" s="3"/>
      <c r="Q721" s="3"/>
      <c r="R721" s="3"/>
      <c r="S721" s="3"/>
      <c r="T721" s="3"/>
      <c r="U721" s="3"/>
      <c r="V721" s="3"/>
      <c r="W721" s="3"/>
      <c r="X721" s="3"/>
      <c r="Y721" s="3"/>
      <c r="Z721" s="3"/>
    </row>
    <row r="722" spans="1:26" ht="31.2">
      <c r="A722" s="1"/>
      <c r="B722" s="2"/>
      <c r="C722" s="2"/>
      <c r="D722" s="3"/>
      <c r="E722" s="3"/>
      <c r="F722" s="3"/>
      <c r="G722" s="3"/>
      <c r="H722" s="3"/>
      <c r="I722" s="3"/>
      <c r="J722" s="3"/>
      <c r="K722" s="3"/>
      <c r="L722" s="3"/>
      <c r="M722" s="3"/>
      <c r="N722" s="3"/>
      <c r="O722" s="3"/>
      <c r="P722" s="3"/>
      <c r="Q722" s="3"/>
      <c r="R722" s="3"/>
      <c r="S722" s="3"/>
      <c r="T722" s="3"/>
      <c r="U722" s="3"/>
      <c r="V722" s="3"/>
      <c r="W722" s="3"/>
      <c r="X722" s="3"/>
      <c r="Y722" s="3"/>
      <c r="Z722" s="3"/>
    </row>
    <row r="723" spans="1:26" ht="31.2">
      <c r="A723" s="1"/>
      <c r="B723" s="2"/>
      <c r="C723" s="2"/>
      <c r="D723" s="3"/>
      <c r="E723" s="3"/>
      <c r="F723" s="3"/>
      <c r="G723" s="3"/>
      <c r="H723" s="3"/>
      <c r="I723" s="3"/>
      <c r="J723" s="3"/>
      <c r="K723" s="3"/>
      <c r="L723" s="3"/>
      <c r="M723" s="3"/>
      <c r="N723" s="3"/>
      <c r="O723" s="3"/>
      <c r="P723" s="3"/>
      <c r="Q723" s="3"/>
      <c r="R723" s="3"/>
      <c r="S723" s="3"/>
      <c r="T723" s="3"/>
      <c r="U723" s="3"/>
      <c r="V723" s="3"/>
      <c r="W723" s="3"/>
      <c r="X723" s="3"/>
      <c r="Y723" s="3"/>
      <c r="Z723" s="3"/>
    </row>
    <row r="724" spans="1:26" ht="31.2">
      <c r="A724" s="1"/>
      <c r="B724" s="2"/>
      <c r="C724" s="2"/>
      <c r="D724" s="3"/>
      <c r="E724" s="3"/>
      <c r="F724" s="3"/>
      <c r="G724" s="3"/>
      <c r="H724" s="3"/>
      <c r="I724" s="3"/>
      <c r="J724" s="3"/>
      <c r="K724" s="3"/>
      <c r="L724" s="3"/>
      <c r="M724" s="3"/>
      <c r="N724" s="3"/>
      <c r="O724" s="3"/>
      <c r="P724" s="3"/>
      <c r="Q724" s="3"/>
      <c r="R724" s="3"/>
      <c r="S724" s="3"/>
      <c r="T724" s="3"/>
      <c r="U724" s="3"/>
      <c r="V724" s="3"/>
      <c r="W724" s="3"/>
      <c r="X724" s="3"/>
      <c r="Y724" s="3"/>
      <c r="Z724" s="3"/>
    </row>
    <row r="725" spans="1:26" ht="31.2">
      <c r="A725" s="1"/>
      <c r="B725" s="2"/>
      <c r="C725" s="2"/>
      <c r="D725" s="3"/>
      <c r="E725" s="3"/>
      <c r="F725" s="3"/>
      <c r="G725" s="3"/>
      <c r="H725" s="3"/>
      <c r="I725" s="3"/>
      <c r="J725" s="3"/>
      <c r="K725" s="3"/>
      <c r="L725" s="3"/>
      <c r="M725" s="3"/>
      <c r="N725" s="3"/>
      <c r="O725" s="3"/>
      <c r="P725" s="3"/>
      <c r="Q725" s="3"/>
      <c r="R725" s="3"/>
      <c r="S725" s="3"/>
      <c r="T725" s="3"/>
      <c r="U725" s="3"/>
      <c r="V725" s="3"/>
      <c r="W725" s="3"/>
      <c r="X725" s="3"/>
      <c r="Y725" s="3"/>
      <c r="Z725" s="3"/>
    </row>
    <row r="726" spans="1:26" ht="31.2">
      <c r="A726" s="1"/>
      <c r="B726" s="2"/>
      <c r="C726" s="2"/>
      <c r="D726" s="3"/>
      <c r="E726" s="3"/>
      <c r="F726" s="3"/>
      <c r="G726" s="3"/>
      <c r="H726" s="3"/>
      <c r="I726" s="3"/>
      <c r="J726" s="3"/>
      <c r="K726" s="3"/>
      <c r="L726" s="3"/>
      <c r="M726" s="3"/>
      <c r="N726" s="3"/>
      <c r="O726" s="3"/>
      <c r="P726" s="3"/>
      <c r="Q726" s="3"/>
      <c r="R726" s="3"/>
      <c r="S726" s="3"/>
      <c r="T726" s="3"/>
      <c r="U726" s="3"/>
      <c r="V726" s="3"/>
      <c r="W726" s="3"/>
      <c r="X726" s="3"/>
      <c r="Y726" s="3"/>
      <c r="Z726" s="3"/>
    </row>
    <row r="727" spans="1:26" ht="31.2">
      <c r="A727" s="1"/>
      <c r="B727" s="2"/>
      <c r="C727" s="2"/>
      <c r="D727" s="3"/>
      <c r="E727" s="3"/>
      <c r="F727" s="3"/>
      <c r="G727" s="3"/>
      <c r="H727" s="3"/>
      <c r="I727" s="3"/>
      <c r="J727" s="3"/>
      <c r="K727" s="3"/>
      <c r="L727" s="3"/>
      <c r="M727" s="3"/>
      <c r="N727" s="3"/>
      <c r="O727" s="3"/>
      <c r="P727" s="3"/>
      <c r="Q727" s="3"/>
      <c r="R727" s="3"/>
      <c r="S727" s="3"/>
      <c r="T727" s="3"/>
      <c r="U727" s="3"/>
      <c r="V727" s="3"/>
      <c r="W727" s="3"/>
      <c r="X727" s="3"/>
      <c r="Y727" s="3"/>
      <c r="Z727" s="3"/>
    </row>
    <row r="728" spans="1:26" ht="31.2">
      <c r="A728" s="1"/>
      <c r="B728" s="2"/>
      <c r="C728" s="2"/>
      <c r="D728" s="3"/>
      <c r="E728" s="3"/>
      <c r="F728" s="3"/>
      <c r="G728" s="3"/>
      <c r="H728" s="3"/>
      <c r="I728" s="3"/>
      <c r="J728" s="3"/>
      <c r="K728" s="3"/>
      <c r="L728" s="3"/>
      <c r="M728" s="3"/>
      <c r="N728" s="3"/>
      <c r="O728" s="3"/>
      <c r="P728" s="3"/>
      <c r="Q728" s="3"/>
      <c r="R728" s="3"/>
      <c r="S728" s="3"/>
      <c r="T728" s="3"/>
      <c r="U728" s="3"/>
      <c r="V728" s="3"/>
      <c r="W728" s="3"/>
      <c r="X728" s="3"/>
      <c r="Y728" s="3"/>
      <c r="Z728" s="3"/>
    </row>
    <row r="729" spans="1:26" ht="31.2">
      <c r="A729" s="1"/>
      <c r="B729" s="2"/>
      <c r="C729" s="2"/>
      <c r="D729" s="3"/>
      <c r="E729" s="3"/>
      <c r="F729" s="3"/>
      <c r="G729" s="3"/>
      <c r="H729" s="3"/>
      <c r="I729" s="3"/>
      <c r="J729" s="3"/>
      <c r="K729" s="3"/>
      <c r="L729" s="3"/>
      <c r="M729" s="3"/>
      <c r="N729" s="3"/>
      <c r="O729" s="3"/>
      <c r="P729" s="3"/>
      <c r="Q729" s="3"/>
      <c r="R729" s="3"/>
      <c r="S729" s="3"/>
      <c r="T729" s="3"/>
      <c r="U729" s="3"/>
      <c r="V729" s="3"/>
      <c r="W729" s="3"/>
      <c r="X729" s="3"/>
      <c r="Y729" s="3"/>
      <c r="Z729" s="3"/>
    </row>
    <row r="730" spans="1:26" ht="31.2">
      <c r="A730" s="1"/>
      <c r="B730" s="2"/>
      <c r="C730" s="2"/>
      <c r="D730" s="3"/>
      <c r="E730" s="3"/>
      <c r="F730" s="3"/>
      <c r="G730" s="3"/>
      <c r="H730" s="3"/>
      <c r="I730" s="3"/>
      <c r="J730" s="3"/>
      <c r="K730" s="3"/>
      <c r="L730" s="3"/>
      <c r="M730" s="3"/>
      <c r="N730" s="3"/>
      <c r="O730" s="3"/>
      <c r="P730" s="3"/>
      <c r="Q730" s="3"/>
      <c r="R730" s="3"/>
      <c r="S730" s="3"/>
      <c r="T730" s="3"/>
      <c r="U730" s="3"/>
      <c r="V730" s="3"/>
      <c r="W730" s="3"/>
      <c r="X730" s="3"/>
      <c r="Y730" s="3"/>
      <c r="Z730" s="3"/>
    </row>
    <row r="731" spans="1:26" ht="31.2">
      <c r="A731" s="1"/>
      <c r="B731" s="2"/>
      <c r="C731" s="2"/>
      <c r="D731" s="3"/>
      <c r="E731" s="3"/>
      <c r="F731" s="3"/>
      <c r="G731" s="3"/>
      <c r="H731" s="3"/>
      <c r="I731" s="3"/>
      <c r="J731" s="3"/>
      <c r="K731" s="3"/>
      <c r="L731" s="3"/>
      <c r="M731" s="3"/>
      <c r="N731" s="3"/>
      <c r="O731" s="3"/>
      <c r="P731" s="3"/>
      <c r="Q731" s="3"/>
      <c r="R731" s="3"/>
      <c r="S731" s="3"/>
      <c r="T731" s="3"/>
      <c r="U731" s="3"/>
      <c r="V731" s="3"/>
      <c r="W731" s="3"/>
      <c r="X731" s="3"/>
      <c r="Y731" s="3"/>
      <c r="Z731" s="3"/>
    </row>
    <row r="732" spans="1:26" ht="31.2">
      <c r="A732" s="1"/>
      <c r="B732" s="2"/>
      <c r="C732" s="2"/>
      <c r="D732" s="3"/>
      <c r="E732" s="3"/>
      <c r="F732" s="3"/>
      <c r="G732" s="3"/>
      <c r="H732" s="3"/>
      <c r="I732" s="3"/>
      <c r="J732" s="3"/>
      <c r="K732" s="3"/>
      <c r="L732" s="3"/>
      <c r="M732" s="3"/>
      <c r="N732" s="3"/>
      <c r="O732" s="3"/>
      <c r="P732" s="3"/>
      <c r="Q732" s="3"/>
      <c r="R732" s="3"/>
      <c r="S732" s="3"/>
      <c r="T732" s="3"/>
      <c r="U732" s="3"/>
      <c r="V732" s="3"/>
      <c r="W732" s="3"/>
      <c r="X732" s="3"/>
      <c r="Y732" s="3"/>
      <c r="Z732" s="3"/>
    </row>
    <row r="733" spans="1:26" ht="31.2">
      <c r="A733" s="1"/>
      <c r="B733" s="2"/>
      <c r="C733" s="2"/>
      <c r="D733" s="3"/>
      <c r="E733" s="3"/>
      <c r="F733" s="3"/>
      <c r="G733" s="3"/>
      <c r="H733" s="3"/>
      <c r="I733" s="3"/>
      <c r="J733" s="3"/>
      <c r="K733" s="3"/>
      <c r="L733" s="3"/>
      <c r="M733" s="3"/>
      <c r="N733" s="3"/>
      <c r="O733" s="3"/>
      <c r="P733" s="3"/>
      <c r="Q733" s="3"/>
      <c r="R733" s="3"/>
      <c r="S733" s="3"/>
      <c r="T733" s="3"/>
      <c r="U733" s="3"/>
      <c r="V733" s="3"/>
      <c r="W733" s="3"/>
      <c r="X733" s="3"/>
      <c r="Y733" s="3"/>
      <c r="Z733" s="3"/>
    </row>
    <row r="734" spans="1:26" ht="31.2">
      <c r="A734" s="1"/>
      <c r="B734" s="2"/>
      <c r="C734" s="2"/>
      <c r="D734" s="3"/>
      <c r="E734" s="3"/>
      <c r="F734" s="3"/>
      <c r="G734" s="3"/>
      <c r="H734" s="3"/>
      <c r="I734" s="3"/>
      <c r="J734" s="3"/>
      <c r="K734" s="3"/>
      <c r="L734" s="3"/>
      <c r="M734" s="3"/>
      <c r="N734" s="3"/>
      <c r="O734" s="3"/>
      <c r="P734" s="3"/>
      <c r="Q734" s="3"/>
      <c r="R734" s="3"/>
      <c r="S734" s="3"/>
      <c r="T734" s="3"/>
      <c r="U734" s="3"/>
      <c r="V734" s="3"/>
      <c r="W734" s="3"/>
      <c r="X734" s="3"/>
      <c r="Y734" s="3"/>
      <c r="Z734" s="3"/>
    </row>
    <row r="735" spans="1:26" ht="31.2">
      <c r="A735" s="1"/>
      <c r="B735" s="2"/>
      <c r="C735" s="2"/>
      <c r="D735" s="3"/>
      <c r="E735" s="3"/>
      <c r="F735" s="3"/>
      <c r="G735" s="3"/>
      <c r="H735" s="3"/>
      <c r="I735" s="3"/>
      <c r="J735" s="3"/>
      <c r="K735" s="3"/>
      <c r="L735" s="3"/>
      <c r="M735" s="3"/>
      <c r="N735" s="3"/>
      <c r="O735" s="3"/>
      <c r="P735" s="3"/>
      <c r="Q735" s="3"/>
      <c r="R735" s="3"/>
      <c r="S735" s="3"/>
      <c r="T735" s="3"/>
      <c r="U735" s="3"/>
      <c r="V735" s="3"/>
      <c r="W735" s="3"/>
      <c r="X735" s="3"/>
      <c r="Y735" s="3"/>
      <c r="Z735" s="3"/>
    </row>
    <row r="736" spans="1:26" ht="31.2">
      <c r="A736" s="1"/>
      <c r="B736" s="2"/>
      <c r="C736" s="2"/>
      <c r="D736" s="3"/>
      <c r="E736" s="3"/>
      <c r="F736" s="3"/>
      <c r="G736" s="3"/>
      <c r="H736" s="3"/>
      <c r="I736" s="3"/>
      <c r="J736" s="3"/>
      <c r="K736" s="3"/>
      <c r="L736" s="3"/>
      <c r="M736" s="3"/>
      <c r="N736" s="3"/>
      <c r="O736" s="3"/>
      <c r="P736" s="3"/>
      <c r="Q736" s="3"/>
      <c r="R736" s="3"/>
      <c r="S736" s="3"/>
      <c r="T736" s="3"/>
      <c r="U736" s="3"/>
      <c r="V736" s="3"/>
      <c r="W736" s="3"/>
      <c r="X736" s="3"/>
      <c r="Y736" s="3"/>
      <c r="Z736" s="3"/>
    </row>
    <row r="737" spans="1:26" ht="31.2">
      <c r="A737" s="1"/>
      <c r="B737" s="2"/>
      <c r="C737" s="2"/>
      <c r="D737" s="3"/>
      <c r="E737" s="3"/>
      <c r="F737" s="3"/>
      <c r="G737" s="3"/>
      <c r="H737" s="3"/>
      <c r="I737" s="3"/>
      <c r="J737" s="3"/>
      <c r="K737" s="3"/>
      <c r="L737" s="3"/>
      <c r="M737" s="3"/>
      <c r="N737" s="3"/>
      <c r="O737" s="3"/>
      <c r="P737" s="3"/>
      <c r="Q737" s="3"/>
      <c r="R737" s="3"/>
      <c r="S737" s="3"/>
      <c r="T737" s="3"/>
      <c r="U737" s="3"/>
      <c r="V737" s="3"/>
      <c r="W737" s="3"/>
      <c r="X737" s="3"/>
      <c r="Y737" s="3"/>
      <c r="Z737" s="3"/>
    </row>
    <row r="738" spans="1:26" ht="31.2">
      <c r="A738" s="1"/>
      <c r="B738" s="2"/>
      <c r="C738" s="2"/>
      <c r="D738" s="3"/>
      <c r="E738" s="3"/>
      <c r="F738" s="3"/>
      <c r="G738" s="3"/>
      <c r="H738" s="3"/>
      <c r="I738" s="3"/>
      <c r="J738" s="3"/>
      <c r="K738" s="3"/>
      <c r="L738" s="3"/>
      <c r="M738" s="3"/>
      <c r="N738" s="3"/>
      <c r="O738" s="3"/>
      <c r="P738" s="3"/>
      <c r="Q738" s="3"/>
      <c r="R738" s="3"/>
      <c r="S738" s="3"/>
      <c r="T738" s="3"/>
      <c r="U738" s="3"/>
      <c r="V738" s="3"/>
      <c r="W738" s="3"/>
      <c r="X738" s="3"/>
      <c r="Y738" s="3"/>
      <c r="Z738" s="3"/>
    </row>
    <row r="739" spans="1:26" ht="31.2">
      <c r="A739" s="1"/>
      <c r="B739" s="2"/>
      <c r="C739" s="2"/>
      <c r="D739" s="3"/>
      <c r="E739" s="3"/>
      <c r="F739" s="3"/>
      <c r="G739" s="3"/>
      <c r="H739" s="3"/>
      <c r="I739" s="3"/>
      <c r="J739" s="3"/>
      <c r="K739" s="3"/>
      <c r="L739" s="3"/>
      <c r="M739" s="3"/>
      <c r="N739" s="3"/>
      <c r="O739" s="3"/>
      <c r="P739" s="3"/>
      <c r="Q739" s="3"/>
      <c r="R739" s="3"/>
      <c r="S739" s="3"/>
      <c r="T739" s="3"/>
      <c r="U739" s="3"/>
      <c r="V739" s="3"/>
      <c r="W739" s="3"/>
      <c r="X739" s="3"/>
      <c r="Y739" s="3"/>
      <c r="Z739" s="3"/>
    </row>
    <row r="740" spans="1:26" ht="31.2">
      <c r="A740" s="1"/>
      <c r="B740" s="2"/>
      <c r="C740" s="2"/>
      <c r="D740" s="3"/>
      <c r="E740" s="3"/>
      <c r="F740" s="3"/>
      <c r="G740" s="3"/>
      <c r="H740" s="3"/>
      <c r="I740" s="3"/>
      <c r="J740" s="3"/>
      <c r="K740" s="3"/>
      <c r="L740" s="3"/>
      <c r="M740" s="3"/>
      <c r="N740" s="3"/>
      <c r="O740" s="3"/>
      <c r="P740" s="3"/>
      <c r="Q740" s="3"/>
      <c r="R740" s="3"/>
      <c r="S740" s="3"/>
      <c r="T740" s="3"/>
      <c r="U740" s="3"/>
      <c r="V740" s="3"/>
      <c r="W740" s="3"/>
      <c r="X740" s="3"/>
      <c r="Y740" s="3"/>
      <c r="Z740" s="3"/>
    </row>
    <row r="741" spans="1:26" ht="31.2">
      <c r="A741" s="1"/>
      <c r="B741" s="2"/>
      <c r="C741" s="2"/>
      <c r="D741" s="3"/>
      <c r="E741" s="3"/>
      <c r="F741" s="3"/>
      <c r="G741" s="3"/>
      <c r="H741" s="3"/>
      <c r="I741" s="3"/>
      <c r="J741" s="3"/>
      <c r="K741" s="3"/>
      <c r="L741" s="3"/>
      <c r="M741" s="3"/>
      <c r="N741" s="3"/>
      <c r="O741" s="3"/>
      <c r="P741" s="3"/>
      <c r="Q741" s="3"/>
      <c r="R741" s="3"/>
      <c r="S741" s="3"/>
      <c r="T741" s="3"/>
      <c r="U741" s="3"/>
      <c r="V741" s="3"/>
      <c r="W741" s="3"/>
      <c r="X741" s="3"/>
      <c r="Y741" s="3"/>
      <c r="Z741" s="3"/>
    </row>
    <row r="742" spans="1:26" ht="31.2">
      <c r="A742" s="1"/>
      <c r="B742" s="2"/>
      <c r="C742" s="2"/>
      <c r="D742" s="3"/>
      <c r="E742" s="3"/>
      <c r="F742" s="3"/>
      <c r="G742" s="3"/>
      <c r="H742" s="3"/>
      <c r="I742" s="3"/>
      <c r="J742" s="3"/>
      <c r="K742" s="3"/>
      <c r="L742" s="3"/>
      <c r="M742" s="3"/>
      <c r="N742" s="3"/>
      <c r="O742" s="3"/>
      <c r="P742" s="3"/>
      <c r="Q742" s="3"/>
      <c r="R742" s="3"/>
      <c r="S742" s="3"/>
      <c r="T742" s="3"/>
      <c r="U742" s="3"/>
      <c r="V742" s="3"/>
      <c r="W742" s="3"/>
      <c r="X742" s="3"/>
      <c r="Y742" s="3"/>
      <c r="Z742" s="3"/>
    </row>
    <row r="743" spans="1:26" ht="31.2">
      <c r="A743" s="1"/>
      <c r="B743" s="2"/>
      <c r="C743" s="2"/>
      <c r="D743" s="3"/>
      <c r="E743" s="3"/>
      <c r="F743" s="3"/>
      <c r="G743" s="3"/>
      <c r="H743" s="3"/>
      <c r="I743" s="3"/>
      <c r="J743" s="3"/>
      <c r="K743" s="3"/>
      <c r="L743" s="3"/>
      <c r="M743" s="3"/>
      <c r="N743" s="3"/>
      <c r="O743" s="3"/>
      <c r="P743" s="3"/>
      <c r="Q743" s="3"/>
      <c r="R743" s="3"/>
      <c r="S743" s="3"/>
      <c r="T743" s="3"/>
      <c r="U743" s="3"/>
      <c r="V743" s="3"/>
      <c r="W743" s="3"/>
      <c r="X743" s="3"/>
      <c r="Y743" s="3"/>
      <c r="Z743" s="3"/>
    </row>
    <row r="744" spans="1:26" ht="31.2">
      <c r="A744" s="1"/>
      <c r="B744" s="2"/>
      <c r="C744" s="2"/>
      <c r="D744" s="3"/>
      <c r="E744" s="3"/>
      <c r="F744" s="3"/>
      <c r="G744" s="3"/>
      <c r="H744" s="3"/>
      <c r="I744" s="3"/>
      <c r="J744" s="3"/>
      <c r="K744" s="3"/>
      <c r="L744" s="3"/>
      <c r="M744" s="3"/>
      <c r="N744" s="3"/>
      <c r="O744" s="3"/>
      <c r="P744" s="3"/>
      <c r="Q744" s="3"/>
      <c r="R744" s="3"/>
      <c r="S744" s="3"/>
      <c r="T744" s="3"/>
      <c r="U744" s="3"/>
      <c r="V744" s="3"/>
      <c r="W744" s="3"/>
      <c r="X744" s="3"/>
      <c r="Y744" s="3"/>
      <c r="Z744" s="3"/>
    </row>
    <row r="745" spans="1:26" ht="31.2">
      <c r="A745" s="1"/>
      <c r="B745" s="2"/>
      <c r="C745" s="2"/>
      <c r="D745" s="3"/>
      <c r="E745" s="3"/>
      <c r="F745" s="3"/>
      <c r="G745" s="3"/>
      <c r="H745" s="3"/>
      <c r="I745" s="3"/>
      <c r="J745" s="3"/>
      <c r="K745" s="3"/>
      <c r="L745" s="3"/>
      <c r="M745" s="3"/>
      <c r="N745" s="3"/>
      <c r="O745" s="3"/>
      <c r="P745" s="3"/>
      <c r="Q745" s="3"/>
      <c r="R745" s="3"/>
      <c r="S745" s="3"/>
      <c r="T745" s="3"/>
      <c r="U745" s="3"/>
      <c r="V745" s="3"/>
      <c r="W745" s="3"/>
      <c r="X745" s="3"/>
      <c r="Y745" s="3"/>
      <c r="Z745" s="3"/>
    </row>
    <row r="746" spans="1:26" ht="31.2">
      <c r="A746" s="1"/>
      <c r="B746" s="2"/>
      <c r="C746" s="2"/>
      <c r="D746" s="3"/>
      <c r="E746" s="3"/>
      <c r="F746" s="3"/>
      <c r="G746" s="3"/>
      <c r="H746" s="3"/>
      <c r="I746" s="3"/>
      <c r="J746" s="3"/>
      <c r="K746" s="3"/>
      <c r="L746" s="3"/>
      <c r="M746" s="3"/>
      <c r="N746" s="3"/>
      <c r="O746" s="3"/>
      <c r="P746" s="3"/>
      <c r="Q746" s="3"/>
      <c r="R746" s="3"/>
      <c r="S746" s="3"/>
      <c r="T746" s="3"/>
      <c r="U746" s="3"/>
      <c r="V746" s="3"/>
      <c r="W746" s="3"/>
      <c r="X746" s="3"/>
      <c r="Y746" s="3"/>
      <c r="Z746" s="3"/>
    </row>
    <row r="747" spans="1:26" ht="31.2">
      <c r="A747" s="1"/>
      <c r="B747" s="2"/>
      <c r="C747" s="2"/>
      <c r="D747" s="3"/>
      <c r="E747" s="3"/>
      <c r="F747" s="3"/>
      <c r="G747" s="3"/>
      <c r="H747" s="3"/>
      <c r="I747" s="3"/>
      <c r="J747" s="3"/>
      <c r="K747" s="3"/>
      <c r="L747" s="3"/>
      <c r="M747" s="3"/>
      <c r="N747" s="3"/>
      <c r="O747" s="3"/>
      <c r="P747" s="3"/>
      <c r="Q747" s="3"/>
      <c r="R747" s="3"/>
      <c r="S747" s="3"/>
      <c r="T747" s="3"/>
      <c r="U747" s="3"/>
      <c r="V747" s="3"/>
      <c r="W747" s="3"/>
      <c r="X747" s="3"/>
      <c r="Y747" s="3"/>
      <c r="Z747" s="3"/>
    </row>
    <row r="748" spans="1:26" ht="31.2">
      <c r="A748" s="1"/>
      <c r="B748" s="2"/>
      <c r="C748" s="2"/>
      <c r="D748" s="3"/>
      <c r="E748" s="3"/>
      <c r="F748" s="3"/>
      <c r="G748" s="3"/>
      <c r="H748" s="3"/>
      <c r="I748" s="3"/>
      <c r="J748" s="3"/>
      <c r="K748" s="3"/>
      <c r="L748" s="3"/>
      <c r="M748" s="3"/>
      <c r="N748" s="3"/>
      <c r="O748" s="3"/>
      <c r="P748" s="3"/>
      <c r="Q748" s="3"/>
      <c r="R748" s="3"/>
      <c r="S748" s="3"/>
      <c r="T748" s="3"/>
      <c r="U748" s="3"/>
      <c r="V748" s="3"/>
      <c r="W748" s="3"/>
      <c r="X748" s="3"/>
      <c r="Y748" s="3"/>
      <c r="Z748" s="3"/>
    </row>
    <row r="749" spans="1:26" ht="31.2">
      <c r="A749" s="1"/>
      <c r="B749" s="2"/>
      <c r="C749" s="2"/>
      <c r="D749" s="3"/>
      <c r="E749" s="3"/>
      <c r="F749" s="3"/>
      <c r="G749" s="3"/>
      <c r="H749" s="3"/>
      <c r="I749" s="3"/>
      <c r="J749" s="3"/>
      <c r="K749" s="3"/>
      <c r="L749" s="3"/>
      <c r="M749" s="3"/>
      <c r="N749" s="3"/>
      <c r="O749" s="3"/>
      <c r="P749" s="3"/>
      <c r="Q749" s="3"/>
      <c r="R749" s="3"/>
      <c r="S749" s="3"/>
      <c r="T749" s="3"/>
      <c r="U749" s="3"/>
      <c r="V749" s="3"/>
      <c r="W749" s="3"/>
      <c r="X749" s="3"/>
      <c r="Y749" s="3"/>
      <c r="Z749" s="3"/>
    </row>
    <row r="750" spans="1:26" ht="31.2">
      <c r="A750" s="1"/>
      <c r="B750" s="2"/>
      <c r="C750" s="2"/>
      <c r="D750" s="3"/>
      <c r="E750" s="3"/>
      <c r="F750" s="3"/>
      <c r="G750" s="3"/>
      <c r="H750" s="3"/>
      <c r="I750" s="3"/>
      <c r="J750" s="3"/>
      <c r="K750" s="3"/>
      <c r="L750" s="3"/>
      <c r="M750" s="3"/>
      <c r="N750" s="3"/>
      <c r="O750" s="3"/>
      <c r="P750" s="3"/>
      <c r="Q750" s="3"/>
      <c r="R750" s="3"/>
      <c r="S750" s="3"/>
      <c r="T750" s="3"/>
      <c r="U750" s="3"/>
      <c r="V750" s="3"/>
      <c r="W750" s="3"/>
      <c r="X750" s="3"/>
      <c r="Y750" s="3"/>
      <c r="Z750" s="3"/>
    </row>
    <row r="751" spans="1:26" ht="31.2">
      <c r="A751" s="1"/>
      <c r="B751" s="2"/>
      <c r="C751" s="2"/>
      <c r="D751" s="3"/>
      <c r="E751" s="3"/>
      <c r="F751" s="3"/>
      <c r="G751" s="3"/>
      <c r="H751" s="3"/>
      <c r="I751" s="3"/>
      <c r="J751" s="3"/>
      <c r="K751" s="3"/>
      <c r="L751" s="3"/>
      <c r="M751" s="3"/>
      <c r="N751" s="3"/>
      <c r="O751" s="3"/>
      <c r="P751" s="3"/>
      <c r="Q751" s="3"/>
      <c r="R751" s="3"/>
      <c r="S751" s="3"/>
      <c r="T751" s="3"/>
      <c r="U751" s="3"/>
      <c r="V751" s="3"/>
      <c r="W751" s="3"/>
      <c r="X751" s="3"/>
      <c r="Y751" s="3"/>
      <c r="Z751" s="3"/>
    </row>
    <row r="752" spans="1:26" ht="31.2">
      <c r="A752" s="1"/>
      <c r="B752" s="2"/>
      <c r="C752" s="2"/>
      <c r="D752" s="3"/>
      <c r="E752" s="3"/>
      <c r="F752" s="3"/>
      <c r="G752" s="3"/>
      <c r="H752" s="3"/>
      <c r="I752" s="3"/>
      <c r="J752" s="3"/>
      <c r="K752" s="3"/>
      <c r="L752" s="3"/>
      <c r="M752" s="3"/>
      <c r="N752" s="3"/>
      <c r="O752" s="3"/>
      <c r="P752" s="3"/>
      <c r="Q752" s="3"/>
      <c r="R752" s="3"/>
      <c r="S752" s="3"/>
      <c r="T752" s="3"/>
      <c r="U752" s="3"/>
      <c r="V752" s="3"/>
      <c r="W752" s="3"/>
      <c r="X752" s="3"/>
      <c r="Y752" s="3"/>
      <c r="Z752" s="3"/>
    </row>
    <row r="753" spans="1:26" ht="31.2">
      <c r="A753" s="1"/>
      <c r="B753" s="2"/>
      <c r="C753" s="2"/>
      <c r="D753" s="3"/>
      <c r="E753" s="3"/>
      <c r="F753" s="3"/>
      <c r="G753" s="3"/>
      <c r="H753" s="3"/>
      <c r="I753" s="3"/>
      <c r="J753" s="3"/>
      <c r="K753" s="3"/>
      <c r="L753" s="3"/>
      <c r="M753" s="3"/>
      <c r="N753" s="3"/>
      <c r="O753" s="3"/>
      <c r="P753" s="3"/>
      <c r="Q753" s="3"/>
      <c r="R753" s="3"/>
      <c r="S753" s="3"/>
      <c r="T753" s="3"/>
      <c r="U753" s="3"/>
      <c r="V753" s="3"/>
      <c r="W753" s="3"/>
      <c r="X753" s="3"/>
      <c r="Y753" s="3"/>
      <c r="Z753" s="3"/>
    </row>
    <row r="754" spans="1:26" ht="31.2">
      <c r="A754" s="1"/>
      <c r="B754" s="2"/>
      <c r="C754" s="2"/>
      <c r="D754" s="3"/>
      <c r="E754" s="3"/>
      <c r="F754" s="3"/>
      <c r="G754" s="3"/>
      <c r="H754" s="3"/>
      <c r="I754" s="3"/>
      <c r="J754" s="3"/>
      <c r="K754" s="3"/>
      <c r="L754" s="3"/>
      <c r="M754" s="3"/>
      <c r="N754" s="3"/>
      <c r="O754" s="3"/>
      <c r="P754" s="3"/>
      <c r="Q754" s="3"/>
      <c r="R754" s="3"/>
      <c r="S754" s="3"/>
      <c r="T754" s="3"/>
      <c r="U754" s="3"/>
      <c r="V754" s="3"/>
      <c r="W754" s="3"/>
      <c r="X754" s="3"/>
      <c r="Y754" s="3"/>
      <c r="Z754" s="3"/>
    </row>
    <row r="755" spans="1:26" ht="31.2">
      <c r="A755" s="1"/>
      <c r="B755" s="2"/>
      <c r="C755" s="2"/>
      <c r="D755" s="3"/>
      <c r="E755" s="3"/>
      <c r="F755" s="3"/>
      <c r="G755" s="3"/>
      <c r="H755" s="3"/>
      <c r="I755" s="3"/>
      <c r="J755" s="3"/>
      <c r="K755" s="3"/>
      <c r="L755" s="3"/>
      <c r="M755" s="3"/>
      <c r="N755" s="3"/>
      <c r="O755" s="3"/>
      <c r="P755" s="3"/>
      <c r="Q755" s="3"/>
      <c r="R755" s="3"/>
      <c r="S755" s="3"/>
      <c r="T755" s="3"/>
      <c r="U755" s="3"/>
      <c r="V755" s="3"/>
      <c r="W755" s="3"/>
      <c r="X755" s="3"/>
      <c r="Y755" s="3"/>
      <c r="Z755" s="3"/>
    </row>
    <row r="756" spans="1:26" ht="31.2">
      <c r="A756" s="1"/>
      <c r="B756" s="2"/>
      <c r="C756" s="2"/>
      <c r="D756" s="3"/>
      <c r="E756" s="3"/>
      <c r="F756" s="3"/>
      <c r="G756" s="3"/>
      <c r="H756" s="3"/>
      <c r="I756" s="3"/>
      <c r="J756" s="3"/>
      <c r="K756" s="3"/>
      <c r="L756" s="3"/>
      <c r="M756" s="3"/>
      <c r="N756" s="3"/>
      <c r="O756" s="3"/>
      <c r="P756" s="3"/>
      <c r="Q756" s="3"/>
      <c r="R756" s="3"/>
      <c r="S756" s="3"/>
      <c r="T756" s="3"/>
      <c r="U756" s="3"/>
      <c r="V756" s="3"/>
      <c r="W756" s="3"/>
      <c r="X756" s="3"/>
      <c r="Y756" s="3"/>
      <c r="Z756" s="3"/>
    </row>
    <row r="757" spans="1:26" ht="31.2">
      <c r="A757" s="1"/>
      <c r="B757" s="2"/>
      <c r="C757" s="2"/>
      <c r="D757" s="3"/>
      <c r="E757" s="3"/>
      <c r="F757" s="3"/>
      <c r="G757" s="3"/>
      <c r="H757" s="3"/>
      <c r="I757" s="3"/>
      <c r="J757" s="3"/>
      <c r="K757" s="3"/>
      <c r="L757" s="3"/>
      <c r="M757" s="3"/>
      <c r="N757" s="3"/>
      <c r="O757" s="3"/>
      <c r="P757" s="3"/>
      <c r="Q757" s="3"/>
      <c r="R757" s="3"/>
      <c r="S757" s="3"/>
      <c r="T757" s="3"/>
      <c r="U757" s="3"/>
      <c r="V757" s="3"/>
      <c r="W757" s="3"/>
      <c r="X757" s="3"/>
      <c r="Y757" s="3"/>
      <c r="Z757" s="3"/>
    </row>
    <row r="758" spans="1:26" ht="31.2">
      <c r="A758" s="1"/>
      <c r="B758" s="2"/>
      <c r="C758" s="2"/>
      <c r="D758" s="3"/>
      <c r="E758" s="3"/>
      <c r="F758" s="3"/>
      <c r="G758" s="3"/>
      <c r="H758" s="3"/>
      <c r="I758" s="3"/>
      <c r="J758" s="3"/>
      <c r="K758" s="3"/>
      <c r="L758" s="3"/>
      <c r="M758" s="3"/>
      <c r="N758" s="3"/>
      <c r="O758" s="3"/>
      <c r="P758" s="3"/>
      <c r="Q758" s="3"/>
      <c r="R758" s="3"/>
      <c r="S758" s="3"/>
      <c r="T758" s="3"/>
      <c r="U758" s="3"/>
      <c r="V758" s="3"/>
      <c r="W758" s="3"/>
      <c r="X758" s="3"/>
      <c r="Y758" s="3"/>
      <c r="Z758" s="3"/>
    </row>
    <row r="759" spans="1:26" ht="31.2">
      <c r="A759" s="1"/>
      <c r="B759" s="2"/>
      <c r="C759" s="2"/>
      <c r="D759" s="3"/>
      <c r="E759" s="3"/>
      <c r="F759" s="3"/>
      <c r="G759" s="3"/>
      <c r="H759" s="3"/>
      <c r="I759" s="3"/>
      <c r="J759" s="3"/>
      <c r="K759" s="3"/>
      <c r="L759" s="3"/>
      <c r="M759" s="3"/>
      <c r="N759" s="3"/>
      <c r="O759" s="3"/>
      <c r="P759" s="3"/>
      <c r="Q759" s="3"/>
      <c r="R759" s="3"/>
      <c r="S759" s="3"/>
      <c r="T759" s="3"/>
      <c r="U759" s="3"/>
      <c r="V759" s="3"/>
      <c r="W759" s="3"/>
      <c r="X759" s="3"/>
      <c r="Y759" s="3"/>
      <c r="Z759" s="3"/>
    </row>
    <row r="760" spans="1:26" ht="31.2">
      <c r="A760" s="1"/>
      <c r="B760" s="2"/>
      <c r="C760" s="2"/>
      <c r="D760" s="3"/>
      <c r="E760" s="3"/>
      <c r="F760" s="3"/>
      <c r="G760" s="3"/>
      <c r="H760" s="3"/>
      <c r="I760" s="3"/>
      <c r="J760" s="3"/>
      <c r="K760" s="3"/>
      <c r="L760" s="3"/>
      <c r="M760" s="3"/>
      <c r="N760" s="3"/>
      <c r="O760" s="3"/>
      <c r="P760" s="3"/>
      <c r="Q760" s="3"/>
      <c r="R760" s="3"/>
      <c r="S760" s="3"/>
      <c r="T760" s="3"/>
      <c r="U760" s="3"/>
      <c r="V760" s="3"/>
      <c r="W760" s="3"/>
      <c r="X760" s="3"/>
      <c r="Y760" s="3"/>
      <c r="Z760" s="3"/>
    </row>
    <row r="761" spans="1:26" ht="31.2">
      <c r="A761" s="1"/>
      <c r="B761" s="2"/>
      <c r="C761" s="2"/>
      <c r="D761" s="3"/>
      <c r="E761" s="3"/>
      <c r="F761" s="3"/>
      <c r="G761" s="3"/>
      <c r="H761" s="3"/>
      <c r="I761" s="3"/>
      <c r="J761" s="3"/>
      <c r="K761" s="3"/>
      <c r="L761" s="3"/>
      <c r="M761" s="3"/>
      <c r="N761" s="3"/>
      <c r="O761" s="3"/>
      <c r="P761" s="3"/>
      <c r="Q761" s="3"/>
      <c r="R761" s="3"/>
      <c r="S761" s="3"/>
      <c r="T761" s="3"/>
      <c r="U761" s="3"/>
      <c r="V761" s="3"/>
      <c r="W761" s="3"/>
      <c r="X761" s="3"/>
      <c r="Y761" s="3"/>
      <c r="Z761" s="3"/>
    </row>
    <row r="762" spans="1:26" ht="31.2">
      <c r="A762" s="1"/>
      <c r="B762" s="2"/>
      <c r="C762" s="2"/>
      <c r="D762" s="3"/>
      <c r="E762" s="3"/>
      <c r="F762" s="3"/>
      <c r="G762" s="3"/>
      <c r="H762" s="3"/>
      <c r="I762" s="3"/>
      <c r="J762" s="3"/>
      <c r="K762" s="3"/>
      <c r="L762" s="3"/>
      <c r="M762" s="3"/>
      <c r="N762" s="3"/>
      <c r="O762" s="3"/>
      <c r="P762" s="3"/>
      <c r="Q762" s="3"/>
      <c r="R762" s="3"/>
      <c r="S762" s="3"/>
      <c r="T762" s="3"/>
      <c r="U762" s="3"/>
      <c r="V762" s="3"/>
      <c r="W762" s="3"/>
      <c r="X762" s="3"/>
      <c r="Y762" s="3"/>
      <c r="Z762" s="3"/>
    </row>
    <row r="763" spans="1:26" ht="31.2">
      <c r="A763" s="1"/>
      <c r="B763" s="2"/>
      <c r="C763" s="2"/>
      <c r="D763" s="3"/>
      <c r="E763" s="3"/>
      <c r="F763" s="3"/>
      <c r="G763" s="3"/>
      <c r="H763" s="3"/>
      <c r="I763" s="3"/>
      <c r="J763" s="3"/>
      <c r="K763" s="3"/>
      <c r="L763" s="3"/>
      <c r="M763" s="3"/>
      <c r="N763" s="3"/>
      <c r="O763" s="3"/>
      <c r="P763" s="3"/>
      <c r="Q763" s="3"/>
      <c r="R763" s="3"/>
      <c r="S763" s="3"/>
      <c r="T763" s="3"/>
      <c r="U763" s="3"/>
      <c r="V763" s="3"/>
      <c r="W763" s="3"/>
      <c r="X763" s="3"/>
      <c r="Y763" s="3"/>
      <c r="Z763" s="3"/>
    </row>
    <row r="764" spans="1:26" ht="31.2">
      <c r="A764" s="1"/>
      <c r="B764" s="2"/>
      <c r="C764" s="2"/>
      <c r="D764" s="3"/>
      <c r="E764" s="3"/>
      <c r="F764" s="3"/>
      <c r="G764" s="3"/>
      <c r="H764" s="3"/>
      <c r="I764" s="3"/>
      <c r="J764" s="3"/>
      <c r="K764" s="3"/>
      <c r="L764" s="3"/>
      <c r="M764" s="3"/>
      <c r="N764" s="3"/>
      <c r="O764" s="3"/>
      <c r="P764" s="3"/>
      <c r="Q764" s="3"/>
      <c r="R764" s="3"/>
      <c r="S764" s="3"/>
      <c r="T764" s="3"/>
      <c r="U764" s="3"/>
      <c r="V764" s="3"/>
      <c r="W764" s="3"/>
      <c r="X764" s="3"/>
      <c r="Y764" s="3"/>
      <c r="Z764" s="3"/>
    </row>
    <row r="765" spans="1:26" ht="31.2">
      <c r="A765" s="1"/>
      <c r="B765" s="2"/>
      <c r="C765" s="2"/>
      <c r="D765" s="3"/>
      <c r="E765" s="3"/>
      <c r="F765" s="3"/>
      <c r="G765" s="3"/>
      <c r="H765" s="3"/>
      <c r="I765" s="3"/>
      <c r="J765" s="3"/>
      <c r="K765" s="3"/>
      <c r="L765" s="3"/>
      <c r="M765" s="3"/>
      <c r="N765" s="3"/>
      <c r="O765" s="3"/>
      <c r="P765" s="3"/>
      <c r="Q765" s="3"/>
      <c r="R765" s="3"/>
      <c r="S765" s="3"/>
      <c r="T765" s="3"/>
      <c r="U765" s="3"/>
      <c r="V765" s="3"/>
      <c r="W765" s="3"/>
      <c r="X765" s="3"/>
      <c r="Y765" s="3"/>
      <c r="Z765" s="3"/>
    </row>
    <row r="766" spans="1:26" ht="31.2">
      <c r="A766" s="1"/>
      <c r="B766" s="2"/>
      <c r="C766" s="2"/>
      <c r="D766" s="3"/>
      <c r="E766" s="3"/>
      <c r="F766" s="3"/>
      <c r="G766" s="3"/>
      <c r="H766" s="3"/>
      <c r="I766" s="3"/>
      <c r="J766" s="3"/>
      <c r="K766" s="3"/>
      <c r="L766" s="3"/>
      <c r="M766" s="3"/>
      <c r="N766" s="3"/>
      <c r="O766" s="3"/>
      <c r="P766" s="3"/>
      <c r="Q766" s="3"/>
      <c r="R766" s="3"/>
      <c r="S766" s="3"/>
      <c r="T766" s="3"/>
      <c r="U766" s="3"/>
      <c r="V766" s="3"/>
      <c r="W766" s="3"/>
      <c r="X766" s="3"/>
      <c r="Y766" s="3"/>
      <c r="Z766" s="3"/>
    </row>
    <row r="767" spans="1:26" ht="31.2">
      <c r="A767" s="1"/>
      <c r="B767" s="2"/>
      <c r="C767" s="2"/>
      <c r="D767" s="3"/>
      <c r="E767" s="3"/>
      <c r="F767" s="3"/>
      <c r="G767" s="3"/>
      <c r="H767" s="3"/>
      <c r="I767" s="3"/>
      <c r="J767" s="3"/>
      <c r="K767" s="3"/>
      <c r="L767" s="3"/>
      <c r="M767" s="3"/>
      <c r="N767" s="3"/>
      <c r="O767" s="3"/>
      <c r="P767" s="3"/>
      <c r="Q767" s="3"/>
      <c r="R767" s="3"/>
      <c r="S767" s="3"/>
      <c r="T767" s="3"/>
      <c r="U767" s="3"/>
      <c r="V767" s="3"/>
      <c r="W767" s="3"/>
      <c r="X767" s="3"/>
      <c r="Y767" s="3"/>
      <c r="Z767" s="3"/>
    </row>
    <row r="768" spans="1:26" ht="31.2">
      <c r="A768" s="1"/>
      <c r="B768" s="2"/>
      <c r="C768" s="2"/>
      <c r="D768" s="3"/>
      <c r="E768" s="3"/>
      <c r="F768" s="3"/>
      <c r="G768" s="3"/>
      <c r="H768" s="3"/>
      <c r="I768" s="3"/>
      <c r="J768" s="3"/>
      <c r="K768" s="3"/>
      <c r="L768" s="3"/>
      <c r="M768" s="3"/>
      <c r="N768" s="3"/>
      <c r="O768" s="3"/>
      <c r="P768" s="3"/>
      <c r="Q768" s="3"/>
      <c r="R768" s="3"/>
      <c r="S768" s="3"/>
      <c r="T768" s="3"/>
      <c r="U768" s="3"/>
      <c r="V768" s="3"/>
      <c r="W768" s="3"/>
      <c r="X768" s="3"/>
      <c r="Y768" s="3"/>
      <c r="Z768" s="3"/>
    </row>
    <row r="769" spans="1:26" ht="31.2">
      <c r="A769" s="1"/>
      <c r="B769" s="2"/>
      <c r="C769" s="2"/>
      <c r="D769" s="3"/>
      <c r="E769" s="3"/>
      <c r="F769" s="3"/>
      <c r="G769" s="3"/>
      <c r="H769" s="3"/>
      <c r="I769" s="3"/>
      <c r="J769" s="3"/>
      <c r="K769" s="3"/>
      <c r="L769" s="3"/>
      <c r="M769" s="3"/>
      <c r="N769" s="3"/>
      <c r="O769" s="3"/>
      <c r="P769" s="3"/>
      <c r="Q769" s="3"/>
      <c r="R769" s="3"/>
      <c r="S769" s="3"/>
      <c r="T769" s="3"/>
      <c r="U769" s="3"/>
      <c r="V769" s="3"/>
      <c r="W769" s="3"/>
      <c r="X769" s="3"/>
      <c r="Y769" s="3"/>
      <c r="Z769" s="3"/>
    </row>
    <row r="770" spans="1:26" ht="31.2">
      <c r="A770" s="1"/>
      <c r="B770" s="2"/>
      <c r="C770" s="2"/>
      <c r="D770" s="3"/>
      <c r="E770" s="3"/>
      <c r="F770" s="3"/>
      <c r="G770" s="3"/>
      <c r="H770" s="3"/>
      <c r="I770" s="3"/>
      <c r="J770" s="3"/>
      <c r="K770" s="3"/>
      <c r="L770" s="3"/>
      <c r="M770" s="3"/>
      <c r="N770" s="3"/>
      <c r="O770" s="3"/>
      <c r="P770" s="3"/>
      <c r="Q770" s="3"/>
      <c r="R770" s="3"/>
      <c r="S770" s="3"/>
      <c r="T770" s="3"/>
      <c r="U770" s="3"/>
      <c r="V770" s="3"/>
      <c r="W770" s="3"/>
      <c r="X770" s="3"/>
      <c r="Y770" s="3"/>
      <c r="Z770" s="3"/>
    </row>
    <row r="771" spans="1:26" ht="31.2">
      <c r="A771" s="1"/>
      <c r="B771" s="2"/>
      <c r="C771" s="2"/>
      <c r="D771" s="3"/>
      <c r="E771" s="3"/>
      <c r="F771" s="3"/>
      <c r="G771" s="3"/>
      <c r="H771" s="3"/>
      <c r="I771" s="3"/>
      <c r="J771" s="3"/>
      <c r="K771" s="3"/>
      <c r="L771" s="3"/>
      <c r="M771" s="3"/>
      <c r="N771" s="3"/>
      <c r="O771" s="3"/>
      <c r="P771" s="3"/>
      <c r="Q771" s="3"/>
      <c r="R771" s="3"/>
      <c r="S771" s="3"/>
      <c r="T771" s="3"/>
      <c r="U771" s="3"/>
      <c r="V771" s="3"/>
      <c r="W771" s="3"/>
      <c r="X771" s="3"/>
      <c r="Y771" s="3"/>
      <c r="Z771" s="3"/>
    </row>
    <row r="772" spans="1:26" ht="31.2">
      <c r="A772" s="1"/>
      <c r="B772" s="2"/>
      <c r="C772" s="2"/>
      <c r="D772" s="3"/>
      <c r="E772" s="3"/>
      <c r="F772" s="3"/>
      <c r="G772" s="3"/>
      <c r="H772" s="3"/>
      <c r="I772" s="3"/>
      <c r="J772" s="3"/>
      <c r="K772" s="3"/>
      <c r="L772" s="3"/>
      <c r="M772" s="3"/>
      <c r="N772" s="3"/>
      <c r="O772" s="3"/>
      <c r="P772" s="3"/>
      <c r="Q772" s="3"/>
      <c r="R772" s="3"/>
      <c r="S772" s="3"/>
      <c r="T772" s="3"/>
      <c r="U772" s="3"/>
      <c r="V772" s="3"/>
      <c r="W772" s="3"/>
      <c r="X772" s="3"/>
      <c r="Y772" s="3"/>
      <c r="Z772" s="3"/>
    </row>
    <row r="773" spans="1:26" ht="31.2">
      <c r="A773" s="1"/>
      <c r="B773" s="2"/>
      <c r="C773" s="2"/>
      <c r="D773" s="3"/>
      <c r="E773" s="3"/>
      <c r="F773" s="3"/>
      <c r="G773" s="3"/>
      <c r="H773" s="3"/>
      <c r="I773" s="3"/>
      <c r="J773" s="3"/>
      <c r="K773" s="3"/>
      <c r="L773" s="3"/>
      <c r="M773" s="3"/>
      <c r="N773" s="3"/>
      <c r="O773" s="3"/>
      <c r="P773" s="3"/>
      <c r="Q773" s="3"/>
      <c r="R773" s="3"/>
      <c r="S773" s="3"/>
      <c r="T773" s="3"/>
      <c r="U773" s="3"/>
      <c r="V773" s="3"/>
      <c r="W773" s="3"/>
      <c r="X773" s="3"/>
      <c r="Y773" s="3"/>
      <c r="Z773" s="3"/>
    </row>
    <row r="774" spans="1:26" ht="31.2">
      <c r="A774" s="1"/>
      <c r="B774" s="2"/>
      <c r="C774" s="2"/>
      <c r="D774" s="3"/>
      <c r="E774" s="3"/>
      <c r="F774" s="3"/>
      <c r="G774" s="3"/>
      <c r="H774" s="3"/>
      <c r="I774" s="3"/>
      <c r="J774" s="3"/>
      <c r="K774" s="3"/>
      <c r="L774" s="3"/>
      <c r="M774" s="3"/>
      <c r="N774" s="3"/>
      <c r="O774" s="3"/>
      <c r="P774" s="3"/>
      <c r="Q774" s="3"/>
      <c r="R774" s="3"/>
      <c r="S774" s="3"/>
      <c r="T774" s="3"/>
      <c r="U774" s="3"/>
      <c r="V774" s="3"/>
      <c r="W774" s="3"/>
      <c r="X774" s="3"/>
      <c r="Y774" s="3"/>
      <c r="Z774" s="3"/>
    </row>
    <row r="775" spans="1:26" ht="31.2">
      <c r="A775" s="1"/>
      <c r="B775" s="2"/>
      <c r="C775" s="2"/>
      <c r="D775" s="3"/>
      <c r="E775" s="3"/>
      <c r="F775" s="3"/>
      <c r="G775" s="3"/>
      <c r="H775" s="3"/>
      <c r="I775" s="3"/>
      <c r="J775" s="3"/>
      <c r="K775" s="3"/>
      <c r="L775" s="3"/>
      <c r="M775" s="3"/>
      <c r="N775" s="3"/>
      <c r="O775" s="3"/>
      <c r="P775" s="3"/>
      <c r="Q775" s="3"/>
      <c r="R775" s="3"/>
      <c r="S775" s="3"/>
      <c r="T775" s="3"/>
      <c r="U775" s="3"/>
      <c r="V775" s="3"/>
      <c r="W775" s="3"/>
      <c r="X775" s="3"/>
      <c r="Y775" s="3"/>
      <c r="Z775" s="3"/>
    </row>
    <row r="776" spans="1:26" ht="31.2">
      <c r="A776" s="1"/>
      <c r="B776" s="2"/>
      <c r="C776" s="2"/>
      <c r="D776" s="3"/>
      <c r="E776" s="3"/>
      <c r="F776" s="3"/>
      <c r="G776" s="3"/>
      <c r="H776" s="3"/>
      <c r="I776" s="3"/>
      <c r="J776" s="3"/>
      <c r="K776" s="3"/>
      <c r="L776" s="3"/>
      <c r="M776" s="3"/>
      <c r="N776" s="3"/>
      <c r="O776" s="3"/>
      <c r="P776" s="3"/>
      <c r="Q776" s="3"/>
      <c r="R776" s="3"/>
      <c r="S776" s="3"/>
      <c r="T776" s="3"/>
      <c r="U776" s="3"/>
      <c r="V776" s="3"/>
      <c r="W776" s="3"/>
      <c r="X776" s="3"/>
      <c r="Y776" s="3"/>
      <c r="Z776" s="3"/>
    </row>
    <row r="777" spans="1:26" ht="31.2">
      <c r="A777" s="1"/>
      <c r="B777" s="2"/>
      <c r="C777" s="2"/>
      <c r="D777" s="3"/>
      <c r="E777" s="3"/>
      <c r="F777" s="3"/>
      <c r="G777" s="3"/>
      <c r="H777" s="3"/>
      <c r="I777" s="3"/>
      <c r="J777" s="3"/>
      <c r="K777" s="3"/>
      <c r="L777" s="3"/>
      <c r="M777" s="3"/>
      <c r="N777" s="3"/>
      <c r="O777" s="3"/>
      <c r="P777" s="3"/>
      <c r="Q777" s="3"/>
      <c r="R777" s="3"/>
      <c r="S777" s="3"/>
      <c r="T777" s="3"/>
      <c r="U777" s="3"/>
      <c r="V777" s="3"/>
      <c r="W777" s="3"/>
      <c r="X777" s="3"/>
      <c r="Y777" s="3"/>
      <c r="Z777" s="3"/>
    </row>
    <row r="778" spans="1:26" ht="31.2">
      <c r="A778" s="1"/>
      <c r="B778" s="2"/>
      <c r="C778" s="2"/>
      <c r="D778" s="3"/>
      <c r="E778" s="3"/>
      <c r="F778" s="3"/>
      <c r="G778" s="3"/>
      <c r="H778" s="3"/>
      <c r="I778" s="3"/>
      <c r="J778" s="3"/>
      <c r="K778" s="3"/>
      <c r="L778" s="3"/>
      <c r="M778" s="3"/>
      <c r="N778" s="3"/>
      <c r="O778" s="3"/>
      <c r="P778" s="3"/>
      <c r="Q778" s="3"/>
      <c r="R778" s="3"/>
      <c r="S778" s="3"/>
      <c r="T778" s="3"/>
      <c r="U778" s="3"/>
      <c r="V778" s="3"/>
      <c r="W778" s="3"/>
      <c r="X778" s="3"/>
      <c r="Y778" s="3"/>
      <c r="Z778" s="3"/>
    </row>
    <row r="779" spans="1:26" ht="31.2">
      <c r="A779" s="1"/>
      <c r="B779" s="2"/>
      <c r="C779" s="2"/>
      <c r="D779" s="3"/>
      <c r="E779" s="3"/>
      <c r="F779" s="3"/>
      <c r="G779" s="3"/>
      <c r="H779" s="3"/>
      <c r="I779" s="3"/>
      <c r="J779" s="3"/>
      <c r="K779" s="3"/>
      <c r="L779" s="3"/>
      <c r="M779" s="3"/>
      <c r="N779" s="3"/>
      <c r="O779" s="3"/>
      <c r="P779" s="3"/>
      <c r="Q779" s="3"/>
      <c r="R779" s="3"/>
      <c r="S779" s="3"/>
      <c r="T779" s="3"/>
      <c r="U779" s="3"/>
      <c r="V779" s="3"/>
      <c r="W779" s="3"/>
      <c r="X779" s="3"/>
      <c r="Y779" s="3"/>
      <c r="Z779" s="3"/>
    </row>
    <row r="780" spans="1:26" ht="31.2">
      <c r="A780" s="1"/>
      <c r="B780" s="2"/>
      <c r="C780" s="2"/>
      <c r="D780" s="3"/>
      <c r="E780" s="3"/>
      <c r="F780" s="3"/>
      <c r="G780" s="3"/>
      <c r="H780" s="3"/>
      <c r="I780" s="3"/>
      <c r="J780" s="3"/>
      <c r="K780" s="3"/>
      <c r="L780" s="3"/>
      <c r="M780" s="3"/>
      <c r="N780" s="3"/>
      <c r="O780" s="3"/>
      <c r="P780" s="3"/>
      <c r="Q780" s="3"/>
      <c r="R780" s="3"/>
      <c r="S780" s="3"/>
      <c r="T780" s="3"/>
      <c r="U780" s="3"/>
      <c r="V780" s="3"/>
      <c r="W780" s="3"/>
      <c r="X780" s="3"/>
      <c r="Y780" s="3"/>
      <c r="Z780" s="3"/>
    </row>
    <row r="781" spans="1:26" ht="31.2">
      <c r="A781" s="1"/>
      <c r="B781" s="2"/>
      <c r="C781" s="2"/>
      <c r="D781" s="3"/>
      <c r="E781" s="3"/>
      <c r="F781" s="3"/>
      <c r="G781" s="3"/>
      <c r="H781" s="3"/>
      <c r="I781" s="3"/>
      <c r="J781" s="3"/>
      <c r="K781" s="3"/>
      <c r="L781" s="3"/>
      <c r="M781" s="3"/>
      <c r="N781" s="3"/>
      <c r="O781" s="3"/>
      <c r="P781" s="3"/>
      <c r="Q781" s="3"/>
      <c r="R781" s="3"/>
      <c r="S781" s="3"/>
      <c r="T781" s="3"/>
      <c r="U781" s="3"/>
      <c r="V781" s="3"/>
      <c r="W781" s="3"/>
      <c r="X781" s="3"/>
      <c r="Y781" s="3"/>
      <c r="Z781" s="3"/>
    </row>
    <row r="782" spans="1:26" ht="31.2">
      <c r="A782" s="1"/>
      <c r="B782" s="2"/>
      <c r="C782" s="2"/>
      <c r="D782" s="3"/>
      <c r="E782" s="3"/>
      <c r="F782" s="3"/>
      <c r="G782" s="3"/>
      <c r="H782" s="3"/>
      <c r="I782" s="3"/>
      <c r="J782" s="3"/>
      <c r="K782" s="3"/>
      <c r="L782" s="3"/>
      <c r="M782" s="3"/>
      <c r="N782" s="3"/>
      <c r="O782" s="3"/>
      <c r="P782" s="3"/>
      <c r="Q782" s="3"/>
      <c r="R782" s="3"/>
      <c r="S782" s="3"/>
      <c r="T782" s="3"/>
      <c r="U782" s="3"/>
      <c r="V782" s="3"/>
      <c r="W782" s="3"/>
      <c r="X782" s="3"/>
      <c r="Y782" s="3"/>
      <c r="Z782" s="3"/>
    </row>
    <row r="783" spans="1:26" ht="31.2">
      <c r="A783" s="1"/>
      <c r="B783" s="2"/>
      <c r="C783" s="2"/>
      <c r="D783" s="3"/>
      <c r="E783" s="3"/>
      <c r="F783" s="3"/>
      <c r="G783" s="3"/>
      <c r="H783" s="3"/>
      <c r="I783" s="3"/>
      <c r="J783" s="3"/>
      <c r="K783" s="3"/>
      <c r="L783" s="3"/>
      <c r="M783" s="3"/>
      <c r="N783" s="3"/>
      <c r="O783" s="3"/>
      <c r="P783" s="3"/>
      <c r="Q783" s="3"/>
      <c r="R783" s="3"/>
      <c r="S783" s="3"/>
      <c r="T783" s="3"/>
      <c r="U783" s="3"/>
      <c r="V783" s="3"/>
      <c r="W783" s="3"/>
      <c r="X783" s="3"/>
      <c r="Y783" s="3"/>
      <c r="Z783" s="3"/>
    </row>
    <row r="784" spans="1:26" ht="31.2">
      <c r="A784" s="1"/>
      <c r="B784" s="2"/>
      <c r="C784" s="2"/>
      <c r="D784" s="3"/>
      <c r="E784" s="3"/>
      <c r="F784" s="3"/>
      <c r="G784" s="3"/>
      <c r="H784" s="3"/>
      <c r="I784" s="3"/>
      <c r="J784" s="3"/>
      <c r="K784" s="3"/>
      <c r="L784" s="3"/>
      <c r="M784" s="3"/>
      <c r="N784" s="3"/>
      <c r="O784" s="3"/>
      <c r="P784" s="3"/>
      <c r="Q784" s="3"/>
      <c r="R784" s="3"/>
      <c r="S784" s="3"/>
      <c r="T784" s="3"/>
      <c r="U784" s="3"/>
      <c r="V784" s="3"/>
      <c r="W784" s="3"/>
      <c r="X784" s="3"/>
      <c r="Y784" s="3"/>
      <c r="Z784" s="3"/>
    </row>
    <row r="785" spans="1:26" ht="31.2">
      <c r="A785" s="1"/>
      <c r="B785" s="2"/>
      <c r="C785" s="2"/>
      <c r="D785" s="3"/>
      <c r="E785" s="3"/>
      <c r="F785" s="3"/>
      <c r="G785" s="3"/>
      <c r="H785" s="3"/>
      <c r="I785" s="3"/>
      <c r="J785" s="3"/>
      <c r="K785" s="3"/>
      <c r="L785" s="3"/>
      <c r="M785" s="3"/>
      <c r="N785" s="3"/>
      <c r="O785" s="3"/>
      <c r="P785" s="3"/>
      <c r="Q785" s="3"/>
      <c r="R785" s="3"/>
      <c r="S785" s="3"/>
      <c r="T785" s="3"/>
      <c r="U785" s="3"/>
      <c r="V785" s="3"/>
      <c r="W785" s="3"/>
      <c r="X785" s="3"/>
      <c r="Y785" s="3"/>
      <c r="Z785" s="3"/>
    </row>
    <row r="786" spans="1:26" ht="31.2">
      <c r="A786" s="1"/>
      <c r="B786" s="2"/>
      <c r="C786" s="2"/>
      <c r="D786" s="3"/>
      <c r="E786" s="3"/>
      <c r="F786" s="3"/>
      <c r="G786" s="3"/>
      <c r="H786" s="3"/>
      <c r="I786" s="3"/>
      <c r="J786" s="3"/>
      <c r="K786" s="3"/>
      <c r="L786" s="3"/>
      <c r="M786" s="3"/>
      <c r="N786" s="3"/>
      <c r="O786" s="3"/>
      <c r="P786" s="3"/>
      <c r="Q786" s="3"/>
      <c r="R786" s="3"/>
      <c r="S786" s="3"/>
      <c r="T786" s="3"/>
      <c r="U786" s="3"/>
      <c r="V786" s="3"/>
      <c r="W786" s="3"/>
      <c r="X786" s="3"/>
      <c r="Y786" s="3"/>
      <c r="Z786" s="3"/>
    </row>
    <row r="787" spans="1:26" ht="31.2">
      <c r="A787" s="1"/>
      <c r="B787" s="2"/>
      <c r="C787" s="2"/>
      <c r="D787" s="3"/>
      <c r="E787" s="3"/>
      <c r="F787" s="3"/>
      <c r="G787" s="3"/>
      <c r="H787" s="3"/>
      <c r="I787" s="3"/>
      <c r="J787" s="3"/>
      <c r="K787" s="3"/>
      <c r="L787" s="3"/>
      <c r="M787" s="3"/>
      <c r="N787" s="3"/>
      <c r="O787" s="3"/>
      <c r="P787" s="3"/>
      <c r="Q787" s="3"/>
      <c r="R787" s="3"/>
      <c r="S787" s="3"/>
      <c r="T787" s="3"/>
      <c r="U787" s="3"/>
      <c r="V787" s="3"/>
      <c r="W787" s="3"/>
      <c r="X787" s="3"/>
      <c r="Y787" s="3"/>
      <c r="Z787" s="3"/>
    </row>
    <row r="788" spans="1:26" ht="31.2">
      <c r="A788" s="1"/>
      <c r="B788" s="2"/>
      <c r="C788" s="2"/>
      <c r="D788" s="3"/>
      <c r="E788" s="3"/>
      <c r="F788" s="3"/>
      <c r="G788" s="3"/>
      <c r="H788" s="3"/>
      <c r="I788" s="3"/>
      <c r="J788" s="3"/>
      <c r="K788" s="3"/>
      <c r="L788" s="3"/>
      <c r="M788" s="3"/>
      <c r="N788" s="3"/>
      <c r="O788" s="3"/>
      <c r="P788" s="3"/>
      <c r="Q788" s="3"/>
      <c r="R788" s="3"/>
      <c r="S788" s="3"/>
      <c r="T788" s="3"/>
      <c r="U788" s="3"/>
      <c r="V788" s="3"/>
      <c r="W788" s="3"/>
      <c r="X788" s="3"/>
      <c r="Y788" s="3"/>
      <c r="Z788" s="3"/>
    </row>
    <row r="789" spans="1:26" ht="31.2">
      <c r="A789" s="1"/>
      <c r="B789" s="2"/>
      <c r="C789" s="2"/>
      <c r="D789" s="3"/>
      <c r="E789" s="3"/>
      <c r="F789" s="3"/>
      <c r="G789" s="3"/>
      <c r="H789" s="3"/>
      <c r="I789" s="3"/>
      <c r="J789" s="3"/>
      <c r="K789" s="3"/>
      <c r="L789" s="3"/>
      <c r="M789" s="3"/>
      <c r="N789" s="3"/>
      <c r="O789" s="3"/>
      <c r="P789" s="3"/>
      <c r="Q789" s="3"/>
      <c r="R789" s="3"/>
      <c r="S789" s="3"/>
      <c r="T789" s="3"/>
      <c r="U789" s="3"/>
      <c r="V789" s="3"/>
      <c r="W789" s="3"/>
      <c r="X789" s="3"/>
      <c r="Y789" s="3"/>
      <c r="Z789" s="3"/>
    </row>
    <row r="790" spans="1:26" ht="31.2">
      <c r="A790" s="1"/>
      <c r="B790" s="2"/>
      <c r="C790" s="2"/>
      <c r="D790" s="3"/>
      <c r="E790" s="3"/>
      <c r="F790" s="3"/>
      <c r="G790" s="3"/>
      <c r="H790" s="3"/>
      <c r="I790" s="3"/>
      <c r="J790" s="3"/>
      <c r="K790" s="3"/>
      <c r="L790" s="3"/>
      <c r="M790" s="3"/>
      <c r="N790" s="3"/>
      <c r="O790" s="3"/>
      <c r="P790" s="3"/>
      <c r="Q790" s="3"/>
      <c r="R790" s="3"/>
      <c r="S790" s="3"/>
      <c r="T790" s="3"/>
      <c r="U790" s="3"/>
      <c r="V790" s="3"/>
      <c r="W790" s="3"/>
      <c r="X790" s="3"/>
      <c r="Y790" s="3"/>
      <c r="Z790" s="3"/>
    </row>
    <row r="791" spans="1:26" ht="31.2">
      <c r="A791" s="1"/>
      <c r="B791" s="2"/>
      <c r="C791" s="2"/>
      <c r="D791" s="3"/>
      <c r="E791" s="3"/>
      <c r="F791" s="3"/>
      <c r="G791" s="3"/>
      <c r="H791" s="3"/>
      <c r="I791" s="3"/>
      <c r="J791" s="3"/>
      <c r="K791" s="3"/>
      <c r="L791" s="3"/>
      <c r="M791" s="3"/>
      <c r="N791" s="3"/>
      <c r="O791" s="3"/>
      <c r="P791" s="3"/>
      <c r="Q791" s="3"/>
      <c r="R791" s="3"/>
      <c r="S791" s="3"/>
      <c r="T791" s="3"/>
      <c r="U791" s="3"/>
      <c r="V791" s="3"/>
      <c r="W791" s="3"/>
      <c r="X791" s="3"/>
      <c r="Y791" s="3"/>
      <c r="Z791" s="3"/>
    </row>
    <row r="792" spans="1:26" ht="31.2">
      <c r="A792" s="1"/>
      <c r="B792" s="2"/>
      <c r="C792" s="2"/>
      <c r="D792" s="3"/>
      <c r="E792" s="3"/>
      <c r="F792" s="3"/>
      <c r="G792" s="3"/>
      <c r="H792" s="3"/>
      <c r="I792" s="3"/>
      <c r="J792" s="3"/>
      <c r="K792" s="3"/>
      <c r="L792" s="3"/>
      <c r="M792" s="3"/>
      <c r="N792" s="3"/>
      <c r="O792" s="3"/>
      <c r="P792" s="3"/>
      <c r="Q792" s="3"/>
      <c r="R792" s="3"/>
      <c r="S792" s="3"/>
      <c r="T792" s="3"/>
      <c r="U792" s="3"/>
      <c r="V792" s="3"/>
      <c r="W792" s="3"/>
      <c r="X792" s="3"/>
      <c r="Y792" s="3"/>
      <c r="Z792" s="3"/>
    </row>
    <row r="793" spans="1:26" ht="31.2">
      <c r="A793" s="1"/>
      <c r="B793" s="2"/>
      <c r="C793" s="2"/>
      <c r="D793" s="3"/>
      <c r="E793" s="3"/>
      <c r="F793" s="3"/>
      <c r="G793" s="3"/>
      <c r="H793" s="3"/>
      <c r="I793" s="3"/>
      <c r="J793" s="3"/>
      <c r="K793" s="3"/>
      <c r="L793" s="3"/>
      <c r="M793" s="3"/>
      <c r="N793" s="3"/>
      <c r="O793" s="3"/>
      <c r="P793" s="3"/>
      <c r="Q793" s="3"/>
      <c r="R793" s="3"/>
      <c r="S793" s="3"/>
      <c r="T793" s="3"/>
      <c r="U793" s="3"/>
      <c r="V793" s="3"/>
      <c r="W793" s="3"/>
      <c r="X793" s="3"/>
      <c r="Y793" s="3"/>
      <c r="Z793" s="3"/>
    </row>
    <row r="794" spans="1:26" ht="31.2">
      <c r="A794" s="1"/>
      <c r="B794" s="2"/>
      <c r="C794" s="2"/>
      <c r="D794" s="3"/>
      <c r="E794" s="3"/>
      <c r="F794" s="3"/>
      <c r="G794" s="3"/>
      <c r="H794" s="3"/>
      <c r="I794" s="3"/>
      <c r="J794" s="3"/>
      <c r="K794" s="3"/>
      <c r="L794" s="3"/>
      <c r="M794" s="3"/>
      <c r="N794" s="3"/>
      <c r="O794" s="3"/>
      <c r="P794" s="3"/>
      <c r="Q794" s="3"/>
      <c r="R794" s="3"/>
      <c r="S794" s="3"/>
      <c r="T794" s="3"/>
      <c r="U794" s="3"/>
      <c r="V794" s="3"/>
      <c r="W794" s="3"/>
      <c r="X794" s="3"/>
      <c r="Y794" s="3"/>
      <c r="Z794" s="3"/>
    </row>
    <row r="795" spans="1:26" ht="31.2">
      <c r="A795" s="1"/>
      <c r="B795" s="2"/>
      <c r="C795" s="2"/>
      <c r="D795" s="3"/>
      <c r="E795" s="3"/>
      <c r="F795" s="3"/>
      <c r="G795" s="3"/>
      <c r="H795" s="3"/>
      <c r="I795" s="3"/>
      <c r="J795" s="3"/>
      <c r="K795" s="3"/>
      <c r="L795" s="3"/>
      <c r="M795" s="3"/>
      <c r="N795" s="3"/>
      <c r="O795" s="3"/>
      <c r="P795" s="3"/>
      <c r="Q795" s="3"/>
      <c r="R795" s="3"/>
      <c r="S795" s="3"/>
      <c r="T795" s="3"/>
      <c r="U795" s="3"/>
      <c r="V795" s="3"/>
      <c r="W795" s="3"/>
      <c r="X795" s="3"/>
      <c r="Y795" s="3"/>
      <c r="Z795" s="3"/>
    </row>
    <row r="796" spans="1:26" ht="31.2">
      <c r="A796" s="1"/>
      <c r="B796" s="2"/>
      <c r="C796" s="2"/>
      <c r="D796" s="3"/>
      <c r="E796" s="3"/>
      <c r="F796" s="3"/>
      <c r="G796" s="3"/>
      <c r="H796" s="3"/>
      <c r="I796" s="3"/>
      <c r="J796" s="3"/>
      <c r="K796" s="3"/>
      <c r="L796" s="3"/>
      <c r="M796" s="3"/>
      <c r="N796" s="3"/>
      <c r="O796" s="3"/>
      <c r="P796" s="3"/>
      <c r="Q796" s="3"/>
      <c r="R796" s="3"/>
      <c r="S796" s="3"/>
      <c r="T796" s="3"/>
      <c r="U796" s="3"/>
      <c r="V796" s="3"/>
      <c r="W796" s="3"/>
      <c r="X796" s="3"/>
      <c r="Y796" s="3"/>
      <c r="Z796" s="3"/>
    </row>
    <row r="797" spans="1:26" ht="31.2">
      <c r="A797" s="1"/>
      <c r="B797" s="2"/>
      <c r="C797" s="2"/>
      <c r="D797" s="3"/>
      <c r="E797" s="3"/>
      <c r="F797" s="3"/>
      <c r="G797" s="3"/>
      <c r="H797" s="3"/>
      <c r="I797" s="3"/>
      <c r="J797" s="3"/>
      <c r="K797" s="3"/>
      <c r="L797" s="3"/>
      <c r="M797" s="3"/>
      <c r="N797" s="3"/>
      <c r="O797" s="3"/>
      <c r="P797" s="3"/>
      <c r="Q797" s="3"/>
      <c r="R797" s="3"/>
      <c r="S797" s="3"/>
      <c r="T797" s="3"/>
      <c r="U797" s="3"/>
      <c r="V797" s="3"/>
      <c r="W797" s="3"/>
      <c r="X797" s="3"/>
      <c r="Y797" s="3"/>
      <c r="Z797" s="3"/>
    </row>
    <row r="798" spans="1:26" ht="31.2">
      <c r="A798" s="1"/>
      <c r="B798" s="2"/>
      <c r="C798" s="2"/>
      <c r="D798" s="3"/>
      <c r="E798" s="3"/>
      <c r="F798" s="3"/>
      <c r="G798" s="3"/>
      <c r="H798" s="3"/>
      <c r="I798" s="3"/>
      <c r="J798" s="3"/>
      <c r="K798" s="3"/>
      <c r="L798" s="3"/>
      <c r="M798" s="3"/>
      <c r="N798" s="3"/>
      <c r="O798" s="3"/>
      <c r="P798" s="3"/>
      <c r="Q798" s="3"/>
      <c r="R798" s="3"/>
      <c r="S798" s="3"/>
      <c r="T798" s="3"/>
      <c r="U798" s="3"/>
      <c r="V798" s="3"/>
      <c r="W798" s="3"/>
      <c r="X798" s="3"/>
      <c r="Y798" s="3"/>
      <c r="Z798" s="3"/>
    </row>
    <row r="799" spans="1:26" ht="31.2">
      <c r="A799" s="1"/>
      <c r="B799" s="2"/>
      <c r="C799" s="2"/>
      <c r="D799" s="3"/>
      <c r="E799" s="3"/>
      <c r="F799" s="3"/>
      <c r="G799" s="3"/>
      <c r="H799" s="3"/>
      <c r="I799" s="3"/>
      <c r="J799" s="3"/>
      <c r="K799" s="3"/>
      <c r="L799" s="3"/>
      <c r="M799" s="3"/>
      <c r="N799" s="3"/>
      <c r="O799" s="3"/>
      <c r="P799" s="3"/>
      <c r="Q799" s="3"/>
      <c r="R799" s="3"/>
      <c r="S799" s="3"/>
      <c r="T799" s="3"/>
      <c r="U799" s="3"/>
      <c r="V799" s="3"/>
      <c r="W799" s="3"/>
      <c r="X799" s="3"/>
      <c r="Y799" s="3"/>
      <c r="Z799" s="3"/>
    </row>
    <row r="800" spans="1:26" ht="31.2">
      <c r="A800" s="1"/>
      <c r="B800" s="2"/>
      <c r="C800" s="2"/>
      <c r="D800" s="3"/>
      <c r="E800" s="3"/>
      <c r="F800" s="3"/>
      <c r="G800" s="3"/>
      <c r="H800" s="3"/>
      <c r="I800" s="3"/>
      <c r="J800" s="3"/>
      <c r="K800" s="3"/>
      <c r="L800" s="3"/>
      <c r="M800" s="3"/>
      <c r="N800" s="3"/>
      <c r="O800" s="3"/>
      <c r="P800" s="3"/>
      <c r="Q800" s="3"/>
      <c r="R800" s="3"/>
      <c r="S800" s="3"/>
      <c r="T800" s="3"/>
      <c r="U800" s="3"/>
      <c r="V800" s="3"/>
      <c r="W800" s="3"/>
      <c r="X800" s="3"/>
      <c r="Y800" s="3"/>
      <c r="Z800" s="3"/>
    </row>
    <row r="801" spans="1:26" ht="31.2">
      <c r="A801" s="1"/>
      <c r="B801" s="2"/>
      <c r="C801" s="2"/>
      <c r="D801" s="3"/>
      <c r="E801" s="3"/>
      <c r="F801" s="3"/>
      <c r="G801" s="3"/>
      <c r="H801" s="3"/>
      <c r="I801" s="3"/>
      <c r="J801" s="3"/>
      <c r="K801" s="3"/>
      <c r="L801" s="3"/>
      <c r="M801" s="3"/>
      <c r="N801" s="3"/>
      <c r="O801" s="3"/>
      <c r="P801" s="3"/>
      <c r="Q801" s="3"/>
      <c r="R801" s="3"/>
      <c r="S801" s="3"/>
      <c r="T801" s="3"/>
      <c r="U801" s="3"/>
      <c r="V801" s="3"/>
      <c r="W801" s="3"/>
      <c r="X801" s="3"/>
      <c r="Y801" s="3"/>
      <c r="Z801" s="3"/>
    </row>
    <row r="802" spans="1:26" ht="31.2">
      <c r="A802" s="1"/>
      <c r="B802" s="2"/>
      <c r="C802" s="2"/>
      <c r="D802" s="3"/>
      <c r="E802" s="3"/>
      <c r="F802" s="3"/>
      <c r="G802" s="3"/>
      <c r="H802" s="3"/>
      <c r="I802" s="3"/>
      <c r="J802" s="3"/>
      <c r="K802" s="3"/>
      <c r="L802" s="3"/>
      <c r="M802" s="3"/>
      <c r="N802" s="3"/>
      <c r="O802" s="3"/>
      <c r="P802" s="3"/>
      <c r="Q802" s="3"/>
      <c r="R802" s="3"/>
      <c r="S802" s="3"/>
      <c r="T802" s="3"/>
      <c r="U802" s="3"/>
      <c r="V802" s="3"/>
      <c r="W802" s="3"/>
      <c r="X802" s="3"/>
      <c r="Y802" s="3"/>
      <c r="Z802" s="3"/>
    </row>
    <row r="803" spans="1:26" ht="31.2">
      <c r="A803" s="1"/>
      <c r="B803" s="2"/>
      <c r="C803" s="2"/>
      <c r="D803" s="3"/>
      <c r="E803" s="3"/>
      <c r="F803" s="3"/>
      <c r="G803" s="3"/>
      <c r="H803" s="3"/>
      <c r="I803" s="3"/>
      <c r="J803" s="3"/>
      <c r="K803" s="3"/>
      <c r="L803" s="3"/>
      <c r="M803" s="3"/>
      <c r="N803" s="3"/>
      <c r="O803" s="3"/>
      <c r="P803" s="3"/>
      <c r="Q803" s="3"/>
      <c r="R803" s="3"/>
      <c r="S803" s="3"/>
      <c r="T803" s="3"/>
      <c r="U803" s="3"/>
      <c r="V803" s="3"/>
      <c r="W803" s="3"/>
      <c r="X803" s="3"/>
      <c r="Y803" s="3"/>
      <c r="Z803" s="3"/>
    </row>
    <row r="804" spans="1:26" ht="31.2">
      <c r="A804" s="1"/>
      <c r="B804" s="2"/>
      <c r="C804" s="2"/>
      <c r="D804" s="3"/>
      <c r="E804" s="3"/>
      <c r="F804" s="3"/>
      <c r="G804" s="3"/>
      <c r="H804" s="3"/>
      <c r="I804" s="3"/>
      <c r="J804" s="3"/>
      <c r="K804" s="3"/>
      <c r="L804" s="3"/>
      <c r="M804" s="3"/>
      <c r="N804" s="3"/>
      <c r="O804" s="3"/>
      <c r="P804" s="3"/>
      <c r="Q804" s="3"/>
      <c r="R804" s="3"/>
      <c r="S804" s="3"/>
      <c r="T804" s="3"/>
      <c r="U804" s="3"/>
      <c r="V804" s="3"/>
      <c r="W804" s="3"/>
      <c r="X804" s="3"/>
      <c r="Y804" s="3"/>
      <c r="Z804" s="3"/>
    </row>
    <row r="805" spans="1:26" ht="31.2">
      <c r="A805" s="1"/>
      <c r="B805" s="2"/>
      <c r="C805" s="2"/>
      <c r="D805" s="3"/>
      <c r="E805" s="3"/>
      <c r="F805" s="3"/>
      <c r="G805" s="3"/>
      <c r="H805" s="3"/>
      <c r="I805" s="3"/>
      <c r="J805" s="3"/>
      <c r="K805" s="3"/>
      <c r="L805" s="3"/>
      <c r="M805" s="3"/>
      <c r="N805" s="3"/>
      <c r="O805" s="3"/>
      <c r="P805" s="3"/>
      <c r="Q805" s="3"/>
      <c r="R805" s="3"/>
      <c r="S805" s="3"/>
      <c r="T805" s="3"/>
      <c r="U805" s="3"/>
      <c r="V805" s="3"/>
      <c r="W805" s="3"/>
      <c r="X805" s="3"/>
      <c r="Y805" s="3"/>
      <c r="Z805" s="3"/>
    </row>
    <row r="806" spans="1:26" ht="31.2">
      <c r="A806" s="1"/>
      <c r="B806" s="2"/>
      <c r="C806" s="2"/>
      <c r="D806" s="3"/>
      <c r="E806" s="3"/>
      <c r="F806" s="3"/>
      <c r="G806" s="3"/>
      <c r="H806" s="3"/>
      <c r="I806" s="3"/>
      <c r="J806" s="3"/>
      <c r="K806" s="3"/>
      <c r="L806" s="3"/>
      <c r="M806" s="3"/>
      <c r="N806" s="3"/>
      <c r="O806" s="3"/>
      <c r="P806" s="3"/>
      <c r="Q806" s="3"/>
      <c r="R806" s="3"/>
      <c r="S806" s="3"/>
      <c r="T806" s="3"/>
      <c r="U806" s="3"/>
      <c r="V806" s="3"/>
      <c r="W806" s="3"/>
      <c r="X806" s="3"/>
      <c r="Y806" s="3"/>
      <c r="Z806" s="3"/>
    </row>
    <row r="807" spans="1:26" ht="31.2">
      <c r="A807" s="1"/>
      <c r="B807" s="2"/>
      <c r="C807" s="2"/>
      <c r="D807" s="3"/>
      <c r="E807" s="3"/>
      <c r="F807" s="3"/>
      <c r="G807" s="3"/>
      <c r="H807" s="3"/>
      <c r="I807" s="3"/>
      <c r="J807" s="3"/>
      <c r="K807" s="3"/>
      <c r="L807" s="3"/>
      <c r="M807" s="3"/>
      <c r="N807" s="3"/>
      <c r="O807" s="3"/>
      <c r="P807" s="3"/>
      <c r="Q807" s="3"/>
      <c r="R807" s="3"/>
      <c r="S807" s="3"/>
      <c r="T807" s="3"/>
      <c r="U807" s="3"/>
      <c r="V807" s="3"/>
      <c r="W807" s="3"/>
      <c r="X807" s="3"/>
      <c r="Y807" s="3"/>
      <c r="Z807" s="3"/>
    </row>
    <row r="808" spans="1:26" ht="31.2">
      <c r="A808" s="1"/>
      <c r="B808" s="2"/>
      <c r="C808" s="2"/>
      <c r="D808" s="3"/>
      <c r="E808" s="3"/>
      <c r="F808" s="3"/>
      <c r="G808" s="3"/>
      <c r="H808" s="3"/>
      <c r="I808" s="3"/>
      <c r="J808" s="3"/>
      <c r="K808" s="3"/>
      <c r="L808" s="3"/>
      <c r="M808" s="3"/>
      <c r="N808" s="3"/>
      <c r="O808" s="3"/>
      <c r="P808" s="3"/>
      <c r="Q808" s="3"/>
      <c r="R808" s="3"/>
      <c r="S808" s="3"/>
      <c r="T808" s="3"/>
      <c r="U808" s="3"/>
      <c r="V808" s="3"/>
      <c r="W808" s="3"/>
      <c r="X808" s="3"/>
      <c r="Y808" s="3"/>
      <c r="Z808" s="3"/>
    </row>
    <row r="809" spans="1:26" ht="31.2">
      <c r="A809" s="1"/>
      <c r="B809" s="2"/>
      <c r="C809" s="2"/>
      <c r="D809" s="3"/>
      <c r="E809" s="3"/>
      <c r="F809" s="3"/>
      <c r="G809" s="3"/>
      <c r="H809" s="3"/>
      <c r="I809" s="3"/>
      <c r="J809" s="3"/>
      <c r="K809" s="3"/>
      <c r="L809" s="3"/>
      <c r="M809" s="3"/>
      <c r="N809" s="3"/>
      <c r="O809" s="3"/>
      <c r="P809" s="3"/>
      <c r="Q809" s="3"/>
      <c r="R809" s="3"/>
      <c r="S809" s="3"/>
      <c r="T809" s="3"/>
      <c r="U809" s="3"/>
      <c r="V809" s="3"/>
      <c r="W809" s="3"/>
      <c r="X809" s="3"/>
      <c r="Y809" s="3"/>
      <c r="Z809" s="3"/>
    </row>
    <row r="810" spans="1:26" ht="31.2">
      <c r="A810" s="1"/>
      <c r="B810" s="2"/>
      <c r="C810" s="2"/>
      <c r="D810" s="3"/>
      <c r="E810" s="3"/>
      <c r="F810" s="3"/>
      <c r="G810" s="3"/>
      <c r="H810" s="3"/>
      <c r="I810" s="3"/>
      <c r="J810" s="3"/>
      <c r="K810" s="3"/>
      <c r="L810" s="3"/>
      <c r="M810" s="3"/>
      <c r="N810" s="3"/>
      <c r="O810" s="3"/>
      <c r="P810" s="3"/>
      <c r="Q810" s="3"/>
      <c r="R810" s="3"/>
      <c r="S810" s="3"/>
      <c r="T810" s="3"/>
      <c r="U810" s="3"/>
      <c r="V810" s="3"/>
      <c r="W810" s="3"/>
      <c r="X810" s="3"/>
      <c r="Y810" s="3"/>
      <c r="Z810" s="3"/>
    </row>
    <row r="811" spans="1:26" ht="31.2">
      <c r="A811" s="1"/>
      <c r="B811" s="2"/>
      <c r="C811" s="2"/>
      <c r="D811" s="3"/>
      <c r="E811" s="3"/>
      <c r="F811" s="3"/>
      <c r="G811" s="3"/>
      <c r="H811" s="3"/>
      <c r="I811" s="3"/>
      <c r="J811" s="3"/>
      <c r="K811" s="3"/>
      <c r="L811" s="3"/>
      <c r="M811" s="3"/>
      <c r="N811" s="3"/>
      <c r="O811" s="3"/>
      <c r="P811" s="3"/>
      <c r="Q811" s="3"/>
      <c r="R811" s="3"/>
      <c r="S811" s="3"/>
      <c r="T811" s="3"/>
      <c r="U811" s="3"/>
      <c r="V811" s="3"/>
      <c r="W811" s="3"/>
      <c r="X811" s="3"/>
      <c r="Y811" s="3"/>
      <c r="Z811" s="3"/>
    </row>
    <row r="812" spans="1:26" ht="31.2">
      <c r="A812" s="1"/>
      <c r="B812" s="2"/>
      <c r="C812" s="2"/>
      <c r="D812" s="3"/>
      <c r="E812" s="3"/>
      <c r="F812" s="3"/>
      <c r="G812" s="3"/>
      <c r="H812" s="3"/>
      <c r="I812" s="3"/>
      <c r="J812" s="3"/>
      <c r="K812" s="3"/>
      <c r="L812" s="3"/>
      <c r="M812" s="3"/>
      <c r="N812" s="3"/>
      <c r="O812" s="3"/>
      <c r="P812" s="3"/>
      <c r="Q812" s="3"/>
      <c r="R812" s="3"/>
      <c r="S812" s="3"/>
      <c r="T812" s="3"/>
      <c r="U812" s="3"/>
      <c r="V812" s="3"/>
      <c r="W812" s="3"/>
      <c r="X812" s="3"/>
      <c r="Y812" s="3"/>
      <c r="Z812" s="3"/>
    </row>
    <row r="813" spans="1:26" ht="31.2">
      <c r="A813" s="1"/>
      <c r="B813" s="2"/>
      <c r="C813" s="2"/>
      <c r="D813" s="3"/>
      <c r="E813" s="3"/>
      <c r="F813" s="3"/>
      <c r="G813" s="3"/>
      <c r="H813" s="3"/>
      <c r="I813" s="3"/>
      <c r="J813" s="3"/>
      <c r="K813" s="3"/>
      <c r="L813" s="3"/>
      <c r="M813" s="3"/>
      <c r="N813" s="3"/>
      <c r="O813" s="3"/>
      <c r="P813" s="3"/>
      <c r="Q813" s="3"/>
      <c r="R813" s="3"/>
      <c r="S813" s="3"/>
      <c r="T813" s="3"/>
      <c r="U813" s="3"/>
      <c r="V813" s="3"/>
      <c r="W813" s="3"/>
      <c r="X813" s="3"/>
      <c r="Y813" s="3"/>
      <c r="Z813" s="3"/>
    </row>
    <row r="814" spans="1:26" ht="31.2">
      <c r="A814" s="1"/>
      <c r="B814" s="2"/>
      <c r="C814" s="2"/>
      <c r="D814" s="3"/>
      <c r="E814" s="3"/>
      <c r="F814" s="3"/>
      <c r="G814" s="3"/>
      <c r="H814" s="3"/>
      <c r="I814" s="3"/>
      <c r="J814" s="3"/>
      <c r="K814" s="3"/>
      <c r="L814" s="3"/>
      <c r="M814" s="3"/>
      <c r="N814" s="3"/>
      <c r="O814" s="3"/>
      <c r="P814" s="3"/>
      <c r="Q814" s="3"/>
      <c r="R814" s="3"/>
      <c r="S814" s="3"/>
      <c r="T814" s="3"/>
      <c r="U814" s="3"/>
      <c r="V814" s="3"/>
      <c r="W814" s="3"/>
      <c r="X814" s="3"/>
      <c r="Y814" s="3"/>
      <c r="Z814" s="3"/>
    </row>
    <row r="815" spans="1:26" ht="31.2">
      <c r="A815" s="1"/>
      <c r="B815" s="2"/>
      <c r="C815" s="2"/>
      <c r="D815" s="3"/>
      <c r="E815" s="3"/>
      <c r="F815" s="3"/>
      <c r="G815" s="3"/>
      <c r="H815" s="3"/>
      <c r="I815" s="3"/>
      <c r="J815" s="3"/>
      <c r="K815" s="3"/>
      <c r="L815" s="3"/>
      <c r="M815" s="3"/>
      <c r="N815" s="3"/>
      <c r="O815" s="3"/>
      <c r="P815" s="3"/>
      <c r="Q815" s="3"/>
      <c r="R815" s="3"/>
      <c r="S815" s="3"/>
      <c r="T815" s="3"/>
      <c r="U815" s="3"/>
      <c r="V815" s="3"/>
      <c r="W815" s="3"/>
      <c r="X815" s="3"/>
      <c r="Y815" s="3"/>
      <c r="Z815" s="3"/>
    </row>
    <row r="816" spans="1:26" ht="31.2">
      <c r="A816" s="1"/>
      <c r="B816" s="2"/>
      <c r="C816" s="2"/>
      <c r="D816" s="3"/>
      <c r="E816" s="3"/>
      <c r="F816" s="3"/>
      <c r="G816" s="3"/>
      <c r="H816" s="3"/>
      <c r="I816" s="3"/>
      <c r="J816" s="3"/>
      <c r="K816" s="3"/>
      <c r="L816" s="3"/>
      <c r="M816" s="3"/>
      <c r="N816" s="3"/>
      <c r="O816" s="3"/>
      <c r="P816" s="3"/>
      <c r="Q816" s="3"/>
      <c r="R816" s="3"/>
      <c r="S816" s="3"/>
      <c r="T816" s="3"/>
      <c r="U816" s="3"/>
      <c r="V816" s="3"/>
      <c r="W816" s="3"/>
      <c r="X816" s="3"/>
      <c r="Y816" s="3"/>
      <c r="Z816" s="3"/>
    </row>
    <row r="817" spans="1:26" ht="31.2">
      <c r="A817" s="1"/>
      <c r="B817" s="2"/>
      <c r="C817" s="2"/>
      <c r="D817" s="3"/>
      <c r="E817" s="3"/>
      <c r="F817" s="3"/>
      <c r="G817" s="3"/>
      <c r="H817" s="3"/>
      <c r="I817" s="3"/>
      <c r="J817" s="3"/>
      <c r="K817" s="3"/>
      <c r="L817" s="3"/>
      <c r="M817" s="3"/>
      <c r="N817" s="3"/>
      <c r="O817" s="3"/>
      <c r="P817" s="3"/>
      <c r="Q817" s="3"/>
      <c r="R817" s="3"/>
      <c r="S817" s="3"/>
      <c r="T817" s="3"/>
      <c r="U817" s="3"/>
      <c r="V817" s="3"/>
      <c r="W817" s="3"/>
      <c r="X817" s="3"/>
      <c r="Y817" s="3"/>
      <c r="Z817" s="3"/>
    </row>
    <row r="818" spans="1:26" ht="31.2">
      <c r="A818" s="1"/>
      <c r="B818" s="2"/>
      <c r="C818" s="2"/>
      <c r="D818" s="3"/>
      <c r="E818" s="3"/>
      <c r="F818" s="3"/>
      <c r="G818" s="3"/>
      <c r="H818" s="3"/>
      <c r="I818" s="3"/>
      <c r="J818" s="3"/>
      <c r="K818" s="3"/>
      <c r="L818" s="3"/>
      <c r="M818" s="3"/>
      <c r="N818" s="3"/>
      <c r="O818" s="3"/>
      <c r="P818" s="3"/>
      <c r="Q818" s="3"/>
      <c r="R818" s="3"/>
      <c r="S818" s="3"/>
      <c r="T818" s="3"/>
      <c r="U818" s="3"/>
      <c r="V818" s="3"/>
      <c r="W818" s="3"/>
      <c r="X818" s="3"/>
      <c r="Y818" s="3"/>
      <c r="Z818" s="3"/>
    </row>
    <row r="819" spans="1:26" ht="31.2">
      <c r="A819" s="1"/>
      <c r="B819" s="2"/>
      <c r="C819" s="2"/>
      <c r="D819" s="3"/>
      <c r="E819" s="3"/>
      <c r="F819" s="3"/>
      <c r="G819" s="3"/>
      <c r="H819" s="3"/>
      <c r="I819" s="3"/>
      <c r="J819" s="3"/>
      <c r="K819" s="3"/>
      <c r="L819" s="3"/>
      <c r="M819" s="3"/>
      <c r="N819" s="3"/>
      <c r="O819" s="3"/>
      <c r="P819" s="3"/>
      <c r="Q819" s="3"/>
      <c r="R819" s="3"/>
      <c r="S819" s="3"/>
      <c r="T819" s="3"/>
      <c r="U819" s="3"/>
      <c r="V819" s="3"/>
      <c r="W819" s="3"/>
      <c r="X819" s="3"/>
      <c r="Y819" s="3"/>
      <c r="Z819" s="3"/>
    </row>
    <row r="820" spans="1:26" ht="31.2">
      <c r="A820" s="1"/>
      <c r="B820" s="2"/>
      <c r="C820" s="2"/>
      <c r="D820" s="3"/>
      <c r="E820" s="3"/>
      <c r="F820" s="3"/>
      <c r="G820" s="3"/>
      <c r="H820" s="3"/>
      <c r="I820" s="3"/>
      <c r="J820" s="3"/>
      <c r="K820" s="3"/>
      <c r="L820" s="3"/>
      <c r="M820" s="3"/>
      <c r="N820" s="3"/>
      <c r="O820" s="3"/>
      <c r="P820" s="3"/>
      <c r="Q820" s="3"/>
      <c r="R820" s="3"/>
      <c r="S820" s="3"/>
      <c r="T820" s="3"/>
      <c r="U820" s="3"/>
      <c r="V820" s="3"/>
      <c r="W820" s="3"/>
      <c r="X820" s="3"/>
      <c r="Y820" s="3"/>
      <c r="Z820" s="3"/>
    </row>
    <row r="821" spans="1:26" ht="31.2">
      <c r="A821" s="1"/>
      <c r="B821" s="2"/>
      <c r="C821" s="2"/>
      <c r="D821" s="3"/>
      <c r="E821" s="3"/>
      <c r="F821" s="3"/>
      <c r="G821" s="3"/>
      <c r="H821" s="3"/>
      <c r="I821" s="3"/>
      <c r="J821" s="3"/>
      <c r="K821" s="3"/>
      <c r="L821" s="3"/>
      <c r="M821" s="3"/>
      <c r="N821" s="3"/>
      <c r="O821" s="3"/>
      <c r="P821" s="3"/>
      <c r="Q821" s="3"/>
      <c r="R821" s="3"/>
      <c r="S821" s="3"/>
      <c r="T821" s="3"/>
      <c r="U821" s="3"/>
      <c r="V821" s="3"/>
      <c r="W821" s="3"/>
      <c r="X821" s="3"/>
      <c r="Y821" s="3"/>
      <c r="Z821" s="3"/>
    </row>
    <row r="822" spans="1:26" ht="31.2">
      <c r="A822" s="1"/>
      <c r="B822" s="2"/>
      <c r="C822" s="2"/>
      <c r="D822" s="3"/>
      <c r="E822" s="3"/>
      <c r="F822" s="3"/>
      <c r="G822" s="3"/>
      <c r="H822" s="3"/>
      <c r="I822" s="3"/>
      <c r="J822" s="3"/>
      <c r="K822" s="3"/>
      <c r="L822" s="3"/>
      <c r="M822" s="3"/>
      <c r="N822" s="3"/>
      <c r="O822" s="3"/>
      <c r="P822" s="3"/>
      <c r="Q822" s="3"/>
      <c r="R822" s="3"/>
      <c r="S822" s="3"/>
      <c r="T822" s="3"/>
      <c r="U822" s="3"/>
      <c r="V822" s="3"/>
      <c r="W822" s="3"/>
      <c r="X822" s="3"/>
      <c r="Y822" s="3"/>
      <c r="Z822" s="3"/>
    </row>
    <row r="823" spans="1:26" ht="31.2">
      <c r="A823" s="1"/>
      <c r="B823" s="2"/>
      <c r="C823" s="2"/>
      <c r="D823" s="3"/>
      <c r="E823" s="3"/>
      <c r="F823" s="3"/>
      <c r="G823" s="3"/>
      <c r="H823" s="3"/>
      <c r="I823" s="3"/>
      <c r="J823" s="3"/>
      <c r="K823" s="3"/>
      <c r="L823" s="3"/>
      <c r="M823" s="3"/>
      <c r="N823" s="3"/>
      <c r="O823" s="3"/>
      <c r="P823" s="3"/>
      <c r="Q823" s="3"/>
      <c r="R823" s="3"/>
      <c r="S823" s="3"/>
      <c r="T823" s="3"/>
      <c r="U823" s="3"/>
      <c r="V823" s="3"/>
      <c r="W823" s="3"/>
      <c r="X823" s="3"/>
      <c r="Y823" s="3"/>
      <c r="Z823" s="3"/>
    </row>
    <row r="824" spans="1:26" ht="31.2">
      <c r="A824" s="1"/>
      <c r="B824" s="2"/>
      <c r="C824" s="2"/>
      <c r="D824" s="3"/>
      <c r="E824" s="3"/>
      <c r="F824" s="3"/>
      <c r="G824" s="3"/>
      <c r="H824" s="3"/>
      <c r="I824" s="3"/>
      <c r="J824" s="3"/>
      <c r="K824" s="3"/>
      <c r="L824" s="3"/>
      <c r="M824" s="3"/>
      <c r="N824" s="3"/>
      <c r="O824" s="3"/>
      <c r="P824" s="3"/>
      <c r="Q824" s="3"/>
      <c r="R824" s="3"/>
      <c r="S824" s="3"/>
      <c r="T824" s="3"/>
      <c r="U824" s="3"/>
      <c r="V824" s="3"/>
      <c r="W824" s="3"/>
      <c r="X824" s="3"/>
      <c r="Y824" s="3"/>
      <c r="Z824" s="3"/>
    </row>
    <row r="825" spans="1:26" ht="31.2">
      <c r="A825" s="1"/>
      <c r="B825" s="2"/>
      <c r="C825" s="2"/>
      <c r="D825" s="3"/>
      <c r="E825" s="3"/>
      <c r="F825" s="3"/>
      <c r="G825" s="3"/>
      <c r="H825" s="3"/>
      <c r="I825" s="3"/>
      <c r="J825" s="3"/>
      <c r="K825" s="3"/>
      <c r="L825" s="3"/>
      <c r="M825" s="3"/>
      <c r="N825" s="3"/>
      <c r="O825" s="3"/>
      <c r="P825" s="3"/>
      <c r="Q825" s="3"/>
      <c r="R825" s="3"/>
      <c r="S825" s="3"/>
      <c r="T825" s="3"/>
      <c r="U825" s="3"/>
      <c r="V825" s="3"/>
      <c r="W825" s="3"/>
      <c r="X825" s="3"/>
      <c r="Y825" s="3"/>
      <c r="Z825" s="3"/>
    </row>
    <row r="826" spans="1:26" ht="31.2">
      <c r="A826" s="1"/>
      <c r="B826" s="2"/>
      <c r="C826" s="2"/>
      <c r="D826" s="3"/>
      <c r="E826" s="3"/>
      <c r="F826" s="3"/>
      <c r="G826" s="3"/>
      <c r="H826" s="3"/>
      <c r="I826" s="3"/>
      <c r="J826" s="3"/>
      <c r="K826" s="3"/>
      <c r="L826" s="3"/>
      <c r="M826" s="3"/>
      <c r="N826" s="3"/>
      <c r="O826" s="3"/>
      <c r="P826" s="3"/>
      <c r="Q826" s="3"/>
      <c r="R826" s="3"/>
      <c r="S826" s="3"/>
      <c r="T826" s="3"/>
      <c r="U826" s="3"/>
      <c r="V826" s="3"/>
      <c r="W826" s="3"/>
      <c r="X826" s="3"/>
      <c r="Y826" s="3"/>
      <c r="Z826" s="3"/>
    </row>
    <row r="827" spans="1:26" ht="31.2">
      <c r="A827" s="1"/>
      <c r="B827" s="2"/>
      <c r="C827" s="2"/>
      <c r="D827" s="3"/>
      <c r="E827" s="3"/>
      <c r="F827" s="3"/>
      <c r="G827" s="3"/>
      <c r="H827" s="3"/>
      <c r="I827" s="3"/>
      <c r="J827" s="3"/>
      <c r="K827" s="3"/>
      <c r="L827" s="3"/>
      <c r="M827" s="3"/>
      <c r="N827" s="3"/>
      <c r="O827" s="3"/>
      <c r="P827" s="3"/>
      <c r="Q827" s="3"/>
      <c r="R827" s="3"/>
      <c r="S827" s="3"/>
      <c r="T827" s="3"/>
      <c r="U827" s="3"/>
      <c r="V827" s="3"/>
      <c r="W827" s="3"/>
      <c r="X827" s="3"/>
      <c r="Y827" s="3"/>
      <c r="Z827" s="3"/>
    </row>
    <row r="828" spans="1:26" ht="31.2">
      <c r="A828" s="1"/>
      <c r="B828" s="2"/>
      <c r="C828" s="2"/>
      <c r="D828" s="3"/>
      <c r="E828" s="3"/>
      <c r="F828" s="3"/>
      <c r="G828" s="3"/>
      <c r="H828" s="3"/>
      <c r="I828" s="3"/>
      <c r="J828" s="3"/>
      <c r="K828" s="3"/>
      <c r="L828" s="3"/>
      <c r="M828" s="3"/>
      <c r="N828" s="3"/>
      <c r="O828" s="3"/>
      <c r="P828" s="3"/>
      <c r="Q828" s="3"/>
      <c r="R828" s="3"/>
      <c r="S828" s="3"/>
      <c r="T828" s="3"/>
      <c r="U828" s="3"/>
      <c r="V828" s="3"/>
      <c r="W828" s="3"/>
      <c r="X828" s="3"/>
      <c r="Y828" s="3"/>
      <c r="Z828" s="3"/>
    </row>
    <row r="829" spans="1:26" ht="31.2">
      <c r="A829" s="1"/>
      <c r="B829" s="2"/>
      <c r="C829" s="2"/>
      <c r="D829" s="3"/>
      <c r="E829" s="3"/>
      <c r="F829" s="3"/>
      <c r="G829" s="3"/>
      <c r="H829" s="3"/>
      <c r="I829" s="3"/>
      <c r="J829" s="3"/>
      <c r="K829" s="3"/>
      <c r="L829" s="3"/>
      <c r="M829" s="3"/>
      <c r="N829" s="3"/>
      <c r="O829" s="3"/>
      <c r="P829" s="3"/>
      <c r="Q829" s="3"/>
      <c r="R829" s="3"/>
      <c r="S829" s="3"/>
      <c r="T829" s="3"/>
      <c r="U829" s="3"/>
      <c r="V829" s="3"/>
      <c r="W829" s="3"/>
      <c r="X829" s="3"/>
      <c r="Y829" s="3"/>
      <c r="Z829" s="3"/>
    </row>
    <row r="830" spans="1:26" ht="31.2">
      <c r="A830" s="1"/>
      <c r="B830" s="2"/>
      <c r="C830" s="2"/>
      <c r="D830" s="3"/>
      <c r="E830" s="3"/>
      <c r="F830" s="3"/>
      <c r="G830" s="3"/>
      <c r="H830" s="3"/>
      <c r="I830" s="3"/>
      <c r="J830" s="3"/>
      <c r="K830" s="3"/>
      <c r="L830" s="3"/>
      <c r="M830" s="3"/>
      <c r="N830" s="3"/>
      <c r="O830" s="3"/>
      <c r="P830" s="3"/>
      <c r="Q830" s="3"/>
      <c r="R830" s="3"/>
      <c r="S830" s="3"/>
      <c r="T830" s="3"/>
      <c r="U830" s="3"/>
      <c r="V830" s="3"/>
      <c r="W830" s="3"/>
      <c r="X830" s="3"/>
      <c r="Y830" s="3"/>
      <c r="Z830" s="3"/>
    </row>
    <row r="831" spans="1:26" ht="31.2">
      <c r="A831" s="1"/>
      <c r="B831" s="2"/>
      <c r="C831" s="2"/>
      <c r="D831" s="3"/>
      <c r="E831" s="3"/>
      <c r="F831" s="3"/>
      <c r="G831" s="3"/>
      <c r="H831" s="3"/>
      <c r="I831" s="3"/>
      <c r="J831" s="3"/>
      <c r="K831" s="3"/>
      <c r="L831" s="3"/>
      <c r="M831" s="3"/>
      <c r="N831" s="3"/>
      <c r="O831" s="3"/>
      <c r="P831" s="3"/>
      <c r="Q831" s="3"/>
      <c r="R831" s="3"/>
      <c r="S831" s="3"/>
      <c r="T831" s="3"/>
      <c r="U831" s="3"/>
      <c r="V831" s="3"/>
      <c r="W831" s="3"/>
      <c r="X831" s="3"/>
      <c r="Y831" s="3"/>
      <c r="Z831" s="3"/>
    </row>
    <row r="832" spans="1:26" ht="31.2">
      <c r="A832" s="1"/>
      <c r="B832" s="2"/>
      <c r="C832" s="2"/>
      <c r="D832" s="3"/>
      <c r="E832" s="3"/>
      <c r="F832" s="3"/>
      <c r="G832" s="3"/>
      <c r="H832" s="3"/>
      <c r="I832" s="3"/>
      <c r="J832" s="3"/>
      <c r="K832" s="3"/>
      <c r="L832" s="3"/>
      <c r="M832" s="3"/>
      <c r="N832" s="3"/>
      <c r="O832" s="3"/>
      <c r="P832" s="3"/>
      <c r="Q832" s="3"/>
      <c r="R832" s="3"/>
      <c r="S832" s="3"/>
      <c r="T832" s="3"/>
      <c r="U832" s="3"/>
      <c r="V832" s="3"/>
      <c r="W832" s="3"/>
      <c r="X832" s="3"/>
      <c r="Y832" s="3"/>
      <c r="Z832" s="3"/>
    </row>
    <row r="833" spans="1:26" ht="31.2">
      <c r="A833" s="1"/>
      <c r="B833" s="2"/>
      <c r="C833" s="2"/>
      <c r="D833" s="3"/>
      <c r="E833" s="3"/>
      <c r="F833" s="3"/>
      <c r="G833" s="3"/>
      <c r="H833" s="3"/>
      <c r="I833" s="3"/>
      <c r="J833" s="3"/>
      <c r="K833" s="3"/>
      <c r="L833" s="3"/>
      <c r="M833" s="3"/>
      <c r="N833" s="3"/>
      <c r="O833" s="3"/>
      <c r="P833" s="3"/>
      <c r="Q833" s="3"/>
      <c r="R833" s="3"/>
      <c r="S833" s="3"/>
      <c r="T833" s="3"/>
      <c r="U833" s="3"/>
      <c r="V833" s="3"/>
      <c r="W833" s="3"/>
      <c r="X833" s="3"/>
      <c r="Y833" s="3"/>
      <c r="Z833" s="3"/>
    </row>
    <row r="834" spans="1:26" ht="31.2">
      <c r="A834" s="1"/>
      <c r="B834" s="2"/>
      <c r="C834" s="2"/>
      <c r="D834" s="3"/>
      <c r="E834" s="3"/>
      <c r="F834" s="3"/>
      <c r="G834" s="3"/>
      <c r="H834" s="3"/>
      <c r="I834" s="3"/>
      <c r="J834" s="3"/>
      <c r="K834" s="3"/>
      <c r="L834" s="3"/>
      <c r="M834" s="3"/>
      <c r="N834" s="3"/>
      <c r="O834" s="3"/>
      <c r="P834" s="3"/>
      <c r="Q834" s="3"/>
      <c r="R834" s="3"/>
      <c r="S834" s="3"/>
      <c r="T834" s="3"/>
      <c r="U834" s="3"/>
      <c r="V834" s="3"/>
      <c r="W834" s="3"/>
      <c r="X834" s="3"/>
      <c r="Y834" s="3"/>
      <c r="Z834" s="3"/>
    </row>
    <row r="835" spans="1:26" ht="31.2">
      <c r="A835" s="1"/>
      <c r="B835" s="2"/>
      <c r="C835" s="2"/>
      <c r="D835" s="3"/>
      <c r="E835" s="3"/>
      <c r="F835" s="3"/>
      <c r="G835" s="3"/>
      <c r="H835" s="3"/>
      <c r="I835" s="3"/>
      <c r="J835" s="3"/>
      <c r="K835" s="3"/>
      <c r="L835" s="3"/>
      <c r="M835" s="3"/>
      <c r="N835" s="3"/>
      <c r="O835" s="3"/>
      <c r="P835" s="3"/>
      <c r="Q835" s="3"/>
      <c r="R835" s="3"/>
      <c r="S835" s="3"/>
      <c r="T835" s="3"/>
      <c r="U835" s="3"/>
      <c r="V835" s="3"/>
      <c r="W835" s="3"/>
      <c r="X835" s="3"/>
      <c r="Y835" s="3"/>
      <c r="Z835" s="3"/>
    </row>
    <row r="836" spans="1:26" ht="31.2">
      <c r="A836" s="1"/>
      <c r="B836" s="2"/>
      <c r="C836" s="2"/>
      <c r="D836" s="3"/>
      <c r="E836" s="3"/>
      <c r="F836" s="3"/>
      <c r="G836" s="3"/>
      <c r="H836" s="3"/>
      <c r="I836" s="3"/>
      <c r="J836" s="3"/>
      <c r="K836" s="3"/>
      <c r="L836" s="3"/>
      <c r="M836" s="3"/>
      <c r="N836" s="3"/>
      <c r="O836" s="3"/>
      <c r="P836" s="3"/>
      <c r="Q836" s="3"/>
      <c r="R836" s="3"/>
      <c r="S836" s="3"/>
      <c r="T836" s="3"/>
      <c r="U836" s="3"/>
      <c r="V836" s="3"/>
      <c r="W836" s="3"/>
      <c r="X836" s="3"/>
      <c r="Y836" s="3"/>
      <c r="Z836" s="3"/>
    </row>
    <row r="837" spans="1:26" ht="31.2">
      <c r="A837" s="1"/>
      <c r="B837" s="2"/>
      <c r="C837" s="2"/>
      <c r="D837" s="3"/>
      <c r="E837" s="3"/>
      <c r="F837" s="3"/>
      <c r="G837" s="3"/>
      <c r="H837" s="3"/>
      <c r="I837" s="3"/>
      <c r="J837" s="3"/>
      <c r="K837" s="3"/>
      <c r="L837" s="3"/>
      <c r="M837" s="3"/>
      <c r="N837" s="3"/>
      <c r="O837" s="3"/>
      <c r="P837" s="3"/>
      <c r="Q837" s="3"/>
      <c r="R837" s="3"/>
      <c r="S837" s="3"/>
      <c r="T837" s="3"/>
      <c r="U837" s="3"/>
      <c r="V837" s="3"/>
      <c r="W837" s="3"/>
      <c r="X837" s="3"/>
      <c r="Y837" s="3"/>
      <c r="Z837" s="3"/>
    </row>
    <row r="838" spans="1:26" ht="31.2">
      <c r="A838" s="1"/>
      <c r="B838" s="2"/>
      <c r="C838" s="2"/>
      <c r="D838" s="3"/>
      <c r="E838" s="3"/>
      <c r="F838" s="3"/>
      <c r="G838" s="3"/>
      <c r="H838" s="3"/>
      <c r="I838" s="3"/>
      <c r="J838" s="3"/>
      <c r="K838" s="3"/>
      <c r="L838" s="3"/>
      <c r="M838" s="3"/>
      <c r="N838" s="3"/>
      <c r="O838" s="3"/>
      <c r="P838" s="3"/>
      <c r="Q838" s="3"/>
      <c r="R838" s="3"/>
      <c r="S838" s="3"/>
      <c r="T838" s="3"/>
      <c r="U838" s="3"/>
      <c r="V838" s="3"/>
      <c r="W838" s="3"/>
      <c r="X838" s="3"/>
      <c r="Y838" s="3"/>
      <c r="Z838" s="3"/>
    </row>
    <row r="839" spans="1:26" ht="31.2">
      <c r="A839" s="1"/>
      <c r="B839" s="2"/>
      <c r="C839" s="2"/>
      <c r="D839" s="3"/>
      <c r="E839" s="3"/>
      <c r="F839" s="3"/>
      <c r="G839" s="3"/>
      <c r="H839" s="3"/>
      <c r="I839" s="3"/>
      <c r="J839" s="3"/>
      <c r="K839" s="3"/>
      <c r="L839" s="3"/>
      <c r="M839" s="3"/>
      <c r="N839" s="3"/>
      <c r="O839" s="3"/>
      <c r="P839" s="3"/>
      <c r="Q839" s="3"/>
      <c r="R839" s="3"/>
      <c r="S839" s="3"/>
      <c r="T839" s="3"/>
      <c r="U839" s="3"/>
      <c r="V839" s="3"/>
      <c r="W839" s="3"/>
      <c r="X839" s="3"/>
      <c r="Y839" s="3"/>
      <c r="Z839" s="3"/>
    </row>
    <row r="840" spans="1:26" ht="31.2">
      <c r="A840" s="1"/>
      <c r="B840" s="2"/>
      <c r="C840" s="2"/>
      <c r="D840" s="3"/>
      <c r="E840" s="3"/>
      <c r="F840" s="3"/>
      <c r="G840" s="3"/>
      <c r="H840" s="3"/>
      <c r="I840" s="3"/>
      <c r="J840" s="3"/>
      <c r="K840" s="3"/>
      <c r="L840" s="3"/>
      <c r="M840" s="3"/>
      <c r="N840" s="3"/>
      <c r="O840" s="3"/>
      <c r="P840" s="3"/>
      <c r="Q840" s="3"/>
      <c r="R840" s="3"/>
      <c r="S840" s="3"/>
      <c r="T840" s="3"/>
      <c r="U840" s="3"/>
      <c r="V840" s="3"/>
      <c r="W840" s="3"/>
      <c r="X840" s="3"/>
      <c r="Y840" s="3"/>
      <c r="Z840" s="3"/>
    </row>
    <row r="841" spans="1:26" ht="31.2">
      <c r="A841" s="1"/>
      <c r="B841" s="2"/>
      <c r="C841" s="2"/>
      <c r="D841" s="3"/>
      <c r="E841" s="3"/>
      <c r="F841" s="3"/>
      <c r="G841" s="3"/>
      <c r="H841" s="3"/>
      <c r="I841" s="3"/>
      <c r="J841" s="3"/>
      <c r="K841" s="3"/>
      <c r="L841" s="3"/>
      <c r="M841" s="3"/>
      <c r="N841" s="3"/>
      <c r="O841" s="3"/>
      <c r="P841" s="3"/>
      <c r="Q841" s="3"/>
      <c r="R841" s="3"/>
      <c r="S841" s="3"/>
      <c r="T841" s="3"/>
      <c r="U841" s="3"/>
      <c r="V841" s="3"/>
      <c r="W841" s="3"/>
      <c r="X841" s="3"/>
      <c r="Y841" s="3"/>
      <c r="Z841" s="3"/>
    </row>
    <row r="842" spans="1:26" ht="31.2">
      <c r="A842" s="1"/>
      <c r="B842" s="2"/>
      <c r="C842" s="2"/>
      <c r="D842" s="3"/>
      <c r="E842" s="3"/>
      <c r="F842" s="3"/>
      <c r="G842" s="3"/>
      <c r="H842" s="3"/>
      <c r="I842" s="3"/>
      <c r="J842" s="3"/>
      <c r="K842" s="3"/>
      <c r="L842" s="3"/>
      <c r="M842" s="3"/>
      <c r="N842" s="3"/>
      <c r="O842" s="3"/>
      <c r="P842" s="3"/>
      <c r="Q842" s="3"/>
      <c r="R842" s="3"/>
      <c r="S842" s="3"/>
      <c r="T842" s="3"/>
      <c r="U842" s="3"/>
      <c r="V842" s="3"/>
      <c r="W842" s="3"/>
      <c r="X842" s="3"/>
      <c r="Y842" s="3"/>
      <c r="Z842" s="3"/>
    </row>
    <row r="843" spans="1:26" ht="31.2">
      <c r="A843" s="1"/>
      <c r="B843" s="2"/>
      <c r="C843" s="2"/>
      <c r="D843" s="3"/>
      <c r="E843" s="3"/>
      <c r="F843" s="3"/>
      <c r="G843" s="3"/>
      <c r="H843" s="3"/>
      <c r="I843" s="3"/>
      <c r="J843" s="3"/>
      <c r="K843" s="3"/>
      <c r="L843" s="3"/>
      <c r="M843" s="3"/>
      <c r="N843" s="3"/>
      <c r="O843" s="3"/>
      <c r="P843" s="3"/>
      <c r="Q843" s="3"/>
      <c r="R843" s="3"/>
      <c r="S843" s="3"/>
      <c r="T843" s="3"/>
      <c r="U843" s="3"/>
      <c r="V843" s="3"/>
      <c r="W843" s="3"/>
      <c r="X843" s="3"/>
      <c r="Y843" s="3"/>
      <c r="Z843" s="3"/>
    </row>
    <row r="844" spans="1:26" ht="31.2">
      <c r="A844" s="1"/>
      <c r="B844" s="2"/>
      <c r="C844" s="2"/>
      <c r="D844" s="3"/>
      <c r="E844" s="3"/>
      <c r="F844" s="3"/>
      <c r="G844" s="3"/>
      <c r="H844" s="3"/>
      <c r="I844" s="3"/>
      <c r="J844" s="3"/>
      <c r="K844" s="3"/>
      <c r="L844" s="3"/>
      <c r="M844" s="3"/>
      <c r="N844" s="3"/>
      <c r="O844" s="3"/>
      <c r="P844" s="3"/>
      <c r="Q844" s="3"/>
      <c r="R844" s="3"/>
      <c r="S844" s="3"/>
      <c r="T844" s="3"/>
      <c r="U844" s="3"/>
      <c r="V844" s="3"/>
      <c r="W844" s="3"/>
      <c r="X844" s="3"/>
      <c r="Y844" s="3"/>
      <c r="Z844" s="3"/>
    </row>
    <row r="845" spans="1:26" ht="31.2">
      <c r="A845" s="1"/>
      <c r="B845" s="2"/>
      <c r="C845" s="2"/>
      <c r="D845" s="3"/>
      <c r="E845" s="3"/>
      <c r="F845" s="3"/>
      <c r="G845" s="3"/>
      <c r="H845" s="3"/>
      <c r="I845" s="3"/>
      <c r="J845" s="3"/>
      <c r="K845" s="3"/>
      <c r="L845" s="3"/>
      <c r="M845" s="3"/>
      <c r="N845" s="3"/>
      <c r="O845" s="3"/>
      <c r="P845" s="3"/>
      <c r="Q845" s="3"/>
      <c r="R845" s="3"/>
      <c r="S845" s="3"/>
      <c r="T845" s="3"/>
      <c r="U845" s="3"/>
      <c r="V845" s="3"/>
      <c r="W845" s="3"/>
      <c r="X845" s="3"/>
      <c r="Y845" s="3"/>
      <c r="Z845" s="3"/>
    </row>
    <row r="846" spans="1:26" ht="31.2">
      <c r="A846" s="1"/>
      <c r="B846" s="2"/>
      <c r="C846" s="2"/>
      <c r="D846" s="3"/>
      <c r="E846" s="3"/>
      <c r="F846" s="3"/>
      <c r="G846" s="3"/>
      <c r="H846" s="3"/>
      <c r="I846" s="3"/>
      <c r="J846" s="3"/>
      <c r="K846" s="3"/>
      <c r="L846" s="3"/>
      <c r="M846" s="3"/>
      <c r="N846" s="3"/>
      <c r="O846" s="3"/>
      <c r="P846" s="3"/>
      <c r="Q846" s="3"/>
      <c r="R846" s="3"/>
      <c r="S846" s="3"/>
      <c r="T846" s="3"/>
      <c r="U846" s="3"/>
      <c r="V846" s="3"/>
      <c r="W846" s="3"/>
      <c r="X846" s="3"/>
      <c r="Y846" s="3"/>
      <c r="Z846" s="3"/>
    </row>
    <row r="847" spans="1:26" ht="31.2">
      <c r="A847" s="1"/>
      <c r="B847" s="2"/>
      <c r="C847" s="2"/>
      <c r="D847" s="3"/>
      <c r="E847" s="3"/>
      <c r="F847" s="3"/>
      <c r="G847" s="3"/>
      <c r="H847" s="3"/>
      <c r="I847" s="3"/>
      <c r="J847" s="3"/>
      <c r="K847" s="3"/>
      <c r="L847" s="3"/>
      <c r="M847" s="3"/>
      <c r="N847" s="3"/>
      <c r="O847" s="3"/>
      <c r="P847" s="3"/>
      <c r="Q847" s="3"/>
      <c r="R847" s="3"/>
      <c r="S847" s="3"/>
      <c r="T847" s="3"/>
      <c r="U847" s="3"/>
      <c r="V847" s="3"/>
      <c r="W847" s="3"/>
      <c r="X847" s="3"/>
      <c r="Y847" s="3"/>
      <c r="Z847" s="3"/>
    </row>
    <row r="848" spans="1:26" ht="31.2">
      <c r="A848" s="1"/>
      <c r="B848" s="2"/>
      <c r="C848" s="2"/>
      <c r="D848" s="3"/>
      <c r="E848" s="3"/>
      <c r="F848" s="3"/>
      <c r="G848" s="3"/>
      <c r="H848" s="3"/>
      <c r="I848" s="3"/>
      <c r="J848" s="3"/>
      <c r="K848" s="3"/>
      <c r="L848" s="3"/>
      <c r="M848" s="3"/>
      <c r="N848" s="3"/>
      <c r="O848" s="3"/>
      <c r="P848" s="3"/>
      <c r="Q848" s="3"/>
      <c r="R848" s="3"/>
      <c r="S848" s="3"/>
      <c r="T848" s="3"/>
      <c r="U848" s="3"/>
      <c r="V848" s="3"/>
      <c r="W848" s="3"/>
      <c r="X848" s="3"/>
      <c r="Y848" s="3"/>
      <c r="Z848" s="3"/>
    </row>
    <row r="849" spans="1:26" ht="31.2">
      <c r="A849" s="1"/>
      <c r="B849" s="2"/>
      <c r="C849" s="2"/>
      <c r="D849" s="3"/>
      <c r="E849" s="3"/>
      <c r="F849" s="3"/>
      <c r="G849" s="3"/>
      <c r="H849" s="3"/>
      <c r="I849" s="3"/>
      <c r="J849" s="3"/>
      <c r="K849" s="3"/>
      <c r="L849" s="3"/>
      <c r="M849" s="3"/>
      <c r="N849" s="3"/>
      <c r="O849" s="3"/>
      <c r="P849" s="3"/>
      <c r="Q849" s="3"/>
      <c r="R849" s="3"/>
      <c r="S849" s="3"/>
      <c r="T849" s="3"/>
      <c r="U849" s="3"/>
      <c r="V849" s="3"/>
      <c r="W849" s="3"/>
      <c r="X849" s="3"/>
      <c r="Y849" s="3"/>
      <c r="Z849" s="3"/>
    </row>
    <row r="850" spans="1:26" ht="31.2">
      <c r="A850" s="1"/>
      <c r="B850" s="2"/>
      <c r="C850" s="2"/>
      <c r="D850" s="3"/>
      <c r="E850" s="3"/>
      <c r="F850" s="3"/>
      <c r="G850" s="3"/>
      <c r="H850" s="3"/>
      <c r="I850" s="3"/>
      <c r="J850" s="3"/>
      <c r="K850" s="3"/>
      <c r="L850" s="3"/>
      <c r="M850" s="3"/>
      <c r="N850" s="3"/>
      <c r="O850" s="3"/>
      <c r="P850" s="3"/>
      <c r="Q850" s="3"/>
      <c r="R850" s="3"/>
      <c r="S850" s="3"/>
      <c r="T850" s="3"/>
      <c r="U850" s="3"/>
      <c r="V850" s="3"/>
      <c r="W850" s="3"/>
      <c r="X850" s="3"/>
      <c r="Y850" s="3"/>
      <c r="Z850" s="3"/>
    </row>
    <row r="851" spans="1:26" ht="31.2">
      <c r="A851" s="1"/>
      <c r="B851" s="2"/>
      <c r="C851" s="2"/>
      <c r="D851" s="3"/>
      <c r="E851" s="3"/>
      <c r="F851" s="3"/>
      <c r="G851" s="3"/>
      <c r="H851" s="3"/>
      <c r="I851" s="3"/>
      <c r="J851" s="3"/>
      <c r="K851" s="3"/>
      <c r="L851" s="3"/>
      <c r="M851" s="3"/>
      <c r="N851" s="3"/>
      <c r="O851" s="3"/>
      <c r="P851" s="3"/>
      <c r="Q851" s="3"/>
      <c r="R851" s="3"/>
      <c r="S851" s="3"/>
      <c r="T851" s="3"/>
      <c r="U851" s="3"/>
      <c r="V851" s="3"/>
      <c r="W851" s="3"/>
      <c r="X851" s="3"/>
      <c r="Y851" s="3"/>
      <c r="Z851" s="3"/>
    </row>
    <row r="852" spans="1:26" ht="31.2">
      <c r="A852" s="1"/>
      <c r="B852" s="2"/>
      <c r="C852" s="2"/>
      <c r="D852" s="3"/>
      <c r="E852" s="3"/>
      <c r="F852" s="3"/>
      <c r="G852" s="3"/>
      <c r="H852" s="3"/>
      <c r="I852" s="3"/>
      <c r="J852" s="3"/>
      <c r="K852" s="3"/>
      <c r="L852" s="3"/>
      <c r="M852" s="3"/>
      <c r="N852" s="3"/>
      <c r="O852" s="3"/>
      <c r="P852" s="3"/>
      <c r="Q852" s="3"/>
      <c r="R852" s="3"/>
      <c r="S852" s="3"/>
      <c r="T852" s="3"/>
      <c r="U852" s="3"/>
      <c r="V852" s="3"/>
      <c r="W852" s="3"/>
      <c r="X852" s="3"/>
      <c r="Y852" s="3"/>
      <c r="Z852" s="3"/>
    </row>
    <row r="853" spans="1:26" ht="31.2">
      <c r="A853" s="1"/>
      <c r="B853" s="2"/>
      <c r="C853" s="2"/>
      <c r="D853" s="3"/>
      <c r="E853" s="3"/>
      <c r="F853" s="3"/>
      <c r="G853" s="3"/>
      <c r="H853" s="3"/>
      <c r="I853" s="3"/>
      <c r="J853" s="3"/>
      <c r="K853" s="3"/>
      <c r="L853" s="3"/>
      <c r="M853" s="3"/>
      <c r="N853" s="3"/>
      <c r="O853" s="3"/>
      <c r="P853" s="3"/>
      <c r="Q853" s="3"/>
      <c r="R853" s="3"/>
      <c r="S853" s="3"/>
      <c r="T853" s="3"/>
      <c r="U853" s="3"/>
      <c r="V853" s="3"/>
      <c r="W853" s="3"/>
      <c r="X853" s="3"/>
      <c r="Y853" s="3"/>
      <c r="Z853" s="3"/>
    </row>
    <row r="854" spans="1:26" ht="31.2">
      <c r="A854" s="1"/>
      <c r="B854" s="2"/>
      <c r="C854" s="2"/>
      <c r="D854" s="3"/>
      <c r="E854" s="3"/>
      <c r="F854" s="3"/>
      <c r="G854" s="3"/>
      <c r="H854" s="3"/>
      <c r="I854" s="3"/>
      <c r="J854" s="3"/>
      <c r="K854" s="3"/>
      <c r="L854" s="3"/>
      <c r="M854" s="3"/>
      <c r="N854" s="3"/>
      <c r="O854" s="3"/>
      <c r="P854" s="3"/>
      <c r="Q854" s="3"/>
      <c r="R854" s="3"/>
      <c r="S854" s="3"/>
      <c r="T854" s="3"/>
      <c r="U854" s="3"/>
      <c r="V854" s="3"/>
      <c r="W854" s="3"/>
      <c r="X854" s="3"/>
      <c r="Y854" s="3"/>
      <c r="Z854" s="3"/>
    </row>
    <row r="855" spans="1:26" ht="31.2">
      <c r="A855" s="1"/>
      <c r="B855" s="2"/>
      <c r="C855" s="2"/>
      <c r="D855" s="3"/>
      <c r="E855" s="3"/>
      <c r="F855" s="3"/>
      <c r="G855" s="3"/>
      <c r="H855" s="3"/>
      <c r="I855" s="3"/>
      <c r="J855" s="3"/>
      <c r="K855" s="3"/>
      <c r="L855" s="3"/>
      <c r="M855" s="3"/>
      <c r="N855" s="3"/>
      <c r="O855" s="3"/>
      <c r="P855" s="3"/>
      <c r="Q855" s="3"/>
      <c r="R855" s="3"/>
      <c r="S855" s="3"/>
      <c r="T855" s="3"/>
      <c r="U855" s="3"/>
      <c r="V855" s="3"/>
      <c r="W855" s="3"/>
      <c r="X855" s="3"/>
      <c r="Y855" s="3"/>
      <c r="Z855" s="3"/>
    </row>
    <row r="856" spans="1:26" ht="31.2">
      <c r="A856" s="1"/>
      <c r="B856" s="2"/>
      <c r="C856" s="2"/>
      <c r="D856" s="3"/>
      <c r="E856" s="3"/>
      <c r="F856" s="3"/>
      <c r="G856" s="3"/>
      <c r="H856" s="3"/>
      <c r="I856" s="3"/>
      <c r="J856" s="3"/>
      <c r="K856" s="3"/>
      <c r="L856" s="3"/>
      <c r="M856" s="3"/>
      <c r="N856" s="3"/>
      <c r="O856" s="3"/>
      <c r="P856" s="3"/>
      <c r="Q856" s="3"/>
      <c r="R856" s="3"/>
      <c r="S856" s="3"/>
      <c r="T856" s="3"/>
      <c r="U856" s="3"/>
      <c r="V856" s="3"/>
      <c r="W856" s="3"/>
      <c r="X856" s="3"/>
      <c r="Y856" s="3"/>
      <c r="Z856" s="3"/>
    </row>
    <row r="857" spans="1:26" ht="31.2">
      <c r="A857" s="1"/>
      <c r="B857" s="2"/>
      <c r="C857" s="2"/>
      <c r="D857" s="3"/>
      <c r="E857" s="3"/>
      <c r="F857" s="3"/>
      <c r="G857" s="3"/>
      <c r="H857" s="3"/>
      <c r="I857" s="3"/>
      <c r="J857" s="3"/>
      <c r="K857" s="3"/>
      <c r="L857" s="3"/>
      <c r="M857" s="3"/>
      <c r="N857" s="3"/>
      <c r="O857" s="3"/>
      <c r="P857" s="3"/>
      <c r="Q857" s="3"/>
      <c r="R857" s="3"/>
      <c r="S857" s="3"/>
      <c r="T857" s="3"/>
      <c r="U857" s="3"/>
      <c r="V857" s="3"/>
      <c r="W857" s="3"/>
      <c r="X857" s="3"/>
      <c r="Y857" s="3"/>
      <c r="Z857" s="3"/>
    </row>
    <row r="858" spans="1:26" ht="31.2">
      <c r="A858" s="1"/>
      <c r="B858" s="2"/>
      <c r="C858" s="2"/>
      <c r="D858" s="3"/>
      <c r="E858" s="3"/>
      <c r="F858" s="3"/>
      <c r="G858" s="3"/>
      <c r="H858" s="3"/>
      <c r="I858" s="3"/>
      <c r="J858" s="3"/>
      <c r="K858" s="3"/>
      <c r="L858" s="3"/>
      <c r="M858" s="3"/>
      <c r="N858" s="3"/>
      <c r="O858" s="3"/>
      <c r="P858" s="3"/>
      <c r="Q858" s="3"/>
      <c r="R858" s="3"/>
      <c r="S858" s="3"/>
      <c r="T858" s="3"/>
      <c r="U858" s="3"/>
      <c r="V858" s="3"/>
      <c r="W858" s="3"/>
      <c r="X858" s="3"/>
      <c r="Y858" s="3"/>
      <c r="Z858" s="3"/>
    </row>
    <row r="859" spans="1:26" ht="31.2">
      <c r="A859" s="1"/>
      <c r="B859" s="2"/>
      <c r="C859" s="2"/>
      <c r="D859" s="3"/>
      <c r="E859" s="3"/>
      <c r="F859" s="3"/>
      <c r="G859" s="3"/>
      <c r="H859" s="3"/>
      <c r="I859" s="3"/>
      <c r="J859" s="3"/>
      <c r="K859" s="3"/>
      <c r="L859" s="3"/>
      <c r="M859" s="3"/>
      <c r="N859" s="3"/>
      <c r="O859" s="3"/>
      <c r="P859" s="3"/>
      <c r="Q859" s="3"/>
      <c r="R859" s="3"/>
      <c r="S859" s="3"/>
      <c r="T859" s="3"/>
      <c r="U859" s="3"/>
      <c r="V859" s="3"/>
      <c r="W859" s="3"/>
      <c r="X859" s="3"/>
      <c r="Y859" s="3"/>
      <c r="Z859" s="3"/>
    </row>
    <row r="860" spans="1:26" ht="31.2">
      <c r="A860" s="1"/>
      <c r="B860" s="2"/>
      <c r="C860" s="2"/>
      <c r="D860" s="3"/>
      <c r="E860" s="3"/>
      <c r="F860" s="3"/>
      <c r="G860" s="3"/>
      <c r="H860" s="3"/>
      <c r="I860" s="3"/>
      <c r="J860" s="3"/>
      <c r="K860" s="3"/>
      <c r="L860" s="3"/>
      <c r="M860" s="3"/>
      <c r="N860" s="3"/>
      <c r="O860" s="3"/>
      <c r="P860" s="3"/>
      <c r="Q860" s="3"/>
      <c r="R860" s="3"/>
      <c r="S860" s="3"/>
      <c r="T860" s="3"/>
      <c r="U860" s="3"/>
      <c r="V860" s="3"/>
      <c r="W860" s="3"/>
      <c r="X860" s="3"/>
      <c r="Y860" s="3"/>
      <c r="Z860" s="3"/>
    </row>
    <row r="861" spans="1:26" ht="31.2">
      <c r="A861" s="1"/>
      <c r="B861" s="2"/>
      <c r="C861" s="2"/>
      <c r="D861" s="3"/>
      <c r="E861" s="3"/>
      <c r="F861" s="3"/>
      <c r="G861" s="3"/>
      <c r="H861" s="3"/>
      <c r="I861" s="3"/>
      <c r="J861" s="3"/>
      <c r="K861" s="3"/>
      <c r="L861" s="3"/>
      <c r="M861" s="3"/>
      <c r="N861" s="3"/>
      <c r="O861" s="3"/>
      <c r="P861" s="3"/>
      <c r="Q861" s="3"/>
      <c r="R861" s="3"/>
      <c r="S861" s="3"/>
      <c r="T861" s="3"/>
      <c r="U861" s="3"/>
      <c r="V861" s="3"/>
      <c r="W861" s="3"/>
      <c r="X861" s="3"/>
      <c r="Y861" s="3"/>
      <c r="Z861" s="3"/>
    </row>
    <row r="862" spans="1:26" ht="31.2">
      <c r="A862" s="1"/>
      <c r="B862" s="2"/>
      <c r="C862" s="2"/>
      <c r="D862" s="3"/>
      <c r="E862" s="3"/>
      <c r="F862" s="3"/>
      <c r="G862" s="3"/>
      <c r="H862" s="3"/>
      <c r="I862" s="3"/>
      <c r="J862" s="3"/>
      <c r="K862" s="3"/>
      <c r="L862" s="3"/>
      <c r="M862" s="3"/>
      <c r="N862" s="3"/>
      <c r="O862" s="3"/>
      <c r="P862" s="3"/>
      <c r="Q862" s="3"/>
      <c r="R862" s="3"/>
      <c r="S862" s="3"/>
      <c r="T862" s="3"/>
      <c r="U862" s="3"/>
      <c r="V862" s="3"/>
      <c r="W862" s="3"/>
      <c r="X862" s="3"/>
      <c r="Y862" s="3"/>
      <c r="Z862" s="3"/>
    </row>
    <row r="863" spans="1:26" ht="31.2">
      <c r="A863" s="1"/>
      <c r="B863" s="2"/>
      <c r="C863" s="2"/>
      <c r="D863" s="3"/>
      <c r="E863" s="3"/>
      <c r="F863" s="3"/>
      <c r="G863" s="3"/>
      <c r="H863" s="3"/>
      <c r="I863" s="3"/>
      <c r="J863" s="3"/>
      <c r="K863" s="3"/>
      <c r="L863" s="3"/>
      <c r="M863" s="3"/>
      <c r="N863" s="3"/>
      <c r="O863" s="3"/>
      <c r="P863" s="3"/>
      <c r="Q863" s="3"/>
      <c r="R863" s="3"/>
      <c r="S863" s="3"/>
      <c r="T863" s="3"/>
      <c r="U863" s="3"/>
      <c r="V863" s="3"/>
      <c r="W863" s="3"/>
      <c r="X863" s="3"/>
      <c r="Y863" s="3"/>
      <c r="Z863" s="3"/>
    </row>
    <row r="864" spans="1:26" ht="31.2">
      <c r="A864" s="1"/>
      <c r="B864" s="2"/>
      <c r="C864" s="2"/>
      <c r="D864" s="3"/>
      <c r="E864" s="3"/>
      <c r="F864" s="3"/>
      <c r="G864" s="3"/>
      <c r="H864" s="3"/>
      <c r="I864" s="3"/>
      <c r="J864" s="3"/>
      <c r="K864" s="3"/>
      <c r="L864" s="3"/>
      <c r="M864" s="3"/>
      <c r="N864" s="3"/>
      <c r="O864" s="3"/>
      <c r="P864" s="3"/>
      <c r="Q864" s="3"/>
      <c r="R864" s="3"/>
      <c r="S864" s="3"/>
      <c r="T864" s="3"/>
      <c r="U864" s="3"/>
      <c r="V864" s="3"/>
      <c r="W864" s="3"/>
      <c r="X864" s="3"/>
      <c r="Y864" s="3"/>
      <c r="Z864" s="3"/>
    </row>
    <row r="865" spans="1:26" ht="31.2">
      <c r="A865" s="1"/>
      <c r="B865" s="2"/>
      <c r="C865" s="2"/>
      <c r="D865" s="3"/>
      <c r="E865" s="3"/>
      <c r="F865" s="3"/>
      <c r="G865" s="3"/>
      <c r="H865" s="3"/>
      <c r="I865" s="3"/>
      <c r="J865" s="3"/>
      <c r="K865" s="3"/>
      <c r="L865" s="3"/>
      <c r="M865" s="3"/>
      <c r="N865" s="3"/>
      <c r="O865" s="3"/>
      <c r="P865" s="3"/>
      <c r="Q865" s="3"/>
      <c r="R865" s="3"/>
      <c r="S865" s="3"/>
      <c r="T865" s="3"/>
      <c r="U865" s="3"/>
      <c r="V865" s="3"/>
      <c r="W865" s="3"/>
      <c r="X865" s="3"/>
      <c r="Y865" s="3"/>
      <c r="Z865" s="3"/>
    </row>
    <row r="866" spans="1:26" ht="31.2">
      <c r="A866" s="1"/>
      <c r="B866" s="2"/>
      <c r="C866" s="2"/>
      <c r="D866" s="3"/>
      <c r="E866" s="3"/>
      <c r="F866" s="3"/>
      <c r="G866" s="3"/>
      <c r="H866" s="3"/>
      <c r="I866" s="3"/>
      <c r="J866" s="3"/>
      <c r="K866" s="3"/>
      <c r="L866" s="3"/>
      <c r="M866" s="3"/>
      <c r="N866" s="3"/>
      <c r="O866" s="3"/>
      <c r="P866" s="3"/>
      <c r="Q866" s="3"/>
      <c r="R866" s="3"/>
      <c r="S866" s="3"/>
      <c r="T866" s="3"/>
      <c r="U866" s="3"/>
      <c r="V866" s="3"/>
      <c r="W866" s="3"/>
      <c r="X866" s="3"/>
      <c r="Y866" s="3"/>
      <c r="Z866" s="3"/>
    </row>
    <row r="867" spans="1:26" ht="31.2">
      <c r="A867" s="1"/>
      <c r="B867" s="2"/>
      <c r="C867" s="2"/>
      <c r="D867" s="3"/>
      <c r="E867" s="3"/>
      <c r="F867" s="3"/>
      <c r="G867" s="3"/>
      <c r="H867" s="3"/>
      <c r="I867" s="3"/>
      <c r="J867" s="3"/>
      <c r="K867" s="3"/>
      <c r="L867" s="3"/>
      <c r="M867" s="3"/>
      <c r="N867" s="3"/>
      <c r="O867" s="3"/>
      <c r="P867" s="3"/>
      <c r="Q867" s="3"/>
      <c r="R867" s="3"/>
      <c r="S867" s="3"/>
      <c r="T867" s="3"/>
      <c r="U867" s="3"/>
      <c r="V867" s="3"/>
      <c r="W867" s="3"/>
      <c r="X867" s="3"/>
      <c r="Y867" s="3"/>
      <c r="Z867" s="3"/>
    </row>
    <row r="868" spans="1:26" ht="31.2">
      <c r="A868" s="1"/>
      <c r="B868" s="2"/>
      <c r="C868" s="2"/>
      <c r="D868" s="3"/>
      <c r="E868" s="3"/>
      <c r="F868" s="3"/>
      <c r="G868" s="3"/>
      <c r="H868" s="3"/>
      <c r="I868" s="3"/>
      <c r="J868" s="3"/>
      <c r="K868" s="3"/>
      <c r="L868" s="3"/>
      <c r="M868" s="3"/>
      <c r="N868" s="3"/>
      <c r="O868" s="3"/>
      <c r="P868" s="3"/>
      <c r="Q868" s="3"/>
      <c r="R868" s="3"/>
      <c r="S868" s="3"/>
      <c r="T868" s="3"/>
      <c r="U868" s="3"/>
      <c r="V868" s="3"/>
      <c r="W868" s="3"/>
      <c r="X868" s="3"/>
      <c r="Y868" s="3"/>
      <c r="Z868" s="3"/>
    </row>
    <row r="869" spans="1:26" ht="31.2">
      <c r="A869" s="1"/>
      <c r="B869" s="2"/>
      <c r="C869" s="2"/>
      <c r="D869" s="3"/>
      <c r="E869" s="3"/>
      <c r="F869" s="3"/>
      <c r="G869" s="3"/>
      <c r="H869" s="3"/>
      <c r="I869" s="3"/>
      <c r="J869" s="3"/>
      <c r="K869" s="3"/>
      <c r="L869" s="3"/>
      <c r="M869" s="3"/>
      <c r="N869" s="3"/>
      <c r="O869" s="3"/>
      <c r="P869" s="3"/>
      <c r="Q869" s="3"/>
      <c r="R869" s="3"/>
      <c r="S869" s="3"/>
      <c r="T869" s="3"/>
      <c r="U869" s="3"/>
      <c r="V869" s="3"/>
      <c r="W869" s="3"/>
      <c r="X869" s="3"/>
      <c r="Y869" s="3"/>
      <c r="Z869" s="3"/>
    </row>
    <row r="870" spans="1:26" ht="31.2">
      <c r="A870" s="1"/>
      <c r="B870" s="2"/>
      <c r="C870" s="2"/>
      <c r="D870" s="3"/>
      <c r="E870" s="3"/>
      <c r="F870" s="3"/>
      <c r="G870" s="3"/>
      <c r="H870" s="3"/>
      <c r="I870" s="3"/>
      <c r="J870" s="3"/>
      <c r="K870" s="3"/>
      <c r="L870" s="3"/>
      <c r="M870" s="3"/>
      <c r="N870" s="3"/>
      <c r="O870" s="3"/>
      <c r="P870" s="3"/>
      <c r="Q870" s="3"/>
      <c r="R870" s="3"/>
      <c r="S870" s="3"/>
      <c r="T870" s="3"/>
      <c r="U870" s="3"/>
      <c r="V870" s="3"/>
      <c r="W870" s="3"/>
      <c r="X870" s="3"/>
      <c r="Y870" s="3"/>
      <c r="Z870" s="3"/>
    </row>
    <row r="871" spans="1:26" ht="31.2">
      <c r="A871" s="1"/>
      <c r="B871" s="2"/>
      <c r="C871" s="2"/>
      <c r="D871" s="3"/>
      <c r="E871" s="3"/>
      <c r="F871" s="3"/>
      <c r="G871" s="3"/>
      <c r="H871" s="3"/>
      <c r="I871" s="3"/>
      <c r="J871" s="3"/>
      <c r="K871" s="3"/>
      <c r="L871" s="3"/>
      <c r="M871" s="3"/>
      <c r="N871" s="3"/>
      <c r="O871" s="3"/>
      <c r="P871" s="3"/>
      <c r="Q871" s="3"/>
      <c r="R871" s="3"/>
      <c r="S871" s="3"/>
      <c r="T871" s="3"/>
      <c r="U871" s="3"/>
      <c r="V871" s="3"/>
      <c r="W871" s="3"/>
      <c r="X871" s="3"/>
      <c r="Y871" s="3"/>
      <c r="Z871" s="3"/>
    </row>
    <row r="872" spans="1:26" ht="31.2">
      <c r="A872" s="1"/>
      <c r="B872" s="2"/>
      <c r="C872" s="2"/>
      <c r="D872" s="3"/>
      <c r="E872" s="3"/>
      <c r="F872" s="3"/>
      <c r="G872" s="3"/>
      <c r="H872" s="3"/>
      <c r="I872" s="3"/>
      <c r="J872" s="3"/>
      <c r="K872" s="3"/>
      <c r="L872" s="3"/>
      <c r="M872" s="3"/>
      <c r="N872" s="3"/>
      <c r="O872" s="3"/>
      <c r="P872" s="3"/>
      <c r="Q872" s="3"/>
      <c r="R872" s="3"/>
      <c r="S872" s="3"/>
      <c r="T872" s="3"/>
      <c r="U872" s="3"/>
      <c r="V872" s="3"/>
      <c r="W872" s="3"/>
      <c r="X872" s="3"/>
      <c r="Y872" s="3"/>
      <c r="Z872" s="3"/>
    </row>
    <row r="873" spans="1:26" ht="31.2">
      <c r="A873" s="1"/>
      <c r="B873" s="2"/>
      <c r="C873" s="2"/>
      <c r="D873" s="3"/>
      <c r="E873" s="3"/>
      <c r="F873" s="3"/>
      <c r="G873" s="3"/>
      <c r="H873" s="3"/>
      <c r="I873" s="3"/>
      <c r="J873" s="3"/>
      <c r="K873" s="3"/>
      <c r="L873" s="3"/>
      <c r="M873" s="3"/>
      <c r="N873" s="3"/>
      <c r="O873" s="3"/>
      <c r="P873" s="3"/>
      <c r="Q873" s="3"/>
      <c r="R873" s="3"/>
      <c r="S873" s="3"/>
      <c r="T873" s="3"/>
      <c r="U873" s="3"/>
      <c r="V873" s="3"/>
      <c r="W873" s="3"/>
      <c r="X873" s="3"/>
      <c r="Y873" s="3"/>
      <c r="Z873" s="3"/>
    </row>
    <row r="874" spans="1:26" ht="31.2">
      <c r="A874" s="1"/>
      <c r="B874" s="2"/>
      <c r="C874" s="2"/>
      <c r="D874" s="3"/>
      <c r="E874" s="3"/>
      <c r="F874" s="3"/>
      <c r="G874" s="3"/>
      <c r="H874" s="3"/>
      <c r="I874" s="3"/>
      <c r="J874" s="3"/>
      <c r="K874" s="3"/>
      <c r="L874" s="3"/>
      <c r="M874" s="3"/>
      <c r="N874" s="3"/>
      <c r="O874" s="3"/>
      <c r="P874" s="3"/>
      <c r="Q874" s="3"/>
      <c r="R874" s="3"/>
      <c r="S874" s="3"/>
      <c r="T874" s="3"/>
      <c r="U874" s="3"/>
      <c r="V874" s="3"/>
      <c r="W874" s="3"/>
      <c r="X874" s="3"/>
      <c r="Y874" s="3"/>
      <c r="Z874" s="3"/>
    </row>
    <row r="875" spans="1:26" ht="31.2">
      <c r="A875" s="1"/>
      <c r="B875" s="2"/>
      <c r="C875" s="2"/>
      <c r="D875" s="3"/>
      <c r="E875" s="3"/>
      <c r="F875" s="3"/>
      <c r="G875" s="3"/>
      <c r="H875" s="3"/>
      <c r="I875" s="3"/>
      <c r="J875" s="3"/>
      <c r="K875" s="3"/>
      <c r="L875" s="3"/>
      <c r="M875" s="3"/>
      <c r="N875" s="3"/>
      <c r="O875" s="3"/>
      <c r="P875" s="3"/>
      <c r="Q875" s="3"/>
      <c r="R875" s="3"/>
      <c r="S875" s="3"/>
      <c r="T875" s="3"/>
      <c r="U875" s="3"/>
      <c r="V875" s="3"/>
      <c r="W875" s="3"/>
      <c r="X875" s="3"/>
      <c r="Y875" s="3"/>
      <c r="Z875" s="3"/>
    </row>
    <row r="876" spans="1:26" ht="31.2">
      <c r="A876" s="1"/>
      <c r="B876" s="2"/>
      <c r="C876" s="2"/>
      <c r="D876" s="3"/>
      <c r="E876" s="3"/>
      <c r="F876" s="3"/>
      <c r="G876" s="3"/>
      <c r="H876" s="3"/>
      <c r="I876" s="3"/>
      <c r="J876" s="3"/>
      <c r="K876" s="3"/>
      <c r="L876" s="3"/>
      <c r="M876" s="3"/>
      <c r="N876" s="3"/>
      <c r="O876" s="3"/>
      <c r="P876" s="3"/>
      <c r="Q876" s="3"/>
      <c r="R876" s="3"/>
      <c r="S876" s="3"/>
      <c r="T876" s="3"/>
      <c r="U876" s="3"/>
      <c r="V876" s="3"/>
      <c r="W876" s="3"/>
      <c r="X876" s="3"/>
      <c r="Y876" s="3"/>
      <c r="Z876" s="3"/>
    </row>
    <row r="877" spans="1:26" ht="31.2">
      <c r="A877" s="1"/>
      <c r="B877" s="2"/>
      <c r="C877" s="2"/>
      <c r="D877" s="3"/>
      <c r="E877" s="3"/>
      <c r="F877" s="3"/>
      <c r="G877" s="3"/>
      <c r="H877" s="3"/>
      <c r="I877" s="3"/>
      <c r="J877" s="3"/>
      <c r="K877" s="3"/>
      <c r="L877" s="3"/>
      <c r="M877" s="3"/>
      <c r="N877" s="3"/>
      <c r="O877" s="3"/>
      <c r="P877" s="3"/>
      <c r="Q877" s="3"/>
      <c r="R877" s="3"/>
      <c r="S877" s="3"/>
      <c r="T877" s="3"/>
      <c r="U877" s="3"/>
      <c r="V877" s="3"/>
      <c r="W877" s="3"/>
      <c r="X877" s="3"/>
      <c r="Y877" s="3"/>
      <c r="Z877" s="3"/>
    </row>
    <row r="878" spans="1:26" ht="31.2">
      <c r="A878" s="1"/>
      <c r="B878" s="2"/>
      <c r="C878" s="2"/>
      <c r="D878" s="3"/>
      <c r="E878" s="3"/>
      <c r="F878" s="3"/>
      <c r="G878" s="3"/>
      <c r="H878" s="3"/>
      <c r="I878" s="3"/>
      <c r="J878" s="3"/>
      <c r="K878" s="3"/>
      <c r="L878" s="3"/>
      <c r="M878" s="3"/>
      <c r="N878" s="3"/>
      <c r="O878" s="3"/>
      <c r="P878" s="3"/>
      <c r="Q878" s="3"/>
      <c r="R878" s="3"/>
      <c r="S878" s="3"/>
      <c r="T878" s="3"/>
      <c r="U878" s="3"/>
      <c r="V878" s="3"/>
      <c r="W878" s="3"/>
      <c r="X878" s="3"/>
      <c r="Y878" s="3"/>
      <c r="Z878" s="3"/>
    </row>
    <row r="879" spans="1:26" ht="31.2">
      <c r="A879" s="1"/>
      <c r="B879" s="2"/>
      <c r="C879" s="2"/>
      <c r="D879" s="3"/>
      <c r="E879" s="3"/>
      <c r="F879" s="3"/>
      <c r="G879" s="3"/>
      <c r="H879" s="3"/>
      <c r="I879" s="3"/>
      <c r="J879" s="3"/>
      <c r="K879" s="3"/>
      <c r="L879" s="3"/>
      <c r="M879" s="3"/>
      <c r="N879" s="3"/>
      <c r="O879" s="3"/>
      <c r="P879" s="3"/>
      <c r="Q879" s="3"/>
      <c r="R879" s="3"/>
      <c r="S879" s="3"/>
      <c r="T879" s="3"/>
      <c r="U879" s="3"/>
      <c r="V879" s="3"/>
      <c r="W879" s="3"/>
      <c r="X879" s="3"/>
      <c r="Y879" s="3"/>
      <c r="Z879" s="3"/>
    </row>
    <row r="880" spans="1:26" ht="31.2">
      <c r="A880" s="1"/>
      <c r="B880" s="2"/>
      <c r="C880" s="2"/>
      <c r="D880" s="3"/>
      <c r="E880" s="3"/>
      <c r="F880" s="3"/>
      <c r="G880" s="3"/>
      <c r="H880" s="3"/>
      <c r="I880" s="3"/>
      <c r="J880" s="3"/>
      <c r="K880" s="3"/>
      <c r="L880" s="3"/>
      <c r="M880" s="3"/>
      <c r="N880" s="3"/>
      <c r="O880" s="3"/>
      <c r="P880" s="3"/>
      <c r="Q880" s="3"/>
      <c r="R880" s="3"/>
      <c r="S880" s="3"/>
      <c r="T880" s="3"/>
      <c r="U880" s="3"/>
      <c r="V880" s="3"/>
      <c r="W880" s="3"/>
      <c r="X880" s="3"/>
      <c r="Y880" s="3"/>
      <c r="Z880" s="3"/>
    </row>
    <row r="881" spans="1:26" ht="31.2">
      <c r="A881" s="1"/>
      <c r="B881" s="2"/>
      <c r="C881" s="2"/>
      <c r="D881" s="3"/>
      <c r="E881" s="3"/>
      <c r="F881" s="3"/>
      <c r="G881" s="3"/>
      <c r="H881" s="3"/>
      <c r="I881" s="3"/>
      <c r="J881" s="3"/>
      <c r="K881" s="3"/>
      <c r="L881" s="3"/>
      <c r="M881" s="3"/>
      <c r="N881" s="3"/>
      <c r="O881" s="3"/>
      <c r="P881" s="3"/>
      <c r="Q881" s="3"/>
      <c r="R881" s="3"/>
      <c r="S881" s="3"/>
      <c r="T881" s="3"/>
      <c r="U881" s="3"/>
      <c r="V881" s="3"/>
      <c r="W881" s="3"/>
      <c r="X881" s="3"/>
      <c r="Y881" s="3"/>
      <c r="Z881" s="3"/>
    </row>
    <row r="882" spans="1:26" ht="31.2">
      <c r="A882" s="1"/>
      <c r="B882" s="2"/>
      <c r="C882" s="2"/>
      <c r="D882" s="3"/>
      <c r="E882" s="3"/>
      <c r="F882" s="3"/>
      <c r="G882" s="3"/>
      <c r="H882" s="3"/>
      <c r="I882" s="3"/>
      <c r="J882" s="3"/>
      <c r="K882" s="3"/>
      <c r="L882" s="3"/>
      <c r="M882" s="3"/>
      <c r="N882" s="3"/>
      <c r="O882" s="3"/>
      <c r="P882" s="3"/>
      <c r="Q882" s="3"/>
      <c r="R882" s="3"/>
      <c r="S882" s="3"/>
      <c r="T882" s="3"/>
      <c r="U882" s="3"/>
      <c r="V882" s="3"/>
      <c r="W882" s="3"/>
      <c r="X882" s="3"/>
      <c r="Y882" s="3"/>
      <c r="Z882" s="3"/>
    </row>
    <row r="883" spans="1:26" ht="31.2">
      <c r="A883" s="1"/>
      <c r="B883" s="2"/>
      <c r="C883" s="2"/>
      <c r="D883" s="3"/>
      <c r="E883" s="3"/>
      <c r="F883" s="3"/>
      <c r="G883" s="3"/>
      <c r="H883" s="3"/>
      <c r="I883" s="3"/>
      <c r="J883" s="3"/>
      <c r="K883" s="3"/>
      <c r="L883" s="3"/>
      <c r="M883" s="3"/>
      <c r="N883" s="3"/>
      <c r="O883" s="3"/>
      <c r="P883" s="3"/>
      <c r="Q883" s="3"/>
      <c r="R883" s="3"/>
      <c r="S883" s="3"/>
      <c r="T883" s="3"/>
      <c r="U883" s="3"/>
      <c r="V883" s="3"/>
      <c r="W883" s="3"/>
      <c r="X883" s="3"/>
      <c r="Y883" s="3"/>
      <c r="Z883" s="3"/>
    </row>
    <row r="884" spans="1:26" ht="31.2">
      <c r="A884" s="1"/>
      <c r="B884" s="2"/>
      <c r="C884" s="2"/>
      <c r="D884" s="3"/>
      <c r="E884" s="3"/>
      <c r="F884" s="3"/>
      <c r="G884" s="3"/>
      <c r="H884" s="3"/>
      <c r="I884" s="3"/>
      <c r="J884" s="3"/>
      <c r="K884" s="3"/>
      <c r="L884" s="3"/>
      <c r="M884" s="3"/>
      <c r="N884" s="3"/>
      <c r="O884" s="3"/>
      <c r="P884" s="3"/>
      <c r="Q884" s="3"/>
      <c r="R884" s="3"/>
      <c r="S884" s="3"/>
      <c r="T884" s="3"/>
      <c r="U884" s="3"/>
      <c r="V884" s="3"/>
      <c r="W884" s="3"/>
      <c r="X884" s="3"/>
      <c r="Y884" s="3"/>
      <c r="Z884" s="3"/>
    </row>
    <row r="885" spans="1:26" ht="31.2">
      <c r="A885" s="1"/>
      <c r="B885" s="2"/>
      <c r="C885" s="2"/>
      <c r="D885" s="3"/>
      <c r="E885" s="3"/>
      <c r="F885" s="3"/>
      <c r="G885" s="3"/>
      <c r="H885" s="3"/>
      <c r="I885" s="3"/>
      <c r="J885" s="3"/>
      <c r="K885" s="3"/>
      <c r="L885" s="3"/>
      <c r="M885" s="3"/>
      <c r="N885" s="3"/>
      <c r="O885" s="3"/>
      <c r="P885" s="3"/>
      <c r="Q885" s="3"/>
      <c r="R885" s="3"/>
      <c r="S885" s="3"/>
      <c r="T885" s="3"/>
      <c r="U885" s="3"/>
      <c r="V885" s="3"/>
      <c r="W885" s="3"/>
      <c r="X885" s="3"/>
      <c r="Y885" s="3"/>
      <c r="Z885" s="3"/>
    </row>
    <row r="886" spans="1:26" ht="31.2">
      <c r="A886" s="1"/>
      <c r="B886" s="2"/>
      <c r="C886" s="2"/>
      <c r="D886" s="3"/>
      <c r="E886" s="3"/>
      <c r="F886" s="3"/>
      <c r="G886" s="3"/>
      <c r="H886" s="3"/>
      <c r="I886" s="3"/>
      <c r="J886" s="3"/>
      <c r="K886" s="3"/>
      <c r="L886" s="3"/>
      <c r="M886" s="3"/>
      <c r="N886" s="3"/>
      <c r="O886" s="3"/>
      <c r="P886" s="3"/>
      <c r="Q886" s="3"/>
      <c r="R886" s="3"/>
      <c r="S886" s="3"/>
      <c r="T886" s="3"/>
      <c r="U886" s="3"/>
      <c r="V886" s="3"/>
      <c r="W886" s="3"/>
      <c r="X886" s="3"/>
      <c r="Y886" s="3"/>
      <c r="Z886" s="3"/>
    </row>
    <row r="887" spans="1:26" ht="31.2">
      <c r="A887" s="1"/>
      <c r="B887" s="2"/>
      <c r="C887" s="2"/>
      <c r="D887" s="3"/>
      <c r="E887" s="3"/>
      <c r="F887" s="3"/>
      <c r="G887" s="3"/>
      <c r="H887" s="3"/>
      <c r="I887" s="3"/>
      <c r="J887" s="3"/>
      <c r="K887" s="3"/>
      <c r="L887" s="3"/>
      <c r="M887" s="3"/>
      <c r="N887" s="3"/>
      <c r="O887" s="3"/>
      <c r="P887" s="3"/>
      <c r="Q887" s="3"/>
      <c r="R887" s="3"/>
      <c r="S887" s="3"/>
      <c r="T887" s="3"/>
      <c r="U887" s="3"/>
      <c r="V887" s="3"/>
      <c r="W887" s="3"/>
      <c r="X887" s="3"/>
      <c r="Y887" s="3"/>
      <c r="Z887" s="3"/>
    </row>
    <row r="888" spans="1:26" ht="31.2">
      <c r="A888" s="1"/>
      <c r="B888" s="2"/>
      <c r="C888" s="2"/>
      <c r="D888" s="3"/>
      <c r="E888" s="3"/>
      <c r="F888" s="3"/>
      <c r="G888" s="3"/>
      <c r="H888" s="3"/>
      <c r="I888" s="3"/>
      <c r="J888" s="3"/>
      <c r="K888" s="3"/>
      <c r="L888" s="3"/>
      <c r="M888" s="3"/>
      <c r="N888" s="3"/>
      <c r="O888" s="3"/>
      <c r="P888" s="3"/>
      <c r="Q888" s="3"/>
      <c r="R888" s="3"/>
      <c r="S888" s="3"/>
      <c r="T888" s="3"/>
      <c r="U888" s="3"/>
      <c r="V888" s="3"/>
      <c r="W888" s="3"/>
      <c r="X888" s="3"/>
      <c r="Y888" s="3"/>
      <c r="Z888" s="3"/>
    </row>
    <row r="889" spans="1:26" ht="31.2">
      <c r="A889" s="1"/>
      <c r="B889" s="2"/>
      <c r="C889" s="2"/>
      <c r="D889" s="3"/>
      <c r="E889" s="3"/>
      <c r="F889" s="3"/>
      <c r="G889" s="3"/>
      <c r="H889" s="3"/>
      <c r="I889" s="3"/>
      <c r="J889" s="3"/>
      <c r="K889" s="3"/>
      <c r="L889" s="3"/>
      <c r="M889" s="3"/>
      <c r="N889" s="3"/>
      <c r="O889" s="3"/>
      <c r="P889" s="3"/>
      <c r="Q889" s="3"/>
      <c r="R889" s="3"/>
      <c r="S889" s="3"/>
      <c r="T889" s="3"/>
      <c r="U889" s="3"/>
      <c r="V889" s="3"/>
      <c r="W889" s="3"/>
      <c r="X889" s="3"/>
      <c r="Y889" s="3"/>
      <c r="Z889" s="3"/>
    </row>
    <row r="890" spans="1:26" ht="31.2">
      <c r="A890" s="1"/>
      <c r="B890" s="2"/>
      <c r="C890" s="2"/>
      <c r="D890" s="3"/>
      <c r="E890" s="3"/>
      <c r="F890" s="3"/>
      <c r="G890" s="3"/>
      <c r="H890" s="3"/>
      <c r="I890" s="3"/>
      <c r="J890" s="3"/>
      <c r="K890" s="3"/>
      <c r="L890" s="3"/>
      <c r="M890" s="3"/>
      <c r="N890" s="3"/>
      <c r="O890" s="3"/>
      <c r="P890" s="3"/>
      <c r="Q890" s="3"/>
      <c r="R890" s="3"/>
      <c r="S890" s="3"/>
      <c r="T890" s="3"/>
      <c r="U890" s="3"/>
      <c r="V890" s="3"/>
      <c r="W890" s="3"/>
      <c r="X890" s="3"/>
      <c r="Y890" s="3"/>
      <c r="Z890" s="3"/>
    </row>
    <row r="891" spans="1:26" ht="31.2">
      <c r="A891" s="1"/>
      <c r="B891" s="2"/>
      <c r="C891" s="2"/>
      <c r="D891" s="3"/>
      <c r="E891" s="3"/>
      <c r="F891" s="3"/>
      <c r="G891" s="3"/>
      <c r="H891" s="3"/>
      <c r="I891" s="3"/>
      <c r="J891" s="3"/>
      <c r="K891" s="3"/>
      <c r="L891" s="3"/>
      <c r="M891" s="3"/>
      <c r="N891" s="3"/>
      <c r="O891" s="3"/>
      <c r="P891" s="3"/>
      <c r="Q891" s="3"/>
      <c r="R891" s="3"/>
      <c r="S891" s="3"/>
      <c r="T891" s="3"/>
      <c r="U891" s="3"/>
      <c r="V891" s="3"/>
      <c r="W891" s="3"/>
      <c r="X891" s="3"/>
      <c r="Y891" s="3"/>
      <c r="Z891" s="3"/>
    </row>
    <row r="892" spans="1:26" ht="31.2">
      <c r="A892" s="1"/>
      <c r="B892" s="2"/>
      <c r="C892" s="2"/>
      <c r="D892" s="3"/>
      <c r="E892" s="3"/>
      <c r="F892" s="3"/>
      <c r="G892" s="3"/>
      <c r="H892" s="3"/>
      <c r="I892" s="3"/>
      <c r="J892" s="3"/>
      <c r="K892" s="3"/>
      <c r="L892" s="3"/>
      <c r="M892" s="3"/>
      <c r="N892" s="3"/>
      <c r="O892" s="3"/>
      <c r="P892" s="3"/>
      <c r="Q892" s="3"/>
      <c r="R892" s="3"/>
      <c r="S892" s="3"/>
      <c r="T892" s="3"/>
      <c r="U892" s="3"/>
      <c r="V892" s="3"/>
      <c r="W892" s="3"/>
      <c r="X892" s="3"/>
      <c r="Y892" s="3"/>
      <c r="Z892" s="3"/>
    </row>
    <row r="893" spans="1:26" ht="31.2">
      <c r="A893" s="1"/>
      <c r="B893" s="2"/>
      <c r="C893" s="2"/>
      <c r="D893" s="3"/>
      <c r="E893" s="3"/>
      <c r="F893" s="3"/>
      <c r="G893" s="3"/>
      <c r="H893" s="3"/>
      <c r="I893" s="3"/>
      <c r="J893" s="3"/>
      <c r="K893" s="3"/>
      <c r="L893" s="3"/>
      <c r="M893" s="3"/>
      <c r="N893" s="3"/>
      <c r="O893" s="3"/>
      <c r="P893" s="3"/>
      <c r="Q893" s="3"/>
      <c r="R893" s="3"/>
      <c r="S893" s="3"/>
      <c r="T893" s="3"/>
      <c r="U893" s="3"/>
      <c r="V893" s="3"/>
      <c r="W893" s="3"/>
      <c r="X893" s="3"/>
      <c r="Y893" s="3"/>
      <c r="Z893" s="3"/>
    </row>
    <row r="894" spans="1:26" ht="31.2">
      <c r="A894" s="1"/>
      <c r="B894" s="2"/>
      <c r="C894" s="2"/>
      <c r="D894" s="3"/>
      <c r="E894" s="3"/>
      <c r="F894" s="3"/>
      <c r="G894" s="3"/>
      <c r="H894" s="3"/>
      <c r="I894" s="3"/>
      <c r="J894" s="3"/>
      <c r="K894" s="3"/>
      <c r="L894" s="3"/>
      <c r="M894" s="3"/>
      <c r="N894" s="3"/>
      <c r="O894" s="3"/>
      <c r="P894" s="3"/>
      <c r="Q894" s="3"/>
      <c r="R894" s="3"/>
      <c r="S894" s="3"/>
      <c r="T894" s="3"/>
      <c r="U894" s="3"/>
      <c r="V894" s="3"/>
      <c r="W894" s="3"/>
      <c r="X894" s="3"/>
      <c r="Y894" s="3"/>
      <c r="Z894" s="3"/>
    </row>
    <row r="895" spans="1:26" ht="31.2">
      <c r="A895" s="1"/>
      <c r="B895" s="2"/>
      <c r="C895" s="2"/>
      <c r="D895" s="3"/>
      <c r="E895" s="3"/>
      <c r="F895" s="3"/>
      <c r="G895" s="3"/>
      <c r="H895" s="3"/>
      <c r="I895" s="3"/>
      <c r="J895" s="3"/>
      <c r="K895" s="3"/>
      <c r="L895" s="3"/>
      <c r="M895" s="3"/>
      <c r="N895" s="3"/>
      <c r="O895" s="3"/>
      <c r="P895" s="3"/>
      <c r="Q895" s="3"/>
      <c r="R895" s="3"/>
      <c r="S895" s="3"/>
      <c r="T895" s="3"/>
      <c r="U895" s="3"/>
      <c r="V895" s="3"/>
      <c r="W895" s="3"/>
      <c r="X895" s="3"/>
      <c r="Y895" s="3"/>
      <c r="Z895" s="3"/>
    </row>
    <row r="896" spans="1:26" ht="31.2">
      <c r="A896" s="1"/>
      <c r="B896" s="2"/>
      <c r="C896" s="2"/>
      <c r="D896" s="3"/>
      <c r="E896" s="3"/>
      <c r="F896" s="3"/>
      <c r="G896" s="3"/>
      <c r="H896" s="3"/>
      <c r="I896" s="3"/>
      <c r="J896" s="3"/>
      <c r="K896" s="3"/>
      <c r="L896" s="3"/>
      <c r="M896" s="3"/>
      <c r="N896" s="3"/>
      <c r="O896" s="3"/>
      <c r="P896" s="3"/>
      <c r="Q896" s="3"/>
      <c r="R896" s="3"/>
      <c r="S896" s="3"/>
      <c r="T896" s="3"/>
      <c r="U896" s="3"/>
      <c r="V896" s="3"/>
      <c r="W896" s="3"/>
      <c r="X896" s="3"/>
      <c r="Y896" s="3"/>
      <c r="Z896" s="3"/>
    </row>
    <row r="897" spans="1:26" ht="31.2">
      <c r="A897" s="1"/>
      <c r="B897" s="2"/>
      <c r="C897" s="2"/>
      <c r="D897" s="3"/>
      <c r="E897" s="3"/>
      <c r="F897" s="3"/>
      <c r="G897" s="3"/>
      <c r="H897" s="3"/>
      <c r="I897" s="3"/>
      <c r="J897" s="3"/>
      <c r="K897" s="3"/>
      <c r="L897" s="3"/>
      <c r="M897" s="3"/>
      <c r="N897" s="3"/>
      <c r="O897" s="3"/>
      <c r="P897" s="3"/>
      <c r="Q897" s="3"/>
      <c r="R897" s="3"/>
      <c r="S897" s="3"/>
      <c r="T897" s="3"/>
      <c r="U897" s="3"/>
      <c r="V897" s="3"/>
      <c r="W897" s="3"/>
      <c r="X897" s="3"/>
      <c r="Y897" s="3"/>
      <c r="Z897" s="3"/>
    </row>
    <row r="898" spans="1:26" ht="31.2">
      <c r="A898" s="1"/>
      <c r="B898" s="2"/>
      <c r="C898" s="2"/>
      <c r="D898" s="3"/>
      <c r="E898" s="3"/>
      <c r="F898" s="3"/>
      <c r="G898" s="3"/>
      <c r="H898" s="3"/>
      <c r="I898" s="3"/>
      <c r="J898" s="3"/>
      <c r="K898" s="3"/>
      <c r="L898" s="3"/>
      <c r="M898" s="3"/>
      <c r="N898" s="3"/>
      <c r="O898" s="3"/>
      <c r="P898" s="3"/>
      <c r="Q898" s="3"/>
      <c r="R898" s="3"/>
      <c r="S898" s="3"/>
      <c r="T898" s="3"/>
      <c r="U898" s="3"/>
      <c r="V898" s="3"/>
      <c r="W898" s="3"/>
      <c r="X898" s="3"/>
      <c r="Y898" s="3"/>
      <c r="Z898" s="3"/>
    </row>
    <row r="899" spans="1:26" ht="31.2">
      <c r="A899" s="1"/>
      <c r="B899" s="2"/>
      <c r="C899" s="2"/>
      <c r="D899" s="3"/>
      <c r="E899" s="3"/>
      <c r="F899" s="3"/>
      <c r="G899" s="3"/>
      <c r="H899" s="3"/>
      <c r="I899" s="3"/>
      <c r="J899" s="3"/>
      <c r="K899" s="3"/>
      <c r="L899" s="3"/>
      <c r="M899" s="3"/>
      <c r="N899" s="3"/>
      <c r="O899" s="3"/>
      <c r="P899" s="3"/>
      <c r="Q899" s="3"/>
      <c r="R899" s="3"/>
      <c r="S899" s="3"/>
      <c r="T899" s="3"/>
      <c r="U899" s="3"/>
      <c r="V899" s="3"/>
      <c r="W899" s="3"/>
      <c r="X899" s="3"/>
      <c r="Y899" s="3"/>
      <c r="Z899" s="3"/>
    </row>
    <row r="900" spans="1:26" ht="31.2">
      <c r="A900" s="1"/>
      <c r="B900" s="2"/>
      <c r="C900" s="2"/>
      <c r="D900" s="3"/>
      <c r="E900" s="3"/>
      <c r="F900" s="3"/>
      <c r="G900" s="3"/>
      <c r="H900" s="3"/>
      <c r="I900" s="3"/>
      <c r="J900" s="3"/>
      <c r="K900" s="3"/>
      <c r="L900" s="3"/>
      <c r="M900" s="3"/>
      <c r="N900" s="3"/>
      <c r="O900" s="3"/>
      <c r="P900" s="3"/>
      <c r="Q900" s="3"/>
      <c r="R900" s="3"/>
      <c r="S900" s="3"/>
      <c r="T900" s="3"/>
      <c r="U900" s="3"/>
      <c r="V900" s="3"/>
      <c r="W900" s="3"/>
      <c r="X900" s="3"/>
      <c r="Y900" s="3"/>
      <c r="Z900" s="3"/>
    </row>
    <row r="901" spans="1:26" ht="31.2">
      <c r="A901" s="1"/>
      <c r="B901" s="2"/>
      <c r="C901" s="2"/>
      <c r="D901" s="3"/>
      <c r="E901" s="3"/>
      <c r="F901" s="3"/>
      <c r="G901" s="3"/>
      <c r="H901" s="3"/>
      <c r="I901" s="3"/>
      <c r="J901" s="3"/>
      <c r="K901" s="3"/>
      <c r="L901" s="3"/>
      <c r="M901" s="3"/>
      <c r="N901" s="3"/>
      <c r="O901" s="3"/>
      <c r="P901" s="3"/>
      <c r="Q901" s="3"/>
      <c r="R901" s="3"/>
      <c r="S901" s="3"/>
      <c r="T901" s="3"/>
      <c r="U901" s="3"/>
      <c r="V901" s="3"/>
      <c r="W901" s="3"/>
      <c r="X901" s="3"/>
      <c r="Y901" s="3"/>
      <c r="Z901" s="3"/>
    </row>
    <row r="902" spans="1:26" ht="31.2">
      <c r="A902" s="1"/>
      <c r="B902" s="2"/>
      <c r="C902" s="2"/>
      <c r="D902" s="3"/>
      <c r="E902" s="3"/>
      <c r="F902" s="3"/>
      <c r="G902" s="3"/>
      <c r="H902" s="3"/>
      <c r="I902" s="3"/>
      <c r="J902" s="3"/>
      <c r="K902" s="3"/>
      <c r="L902" s="3"/>
      <c r="M902" s="3"/>
      <c r="N902" s="3"/>
      <c r="O902" s="3"/>
      <c r="P902" s="3"/>
      <c r="Q902" s="3"/>
      <c r="R902" s="3"/>
      <c r="S902" s="3"/>
      <c r="T902" s="3"/>
      <c r="U902" s="3"/>
      <c r="V902" s="3"/>
      <c r="W902" s="3"/>
      <c r="X902" s="3"/>
      <c r="Y902" s="3"/>
      <c r="Z902" s="3"/>
    </row>
    <row r="903" spans="1:26" ht="31.2">
      <c r="A903" s="1"/>
      <c r="B903" s="2"/>
      <c r="C903" s="2"/>
      <c r="D903" s="3"/>
      <c r="E903" s="3"/>
      <c r="F903" s="3"/>
      <c r="G903" s="3"/>
      <c r="H903" s="3"/>
      <c r="I903" s="3"/>
      <c r="J903" s="3"/>
      <c r="K903" s="3"/>
      <c r="L903" s="3"/>
      <c r="M903" s="3"/>
      <c r="N903" s="3"/>
      <c r="O903" s="3"/>
      <c r="P903" s="3"/>
      <c r="Q903" s="3"/>
      <c r="R903" s="3"/>
      <c r="S903" s="3"/>
      <c r="T903" s="3"/>
      <c r="U903" s="3"/>
      <c r="V903" s="3"/>
      <c r="W903" s="3"/>
      <c r="X903" s="3"/>
      <c r="Y903" s="3"/>
      <c r="Z903" s="3"/>
    </row>
    <row r="904" spans="1:26" ht="31.2">
      <c r="A904" s="1"/>
      <c r="B904" s="2"/>
      <c r="C904" s="2"/>
      <c r="D904" s="3"/>
      <c r="E904" s="3"/>
      <c r="F904" s="3"/>
      <c r="G904" s="3"/>
      <c r="H904" s="3"/>
      <c r="I904" s="3"/>
      <c r="J904" s="3"/>
      <c r="K904" s="3"/>
      <c r="L904" s="3"/>
      <c r="M904" s="3"/>
      <c r="N904" s="3"/>
      <c r="O904" s="3"/>
      <c r="P904" s="3"/>
      <c r="Q904" s="3"/>
      <c r="R904" s="3"/>
      <c r="S904" s="3"/>
      <c r="T904" s="3"/>
      <c r="U904" s="3"/>
      <c r="V904" s="3"/>
      <c r="W904" s="3"/>
      <c r="X904" s="3"/>
      <c r="Y904" s="3"/>
      <c r="Z904" s="3"/>
    </row>
    <row r="905" spans="1:26" ht="31.2">
      <c r="A905" s="1"/>
      <c r="B905" s="2"/>
      <c r="C905" s="2"/>
      <c r="D905" s="3"/>
      <c r="E905" s="3"/>
      <c r="F905" s="3"/>
      <c r="G905" s="3"/>
      <c r="H905" s="3"/>
      <c r="I905" s="3"/>
      <c r="J905" s="3"/>
      <c r="K905" s="3"/>
      <c r="L905" s="3"/>
      <c r="M905" s="3"/>
      <c r="N905" s="3"/>
      <c r="O905" s="3"/>
      <c r="P905" s="3"/>
      <c r="Q905" s="3"/>
      <c r="R905" s="3"/>
      <c r="S905" s="3"/>
      <c r="T905" s="3"/>
      <c r="U905" s="3"/>
      <c r="V905" s="3"/>
      <c r="W905" s="3"/>
      <c r="X905" s="3"/>
      <c r="Y905" s="3"/>
      <c r="Z905" s="3"/>
    </row>
    <row r="906" spans="1:26" ht="31.2">
      <c r="A906" s="1"/>
      <c r="B906" s="2"/>
      <c r="C906" s="2"/>
      <c r="D906" s="3"/>
      <c r="E906" s="3"/>
      <c r="F906" s="3"/>
      <c r="G906" s="3"/>
      <c r="H906" s="3"/>
      <c r="I906" s="3"/>
      <c r="J906" s="3"/>
      <c r="K906" s="3"/>
      <c r="L906" s="3"/>
      <c r="M906" s="3"/>
      <c r="N906" s="3"/>
      <c r="O906" s="3"/>
      <c r="P906" s="3"/>
      <c r="Q906" s="3"/>
      <c r="R906" s="3"/>
      <c r="S906" s="3"/>
      <c r="T906" s="3"/>
      <c r="U906" s="3"/>
      <c r="V906" s="3"/>
      <c r="W906" s="3"/>
      <c r="X906" s="3"/>
      <c r="Y906" s="3"/>
      <c r="Z906" s="3"/>
    </row>
    <row r="907" spans="1:26" ht="31.2">
      <c r="A907" s="1"/>
      <c r="B907" s="2"/>
      <c r="C907" s="2"/>
      <c r="D907" s="3"/>
      <c r="E907" s="3"/>
      <c r="F907" s="3"/>
      <c r="G907" s="3"/>
      <c r="H907" s="3"/>
      <c r="I907" s="3"/>
      <c r="J907" s="3"/>
      <c r="K907" s="3"/>
      <c r="L907" s="3"/>
      <c r="M907" s="3"/>
      <c r="N907" s="3"/>
      <c r="O907" s="3"/>
      <c r="P907" s="3"/>
      <c r="Q907" s="3"/>
      <c r="R907" s="3"/>
      <c r="S907" s="3"/>
      <c r="T907" s="3"/>
      <c r="U907" s="3"/>
      <c r="V907" s="3"/>
      <c r="W907" s="3"/>
      <c r="X907" s="3"/>
      <c r="Y907" s="3"/>
      <c r="Z907" s="3"/>
    </row>
    <row r="908" spans="1:26" ht="31.2">
      <c r="A908" s="1"/>
      <c r="B908" s="2"/>
      <c r="C908" s="2"/>
      <c r="D908" s="3"/>
      <c r="E908" s="3"/>
      <c r="F908" s="3"/>
      <c r="G908" s="3"/>
      <c r="H908" s="3"/>
      <c r="I908" s="3"/>
      <c r="J908" s="3"/>
      <c r="K908" s="3"/>
      <c r="L908" s="3"/>
      <c r="M908" s="3"/>
      <c r="N908" s="3"/>
      <c r="O908" s="3"/>
      <c r="P908" s="3"/>
      <c r="Q908" s="3"/>
      <c r="R908" s="3"/>
      <c r="S908" s="3"/>
      <c r="T908" s="3"/>
      <c r="U908" s="3"/>
      <c r="V908" s="3"/>
      <c r="W908" s="3"/>
      <c r="X908" s="3"/>
      <c r="Y908" s="3"/>
      <c r="Z908" s="3"/>
    </row>
    <row r="909" spans="1:26" ht="31.2">
      <c r="A909" s="1"/>
      <c r="B909" s="2"/>
      <c r="C909" s="2"/>
      <c r="D909" s="3"/>
      <c r="E909" s="3"/>
      <c r="F909" s="3"/>
      <c r="G909" s="3"/>
      <c r="H909" s="3"/>
      <c r="I909" s="3"/>
      <c r="J909" s="3"/>
      <c r="K909" s="3"/>
      <c r="L909" s="3"/>
      <c r="M909" s="3"/>
      <c r="N909" s="3"/>
      <c r="O909" s="3"/>
      <c r="P909" s="3"/>
      <c r="Q909" s="3"/>
      <c r="R909" s="3"/>
      <c r="S909" s="3"/>
      <c r="T909" s="3"/>
      <c r="U909" s="3"/>
      <c r="V909" s="3"/>
      <c r="W909" s="3"/>
      <c r="X909" s="3"/>
      <c r="Y909" s="3"/>
      <c r="Z909" s="3"/>
    </row>
    <row r="910" spans="1:26" ht="31.2">
      <c r="A910" s="1"/>
      <c r="B910" s="2"/>
      <c r="C910" s="2"/>
      <c r="D910" s="3"/>
      <c r="E910" s="3"/>
      <c r="F910" s="3"/>
      <c r="G910" s="3"/>
      <c r="H910" s="3"/>
      <c r="I910" s="3"/>
      <c r="J910" s="3"/>
      <c r="K910" s="3"/>
      <c r="L910" s="3"/>
      <c r="M910" s="3"/>
      <c r="N910" s="3"/>
      <c r="O910" s="3"/>
      <c r="P910" s="3"/>
      <c r="Q910" s="3"/>
      <c r="R910" s="3"/>
      <c r="S910" s="3"/>
      <c r="T910" s="3"/>
      <c r="U910" s="3"/>
      <c r="V910" s="3"/>
      <c r="W910" s="3"/>
      <c r="X910" s="3"/>
      <c r="Y910" s="3"/>
      <c r="Z910" s="3"/>
    </row>
    <row r="911" spans="1:26" ht="31.2">
      <c r="A911" s="1"/>
      <c r="B911" s="2"/>
      <c r="C911" s="2"/>
      <c r="D911" s="3"/>
      <c r="E911" s="3"/>
      <c r="F911" s="3"/>
      <c r="G911" s="3"/>
      <c r="H911" s="3"/>
      <c r="I911" s="3"/>
      <c r="J911" s="3"/>
      <c r="K911" s="3"/>
      <c r="L911" s="3"/>
      <c r="M911" s="3"/>
      <c r="N911" s="3"/>
      <c r="O911" s="3"/>
      <c r="P911" s="3"/>
      <c r="Q911" s="3"/>
      <c r="R911" s="3"/>
      <c r="S911" s="3"/>
      <c r="T911" s="3"/>
      <c r="U911" s="3"/>
      <c r="V911" s="3"/>
      <c r="W911" s="3"/>
      <c r="X911" s="3"/>
      <c r="Y911" s="3"/>
      <c r="Z911" s="3"/>
    </row>
    <row r="912" spans="1:26" ht="31.2">
      <c r="A912" s="1"/>
      <c r="B912" s="2"/>
      <c r="C912" s="2"/>
      <c r="D912" s="3"/>
      <c r="E912" s="3"/>
      <c r="F912" s="3"/>
      <c r="G912" s="3"/>
      <c r="H912" s="3"/>
      <c r="I912" s="3"/>
      <c r="J912" s="3"/>
      <c r="K912" s="3"/>
      <c r="L912" s="3"/>
      <c r="M912" s="3"/>
      <c r="N912" s="3"/>
      <c r="O912" s="3"/>
      <c r="P912" s="3"/>
      <c r="Q912" s="3"/>
      <c r="R912" s="3"/>
      <c r="S912" s="3"/>
      <c r="T912" s="3"/>
      <c r="U912" s="3"/>
      <c r="V912" s="3"/>
      <c r="W912" s="3"/>
      <c r="X912" s="3"/>
      <c r="Y912" s="3"/>
      <c r="Z912" s="3"/>
    </row>
    <row r="913" spans="1:26" ht="31.2">
      <c r="A913" s="1"/>
      <c r="B913" s="2"/>
      <c r="C913" s="2"/>
      <c r="D913" s="3"/>
      <c r="E913" s="3"/>
      <c r="F913" s="3"/>
      <c r="G913" s="3"/>
      <c r="H913" s="3"/>
      <c r="I913" s="3"/>
      <c r="J913" s="3"/>
      <c r="K913" s="3"/>
      <c r="L913" s="3"/>
      <c r="M913" s="3"/>
      <c r="N913" s="3"/>
      <c r="O913" s="3"/>
      <c r="P913" s="3"/>
      <c r="Q913" s="3"/>
      <c r="R913" s="3"/>
      <c r="S913" s="3"/>
      <c r="T913" s="3"/>
      <c r="U913" s="3"/>
      <c r="V913" s="3"/>
      <c r="W913" s="3"/>
      <c r="X913" s="3"/>
      <c r="Y913" s="3"/>
      <c r="Z913" s="3"/>
    </row>
    <row r="914" spans="1:26" ht="31.2">
      <c r="A914" s="1"/>
      <c r="B914" s="2"/>
      <c r="C914" s="2"/>
      <c r="D914" s="3"/>
      <c r="E914" s="3"/>
      <c r="F914" s="3"/>
      <c r="G914" s="3"/>
      <c r="H914" s="3"/>
      <c r="I914" s="3"/>
      <c r="J914" s="3"/>
      <c r="K914" s="3"/>
      <c r="L914" s="3"/>
      <c r="M914" s="3"/>
      <c r="N914" s="3"/>
      <c r="O914" s="3"/>
      <c r="P914" s="3"/>
      <c r="Q914" s="3"/>
      <c r="R914" s="3"/>
      <c r="S914" s="3"/>
      <c r="T914" s="3"/>
      <c r="U914" s="3"/>
      <c r="V914" s="3"/>
      <c r="W914" s="3"/>
      <c r="X914" s="3"/>
      <c r="Y914" s="3"/>
      <c r="Z914" s="3"/>
    </row>
    <row r="915" spans="1:26" ht="31.2">
      <c r="A915" s="1"/>
      <c r="B915" s="2"/>
      <c r="C915" s="2"/>
      <c r="D915" s="3"/>
      <c r="E915" s="3"/>
      <c r="F915" s="3"/>
      <c r="G915" s="3"/>
      <c r="H915" s="3"/>
      <c r="I915" s="3"/>
      <c r="J915" s="3"/>
      <c r="K915" s="3"/>
      <c r="L915" s="3"/>
      <c r="M915" s="3"/>
      <c r="N915" s="3"/>
      <c r="O915" s="3"/>
      <c r="P915" s="3"/>
      <c r="Q915" s="3"/>
      <c r="R915" s="3"/>
      <c r="S915" s="3"/>
      <c r="T915" s="3"/>
      <c r="U915" s="3"/>
      <c r="V915" s="3"/>
      <c r="W915" s="3"/>
      <c r="X915" s="3"/>
      <c r="Y915" s="3"/>
      <c r="Z915" s="3"/>
    </row>
    <row r="916" spans="1:26" ht="31.2">
      <c r="A916" s="1"/>
      <c r="B916" s="2"/>
      <c r="C916" s="2"/>
      <c r="D916" s="3"/>
      <c r="E916" s="3"/>
      <c r="F916" s="3"/>
      <c r="G916" s="3"/>
      <c r="H916" s="3"/>
      <c r="I916" s="3"/>
      <c r="J916" s="3"/>
      <c r="K916" s="3"/>
      <c r="L916" s="3"/>
      <c r="M916" s="3"/>
      <c r="N916" s="3"/>
      <c r="O916" s="3"/>
      <c r="P916" s="3"/>
      <c r="Q916" s="3"/>
      <c r="R916" s="3"/>
      <c r="S916" s="3"/>
      <c r="T916" s="3"/>
      <c r="U916" s="3"/>
      <c r="V916" s="3"/>
      <c r="W916" s="3"/>
      <c r="X916" s="3"/>
      <c r="Y916" s="3"/>
      <c r="Z916" s="3"/>
    </row>
    <row r="917" spans="1:26" ht="31.2">
      <c r="A917" s="1"/>
      <c r="B917" s="2"/>
      <c r="C917" s="2"/>
      <c r="D917" s="3"/>
      <c r="E917" s="3"/>
      <c r="F917" s="3"/>
      <c r="G917" s="3"/>
      <c r="H917" s="3"/>
      <c r="I917" s="3"/>
      <c r="J917" s="3"/>
      <c r="K917" s="3"/>
      <c r="L917" s="3"/>
      <c r="M917" s="3"/>
      <c r="N917" s="3"/>
      <c r="O917" s="3"/>
      <c r="P917" s="3"/>
      <c r="Q917" s="3"/>
      <c r="R917" s="3"/>
      <c r="S917" s="3"/>
      <c r="T917" s="3"/>
      <c r="U917" s="3"/>
      <c r="V917" s="3"/>
      <c r="W917" s="3"/>
      <c r="X917" s="3"/>
      <c r="Y917" s="3"/>
      <c r="Z917" s="3"/>
    </row>
    <row r="918" spans="1:26" ht="31.2">
      <c r="A918" s="1"/>
      <c r="B918" s="2"/>
      <c r="C918" s="2"/>
      <c r="D918" s="3"/>
      <c r="E918" s="3"/>
      <c r="F918" s="3"/>
      <c r="G918" s="3"/>
      <c r="H918" s="3"/>
      <c r="I918" s="3"/>
      <c r="J918" s="3"/>
      <c r="K918" s="3"/>
      <c r="L918" s="3"/>
      <c r="M918" s="3"/>
      <c r="N918" s="3"/>
      <c r="O918" s="3"/>
      <c r="P918" s="3"/>
      <c r="Q918" s="3"/>
      <c r="R918" s="3"/>
      <c r="S918" s="3"/>
      <c r="T918" s="3"/>
      <c r="U918" s="3"/>
      <c r="V918" s="3"/>
      <c r="W918" s="3"/>
      <c r="X918" s="3"/>
      <c r="Y918" s="3"/>
      <c r="Z918" s="3"/>
    </row>
    <row r="919" spans="1:26" ht="31.2">
      <c r="A919" s="1"/>
      <c r="B919" s="2"/>
      <c r="C919" s="2"/>
      <c r="D919" s="3"/>
      <c r="E919" s="3"/>
      <c r="F919" s="3"/>
      <c r="G919" s="3"/>
      <c r="H919" s="3"/>
      <c r="I919" s="3"/>
      <c r="J919" s="3"/>
      <c r="K919" s="3"/>
      <c r="L919" s="3"/>
      <c r="M919" s="3"/>
      <c r="N919" s="3"/>
      <c r="O919" s="3"/>
      <c r="P919" s="3"/>
      <c r="Q919" s="3"/>
      <c r="R919" s="3"/>
      <c r="S919" s="3"/>
      <c r="T919" s="3"/>
      <c r="U919" s="3"/>
      <c r="V919" s="3"/>
      <c r="W919" s="3"/>
      <c r="X919" s="3"/>
      <c r="Y919" s="3"/>
      <c r="Z919" s="3"/>
    </row>
    <row r="920" spans="1:26" ht="31.2">
      <c r="A920" s="1"/>
      <c r="B920" s="2"/>
      <c r="C920" s="2"/>
      <c r="D920" s="3"/>
      <c r="E920" s="3"/>
      <c r="F920" s="3"/>
      <c r="G920" s="3"/>
      <c r="H920" s="3"/>
      <c r="I920" s="3"/>
      <c r="J920" s="3"/>
      <c r="K920" s="3"/>
      <c r="L920" s="3"/>
      <c r="M920" s="3"/>
      <c r="N920" s="3"/>
      <c r="O920" s="3"/>
      <c r="P920" s="3"/>
      <c r="Q920" s="3"/>
      <c r="R920" s="3"/>
      <c r="S920" s="3"/>
      <c r="T920" s="3"/>
      <c r="U920" s="3"/>
      <c r="V920" s="3"/>
      <c r="W920" s="3"/>
      <c r="X920" s="3"/>
      <c r="Y920" s="3"/>
      <c r="Z920" s="3"/>
    </row>
    <row r="921" spans="1:26" ht="31.2">
      <c r="A921" s="1"/>
      <c r="B921" s="2"/>
      <c r="C921" s="2"/>
      <c r="D921" s="3"/>
      <c r="E921" s="3"/>
      <c r="F921" s="3"/>
      <c r="G921" s="3"/>
      <c r="H921" s="3"/>
      <c r="I921" s="3"/>
      <c r="J921" s="3"/>
      <c r="K921" s="3"/>
      <c r="L921" s="3"/>
      <c r="M921" s="3"/>
      <c r="N921" s="3"/>
      <c r="O921" s="3"/>
      <c r="P921" s="3"/>
      <c r="Q921" s="3"/>
      <c r="R921" s="3"/>
      <c r="S921" s="3"/>
      <c r="T921" s="3"/>
      <c r="U921" s="3"/>
      <c r="V921" s="3"/>
      <c r="W921" s="3"/>
      <c r="X921" s="3"/>
      <c r="Y921" s="3"/>
      <c r="Z921" s="3"/>
    </row>
    <row r="922" spans="1:26" ht="31.2">
      <c r="A922" s="1"/>
      <c r="B922" s="2"/>
      <c r="C922" s="2"/>
      <c r="D922" s="3"/>
      <c r="E922" s="3"/>
      <c r="F922" s="3"/>
      <c r="G922" s="3"/>
      <c r="H922" s="3"/>
      <c r="I922" s="3"/>
      <c r="J922" s="3"/>
      <c r="K922" s="3"/>
      <c r="L922" s="3"/>
      <c r="M922" s="3"/>
      <c r="N922" s="3"/>
      <c r="O922" s="3"/>
      <c r="P922" s="3"/>
      <c r="Q922" s="3"/>
      <c r="R922" s="3"/>
      <c r="S922" s="3"/>
      <c r="T922" s="3"/>
      <c r="U922" s="3"/>
      <c r="V922" s="3"/>
      <c r="W922" s="3"/>
      <c r="X922" s="3"/>
      <c r="Y922" s="3"/>
      <c r="Z922" s="3"/>
    </row>
    <row r="923" spans="1:26" ht="31.2">
      <c r="A923" s="1"/>
      <c r="B923" s="2"/>
      <c r="C923" s="2"/>
      <c r="D923" s="3"/>
      <c r="E923" s="3"/>
      <c r="F923" s="3"/>
      <c r="G923" s="3"/>
      <c r="H923" s="3"/>
      <c r="I923" s="3"/>
      <c r="J923" s="3"/>
      <c r="K923" s="3"/>
      <c r="L923" s="3"/>
      <c r="M923" s="3"/>
      <c r="N923" s="3"/>
      <c r="O923" s="3"/>
      <c r="P923" s="3"/>
      <c r="Q923" s="3"/>
      <c r="R923" s="3"/>
      <c r="S923" s="3"/>
      <c r="T923" s="3"/>
      <c r="U923" s="3"/>
      <c r="V923" s="3"/>
      <c r="W923" s="3"/>
      <c r="X923" s="3"/>
      <c r="Y923" s="3"/>
      <c r="Z923" s="3"/>
    </row>
    <row r="924" spans="1:26" ht="31.2">
      <c r="A924" s="1"/>
      <c r="B924" s="2"/>
      <c r="C924" s="2"/>
      <c r="D924" s="3"/>
      <c r="E924" s="3"/>
      <c r="F924" s="3"/>
      <c r="G924" s="3"/>
      <c r="H924" s="3"/>
      <c r="I924" s="3"/>
      <c r="J924" s="3"/>
      <c r="K924" s="3"/>
      <c r="L924" s="3"/>
      <c r="M924" s="3"/>
      <c r="N924" s="3"/>
      <c r="O924" s="3"/>
      <c r="P924" s="3"/>
      <c r="Q924" s="3"/>
      <c r="R924" s="3"/>
      <c r="S924" s="3"/>
      <c r="T924" s="3"/>
      <c r="U924" s="3"/>
      <c r="V924" s="3"/>
      <c r="W924" s="3"/>
      <c r="X924" s="3"/>
      <c r="Y924" s="3"/>
      <c r="Z924" s="3"/>
    </row>
    <row r="925" spans="1:26" ht="31.2">
      <c r="A925" s="1"/>
      <c r="B925" s="2"/>
      <c r="C925" s="2"/>
      <c r="D925" s="3"/>
      <c r="E925" s="3"/>
      <c r="F925" s="3"/>
      <c r="G925" s="3"/>
      <c r="H925" s="3"/>
      <c r="I925" s="3"/>
      <c r="J925" s="3"/>
      <c r="K925" s="3"/>
      <c r="L925" s="3"/>
      <c r="M925" s="3"/>
      <c r="N925" s="3"/>
      <c r="O925" s="3"/>
      <c r="P925" s="3"/>
      <c r="Q925" s="3"/>
      <c r="R925" s="3"/>
      <c r="S925" s="3"/>
      <c r="T925" s="3"/>
      <c r="U925" s="3"/>
      <c r="V925" s="3"/>
      <c r="W925" s="3"/>
      <c r="X925" s="3"/>
      <c r="Y925" s="3"/>
      <c r="Z925" s="3"/>
    </row>
    <row r="926" spans="1:26" ht="31.2">
      <c r="A926" s="1"/>
      <c r="B926" s="2"/>
      <c r="C926" s="2"/>
      <c r="D926" s="3"/>
      <c r="E926" s="3"/>
      <c r="F926" s="3"/>
      <c r="G926" s="3"/>
      <c r="H926" s="3"/>
      <c r="I926" s="3"/>
      <c r="J926" s="3"/>
      <c r="K926" s="3"/>
      <c r="L926" s="3"/>
      <c r="M926" s="3"/>
      <c r="N926" s="3"/>
      <c r="O926" s="3"/>
      <c r="P926" s="3"/>
      <c r="Q926" s="3"/>
      <c r="R926" s="3"/>
      <c r="S926" s="3"/>
      <c r="T926" s="3"/>
      <c r="U926" s="3"/>
      <c r="V926" s="3"/>
      <c r="W926" s="3"/>
      <c r="X926" s="3"/>
      <c r="Y926" s="3"/>
      <c r="Z926" s="3"/>
    </row>
    <row r="927" spans="1:26" ht="31.2">
      <c r="A927" s="1"/>
      <c r="B927" s="2"/>
      <c r="C927" s="2"/>
      <c r="D927" s="3"/>
      <c r="E927" s="3"/>
      <c r="F927" s="3"/>
      <c r="G927" s="3"/>
      <c r="H927" s="3"/>
      <c r="I927" s="3"/>
      <c r="J927" s="3"/>
      <c r="K927" s="3"/>
      <c r="L927" s="3"/>
      <c r="M927" s="3"/>
      <c r="N927" s="3"/>
      <c r="O927" s="3"/>
      <c r="P927" s="3"/>
      <c r="Q927" s="3"/>
      <c r="R927" s="3"/>
      <c r="S927" s="3"/>
      <c r="T927" s="3"/>
      <c r="U927" s="3"/>
      <c r="V927" s="3"/>
      <c r="W927" s="3"/>
      <c r="X927" s="3"/>
      <c r="Y927" s="3"/>
      <c r="Z927" s="3"/>
    </row>
    <row r="928" spans="1:26" ht="31.2">
      <c r="A928" s="1"/>
      <c r="B928" s="2"/>
      <c r="C928" s="2"/>
      <c r="D928" s="3"/>
      <c r="E928" s="3"/>
      <c r="F928" s="3"/>
      <c r="G928" s="3"/>
      <c r="H928" s="3"/>
      <c r="I928" s="3"/>
      <c r="J928" s="3"/>
      <c r="K928" s="3"/>
      <c r="L928" s="3"/>
      <c r="M928" s="3"/>
      <c r="N928" s="3"/>
      <c r="O928" s="3"/>
      <c r="P928" s="3"/>
      <c r="Q928" s="3"/>
      <c r="R928" s="3"/>
      <c r="S928" s="3"/>
      <c r="T928" s="3"/>
      <c r="U928" s="3"/>
      <c r="V928" s="3"/>
      <c r="W928" s="3"/>
      <c r="X928" s="3"/>
      <c r="Y928" s="3"/>
      <c r="Z928" s="3"/>
    </row>
    <row r="929" spans="1:26" ht="31.2">
      <c r="A929" s="1"/>
      <c r="B929" s="2"/>
      <c r="C929" s="2"/>
      <c r="D929" s="3"/>
      <c r="E929" s="3"/>
      <c r="F929" s="3"/>
      <c r="G929" s="3"/>
      <c r="H929" s="3"/>
      <c r="I929" s="3"/>
      <c r="J929" s="3"/>
      <c r="K929" s="3"/>
      <c r="L929" s="3"/>
      <c r="M929" s="3"/>
      <c r="N929" s="3"/>
      <c r="O929" s="3"/>
      <c r="P929" s="3"/>
      <c r="Q929" s="3"/>
      <c r="R929" s="3"/>
      <c r="S929" s="3"/>
      <c r="T929" s="3"/>
      <c r="U929" s="3"/>
      <c r="V929" s="3"/>
      <c r="W929" s="3"/>
      <c r="X929" s="3"/>
      <c r="Y929" s="3"/>
      <c r="Z929" s="3"/>
    </row>
    <row r="930" spans="1:26" ht="31.2">
      <c r="A930" s="1"/>
      <c r="B930" s="2"/>
      <c r="C930" s="2"/>
      <c r="D930" s="3"/>
      <c r="E930" s="3"/>
      <c r="F930" s="3"/>
      <c r="G930" s="3"/>
      <c r="H930" s="3"/>
      <c r="I930" s="3"/>
      <c r="J930" s="3"/>
      <c r="K930" s="3"/>
      <c r="L930" s="3"/>
      <c r="M930" s="3"/>
      <c r="N930" s="3"/>
      <c r="O930" s="3"/>
      <c r="P930" s="3"/>
      <c r="Q930" s="3"/>
      <c r="R930" s="3"/>
      <c r="S930" s="3"/>
      <c r="T930" s="3"/>
      <c r="U930" s="3"/>
      <c r="V930" s="3"/>
      <c r="W930" s="3"/>
      <c r="X930" s="3"/>
      <c r="Y930" s="3"/>
      <c r="Z930" s="3"/>
    </row>
    <row r="931" spans="1:26" ht="31.2">
      <c r="A931" s="1"/>
      <c r="B931" s="2"/>
      <c r="C931" s="2"/>
      <c r="D931" s="3"/>
      <c r="E931" s="3"/>
      <c r="F931" s="3"/>
      <c r="G931" s="3"/>
      <c r="H931" s="3"/>
      <c r="I931" s="3"/>
      <c r="J931" s="3"/>
      <c r="K931" s="3"/>
      <c r="L931" s="3"/>
      <c r="M931" s="3"/>
      <c r="N931" s="3"/>
      <c r="O931" s="3"/>
      <c r="P931" s="3"/>
      <c r="Q931" s="3"/>
      <c r="R931" s="3"/>
      <c r="S931" s="3"/>
      <c r="T931" s="3"/>
      <c r="U931" s="3"/>
      <c r="V931" s="3"/>
      <c r="W931" s="3"/>
      <c r="X931" s="3"/>
      <c r="Y931" s="3"/>
      <c r="Z931" s="3"/>
    </row>
    <row r="932" spans="1:26" ht="31.2">
      <c r="A932" s="1"/>
      <c r="B932" s="2"/>
      <c r="C932" s="2"/>
      <c r="D932" s="3"/>
      <c r="E932" s="3"/>
      <c r="F932" s="3"/>
      <c r="G932" s="3"/>
      <c r="H932" s="3"/>
      <c r="I932" s="3"/>
      <c r="J932" s="3"/>
      <c r="K932" s="3"/>
      <c r="L932" s="3"/>
      <c r="M932" s="3"/>
      <c r="N932" s="3"/>
      <c r="O932" s="3"/>
      <c r="P932" s="3"/>
      <c r="Q932" s="3"/>
      <c r="R932" s="3"/>
      <c r="S932" s="3"/>
      <c r="T932" s="3"/>
      <c r="U932" s="3"/>
      <c r="V932" s="3"/>
      <c r="W932" s="3"/>
      <c r="X932" s="3"/>
      <c r="Y932" s="3"/>
      <c r="Z932" s="3"/>
    </row>
    <row r="933" spans="1:26" ht="31.2">
      <c r="A933" s="1"/>
      <c r="B933" s="2"/>
      <c r="C933" s="2"/>
      <c r="D933" s="3"/>
      <c r="E933" s="3"/>
      <c r="F933" s="3"/>
      <c r="G933" s="3"/>
      <c r="H933" s="3"/>
      <c r="I933" s="3"/>
      <c r="J933" s="3"/>
      <c r="K933" s="3"/>
      <c r="L933" s="3"/>
      <c r="M933" s="3"/>
      <c r="N933" s="3"/>
      <c r="O933" s="3"/>
      <c r="P933" s="3"/>
      <c r="Q933" s="3"/>
      <c r="R933" s="3"/>
      <c r="S933" s="3"/>
      <c r="T933" s="3"/>
      <c r="U933" s="3"/>
      <c r="V933" s="3"/>
      <c r="W933" s="3"/>
      <c r="X933" s="3"/>
      <c r="Y933" s="3"/>
      <c r="Z933" s="3"/>
    </row>
    <row r="934" spans="1:26" ht="31.2">
      <c r="A934" s="1"/>
      <c r="B934" s="2"/>
      <c r="C934" s="2"/>
      <c r="D934" s="3"/>
      <c r="E934" s="3"/>
      <c r="F934" s="3"/>
      <c r="G934" s="3"/>
      <c r="H934" s="3"/>
      <c r="I934" s="3"/>
      <c r="J934" s="3"/>
      <c r="K934" s="3"/>
      <c r="L934" s="3"/>
      <c r="M934" s="3"/>
      <c r="N934" s="3"/>
      <c r="O934" s="3"/>
      <c r="P934" s="3"/>
      <c r="Q934" s="3"/>
      <c r="R934" s="3"/>
      <c r="S934" s="3"/>
      <c r="T934" s="3"/>
      <c r="U934" s="3"/>
      <c r="V934" s="3"/>
      <c r="W934" s="3"/>
      <c r="X934" s="3"/>
      <c r="Y934" s="3"/>
      <c r="Z934" s="3"/>
    </row>
    <row r="935" spans="1:26" ht="31.2">
      <c r="A935" s="1"/>
      <c r="B935" s="2"/>
      <c r="C935" s="2"/>
      <c r="D935" s="3"/>
      <c r="E935" s="3"/>
      <c r="F935" s="3"/>
      <c r="G935" s="3"/>
      <c r="H935" s="3"/>
      <c r="I935" s="3"/>
      <c r="J935" s="3"/>
      <c r="K935" s="3"/>
      <c r="L935" s="3"/>
      <c r="M935" s="3"/>
      <c r="N935" s="3"/>
      <c r="O935" s="3"/>
      <c r="P935" s="3"/>
      <c r="Q935" s="3"/>
      <c r="R935" s="3"/>
      <c r="S935" s="3"/>
      <c r="T935" s="3"/>
      <c r="U935" s="3"/>
      <c r="V935" s="3"/>
      <c r="W935" s="3"/>
      <c r="X935" s="3"/>
      <c r="Y935" s="3"/>
      <c r="Z935" s="3"/>
    </row>
    <row r="936" spans="1:26" ht="31.2">
      <c r="A936" s="1"/>
      <c r="B936" s="2"/>
      <c r="C936" s="2"/>
      <c r="D936" s="3"/>
      <c r="E936" s="3"/>
      <c r="F936" s="3"/>
      <c r="G936" s="3"/>
      <c r="H936" s="3"/>
      <c r="I936" s="3"/>
      <c r="J936" s="3"/>
      <c r="K936" s="3"/>
      <c r="L936" s="3"/>
      <c r="M936" s="3"/>
      <c r="N936" s="3"/>
      <c r="O936" s="3"/>
      <c r="P936" s="3"/>
      <c r="Q936" s="3"/>
      <c r="R936" s="3"/>
      <c r="S936" s="3"/>
      <c r="T936" s="3"/>
      <c r="U936" s="3"/>
      <c r="V936" s="3"/>
      <c r="W936" s="3"/>
      <c r="X936" s="3"/>
      <c r="Y936" s="3"/>
      <c r="Z936" s="3"/>
    </row>
    <row r="937" spans="1:26" ht="31.2">
      <c r="A937" s="1"/>
      <c r="B937" s="2"/>
      <c r="C937" s="2"/>
      <c r="D937" s="3"/>
      <c r="E937" s="3"/>
      <c r="F937" s="3"/>
      <c r="G937" s="3"/>
      <c r="H937" s="3"/>
      <c r="I937" s="3"/>
      <c r="J937" s="3"/>
      <c r="K937" s="3"/>
      <c r="L937" s="3"/>
      <c r="M937" s="3"/>
      <c r="N937" s="3"/>
      <c r="O937" s="3"/>
      <c r="P937" s="3"/>
      <c r="Q937" s="3"/>
      <c r="R937" s="3"/>
      <c r="S937" s="3"/>
      <c r="T937" s="3"/>
      <c r="U937" s="3"/>
      <c r="V937" s="3"/>
      <c r="W937" s="3"/>
      <c r="X937" s="3"/>
      <c r="Y937" s="3"/>
      <c r="Z937" s="3"/>
    </row>
    <row r="938" spans="1:26" ht="31.2">
      <c r="A938" s="1"/>
      <c r="B938" s="2"/>
      <c r="C938" s="2"/>
      <c r="D938" s="3"/>
      <c r="E938" s="3"/>
      <c r="F938" s="3"/>
      <c r="G938" s="3"/>
      <c r="H938" s="3"/>
      <c r="I938" s="3"/>
      <c r="J938" s="3"/>
      <c r="K938" s="3"/>
      <c r="L938" s="3"/>
      <c r="M938" s="3"/>
      <c r="N938" s="3"/>
      <c r="O938" s="3"/>
      <c r="P938" s="3"/>
      <c r="Q938" s="3"/>
      <c r="R938" s="3"/>
      <c r="S938" s="3"/>
      <c r="T938" s="3"/>
      <c r="U938" s="3"/>
      <c r="V938" s="3"/>
      <c r="W938" s="3"/>
      <c r="X938" s="3"/>
      <c r="Y938" s="3"/>
      <c r="Z938" s="3"/>
    </row>
    <row r="939" spans="1:26" ht="31.2">
      <c r="A939" s="1"/>
      <c r="B939" s="2"/>
      <c r="C939" s="2"/>
      <c r="D939" s="3"/>
      <c r="E939" s="3"/>
      <c r="F939" s="3"/>
      <c r="G939" s="3"/>
      <c r="H939" s="3"/>
      <c r="I939" s="3"/>
      <c r="J939" s="3"/>
      <c r="K939" s="3"/>
      <c r="L939" s="3"/>
      <c r="M939" s="3"/>
      <c r="N939" s="3"/>
      <c r="O939" s="3"/>
      <c r="P939" s="3"/>
      <c r="Q939" s="3"/>
      <c r="R939" s="3"/>
      <c r="S939" s="3"/>
      <c r="T939" s="3"/>
      <c r="U939" s="3"/>
      <c r="V939" s="3"/>
      <c r="W939" s="3"/>
      <c r="X939" s="3"/>
      <c r="Y939" s="3"/>
      <c r="Z939" s="3"/>
    </row>
    <row r="940" spans="1:26" ht="31.2">
      <c r="A940" s="1"/>
      <c r="B940" s="2"/>
      <c r="C940" s="2"/>
      <c r="D940" s="3"/>
      <c r="E940" s="3"/>
      <c r="F940" s="3"/>
      <c r="G940" s="3"/>
      <c r="H940" s="3"/>
      <c r="I940" s="3"/>
      <c r="J940" s="3"/>
      <c r="K940" s="3"/>
      <c r="L940" s="3"/>
      <c r="M940" s="3"/>
      <c r="N940" s="3"/>
      <c r="O940" s="3"/>
      <c r="P940" s="3"/>
      <c r="Q940" s="3"/>
      <c r="R940" s="3"/>
      <c r="S940" s="3"/>
      <c r="T940" s="3"/>
      <c r="U940" s="3"/>
      <c r="V940" s="3"/>
      <c r="W940" s="3"/>
      <c r="X940" s="3"/>
      <c r="Y940" s="3"/>
      <c r="Z940" s="3"/>
    </row>
    <row r="941" spans="1:26" ht="31.2">
      <c r="A941" s="1"/>
      <c r="B941" s="2"/>
      <c r="C941" s="2"/>
      <c r="D941" s="3"/>
      <c r="E941" s="3"/>
      <c r="F941" s="3"/>
      <c r="G941" s="3"/>
      <c r="H941" s="3"/>
      <c r="I941" s="3"/>
      <c r="J941" s="3"/>
      <c r="K941" s="3"/>
      <c r="L941" s="3"/>
      <c r="M941" s="3"/>
      <c r="N941" s="3"/>
      <c r="O941" s="3"/>
      <c r="P941" s="3"/>
      <c r="Q941" s="3"/>
      <c r="R941" s="3"/>
      <c r="S941" s="3"/>
      <c r="T941" s="3"/>
      <c r="U941" s="3"/>
      <c r="V941" s="3"/>
      <c r="W941" s="3"/>
      <c r="X941" s="3"/>
      <c r="Y941" s="3"/>
      <c r="Z941" s="3"/>
    </row>
    <row r="942" spans="1:26" ht="31.2">
      <c r="A942" s="1"/>
      <c r="B942" s="2"/>
      <c r="C942" s="2"/>
      <c r="D942" s="3"/>
      <c r="E942" s="3"/>
      <c r="F942" s="3"/>
      <c r="G942" s="3"/>
      <c r="H942" s="3"/>
      <c r="I942" s="3"/>
      <c r="J942" s="3"/>
      <c r="K942" s="3"/>
      <c r="L942" s="3"/>
      <c r="M942" s="3"/>
      <c r="N942" s="3"/>
      <c r="O942" s="3"/>
      <c r="P942" s="3"/>
      <c r="Q942" s="3"/>
      <c r="R942" s="3"/>
      <c r="S942" s="3"/>
      <c r="T942" s="3"/>
      <c r="U942" s="3"/>
      <c r="V942" s="3"/>
      <c r="W942" s="3"/>
      <c r="X942" s="3"/>
      <c r="Y942" s="3"/>
      <c r="Z942" s="3"/>
    </row>
    <row r="943" spans="1:26" ht="31.2">
      <c r="A943" s="1"/>
      <c r="B943" s="2"/>
      <c r="C943" s="2"/>
      <c r="D943" s="3"/>
      <c r="E943" s="3"/>
      <c r="F943" s="3"/>
      <c r="G943" s="3"/>
      <c r="H943" s="3"/>
      <c r="I943" s="3"/>
      <c r="J943" s="3"/>
      <c r="K943" s="3"/>
      <c r="L943" s="3"/>
      <c r="M943" s="3"/>
      <c r="N943" s="3"/>
      <c r="O943" s="3"/>
      <c r="P943" s="3"/>
      <c r="Q943" s="3"/>
      <c r="R943" s="3"/>
      <c r="S943" s="3"/>
      <c r="T943" s="3"/>
      <c r="U943" s="3"/>
      <c r="V943" s="3"/>
      <c r="W943" s="3"/>
      <c r="X943" s="3"/>
      <c r="Y943" s="3"/>
      <c r="Z943" s="3"/>
    </row>
    <row r="944" spans="1:26" ht="31.2">
      <c r="A944" s="1"/>
      <c r="B944" s="2"/>
      <c r="C944" s="2"/>
      <c r="D944" s="3"/>
      <c r="E944" s="3"/>
      <c r="F944" s="3"/>
      <c r="G944" s="3"/>
      <c r="H944" s="3"/>
      <c r="I944" s="3"/>
      <c r="J944" s="3"/>
      <c r="K944" s="3"/>
      <c r="L944" s="3"/>
      <c r="M944" s="3"/>
      <c r="N944" s="3"/>
      <c r="O944" s="3"/>
      <c r="P944" s="3"/>
      <c r="Q944" s="3"/>
      <c r="R944" s="3"/>
      <c r="S944" s="3"/>
      <c r="T944" s="3"/>
      <c r="U944" s="3"/>
      <c r="V944" s="3"/>
      <c r="W944" s="3"/>
      <c r="X944" s="3"/>
      <c r="Y944" s="3"/>
      <c r="Z944" s="3"/>
    </row>
    <row r="945" spans="1:26" ht="31.2">
      <c r="A945" s="1"/>
      <c r="B945" s="2"/>
      <c r="C945" s="2"/>
      <c r="D945" s="3"/>
      <c r="E945" s="3"/>
      <c r="F945" s="3"/>
      <c r="G945" s="3"/>
      <c r="H945" s="3"/>
      <c r="I945" s="3"/>
      <c r="J945" s="3"/>
      <c r="K945" s="3"/>
      <c r="L945" s="3"/>
      <c r="M945" s="3"/>
      <c r="N945" s="3"/>
      <c r="O945" s="3"/>
      <c r="P945" s="3"/>
      <c r="Q945" s="3"/>
      <c r="R945" s="3"/>
      <c r="S945" s="3"/>
      <c r="T945" s="3"/>
      <c r="U945" s="3"/>
      <c r="V945" s="3"/>
      <c r="W945" s="3"/>
      <c r="X945" s="3"/>
      <c r="Y945" s="3"/>
      <c r="Z945" s="3"/>
    </row>
    <row r="946" spans="1:26" ht="31.2">
      <c r="A946" s="1"/>
      <c r="B946" s="2"/>
      <c r="C946" s="2"/>
      <c r="D946" s="3"/>
      <c r="E946" s="3"/>
      <c r="F946" s="3"/>
      <c r="G946" s="3"/>
      <c r="H946" s="3"/>
      <c r="I946" s="3"/>
      <c r="J946" s="3"/>
      <c r="K946" s="3"/>
      <c r="L946" s="3"/>
      <c r="M946" s="3"/>
      <c r="N946" s="3"/>
      <c r="O946" s="3"/>
      <c r="P946" s="3"/>
      <c r="Q946" s="3"/>
      <c r="R946" s="3"/>
      <c r="S946" s="3"/>
      <c r="T946" s="3"/>
      <c r="U946" s="3"/>
      <c r="V946" s="3"/>
      <c r="W946" s="3"/>
      <c r="X946" s="3"/>
      <c r="Y946" s="3"/>
      <c r="Z946" s="3"/>
    </row>
    <row r="947" spans="1:26" ht="31.2">
      <c r="A947" s="1"/>
      <c r="B947" s="2"/>
      <c r="C947" s="2"/>
      <c r="D947" s="3"/>
      <c r="E947" s="3"/>
      <c r="F947" s="3"/>
      <c r="G947" s="3"/>
      <c r="H947" s="3"/>
      <c r="I947" s="3"/>
      <c r="J947" s="3"/>
      <c r="K947" s="3"/>
      <c r="L947" s="3"/>
      <c r="M947" s="3"/>
      <c r="N947" s="3"/>
      <c r="O947" s="3"/>
      <c r="P947" s="3"/>
      <c r="Q947" s="3"/>
      <c r="R947" s="3"/>
      <c r="S947" s="3"/>
      <c r="T947" s="3"/>
      <c r="U947" s="3"/>
      <c r="V947" s="3"/>
      <c r="W947" s="3"/>
      <c r="X947" s="3"/>
      <c r="Y947" s="3"/>
      <c r="Z947" s="3"/>
    </row>
    <row r="948" spans="1:26" ht="31.2">
      <c r="A948" s="1"/>
      <c r="B948" s="2"/>
      <c r="C948" s="2"/>
      <c r="D948" s="3"/>
      <c r="E948" s="3"/>
      <c r="F948" s="3"/>
      <c r="G948" s="3"/>
      <c r="H948" s="3"/>
      <c r="I948" s="3"/>
      <c r="J948" s="3"/>
      <c r="K948" s="3"/>
      <c r="L948" s="3"/>
      <c r="M948" s="3"/>
      <c r="N948" s="3"/>
      <c r="O948" s="3"/>
      <c r="P948" s="3"/>
      <c r="Q948" s="3"/>
      <c r="R948" s="3"/>
      <c r="S948" s="3"/>
      <c r="T948" s="3"/>
      <c r="U948" s="3"/>
      <c r="V948" s="3"/>
      <c r="W948" s="3"/>
      <c r="X948" s="3"/>
      <c r="Y948" s="3"/>
      <c r="Z948" s="3"/>
    </row>
    <row r="949" spans="1:26" ht="31.2">
      <c r="A949" s="1"/>
      <c r="B949" s="2"/>
      <c r="C949" s="2"/>
      <c r="D949" s="3"/>
      <c r="E949" s="3"/>
      <c r="F949" s="3"/>
      <c r="G949" s="3"/>
      <c r="H949" s="3"/>
      <c r="I949" s="3"/>
      <c r="J949" s="3"/>
      <c r="K949" s="3"/>
      <c r="L949" s="3"/>
      <c r="M949" s="3"/>
      <c r="N949" s="3"/>
      <c r="O949" s="3"/>
      <c r="P949" s="3"/>
      <c r="Q949" s="3"/>
      <c r="R949" s="3"/>
      <c r="S949" s="3"/>
      <c r="T949" s="3"/>
      <c r="U949" s="3"/>
      <c r="V949" s="3"/>
      <c r="W949" s="3"/>
      <c r="X949" s="3"/>
      <c r="Y949" s="3"/>
      <c r="Z949" s="3"/>
    </row>
    <row r="950" spans="1:26" ht="31.2">
      <c r="A950" s="1"/>
      <c r="B950" s="2"/>
      <c r="C950" s="2"/>
      <c r="D950" s="3"/>
      <c r="E950" s="3"/>
      <c r="F950" s="3"/>
      <c r="G950" s="3"/>
      <c r="H950" s="3"/>
      <c r="I950" s="3"/>
      <c r="J950" s="3"/>
      <c r="K950" s="3"/>
      <c r="L950" s="3"/>
      <c r="M950" s="3"/>
      <c r="N950" s="3"/>
      <c r="O950" s="3"/>
      <c r="P950" s="3"/>
      <c r="Q950" s="3"/>
      <c r="R950" s="3"/>
      <c r="S950" s="3"/>
      <c r="T950" s="3"/>
      <c r="U950" s="3"/>
      <c r="V950" s="3"/>
      <c r="W950" s="3"/>
      <c r="X950" s="3"/>
      <c r="Y950" s="3"/>
      <c r="Z950" s="3"/>
    </row>
    <row r="951" spans="1:26" ht="31.2">
      <c r="A951" s="1"/>
      <c r="B951" s="2"/>
      <c r="C951" s="2"/>
      <c r="D951" s="3"/>
      <c r="E951" s="3"/>
      <c r="F951" s="3"/>
      <c r="G951" s="3"/>
      <c r="H951" s="3"/>
      <c r="I951" s="3"/>
      <c r="J951" s="3"/>
      <c r="K951" s="3"/>
      <c r="L951" s="3"/>
      <c r="M951" s="3"/>
      <c r="N951" s="3"/>
      <c r="O951" s="3"/>
      <c r="P951" s="3"/>
      <c r="Q951" s="3"/>
      <c r="R951" s="3"/>
      <c r="S951" s="3"/>
      <c r="T951" s="3"/>
      <c r="U951" s="3"/>
      <c r="V951" s="3"/>
      <c r="W951" s="3"/>
      <c r="X951" s="3"/>
      <c r="Y951" s="3"/>
      <c r="Z951" s="3"/>
    </row>
    <row r="952" spans="1:26" ht="31.2">
      <c r="A952" s="1"/>
      <c r="B952" s="2"/>
      <c r="C952" s="2"/>
      <c r="D952" s="3"/>
      <c r="E952" s="3"/>
      <c r="F952" s="3"/>
      <c r="G952" s="3"/>
      <c r="H952" s="3"/>
      <c r="I952" s="3"/>
      <c r="J952" s="3"/>
      <c r="K952" s="3"/>
      <c r="L952" s="3"/>
      <c r="M952" s="3"/>
      <c r="N952" s="3"/>
      <c r="O952" s="3"/>
      <c r="P952" s="3"/>
      <c r="Q952" s="3"/>
      <c r="R952" s="3"/>
      <c r="S952" s="3"/>
      <c r="T952" s="3"/>
      <c r="U952" s="3"/>
      <c r="V952" s="3"/>
      <c r="W952" s="3"/>
      <c r="X952" s="3"/>
      <c r="Y952" s="3"/>
      <c r="Z952" s="3"/>
    </row>
    <row r="953" spans="1:26" ht="31.2">
      <c r="A953" s="1"/>
      <c r="B953" s="2"/>
      <c r="C953" s="2"/>
      <c r="D953" s="3"/>
      <c r="E953" s="3"/>
      <c r="F953" s="3"/>
      <c r="G953" s="3"/>
      <c r="H953" s="3"/>
      <c r="I953" s="3"/>
      <c r="J953" s="3"/>
      <c r="K953" s="3"/>
      <c r="L953" s="3"/>
      <c r="M953" s="3"/>
      <c r="N953" s="3"/>
      <c r="O953" s="3"/>
      <c r="P953" s="3"/>
      <c r="Q953" s="3"/>
      <c r="R953" s="3"/>
      <c r="S953" s="3"/>
      <c r="T953" s="3"/>
      <c r="U953" s="3"/>
      <c r="V953" s="3"/>
      <c r="W953" s="3"/>
      <c r="X953" s="3"/>
      <c r="Y953" s="3"/>
      <c r="Z953" s="3"/>
    </row>
    <row r="954" spans="1:26" ht="31.2">
      <c r="A954" s="1"/>
      <c r="B954" s="2"/>
      <c r="C954" s="2"/>
      <c r="D954" s="3"/>
      <c r="E954" s="3"/>
      <c r="F954" s="3"/>
      <c r="G954" s="3"/>
      <c r="H954" s="3"/>
      <c r="I954" s="3"/>
      <c r="J954" s="3"/>
      <c r="K954" s="3"/>
      <c r="L954" s="3"/>
      <c r="M954" s="3"/>
      <c r="N954" s="3"/>
      <c r="O954" s="3"/>
      <c r="P954" s="3"/>
      <c r="Q954" s="3"/>
      <c r="R954" s="3"/>
      <c r="S954" s="3"/>
      <c r="T954" s="3"/>
      <c r="U954" s="3"/>
      <c r="V954" s="3"/>
      <c r="W954" s="3"/>
      <c r="X954" s="3"/>
      <c r="Y954" s="3"/>
      <c r="Z954" s="3"/>
    </row>
    <row r="955" spans="1:26" ht="31.2">
      <c r="A955" s="1"/>
      <c r="B955" s="2"/>
      <c r="C955" s="2"/>
      <c r="D955" s="3"/>
      <c r="E955" s="3"/>
      <c r="F955" s="3"/>
      <c r="G955" s="3"/>
      <c r="H955" s="3"/>
      <c r="I955" s="3"/>
      <c r="J955" s="3"/>
      <c r="K955" s="3"/>
      <c r="L955" s="3"/>
      <c r="M955" s="3"/>
      <c r="N955" s="3"/>
      <c r="O955" s="3"/>
      <c r="P955" s="3"/>
      <c r="Q955" s="3"/>
      <c r="R955" s="3"/>
      <c r="S955" s="3"/>
      <c r="T955" s="3"/>
      <c r="U955" s="3"/>
      <c r="V955" s="3"/>
      <c r="W955" s="3"/>
      <c r="X955" s="3"/>
      <c r="Y955" s="3"/>
      <c r="Z955" s="3"/>
    </row>
    <row r="956" spans="1:26" ht="31.2">
      <c r="A956" s="1"/>
      <c r="B956" s="2"/>
      <c r="C956" s="2"/>
      <c r="D956" s="3"/>
      <c r="E956" s="3"/>
      <c r="F956" s="3"/>
      <c r="G956" s="3"/>
      <c r="H956" s="3"/>
      <c r="I956" s="3"/>
      <c r="J956" s="3"/>
      <c r="K956" s="3"/>
      <c r="L956" s="3"/>
      <c r="M956" s="3"/>
      <c r="N956" s="3"/>
      <c r="O956" s="3"/>
      <c r="P956" s="3"/>
      <c r="Q956" s="3"/>
      <c r="R956" s="3"/>
      <c r="S956" s="3"/>
      <c r="T956" s="3"/>
      <c r="U956" s="3"/>
      <c r="V956" s="3"/>
      <c r="W956" s="3"/>
      <c r="X956" s="3"/>
      <c r="Y956" s="3"/>
      <c r="Z956" s="3"/>
    </row>
    <row r="957" spans="1:26" ht="31.2">
      <c r="A957" s="1"/>
      <c r="B957" s="2"/>
      <c r="C957" s="2"/>
      <c r="D957" s="3"/>
      <c r="E957" s="3"/>
      <c r="F957" s="3"/>
      <c r="G957" s="3"/>
      <c r="H957" s="3"/>
      <c r="I957" s="3"/>
      <c r="J957" s="3"/>
      <c r="K957" s="3"/>
      <c r="L957" s="3"/>
      <c r="M957" s="3"/>
      <c r="N957" s="3"/>
      <c r="O957" s="3"/>
      <c r="P957" s="3"/>
      <c r="Q957" s="3"/>
      <c r="R957" s="3"/>
      <c r="S957" s="3"/>
      <c r="T957" s="3"/>
      <c r="U957" s="3"/>
      <c r="V957" s="3"/>
      <c r="W957" s="3"/>
      <c r="X957" s="3"/>
      <c r="Y957" s="3"/>
      <c r="Z957" s="3"/>
    </row>
    <row r="958" spans="1:26" ht="31.2">
      <c r="A958" s="1"/>
      <c r="B958" s="2"/>
      <c r="C958" s="2"/>
      <c r="D958" s="3"/>
      <c r="E958" s="3"/>
      <c r="F958" s="3"/>
      <c r="G958" s="3"/>
      <c r="H958" s="3"/>
      <c r="I958" s="3"/>
      <c r="J958" s="3"/>
      <c r="K958" s="3"/>
      <c r="L958" s="3"/>
      <c r="M958" s="3"/>
      <c r="N958" s="3"/>
      <c r="O958" s="3"/>
      <c r="P958" s="3"/>
      <c r="Q958" s="3"/>
      <c r="R958" s="3"/>
      <c r="S958" s="3"/>
      <c r="T958" s="3"/>
      <c r="U958" s="3"/>
      <c r="V958" s="3"/>
      <c r="W958" s="3"/>
      <c r="X958" s="3"/>
      <c r="Y958" s="3"/>
      <c r="Z958" s="3"/>
    </row>
    <row r="959" spans="1:26" ht="31.2">
      <c r="A959" s="1"/>
      <c r="B959" s="2"/>
      <c r="C959" s="2"/>
      <c r="D959" s="3"/>
      <c r="E959" s="3"/>
      <c r="F959" s="3"/>
      <c r="G959" s="3"/>
      <c r="H959" s="3"/>
      <c r="I959" s="3"/>
      <c r="J959" s="3"/>
      <c r="K959" s="3"/>
      <c r="L959" s="3"/>
      <c r="M959" s="3"/>
      <c r="N959" s="3"/>
      <c r="O959" s="3"/>
      <c r="P959" s="3"/>
      <c r="Q959" s="3"/>
      <c r="R959" s="3"/>
      <c r="S959" s="3"/>
      <c r="T959" s="3"/>
      <c r="U959" s="3"/>
      <c r="V959" s="3"/>
      <c r="W959" s="3"/>
      <c r="X959" s="3"/>
      <c r="Y959" s="3"/>
      <c r="Z959" s="3"/>
    </row>
    <row r="960" spans="1:26" ht="31.2">
      <c r="A960" s="1"/>
      <c r="B960" s="2"/>
      <c r="C960" s="2"/>
      <c r="D960" s="3"/>
      <c r="E960" s="3"/>
      <c r="F960" s="3"/>
      <c r="G960" s="3"/>
      <c r="H960" s="3"/>
      <c r="I960" s="3"/>
      <c r="J960" s="3"/>
      <c r="K960" s="3"/>
      <c r="L960" s="3"/>
      <c r="M960" s="3"/>
      <c r="N960" s="3"/>
      <c r="O960" s="3"/>
      <c r="P960" s="3"/>
      <c r="Q960" s="3"/>
      <c r="R960" s="3"/>
      <c r="S960" s="3"/>
      <c r="T960" s="3"/>
      <c r="U960" s="3"/>
      <c r="V960" s="3"/>
      <c r="W960" s="3"/>
      <c r="X960" s="3"/>
      <c r="Y960" s="3"/>
      <c r="Z960" s="3"/>
    </row>
    <row r="961" spans="1:26" ht="31.2">
      <c r="A961" s="1"/>
      <c r="B961" s="2"/>
      <c r="C961" s="2"/>
      <c r="D961" s="3"/>
      <c r="E961" s="3"/>
      <c r="F961" s="3"/>
      <c r="G961" s="3"/>
      <c r="H961" s="3"/>
      <c r="I961" s="3"/>
      <c r="J961" s="3"/>
      <c r="K961" s="3"/>
      <c r="L961" s="3"/>
      <c r="M961" s="3"/>
      <c r="N961" s="3"/>
      <c r="O961" s="3"/>
      <c r="P961" s="3"/>
      <c r="Q961" s="3"/>
      <c r="R961" s="3"/>
      <c r="S961" s="3"/>
      <c r="T961" s="3"/>
      <c r="U961" s="3"/>
      <c r="V961" s="3"/>
      <c r="W961" s="3"/>
      <c r="X961" s="3"/>
      <c r="Y961" s="3"/>
      <c r="Z961" s="3"/>
    </row>
    <row r="962" spans="1:26" ht="31.2">
      <c r="A962" s="1"/>
      <c r="B962" s="2"/>
      <c r="C962" s="2"/>
      <c r="D962" s="3"/>
      <c r="E962" s="3"/>
      <c r="F962" s="3"/>
      <c r="G962" s="3"/>
      <c r="H962" s="3"/>
      <c r="I962" s="3"/>
      <c r="J962" s="3"/>
      <c r="K962" s="3"/>
      <c r="L962" s="3"/>
      <c r="M962" s="3"/>
      <c r="N962" s="3"/>
      <c r="O962" s="3"/>
      <c r="P962" s="3"/>
      <c r="Q962" s="3"/>
      <c r="R962" s="3"/>
      <c r="S962" s="3"/>
      <c r="T962" s="3"/>
      <c r="U962" s="3"/>
      <c r="V962" s="3"/>
      <c r="W962" s="3"/>
      <c r="X962" s="3"/>
      <c r="Y962" s="3"/>
      <c r="Z962" s="3"/>
    </row>
    <row r="963" spans="1:26" ht="31.2">
      <c r="A963" s="1"/>
      <c r="B963" s="2"/>
      <c r="C963" s="2"/>
      <c r="D963" s="3"/>
      <c r="E963" s="3"/>
      <c r="F963" s="3"/>
      <c r="G963" s="3"/>
      <c r="H963" s="3"/>
      <c r="I963" s="3"/>
      <c r="J963" s="3"/>
      <c r="K963" s="3"/>
      <c r="L963" s="3"/>
      <c r="M963" s="3"/>
      <c r="N963" s="3"/>
      <c r="O963" s="3"/>
      <c r="P963" s="3"/>
      <c r="Q963" s="3"/>
      <c r="R963" s="3"/>
      <c r="S963" s="3"/>
      <c r="T963" s="3"/>
      <c r="U963" s="3"/>
      <c r="V963" s="3"/>
      <c r="W963" s="3"/>
      <c r="X963" s="3"/>
      <c r="Y963" s="3"/>
      <c r="Z963" s="3"/>
    </row>
    <row r="964" spans="1:26" ht="31.2">
      <c r="A964" s="1"/>
      <c r="B964" s="2"/>
      <c r="C964" s="2"/>
      <c r="D964" s="3"/>
      <c r="E964" s="3"/>
      <c r="F964" s="3"/>
      <c r="G964" s="3"/>
      <c r="H964" s="3"/>
      <c r="I964" s="3"/>
      <c r="J964" s="3"/>
      <c r="K964" s="3"/>
      <c r="L964" s="3"/>
      <c r="M964" s="3"/>
      <c r="N964" s="3"/>
      <c r="O964" s="3"/>
      <c r="P964" s="3"/>
      <c r="Q964" s="3"/>
      <c r="R964" s="3"/>
      <c r="S964" s="3"/>
      <c r="T964" s="3"/>
      <c r="U964" s="3"/>
      <c r="V964" s="3"/>
      <c r="W964" s="3"/>
      <c r="X964" s="3"/>
      <c r="Y964" s="3"/>
      <c r="Z964" s="3"/>
    </row>
    <row r="965" spans="1:26" ht="31.2">
      <c r="A965" s="1"/>
      <c r="B965" s="2"/>
      <c r="C965" s="2"/>
      <c r="D965" s="3"/>
      <c r="E965" s="3"/>
      <c r="F965" s="3"/>
      <c r="G965" s="3"/>
      <c r="H965" s="3"/>
      <c r="I965" s="3"/>
      <c r="J965" s="3"/>
      <c r="K965" s="3"/>
      <c r="L965" s="3"/>
      <c r="M965" s="3"/>
      <c r="N965" s="3"/>
      <c r="O965" s="3"/>
      <c r="P965" s="3"/>
      <c r="Q965" s="3"/>
      <c r="R965" s="3"/>
      <c r="S965" s="3"/>
      <c r="T965" s="3"/>
      <c r="U965" s="3"/>
      <c r="V965" s="3"/>
      <c r="W965" s="3"/>
      <c r="X965" s="3"/>
      <c r="Y965" s="3"/>
      <c r="Z965" s="3"/>
    </row>
    <row r="966" spans="1:26" ht="31.2">
      <c r="A966" s="1"/>
      <c r="B966" s="2"/>
      <c r="C966" s="2"/>
      <c r="D966" s="3"/>
      <c r="E966" s="3"/>
      <c r="F966" s="3"/>
      <c r="G966" s="3"/>
      <c r="H966" s="3"/>
      <c r="I966" s="3"/>
      <c r="J966" s="3"/>
      <c r="K966" s="3"/>
      <c r="L966" s="3"/>
      <c r="M966" s="3"/>
      <c r="N966" s="3"/>
      <c r="O966" s="3"/>
      <c r="P966" s="3"/>
      <c r="Q966" s="3"/>
      <c r="R966" s="3"/>
      <c r="S966" s="3"/>
      <c r="T966" s="3"/>
      <c r="U966" s="3"/>
      <c r="V966" s="3"/>
      <c r="W966" s="3"/>
      <c r="X966" s="3"/>
      <c r="Y966" s="3"/>
      <c r="Z966" s="3"/>
    </row>
    <row r="967" spans="1:26" ht="31.2">
      <c r="A967" s="1"/>
      <c r="B967" s="2"/>
      <c r="C967" s="2"/>
      <c r="D967" s="3"/>
      <c r="E967" s="3"/>
      <c r="F967" s="3"/>
      <c r="G967" s="3"/>
      <c r="H967" s="3"/>
      <c r="I967" s="3"/>
      <c r="J967" s="3"/>
      <c r="K967" s="3"/>
      <c r="L967" s="3"/>
      <c r="M967" s="3"/>
      <c r="N967" s="3"/>
      <c r="O967" s="3"/>
      <c r="P967" s="3"/>
      <c r="Q967" s="3"/>
      <c r="R967" s="3"/>
      <c r="S967" s="3"/>
      <c r="T967" s="3"/>
      <c r="U967" s="3"/>
      <c r="V967" s="3"/>
      <c r="W967" s="3"/>
      <c r="X967" s="3"/>
      <c r="Y967" s="3"/>
      <c r="Z967" s="3"/>
    </row>
    <row r="968" spans="1:26" ht="31.2">
      <c r="A968" s="1"/>
      <c r="B968" s="2"/>
      <c r="C968" s="2"/>
      <c r="D968" s="3"/>
      <c r="E968" s="3"/>
      <c r="F968" s="3"/>
      <c r="G968" s="3"/>
      <c r="H968" s="3"/>
      <c r="I968" s="3"/>
      <c r="J968" s="3"/>
      <c r="K968" s="3"/>
      <c r="L968" s="3"/>
      <c r="M968" s="3"/>
      <c r="N968" s="3"/>
      <c r="O968" s="3"/>
      <c r="P968" s="3"/>
      <c r="Q968" s="3"/>
      <c r="R968" s="3"/>
      <c r="S968" s="3"/>
      <c r="T968" s="3"/>
      <c r="U968" s="3"/>
      <c r="V968" s="3"/>
      <c r="W968" s="3"/>
      <c r="X968" s="3"/>
      <c r="Y968" s="3"/>
      <c r="Z968" s="3"/>
    </row>
    <row r="969" spans="1:26" ht="31.2">
      <c r="A969" s="1"/>
      <c r="B969" s="2"/>
      <c r="C969" s="2"/>
      <c r="D969" s="3"/>
      <c r="E969" s="3"/>
      <c r="F969" s="3"/>
      <c r="G969" s="3"/>
      <c r="H969" s="3"/>
      <c r="I969" s="3"/>
      <c r="J969" s="3"/>
      <c r="K969" s="3"/>
      <c r="L969" s="3"/>
      <c r="M969" s="3"/>
      <c r="N969" s="3"/>
      <c r="O969" s="3"/>
      <c r="P969" s="3"/>
      <c r="Q969" s="3"/>
      <c r="R969" s="3"/>
      <c r="S969" s="3"/>
      <c r="T969" s="3"/>
      <c r="U969" s="3"/>
      <c r="V969" s="3"/>
      <c r="W969" s="3"/>
      <c r="X969" s="3"/>
      <c r="Y969" s="3"/>
      <c r="Z969" s="3"/>
    </row>
    <row r="970" spans="1:26" ht="31.2">
      <c r="A970" s="1"/>
      <c r="B970" s="2"/>
      <c r="C970" s="2"/>
      <c r="D970" s="3"/>
      <c r="E970" s="3"/>
      <c r="F970" s="3"/>
      <c r="G970" s="3"/>
      <c r="H970" s="3"/>
      <c r="I970" s="3"/>
      <c r="J970" s="3"/>
      <c r="K970" s="3"/>
      <c r="L970" s="3"/>
      <c r="M970" s="3"/>
      <c r="N970" s="3"/>
      <c r="O970" s="3"/>
      <c r="P970" s="3"/>
      <c r="Q970" s="3"/>
      <c r="R970" s="3"/>
      <c r="S970" s="3"/>
      <c r="T970" s="3"/>
      <c r="U970" s="3"/>
      <c r="V970" s="3"/>
      <c r="W970" s="3"/>
      <c r="X970" s="3"/>
      <c r="Y970" s="3"/>
      <c r="Z970" s="3"/>
    </row>
    <row r="971" spans="1:26" ht="31.2">
      <c r="A971" s="1"/>
      <c r="B971" s="2"/>
      <c r="C971" s="2"/>
      <c r="D971" s="3"/>
      <c r="E971" s="3"/>
      <c r="F971" s="3"/>
      <c r="G971" s="3"/>
      <c r="H971" s="3"/>
      <c r="I971" s="3"/>
      <c r="J971" s="3"/>
      <c r="K971" s="3"/>
      <c r="L971" s="3"/>
      <c r="M971" s="3"/>
      <c r="N971" s="3"/>
      <c r="O971" s="3"/>
      <c r="P971" s="3"/>
      <c r="Q971" s="3"/>
      <c r="R971" s="3"/>
      <c r="S971" s="3"/>
      <c r="T971" s="3"/>
      <c r="U971" s="3"/>
      <c r="V971" s="3"/>
      <c r="W971" s="3"/>
      <c r="X971" s="3"/>
      <c r="Y971" s="3"/>
      <c r="Z971" s="3"/>
    </row>
    <row r="972" spans="1:26" ht="31.2">
      <c r="A972" s="1"/>
      <c r="B972" s="2"/>
      <c r="C972" s="2"/>
      <c r="D972" s="3"/>
      <c r="E972" s="3"/>
      <c r="F972" s="3"/>
      <c r="G972" s="3"/>
      <c r="H972" s="3"/>
      <c r="I972" s="3"/>
      <c r="J972" s="3"/>
      <c r="K972" s="3"/>
      <c r="L972" s="3"/>
      <c r="M972" s="3"/>
      <c r="N972" s="3"/>
      <c r="O972" s="3"/>
      <c r="P972" s="3"/>
      <c r="Q972" s="3"/>
      <c r="R972" s="3"/>
      <c r="S972" s="3"/>
      <c r="T972" s="3"/>
      <c r="U972" s="3"/>
      <c r="V972" s="3"/>
      <c r="W972" s="3"/>
      <c r="X972" s="3"/>
      <c r="Y972" s="3"/>
      <c r="Z972" s="3"/>
    </row>
    <row r="973" spans="1:26" ht="31.2">
      <c r="A973" s="1"/>
      <c r="B973" s="2"/>
      <c r="C973" s="2"/>
      <c r="D973" s="3"/>
      <c r="E973" s="3"/>
      <c r="F973" s="3"/>
      <c r="G973" s="3"/>
      <c r="H973" s="3"/>
      <c r="I973" s="3"/>
      <c r="J973" s="3"/>
      <c r="K973" s="3"/>
      <c r="L973" s="3"/>
      <c r="M973" s="3"/>
      <c r="N973" s="3"/>
      <c r="O973" s="3"/>
      <c r="P973" s="3"/>
      <c r="Q973" s="3"/>
      <c r="R973" s="3"/>
      <c r="S973" s="3"/>
      <c r="T973" s="3"/>
      <c r="U973" s="3"/>
      <c r="V973" s="3"/>
      <c r="W973" s="3"/>
      <c r="X973" s="3"/>
      <c r="Y973" s="3"/>
      <c r="Z973" s="3"/>
    </row>
    <row r="974" spans="1:26" ht="31.2">
      <c r="A974" s="1"/>
      <c r="B974" s="2"/>
      <c r="C974" s="2"/>
      <c r="D974" s="3"/>
      <c r="E974" s="3"/>
      <c r="F974" s="3"/>
      <c r="G974" s="3"/>
      <c r="H974" s="3"/>
      <c r="I974" s="3"/>
      <c r="J974" s="3"/>
      <c r="K974" s="3"/>
      <c r="L974" s="3"/>
      <c r="M974" s="3"/>
      <c r="N974" s="3"/>
      <c r="O974" s="3"/>
      <c r="P974" s="3"/>
      <c r="Q974" s="3"/>
      <c r="R974" s="3"/>
      <c r="S974" s="3"/>
      <c r="T974" s="3"/>
      <c r="U974" s="3"/>
      <c r="V974" s="3"/>
      <c r="W974" s="3"/>
      <c r="X974" s="3"/>
      <c r="Y974" s="3"/>
      <c r="Z974" s="3"/>
    </row>
    <row r="975" spans="1:26" ht="31.2">
      <c r="A975" s="1"/>
      <c r="B975" s="2"/>
      <c r="C975" s="2"/>
      <c r="D975" s="3"/>
      <c r="E975" s="3"/>
      <c r="F975" s="3"/>
      <c r="G975" s="3"/>
      <c r="H975" s="3"/>
      <c r="I975" s="3"/>
      <c r="J975" s="3"/>
      <c r="K975" s="3"/>
      <c r="L975" s="3"/>
      <c r="M975" s="3"/>
      <c r="N975" s="3"/>
      <c r="O975" s="3"/>
      <c r="P975" s="3"/>
      <c r="Q975" s="3"/>
      <c r="R975" s="3"/>
      <c r="S975" s="3"/>
      <c r="T975" s="3"/>
      <c r="U975" s="3"/>
      <c r="V975" s="3"/>
      <c r="W975" s="3"/>
      <c r="X975" s="3"/>
      <c r="Y975" s="3"/>
      <c r="Z975" s="3"/>
    </row>
    <row r="976" spans="1:26" ht="31.2">
      <c r="A976" s="1"/>
      <c r="B976" s="2"/>
      <c r="C976" s="2"/>
      <c r="D976" s="3"/>
      <c r="E976" s="3"/>
      <c r="F976" s="3"/>
      <c r="G976" s="3"/>
      <c r="H976" s="3"/>
      <c r="I976" s="3"/>
      <c r="J976" s="3"/>
      <c r="K976" s="3"/>
      <c r="L976" s="3"/>
      <c r="M976" s="3"/>
      <c r="N976" s="3"/>
      <c r="O976" s="3"/>
      <c r="P976" s="3"/>
      <c r="Q976" s="3"/>
      <c r="R976" s="3"/>
      <c r="S976" s="3"/>
      <c r="T976" s="3"/>
      <c r="U976" s="3"/>
      <c r="V976" s="3"/>
      <c r="W976" s="3"/>
      <c r="X976" s="3"/>
      <c r="Y976" s="3"/>
      <c r="Z976" s="3"/>
    </row>
    <row r="977" spans="1:26" ht="31.2">
      <c r="A977" s="1"/>
      <c r="B977" s="2"/>
      <c r="C977" s="2"/>
      <c r="D977" s="3"/>
      <c r="E977" s="3"/>
      <c r="F977" s="3"/>
      <c r="G977" s="3"/>
      <c r="H977" s="3"/>
      <c r="I977" s="3"/>
      <c r="J977" s="3"/>
      <c r="K977" s="3"/>
      <c r="L977" s="3"/>
      <c r="M977" s="3"/>
      <c r="N977" s="3"/>
      <c r="O977" s="3"/>
      <c r="P977" s="3"/>
      <c r="Q977" s="3"/>
      <c r="R977" s="3"/>
      <c r="S977" s="3"/>
      <c r="T977" s="3"/>
      <c r="U977" s="3"/>
      <c r="V977" s="3"/>
      <c r="W977" s="3"/>
      <c r="X977" s="3"/>
      <c r="Y977" s="3"/>
      <c r="Z977" s="3"/>
    </row>
    <row r="978" spans="1:26" ht="31.2">
      <c r="A978" s="1"/>
      <c r="B978" s="2"/>
      <c r="C978" s="2"/>
      <c r="D978" s="3"/>
      <c r="E978" s="3"/>
      <c r="F978" s="3"/>
      <c r="G978" s="3"/>
      <c r="H978" s="3"/>
      <c r="I978" s="3"/>
      <c r="J978" s="3"/>
      <c r="K978" s="3"/>
      <c r="L978" s="3"/>
      <c r="M978" s="3"/>
      <c r="N978" s="3"/>
      <c r="O978" s="3"/>
      <c r="P978" s="3"/>
      <c r="Q978" s="3"/>
      <c r="R978" s="3"/>
      <c r="S978" s="3"/>
      <c r="T978" s="3"/>
      <c r="U978" s="3"/>
      <c r="V978" s="3"/>
      <c r="W978" s="3"/>
      <c r="X978" s="3"/>
      <c r="Y978" s="3"/>
      <c r="Z978" s="3"/>
    </row>
    <row r="979" spans="1:26" ht="31.2">
      <c r="A979" s="1"/>
      <c r="B979" s="2"/>
      <c r="C979" s="2"/>
      <c r="D979" s="3"/>
      <c r="E979" s="3"/>
      <c r="F979" s="3"/>
      <c r="G979" s="3"/>
      <c r="H979" s="3"/>
      <c r="I979" s="3"/>
      <c r="J979" s="3"/>
      <c r="K979" s="3"/>
      <c r="L979" s="3"/>
      <c r="M979" s="3"/>
      <c r="N979" s="3"/>
      <c r="O979" s="3"/>
      <c r="P979" s="3"/>
      <c r="Q979" s="3"/>
      <c r="R979" s="3"/>
      <c r="S979" s="3"/>
      <c r="T979" s="3"/>
      <c r="U979" s="3"/>
      <c r="V979" s="3"/>
      <c r="W979" s="3"/>
      <c r="X979" s="3"/>
      <c r="Y979" s="3"/>
      <c r="Z979" s="3"/>
    </row>
    <row r="980" spans="1:26" ht="31.2">
      <c r="A980" s="1"/>
      <c r="B980" s="2"/>
      <c r="C980" s="2"/>
      <c r="D980" s="3"/>
      <c r="E980" s="3"/>
      <c r="F980" s="3"/>
      <c r="G980" s="3"/>
      <c r="H980" s="3"/>
      <c r="I980" s="3"/>
      <c r="J980" s="3"/>
      <c r="K980" s="3"/>
      <c r="L980" s="3"/>
      <c r="M980" s="3"/>
      <c r="N980" s="3"/>
      <c r="O980" s="3"/>
      <c r="P980" s="3"/>
      <c r="Q980" s="3"/>
      <c r="R980" s="3"/>
      <c r="S980" s="3"/>
      <c r="T980" s="3"/>
      <c r="U980" s="3"/>
      <c r="V980" s="3"/>
      <c r="W980" s="3"/>
      <c r="X980" s="3"/>
      <c r="Y980" s="3"/>
      <c r="Z980" s="3"/>
    </row>
    <row r="981" spans="1:26" ht="31.2">
      <c r="A981" s="1"/>
      <c r="B981" s="2"/>
      <c r="C981" s="2"/>
      <c r="D981" s="3"/>
      <c r="E981" s="3"/>
      <c r="F981" s="3"/>
      <c r="G981" s="3"/>
      <c r="H981" s="3"/>
      <c r="I981" s="3"/>
      <c r="J981" s="3"/>
      <c r="K981" s="3"/>
      <c r="L981" s="3"/>
      <c r="M981" s="3"/>
      <c r="N981" s="3"/>
      <c r="O981" s="3"/>
      <c r="P981" s="3"/>
      <c r="Q981" s="3"/>
      <c r="R981" s="3"/>
      <c r="S981" s="3"/>
      <c r="T981" s="3"/>
      <c r="U981" s="3"/>
      <c r="V981" s="3"/>
      <c r="W981" s="3"/>
      <c r="X981" s="3"/>
      <c r="Y981" s="3"/>
      <c r="Z981" s="3"/>
    </row>
    <row r="982" spans="1:26" ht="31.2">
      <c r="A982" s="1"/>
      <c r="B982" s="2"/>
      <c r="C982" s="2"/>
      <c r="D982" s="3"/>
      <c r="E982" s="3"/>
      <c r="F982" s="3"/>
      <c r="G982" s="3"/>
      <c r="H982" s="3"/>
      <c r="I982" s="3"/>
      <c r="J982" s="3"/>
      <c r="K982" s="3"/>
      <c r="L982" s="3"/>
      <c r="M982" s="3"/>
      <c r="N982" s="3"/>
      <c r="O982" s="3"/>
      <c r="P982" s="3"/>
      <c r="Q982" s="3"/>
      <c r="R982" s="3"/>
      <c r="S982" s="3"/>
      <c r="T982" s="3"/>
      <c r="U982" s="3"/>
      <c r="V982" s="3"/>
      <c r="W982" s="3"/>
      <c r="X982" s="3"/>
      <c r="Y982" s="3"/>
      <c r="Z982" s="3"/>
    </row>
    <row r="983" spans="1:26" ht="31.2">
      <c r="A983" s="1"/>
      <c r="B983" s="2"/>
      <c r="C983" s="2"/>
      <c r="D983" s="3"/>
      <c r="E983" s="3"/>
      <c r="F983" s="3"/>
      <c r="G983" s="3"/>
      <c r="H983" s="3"/>
      <c r="I983" s="3"/>
      <c r="J983" s="3"/>
      <c r="K983" s="3"/>
      <c r="L983" s="3"/>
      <c r="M983" s="3"/>
      <c r="N983" s="3"/>
      <c r="O983" s="3"/>
      <c r="P983" s="3"/>
      <c r="Q983" s="3"/>
      <c r="R983" s="3"/>
      <c r="S983" s="3"/>
      <c r="T983" s="3"/>
      <c r="U983" s="3"/>
      <c r="V983" s="3"/>
      <c r="W983" s="3"/>
      <c r="X983" s="3"/>
      <c r="Y983" s="3"/>
      <c r="Z983" s="3"/>
    </row>
    <row r="984" spans="1:26" ht="31.2">
      <c r="A984" s="1"/>
      <c r="B984" s="2"/>
      <c r="C984" s="2"/>
      <c r="D984" s="3"/>
      <c r="E984" s="3"/>
      <c r="F984" s="3"/>
      <c r="G984" s="3"/>
      <c r="H984" s="3"/>
      <c r="I984" s="3"/>
      <c r="J984" s="3"/>
      <c r="K984" s="3"/>
      <c r="L984" s="3"/>
      <c r="M984" s="3"/>
      <c r="N984" s="3"/>
      <c r="O984" s="3"/>
      <c r="P984" s="3"/>
      <c r="Q984" s="3"/>
      <c r="R984" s="3"/>
      <c r="S984" s="3"/>
      <c r="T984" s="3"/>
      <c r="U984" s="3"/>
      <c r="V984" s="3"/>
      <c r="W984" s="3"/>
      <c r="X984" s="3"/>
      <c r="Y984" s="3"/>
      <c r="Z984" s="3"/>
    </row>
    <row r="985" spans="1:26" ht="31.2">
      <c r="A985" s="1"/>
      <c r="B985" s="2"/>
      <c r="C985" s="2"/>
      <c r="D985" s="3"/>
      <c r="E985" s="3"/>
      <c r="F985" s="3"/>
      <c r="G985" s="3"/>
      <c r="H985" s="3"/>
      <c r="I985" s="3"/>
      <c r="J985" s="3"/>
      <c r="K985" s="3"/>
      <c r="L985" s="3"/>
      <c r="M985" s="3"/>
      <c r="N985" s="3"/>
      <c r="O985" s="3"/>
      <c r="P985" s="3"/>
      <c r="Q985" s="3"/>
      <c r="R985" s="3"/>
      <c r="S985" s="3"/>
      <c r="T985" s="3"/>
      <c r="U985" s="3"/>
      <c r="V985" s="3"/>
      <c r="W985" s="3"/>
      <c r="X985" s="3"/>
      <c r="Y985" s="3"/>
      <c r="Z985" s="3"/>
    </row>
    <row r="986" spans="1:26" ht="31.2">
      <c r="A986" s="1"/>
      <c r="B986" s="2"/>
      <c r="C986" s="2"/>
      <c r="D986" s="3"/>
      <c r="E986" s="3"/>
      <c r="F986" s="3"/>
      <c r="G986" s="3"/>
      <c r="H986" s="3"/>
      <c r="I986" s="3"/>
      <c r="J986" s="3"/>
      <c r="K986" s="3"/>
      <c r="L986" s="3"/>
      <c r="M986" s="3"/>
      <c r="N986" s="3"/>
      <c r="O986" s="3"/>
      <c r="P986" s="3"/>
      <c r="Q986" s="3"/>
      <c r="R986" s="3"/>
      <c r="S986" s="3"/>
      <c r="T986" s="3"/>
      <c r="U986" s="3"/>
      <c r="V986" s="3"/>
      <c r="W986" s="3"/>
      <c r="X986" s="3"/>
      <c r="Y986" s="3"/>
      <c r="Z986" s="3"/>
    </row>
    <row r="987" spans="1:26" ht="31.2">
      <c r="A987" s="1"/>
      <c r="B987" s="2"/>
      <c r="C987" s="2"/>
      <c r="D987" s="3"/>
      <c r="E987" s="3"/>
      <c r="F987" s="3"/>
      <c r="G987" s="3"/>
      <c r="H987" s="3"/>
      <c r="I987" s="3"/>
      <c r="J987" s="3"/>
      <c r="K987" s="3"/>
      <c r="L987" s="3"/>
      <c r="M987" s="3"/>
      <c r="N987" s="3"/>
      <c r="O987" s="3"/>
      <c r="P987" s="3"/>
      <c r="Q987" s="3"/>
      <c r="R987" s="3"/>
      <c r="S987" s="3"/>
      <c r="T987" s="3"/>
      <c r="U987" s="3"/>
      <c r="V987" s="3"/>
      <c r="W987" s="3"/>
      <c r="X987" s="3"/>
      <c r="Y987" s="3"/>
      <c r="Z987" s="3"/>
    </row>
    <row r="988" spans="1:26" ht="31.2">
      <c r="A988" s="1"/>
      <c r="B988" s="2"/>
      <c r="C988" s="2"/>
      <c r="D988" s="3"/>
      <c r="E988" s="3"/>
      <c r="F988" s="3"/>
      <c r="G988" s="3"/>
      <c r="H988" s="3"/>
      <c r="I988" s="3"/>
      <c r="J988" s="3"/>
      <c r="K988" s="3"/>
      <c r="L988" s="3"/>
      <c r="M988" s="3"/>
      <c r="N988" s="3"/>
      <c r="O988" s="3"/>
      <c r="P988" s="3"/>
      <c r="Q988" s="3"/>
      <c r="R988" s="3"/>
      <c r="S988" s="3"/>
      <c r="T988" s="3"/>
      <c r="U988" s="3"/>
      <c r="V988" s="3"/>
      <c r="W988" s="3"/>
      <c r="X988" s="3"/>
      <c r="Y988" s="3"/>
      <c r="Z988" s="3"/>
    </row>
    <row r="989" spans="1:26" ht="31.2">
      <c r="A989" s="1"/>
      <c r="B989" s="2"/>
      <c r="C989" s="2"/>
      <c r="D989" s="3"/>
      <c r="E989" s="3"/>
      <c r="F989" s="3"/>
      <c r="G989" s="3"/>
      <c r="H989" s="3"/>
      <c r="I989" s="3"/>
      <c r="J989" s="3"/>
      <c r="K989" s="3"/>
      <c r="L989" s="3"/>
      <c r="M989" s="3"/>
      <c r="N989" s="3"/>
      <c r="O989" s="3"/>
      <c r="P989" s="3"/>
      <c r="Q989" s="3"/>
      <c r="R989" s="3"/>
      <c r="S989" s="3"/>
      <c r="T989" s="3"/>
      <c r="U989" s="3"/>
      <c r="V989" s="3"/>
      <c r="W989" s="3"/>
      <c r="X989" s="3"/>
      <c r="Y989" s="3"/>
      <c r="Z989" s="3"/>
    </row>
    <row r="990" spans="1:26" ht="31.2">
      <c r="A990" s="1"/>
      <c r="B990" s="2"/>
      <c r="C990" s="2"/>
      <c r="D990" s="3"/>
      <c r="E990" s="3"/>
      <c r="F990" s="3"/>
      <c r="G990" s="3"/>
      <c r="H990" s="3"/>
      <c r="I990" s="3"/>
      <c r="J990" s="3"/>
      <c r="K990" s="3"/>
      <c r="L990" s="3"/>
      <c r="M990" s="3"/>
      <c r="N990" s="3"/>
      <c r="O990" s="3"/>
      <c r="P990" s="3"/>
      <c r="Q990" s="3"/>
      <c r="R990" s="3"/>
      <c r="S990" s="3"/>
      <c r="T990" s="3"/>
      <c r="U990" s="3"/>
      <c r="V990" s="3"/>
      <c r="W990" s="3"/>
      <c r="X990" s="3"/>
      <c r="Y990" s="3"/>
      <c r="Z990" s="3"/>
    </row>
    <row r="991" spans="1:26" ht="31.2">
      <c r="A991" s="1"/>
      <c r="B991" s="2"/>
      <c r="C991" s="2"/>
      <c r="D991" s="3"/>
      <c r="E991" s="3"/>
      <c r="F991" s="3"/>
      <c r="G991" s="3"/>
      <c r="H991" s="3"/>
      <c r="I991" s="3"/>
      <c r="J991" s="3"/>
      <c r="K991" s="3"/>
      <c r="L991" s="3"/>
      <c r="M991" s="3"/>
      <c r="N991" s="3"/>
      <c r="O991" s="3"/>
      <c r="P991" s="3"/>
      <c r="Q991" s="3"/>
      <c r="R991" s="3"/>
      <c r="S991" s="3"/>
      <c r="T991" s="3"/>
      <c r="U991" s="3"/>
      <c r="V991" s="3"/>
      <c r="W991" s="3"/>
      <c r="X991" s="3"/>
      <c r="Y991" s="3"/>
      <c r="Z991" s="3"/>
    </row>
    <row r="992" spans="1:26" ht="31.2">
      <c r="A992" s="1"/>
      <c r="B992" s="2"/>
      <c r="C992" s="2"/>
      <c r="D992" s="3"/>
      <c r="E992" s="3"/>
      <c r="F992" s="3"/>
      <c r="G992" s="3"/>
      <c r="H992" s="3"/>
      <c r="I992" s="3"/>
      <c r="J992" s="3"/>
      <c r="K992" s="3"/>
      <c r="L992" s="3"/>
      <c r="M992" s="3"/>
      <c r="N992" s="3"/>
      <c r="O992" s="3"/>
      <c r="P992" s="3"/>
      <c r="Q992" s="3"/>
      <c r="R992" s="3"/>
      <c r="S992" s="3"/>
      <c r="T992" s="3"/>
      <c r="U992" s="3"/>
      <c r="V992" s="3"/>
      <c r="W992" s="3"/>
      <c r="X992" s="3"/>
      <c r="Y992" s="3"/>
      <c r="Z992" s="3"/>
    </row>
    <row r="993" spans="1:26" ht="31.2">
      <c r="A993" s="1"/>
      <c r="B993" s="2"/>
      <c r="C993" s="2"/>
      <c r="D993" s="3"/>
      <c r="E993" s="3"/>
      <c r="F993" s="3"/>
      <c r="G993" s="3"/>
      <c r="H993" s="3"/>
      <c r="I993" s="3"/>
      <c r="J993" s="3"/>
      <c r="K993" s="3"/>
      <c r="L993" s="3"/>
      <c r="M993" s="3"/>
      <c r="N993" s="3"/>
      <c r="O993" s="3"/>
      <c r="P993" s="3"/>
      <c r="Q993" s="3"/>
      <c r="R993" s="3"/>
      <c r="S993" s="3"/>
      <c r="T993" s="3"/>
      <c r="U993" s="3"/>
      <c r="V993" s="3"/>
      <c r="W993" s="3"/>
      <c r="X993" s="3"/>
      <c r="Y993" s="3"/>
      <c r="Z993" s="3"/>
    </row>
    <row r="994" spans="1:26" ht="31.2">
      <c r="A994" s="1"/>
      <c r="B994" s="2"/>
      <c r="C994" s="2"/>
      <c r="D994" s="3"/>
      <c r="E994" s="3"/>
      <c r="F994" s="3"/>
      <c r="G994" s="3"/>
      <c r="H994" s="3"/>
      <c r="I994" s="3"/>
      <c r="J994" s="3"/>
      <c r="K994" s="3"/>
      <c r="L994" s="3"/>
      <c r="M994" s="3"/>
      <c r="N994" s="3"/>
      <c r="O994" s="3"/>
      <c r="P994" s="3"/>
      <c r="Q994" s="3"/>
      <c r="R994" s="3"/>
      <c r="S994" s="3"/>
      <c r="T994" s="3"/>
      <c r="U994" s="3"/>
      <c r="V994" s="3"/>
      <c r="W994" s="3"/>
      <c r="X994" s="3"/>
      <c r="Y994" s="3"/>
      <c r="Z994" s="3"/>
    </row>
    <row r="995" spans="1:26" ht="31.2">
      <c r="A995" s="1"/>
      <c r="B995" s="2"/>
      <c r="C995" s="2"/>
      <c r="D995" s="3"/>
      <c r="E995" s="3"/>
      <c r="F995" s="3"/>
      <c r="G995" s="3"/>
      <c r="H995" s="3"/>
      <c r="I995" s="3"/>
      <c r="J995" s="3"/>
      <c r="K995" s="3"/>
      <c r="L995" s="3"/>
      <c r="M995" s="3"/>
      <c r="N995" s="3"/>
      <c r="O995" s="3"/>
      <c r="P995" s="3"/>
      <c r="Q995" s="3"/>
      <c r="R995" s="3"/>
      <c r="S995" s="3"/>
      <c r="T995" s="3"/>
      <c r="U995" s="3"/>
      <c r="V995" s="3"/>
      <c r="W995" s="3"/>
      <c r="X995" s="3"/>
      <c r="Y995" s="3"/>
      <c r="Z995" s="3"/>
    </row>
    <row r="996" spans="1:26" ht="31.2">
      <c r="A996" s="1"/>
      <c r="B996" s="2"/>
      <c r="C996" s="2"/>
      <c r="D996" s="3"/>
      <c r="E996" s="3"/>
      <c r="F996" s="3"/>
      <c r="G996" s="3"/>
      <c r="H996" s="3"/>
      <c r="I996" s="3"/>
      <c r="J996" s="3"/>
      <c r="K996" s="3"/>
      <c r="L996" s="3"/>
      <c r="M996" s="3"/>
      <c r="N996" s="3"/>
      <c r="O996" s="3"/>
      <c r="P996" s="3"/>
      <c r="Q996" s="3"/>
      <c r="R996" s="3"/>
      <c r="S996" s="3"/>
      <c r="T996" s="3"/>
      <c r="U996" s="3"/>
      <c r="V996" s="3"/>
      <c r="W996" s="3"/>
      <c r="X996" s="3"/>
      <c r="Y996" s="3"/>
      <c r="Z996" s="3"/>
    </row>
    <row r="997" spans="1:26" ht="31.2">
      <c r="A997" s="1"/>
      <c r="B997" s="2"/>
      <c r="C997" s="2"/>
      <c r="D997" s="3"/>
      <c r="E997" s="3"/>
      <c r="F997" s="3"/>
      <c r="G997" s="3"/>
      <c r="H997" s="3"/>
      <c r="I997" s="3"/>
      <c r="J997" s="3"/>
      <c r="K997" s="3"/>
      <c r="L997" s="3"/>
      <c r="M997" s="3"/>
      <c r="N997" s="3"/>
      <c r="O997" s="3"/>
      <c r="P997" s="3"/>
      <c r="Q997" s="3"/>
      <c r="R997" s="3"/>
      <c r="S997" s="3"/>
      <c r="T997" s="3"/>
      <c r="U997" s="3"/>
      <c r="V997" s="3"/>
      <c r="W997" s="3"/>
      <c r="X997" s="3"/>
      <c r="Y997" s="3"/>
      <c r="Z997" s="3"/>
    </row>
    <row r="998" spans="1:26" ht="31.2">
      <c r="A998" s="1"/>
      <c r="B998" s="2"/>
      <c r="C998" s="2"/>
      <c r="D998" s="3"/>
      <c r="E998" s="3"/>
      <c r="F998" s="3"/>
      <c r="G998" s="3"/>
      <c r="H998" s="3"/>
      <c r="I998" s="3"/>
      <c r="J998" s="3"/>
      <c r="K998" s="3"/>
      <c r="L998" s="3"/>
      <c r="M998" s="3"/>
      <c r="N998" s="3"/>
      <c r="O998" s="3"/>
      <c r="P998" s="3"/>
      <c r="Q998" s="3"/>
      <c r="R998" s="3"/>
      <c r="S998" s="3"/>
      <c r="T998" s="3"/>
      <c r="U998" s="3"/>
      <c r="V998" s="3"/>
      <c r="W998" s="3"/>
      <c r="X998" s="3"/>
      <c r="Y998" s="3"/>
      <c r="Z998" s="3"/>
    </row>
    <row r="999" spans="1:26" ht="31.2">
      <c r="A999" s="1"/>
      <c r="B999" s="2"/>
      <c r="C999" s="2"/>
      <c r="D999" s="3"/>
      <c r="E999" s="3"/>
      <c r="F999" s="3"/>
      <c r="G999" s="3"/>
      <c r="H999" s="3"/>
      <c r="I999" s="3"/>
      <c r="J999" s="3"/>
      <c r="K999" s="3"/>
      <c r="L999" s="3"/>
      <c r="M999" s="3"/>
      <c r="N999" s="3"/>
      <c r="O999" s="3"/>
      <c r="P999" s="3"/>
      <c r="Q999" s="3"/>
      <c r="R999" s="3"/>
      <c r="S999" s="3"/>
      <c r="T999" s="3"/>
      <c r="U999" s="3"/>
      <c r="V999" s="3"/>
      <c r="W999" s="3"/>
      <c r="X999" s="3"/>
      <c r="Y999" s="3"/>
      <c r="Z999" s="3"/>
    </row>
    <row r="1000" spans="1:26" ht="31.2">
      <c r="A1000" s="1"/>
      <c r="B1000" s="2"/>
      <c r="C1000" s="2"/>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5" right="0.75" top="1" bottom="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39" workbookViewId="0">
      <selection activeCell="G54" sqref="G54"/>
    </sheetView>
  </sheetViews>
  <sheetFormatPr defaultColWidth="12.6640625" defaultRowHeight="15" customHeight="1"/>
  <cols>
    <col min="1" max="1" width="50.6640625" customWidth="1"/>
    <col min="2" max="3" width="8.6640625" customWidth="1"/>
    <col min="4" max="4" width="2.33203125" customWidth="1"/>
    <col min="5" max="5" width="8.6640625" customWidth="1"/>
    <col min="6" max="6" width="37.6640625" customWidth="1"/>
    <col min="7" max="8" width="8.6640625" customWidth="1"/>
    <col min="9" max="9" width="56.5546875" customWidth="1"/>
    <col min="10" max="26" width="8.6640625" customWidth="1"/>
  </cols>
  <sheetData>
    <row r="1" spans="1:26" ht="12" customHeight="1">
      <c r="A1" s="1502" t="s">
        <v>62</v>
      </c>
      <c r="B1" s="1503"/>
      <c r="C1" s="127"/>
      <c r="D1" s="128"/>
      <c r="E1" s="127"/>
      <c r="F1" s="1502" t="s">
        <v>63</v>
      </c>
      <c r="G1" s="1503"/>
      <c r="H1" s="127"/>
      <c r="I1" s="1502" t="s">
        <v>63</v>
      </c>
      <c r="J1" s="1503"/>
      <c r="K1" s="127"/>
      <c r="L1" s="127"/>
      <c r="M1" s="127"/>
      <c r="N1" s="127"/>
      <c r="O1" s="127"/>
      <c r="P1" s="127"/>
      <c r="Q1" s="127"/>
      <c r="R1" s="127"/>
      <c r="S1" s="127"/>
      <c r="T1" s="127"/>
      <c r="U1" s="127"/>
      <c r="V1" s="127"/>
      <c r="W1" s="127"/>
      <c r="X1" s="127"/>
      <c r="Y1" s="127"/>
      <c r="Z1" s="127"/>
    </row>
    <row r="2" spans="1:26" ht="12" customHeight="1">
      <c r="A2" s="127"/>
      <c r="B2" s="127"/>
      <c r="C2" s="127"/>
      <c r="D2" s="128"/>
      <c r="E2" s="127"/>
      <c r="F2" s="127"/>
      <c r="G2" s="127"/>
      <c r="H2" s="127"/>
      <c r="I2" s="129"/>
      <c r="J2" s="127"/>
      <c r="K2" s="127"/>
      <c r="L2" s="127"/>
      <c r="M2" s="127"/>
      <c r="N2" s="127"/>
      <c r="O2" s="127"/>
      <c r="P2" s="127"/>
      <c r="Q2" s="127"/>
      <c r="R2" s="127"/>
      <c r="S2" s="127"/>
      <c r="T2" s="127"/>
      <c r="U2" s="127"/>
      <c r="V2" s="127"/>
      <c r="W2" s="127"/>
      <c r="X2" s="127"/>
      <c r="Y2" s="127"/>
      <c r="Z2" s="127"/>
    </row>
    <row r="3" spans="1:26" ht="12" customHeight="1">
      <c r="A3" s="130" t="s">
        <v>64</v>
      </c>
      <c r="B3" s="131" t="s">
        <v>65</v>
      </c>
      <c r="C3" s="127"/>
      <c r="D3" s="128"/>
      <c r="E3" s="127"/>
      <c r="F3" s="47" t="s">
        <v>66</v>
      </c>
      <c r="G3" s="132" t="s">
        <v>65</v>
      </c>
      <c r="H3" s="127"/>
      <c r="I3" s="47" t="s">
        <v>67</v>
      </c>
      <c r="J3" s="132" t="s">
        <v>65</v>
      </c>
      <c r="K3" s="127"/>
      <c r="L3" s="127"/>
      <c r="M3" s="127"/>
      <c r="N3" s="127"/>
      <c r="O3" s="127"/>
      <c r="P3" s="127"/>
      <c r="Q3" s="127"/>
      <c r="R3" s="127"/>
      <c r="S3" s="127"/>
      <c r="T3" s="127"/>
      <c r="U3" s="127"/>
      <c r="V3" s="127"/>
      <c r="W3" s="127"/>
      <c r="X3" s="127"/>
      <c r="Y3" s="127"/>
      <c r="Z3" s="127"/>
    </row>
    <row r="4" spans="1:26" ht="12" customHeight="1">
      <c r="A4" s="133" t="s">
        <v>68</v>
      </c>
      <c r="B4" s="134"/>
      <c r="C4" s="127"/>
      <c r="D4" s="128"/>
      <c r="E4" s="127"/>
      <c r="F4" s="135" t="s">
        <v>69</v>
      </c>
      <c r="G4" s="136"/>
      <c r="H4" s="127"/>
      <c r="I4" s="137" t="s">
        <v>70</v>
      </c>
      <c r="J4" s="136"/>
      <c r="K4" s="127"/>
      <c r="L4" s="127"/>
      <c r="M4" s="127"/>
      <c r="N4" s="127"/>
      <c r="O4" s="127"/>
      <c r="P4" s="127"/>
      <c r="Q4" s="127"/>
      <c r="R4" s="127"/>
      <c r="S4" s="127"/>
      <c r="T4" s="127"/>
      <c r="U4" s="127"/>
      <c r="V4" s="127"/>
      <c r="W4" s="127"/>
      <c r="X4" s="127"/>
      <c r="Y4" s="127"/>
      <c r="Z4" s="127"/>
    </row>
    <row r="5" spans="1:26" ht="12" customHeight="1">
      <c r="A5" s="138" t="s">
        <v>71</v>
      </c>
      <c r="B5" s="139"/>
      <c r="C5" s="127"/>
      <c r="D5" s="128"/>
      <c r="E5" s="127"/>
      <c r="F5" s="140" t="s">
        <v>72</v>
      </c>
      <c r="G5" s="141"/>
      <c r="H5" s="127"/>
      <c r="I5" s="142" t="s">
        <v>73</v>
      </c>
      <c r="J5" s="141"/>
      <c r="K5" s="127"/>
      <c r="L5" s="127"/>
      <c r="M5" s="127"/>
      <c r="N5" s="127"/>
      <c r="O5" s="127"/>
      <c r="P5" s="127"/>
      <c r="Q5" s="127"/>
      <c r="R5" s="127"/>
      <c r="S5" s="127"/>
      <c r="T5" s="127"/>
      <c r="U5" s="127"/>
      <c r="V5" s="127"/>
      <c r="W5" s="127"/>
      <c r="X5" s="127"/>
      <c r="Y5" s="127"/>
      <c r="Z5" s="127"/>
    </row>
    <row r="6" spans="1:26" ht="12" customHeight="1">
      <c r="A6" s="133" t="s">
        <v>74</v>
      </c>
      <c r="B6" s="139"/>
      <c r="C6" s="127"/>
      <c r="D6" s="128"/>
      <c r="E6" s="127"/>
      <c r="F6" s="135" t="s">
        <v>75</v>
      </c>
      <c r="G6" s="141"/>
      <c r="H6" s="127"/>
      <c r="I6" s="137" t="s">
        <v>76</v>
      </c>
      <c r="J6" s="141"/>
      <c r="K6" s="127"/>
      <c r="L6" s="127"/>
      <c r="M6" s="127"/>
      <c r="N6" s="127"/>
      <c r="O6" s="127"/>
      <c r="P6" s="127"/>
      <c r="Q6" s="127"/>
      <c r="R6" s="127"/>
      <c r="S6" s="127"/>
      <c r="T6" s="127"/>
      <c r="U6" s="127"/>
      <c r="V6" s="127"/>
      <c r="W6" s="127"/>
      <c r="X6" s="127"/>
      <c r="Y6" s="127"/>
      <c r="Z6" s="127"/>
    </row>
    <row r="7" spans="1:26" ht="12" customHeight="1">
      <c r="A7" s="138" t="s">
        <v>77</v>
      </c>
      <c r="B7" s="139"/>
      <c r="C7" s="127"/>
      <c r="D7" s="128"/>
      <c r="E7" s="127"/>
      <c r="F7" s="140" t="s">
        <v>78</v>
      </c>
      <c r="G7" s="141"/>
      <c r="H7" s="127"/>
      <c r="I7" s="142" t="s">
        <v>79</v>
      </c>
      <c r="J7" s="141"/>
      <c r="K7" s="127"/>
      <c r="L7" s="127"/>
      <c r="M7" s="127"/>
      <c r="N7" s="127"/>
      <c r="O7" s="127"/>
      <c r="P7" s="127"/>
      <c r="Q7" s="127"/>
      <c r="R7" s="127"/>
      <c r="S7" s="127"/>
      <c r="T7" s="127"/>
      <c r="U7" s="127"/>
      <c r="V7" s="127"/>
      <c r="W7" s="127"/>
      <c r="X7" s="127"/>
      <c r="Y7" s="127"/>
      <c r="Z7" s="127"/>
    </row>
    <row r="8" spans="1:26" ht="12" customHeight="1">
      <c r="A8" s="133" t="s">
        <v>80</v>
      </c>
      <c r="B8" s="139"/>
      <c r="C8" s="127"/>
      <c r="D8" s="128"/>
      <c r="E8" s="127"/>
      <c r="F8" s="135" t="s">
        <v>81</v>
      </c>
      <c r="G8" s="141"/>
      <c r="H8" s="127"/>
      <c r="I8" s="137" t="s">
        <v>82</v>
      </c>
      <c r="J8" s="141"/>
      <c r="K8" s="127"/>
      <c r="L8" s="127"/>
      <c r="M8" s="127"/>
      <c r="N8" s="127"/>
      <c r="O8" s="127"/>
      <c r="P8" s="127"/>
      <c r="Q8" s="127"/>
      <c r="R8" s="127"/>
      <c r="S8" s="127"/>
      <c r="T8" s="127"/>
      <c r="U8" s="127"/>
      <c r="V8" s="127"/>
      <c r="W8" s="127"/>
      <c r="X8" s="127"/>
      <c r="Y8" s="127"/>
      <c r="Z8" s="127"/>
    </row>
    <row r="9" spans="1:26" ht="12" customHeight="1">
      <c r="A9" s="138" t="s">
        <v>83</v>
      </c>
      <c r="B9" s="139"/>
      <c r="C9" s="127"/>
      <c r="D9" s="128"/>
      <c r="E9" s="127"/>
      <c r="F9" s="140" t="s">
        <v>84</v>
      </c>
      <c r="G9" s="141"/>
      <c r="H9" s="127"/>
      <c r="I9" s="142" t="s">
        <v>85</v>
      </c>
      <c r="J9" s="141"/>
      <c r="K9" s="127"/>
      <c r="L9" s="127"/>
      <c r="M9" s="127"/>
      <c r="N9" s="127"/>
      <c r="O9" s="127"/>
      <c r="P9" s="127"/>
      <c r="Q9" s="127"/>
      <c r="R9" s="127"/>
      <c r="S9" s="127"/>
      <c r="T9" s="127"/>
      <c r="U9" s="127"/>
      <c r="V9" s="127"/>
      <c r="W9" s="127"/>
      <c r="X9" s="127"/>
      <c r="Y9" s="127"/>
      <c r="Z9" s="127"/>
    </row>
    <row r="10" spans="1:26" ht="12" customHeight="1">
      <c r="A10" s="133" t="s">
        <v>86</v>
      </c>
      <c r="B10" s="139"/>
      <c r="C10" s="127"/>
      <c r="D10" s="128"/>
      <c r="E10" s="127"/>
      <c r="F10" s="135" t="s">
        <v>87</v>
      </c>
      <c r="G10" s="141"/>
      <c r="H10" s="127"/>
      <c r="I10" s="137" t="s">
        <v>88</v>
      </c>
      <c r="J10" s="141"/>
      <c r="K10" s="127"/>
      <c r="L10" s="127"/>
      <c r="M10" s="127"/>
      <c r="N10" s="127"/>
      <c r="O10" s="127"/>
      <c r="P10" s="127"/>
      <c r="Q10" s="127"/>
      <c r="R10" s="127"/>
      <c r="S10" s="127"/>
      <c r="T10" s="127"/>
      <c r="U10" s="127"/>
      <c r="V10" s="127"/>
      <c r="W10" s="127"/>
      <c r="X10" s="127"/>
      <c r="Y10" s="127"/>
      <c r="Z10" s="127"/>
    </row>
    <row r="11" spans="1:26" ht="12" customHeight="1">
      <c r="A11" s="138" t="s">
        <v>89</v>
      </c>
      <c r="B11" s="139"/>
      <c r="C11" s="127"/>
      <c r="D11" s="128"/>
      <c r="E11" s="127"/>
      <c r="F11" s="140" t="s">
        <v>90</v>
      </c>
      <c r="G11" s="141"/>
      <c r="H11" s="127"/>
      <c r="I11" s="142" t="s">
        <v>91</v>
      </c>
      <c r="J11" s="141"/>
      <c r="K11" s="127"/>
      <c r="L11" s="127"/>
      <c r="M11" s="127"/>
      <c r="N11" s="127"/>
      <c r="O11" s="127"/>
      <c r="P11" s="127"/>
      <c r="Q11" s="127"/>
      <c r="R11" s="127"/>
      <c r="S11" s="127"/>
      <c r="T11" s="127"/>
      <c r="U11" s="127"/>
      <c r="V11" s="127"/>
      <c r="W11" s="127"/>
      <c r="X11" s="127"/>
      <c r="Y11" s="127"/>
      <c r="Z11" s="127"/>
    </row>
    <row r="12" spans="1:26" ht="12" customHeight="1">
      <c r="A12" s="133" t="s">
        <v>92</v>
      </c>
      <c r="B12" s="139"/>
      <c r="C12" s="127"/>
      <c r="D12" s="128"/>
      <c r="E12" s="127"/>
      <c r="F12" s="135" t="s">
        <v>93</v>
      </c>
      <c r="G12" s="141"/>
      <c r="H12" s="127"/>
      <c r="I12" s="137" t="s">
        <v>94</v>
      </c>
      <c r="J12" s="141"/>
      <c r="K12" s="127"/>
      <c r="L12" s="127"/>
      <c r="M12" s="127"/>
      <c r="N12" s="127"/>
      <c r="O12" s="127"/>
      <c r="P12" s="127"/>
      <c r="Q12" s="127"/>
      <c r="R12" s="127"/>
      <c r="S12" s="127"/>
      <c r="T12" s="127"/>
      <c r="U12" s="127"/>
      <c r="V12" s="127"/>
      <c r="W12" s="127"/>
      <c r="X12" s="127"/>
      <c r="Y12" s="127"/>
      <c r="Z12" s="127"/>
    </row>
    <row r="13" spans="1:26" ht="12" customHeight="1">
      <c r="A13" s="138" t="s">
        <v>95</v>
      </c>
      <c r="B13" s="139"/>
      <c r="C13" s="127"/>
      <c r="D13" s="128"/>
      <c r="E13" s="127"/>
      <c r="F13" s="140" t="s">
        <v>96</v>
      </c>
      <c r="G13" s="141"/>
      <c r="H13" s="127"/>
      <c r="I13" s="142" t="s">
        <v>97</v>
      </c>
      <c r="J13" s="141"/>
      <c r="K13" s="127"/>
      <c r="L13" s="127"/>
      <c r="M13" s="127"/>
      <c r="N13" s="127"/>
      <c r="O13" s="127"/>
      <c r="P13" s="127"/>
      <c r="Q13" s="127"/>
      <c r="R13" s="127"/>
      <c r="S13" s="127"/>
      <c r="T13" s="127"/>
      <c r="U13" s="127"/>
      <c r="V13" s="127"/>
      <c r="W13" s="127"/>
      <c r="X13" s="127"/>
      <c r="Y13" s="127"/>
      <c r="Z13" s="127"/>
    </row>
    <row r="14" spans="1:26" ht="12" customHeight="1">
      <c r="A14" s="133" t="s">
        <v>98</v>
      </c>
      <c r="B14" s="139"/>
      <c r="C14" s="127"/>
      <c r="D14" s="128"/>
      <c r="E14" s="127"/>
      <c r="F14" s="135" t="s">
        <v>99</v>
      </c>
      <c r="G14" s="141"/>
      <c r="H14" s="127"/>
      <c r="I14" s="137" t="s">
        <v>100</v>
      </c>
      <c r="J14" s="141"/>
      <c r="K14" s="127"/>
      <c r="L14" s="127"/>
      <c r="M14" s="127"/>
      <c r="N14" s="127"/>
      <c r="O14" s="127"/>
      <c r="P14" s="127"/>
      <c r="Q14" s="127"/>
      <c r="R14" s="127"/>
      <c r="S14" s="127"/>
      <c r="T14" s="127"/>
      <c r="U14" s="127"/>
      <c r="V14" s="127"/>
      <c r="W14" s="127"/>
      <c r="X14" s="127"/>
      <c r="Y14" s="127"/>
      <c r="Z14" s="127"/>
    </row>
    <row r="15" spans="1:26" ht="12" customHeight="1">
      <c r="A15" s="138" t="s">
        <v>101</v>
      </c>
      <c r="B15" s="139"/>
      <c r="C15" s="127"/>
      <c r="D15" s="128"/>
      <c r="E15" s="127"/>
      <c r="F15" s="140" t="s">
        <v>102</v>
      </c>
      <c r="G15" s="141"/>
      <c r="H15" s="127"/>
      <c r="I15" s="142" t="s">
        <v>103</v>
      </c>
      <c r="J15" s="141"/>
      <c r="K15" s="127"/>
      <c r="L15" s="127"/>
      <c r="M15" s="127"/>
      <c r="N15" s="127"/>
      <c r="O15" s="127"/>
      <c r="P15" s="127"/>
      <c r="Q15" s="127"/>
      <c r="R15" s="127"/>
      <c r="S15" s="127"/>
      <c r="T15" s="127"/>
      <c r="U15" s="127"/>
      <c r="V15" s="127"/>
      <c r="W15" s="127"/>
      <c r="X15" s="127"/>
      <c r="Y15" s="127"/>
      <c r="Z15" s="127"/>
    </row>
    <row r="16" spans="1:26" ht="12" customHeight="1">
      <c r="A16" s="133" t="s">
        <v>104</v>
      </c>
      <c r="B16" s="139"/>
      <c r="C16" s="127"/>
      <c r="D16" s="128"/>
      <c r="E16" s="127"/>
      <c r="F16" s="135" t="s">
        <v>105</v>
      </c>
      <c r="G16" s="141"/>
      <c r="H16" s="127"/>
      <c r="I16" s="137" t="s">
        <v>106</v>
      </c>
      <c r="J16" s="141"/>
      <c r="K16" s="127"/>
      <c r="L16" s="127"/>
      <c r="M16" s="127"/>
      <c r="N16" s="127"/>
      <c r="O16" s="127"/>
      <c r="P16" s="127"/>
      <c r="Q16" s="127"/>
      <c r="R16" s="127"/>
      <c r="S16" s="127"/>
      <c r="T16" s="127"/>
      <c r="U16" s="127"/>
      <c r="V16" s="127"/>
      <c r="W16" s="127"/>
      <c r="X16" s="127"/>
      <c r="Y16" s="127"/>
      <c r="Z16" s="127"/>
    </row>
    <row r="17" spans="1:26" ht="12" customHeight="1">
      <c r="A17" s="138" t="s">
        <v>107</v>
      </c>
      <c r="B17" s="143"/>
      <c r="C17" s="127"/>
      <c r="D17" s="128"/>
      <c r="E17" s="127"/>
      <c r="F17" s="140" t="s">
        <v>108</v>
      </c>
      <c r="G17" s="141"/>
      <c r="H17" s="127"/>
      <c r="I17" s="142" t="s">
        <v>109</v>
      </c>
      <c r="J17" s="141"/>
      <c r="K17" s="127"/>
      <c r="L17" s="127"/>
      <c r="M17" s="127"/>
      <c r="N17" s="127"/>
      <c r="O17" s="127"/>
      <c r="P17" s="127"/>
      <c r="Q17" s="127"/>
      <c r="R17" s="127"/>
      <c r="S17" s="127"/>
      <c r="T17" s="127"/>
      <c r="U17" s="127"/>
      <c r="V17" s="127"/>
      <c r="W17" s="127"/>
      <c r="X17" s="127"/>
      <c r="Y17" s="127"/>
      <c r="Z17" s="127"/>
    </row>
    <row r="18" spans="1:26" ht="12" customHeight="1">
      <c r="C18" s="127"/>
      <c r="D18" s="128"/>
      <c r="E18" s="127"/>
      <c r="F18" s="135" t="s">
        <v>110</v>
      </c>
      <c r="G18" s="141"/>
      <c r="H18" s="127"/>
      <c r="I18" s="137" t="s">
        <v>111</v>
      </c>
      <c r="J18" s="144"/>
      <c r="K18" s="127"/>
      <c r="L18" s="127"/>
      <c r="M18" s="127"/>
      <c r="N18" s="127"/>
      <c r="O18" s="127"/>
      <c r="P18" s="127"/>
      <c r="Q18" s="127"/>
      <c r="R18" s="127"/>
      <c r="S18" s="127"/>
      <c r="T18" s="127"/>
      <c r="U18" s="127"/>
      <c r="V18" s="127"/>
      <c r="W18" s="127"/>
      <c r="X18" s="127"/>
      <c r="Y18" s="127"/>
      <c r="Z18" s="127"/>
    </row>
    <row r="19" spans="1:26" ht="12" customHeight="1">
      <c r="A19" s="47" t="s">
        <v>112</v>
      </c>
      <c r="B19" s="131" t="s">
        <v>65</v>
      </c>
      <c r="C19" s="127"/>
      <c r="D19" s="128"/>
      <c r="E19" s="127"/>
      <c r="F19" s="140" t="s">
        <v>113</v>
      </c>
      <c r="G19" s="141"/>
      <c r="H19" s="127"/>
      <c r="I19" s="127"/>
      <c r="J19" s="127"/>
      <c r="K19" s="127"/>
      <c r="L19" s="127"/>
      <c r="M19" s="127"/>
      <c r="N19" s="127"/>
      <c r="O19" s="127"/>
      <c r="P19" s="127"/>
      <c r="Q19" s="127"/>
      <c r="R19" s="127"/>
      <c r="S19" s="127"/>
      <c r="T19" s="127"/>
      <c r="U19" s="127"/>
      <c r="V19" s="127"/>
      <c r="W19" s="127"/>
      <c r="X19" s="127"/>
      <c r="Y19" s="127"/>
      <c r="Z19" s="127"/>
    </row>
    <row r="20" spans="1:26" ht="12" customHeight="1">
      <c r="A20" s="145" t="s">
        <v>70</v>
      </c>
      <c r="B20" s="134"/>
      <c r="C20" s="127"/>
      <c r="D20" s="128"/>
      <c r="E20" s="127"/>
      <c r="F20" s="135" t="s">
        <v>114</v>
      </c>
      <c r="G20" s="141"/>
      <c r="H20" s="127"/>
      <c r="I20" s="127"/>
      <c r="J20" s="127"/>
      <c r="K20" s="127"/>
      <c r="L20" s="127"/>
      <c r="M20" s="127"/>
      <c r="N20" s="127"/>
      <c r="O20" s="127"/>
      <c r="P20" s="127"/>
      <c r="Q20" s="127"/>
      <c r="R20" s="127"/>
      <c r="S20" s="127"/>
      <c r="T20" s="127"/>
      <c r="U20" s="127"/>
      <c r="V20" s="127"/>
      <c r="W20" s="127"/>
      <c r="X20" s="127"/>
      <c r="Y20" s="127"/>
      <c r="Z20" s="127"/>
    </row>
    <row r="21" spans="1:26" ht="12" customHeight="1">
      <c r="A21" s="146" t="s">
        <v>115</v>
      </c>
      <c r="B21" s="139"/>
      <c r="C21" s="127"/>
      <c r="D21" s="128"/>
      <c r="E21" s="127"/>
      <c r="F21" s="140" t="s">
        <v>116</v>
      </c>
      <c r="G21" s="141"/>
      <c r="H21" s="127"/>
      <c r="I21" s="127"/>
      <c r="J21" s="127"/>
      <c r="K21" s="127"/>
      <c r="L21" s="127"/>
      <c r="M21" s="127"/>
      <c r="N21" s="127"/>
      <c r="O21" s="127"/>
      <c r="P21" s="127"/>
      <c r="Q21" s="127"/>
      <c r="R21" s="127"/>
      <c r="S21" s="127"/>
      <c r="T21" s="127"/>
      <c r="U21" s="127"/>
      <c r="V21" s="127"/>
      <c r="W21" s="127"/>
      <c r="X21" s="127"/>
      <c r="Y21" s="127"/>
      <c r="Z21" s="127"/>
    </row>
    <row r="22" spans="1:26" ht="12" customHeight="1">
      <c r="A22" s="145" t="s">
        <v>117</v>
      </c>
      <c r="B22" s="139"/>
      <c r="C22" s="127"/>
      <c r="D22" s="128"/>
      <c r="E22" s="127"/>
      <c r="F22" s="135" t="s">
        <v>118</v>
      </c>
      <c r="G22" s="141"/>
      <c r="H22" s="127"/>
      <c r="I22" s="127"/>
      <c r="J22" s="127"/>
      <c r="K22" s="127"/>
      <c r="L22" s="127"/>
      <c r="M22" s="127"/>
      <c r="N22" s="127"/>
      <c r="O22" s="127"/>
      <c r="P22" s="127"/>
      <c r="Q22" s="127"/>
      <c r="R22" s="127"/>
      <c r="S22" s="127"/>
      <c r="T22" s="127"/>
      <c r="U22" s="127"/>
      <c r="V22" s="127"/>
      <c r="W22" s="127"/>
      <c r="X22" s="127"/>
      <c r="Y22" s="127"/>
      <c r="Z22" s="127"/>
    </row>
    <row r="23" spans="1:26" ht="12" customHeight="1">
      <c r="A23" s="146" t="s">
        <v>119</v>
      </c>
      <c r="B23" s="139"/>
      <c r="C23" s="127"/>
      <c r="D23" s="128"/>
      <c r="E23" s="127"/>
      <c r="F23" s="140" t="s">
        <v>120</v>
      </c>
      <c r="G23" s="141"/>
      <c r="H23" s="127"/>
      <c r="I23" s="127"/>
      <c r="J23" s="127"/>
      <c r="K23" s="127"/>
      <c r="L23" s="127"/>
      <c r="M23" s="127"/>
      <c r="N23" s="127"/>
      <c r="O23" s="127"/>
      <c r="P23" s="127"/>
      <c r="Q23" s="127"/>
      <c r="R23" s="127"/>
      <c r="S23" s="127"/>
      <c r="T23" s="127"/>
      <c r="U23" s="127"/>
      <c r="V23" s="127"/>
      <c r="W23" s="127"/>
      <c r="X23" s="127"/>
      <c r="Y23" s="127"/>
      <c r="Z23" s="127"/>
    </row>
    <row r="24" spans="1:26" ht="12" customHeight="1">
      <c r="A24" s="145" t="s">
        <v>121</v>
      </c>
      <c r="B24" s="139"/>
      <c r="C24" s="127"/>
      <c r="D24" s="128"/>
      <c r="E24" s="127"/>
      <c r="F24" s="135" t="s">
        <v>122</v>
      </c>
      <c r="G24" s="141"/>
      <c r="H24" s="127"/>
      <c r="I24" s="127"/>
      <c r="J24" s="127"/>
      <c r="K24" s="127"/>
      <c r="L24" s="127"/>
      <c r="M24" s="127"/>
      <c r="N24" s="127"/>
      <c r="O24" s="127"/>
      <c r="P24" s="127"/>
      <c r="Q24" s="127"/>
      <c r="R24" s="127"/>
      <c r="S24" s="127"/>
      <c r="T24" s="127"/>
      <c r="U24" s="127"/>
      <c r="V24" s="127"/>
      <c r="W24" s="127"/>
      <c r="X24" s="127"/>
      <c r="Y24" s="127"/>
      <c r="Z24" s="127"/>
    </row>
    <row r="25" spans="1:26" ht="12" customHeight="1">
      <c r="A25" s="146" t="s">
        <v>123</v>
      </c>
      <c r="B25" s="139"/>
      <c r="C25" s="127"/>
      <c r="D25" s="128"/>
      <c r="E25" s="127"/>
      <c r="F25" s="140" t="s">
        <v>124</v>
      </c>
      <c r="G25" s="141"/>
      <c r="H25" s="127"/>
      <c r="I25" s="127"/>
      <c r="J25" s="127"/>
      <c r="K25" s="127"/>
      <c r="L25" s="127"/>
      <c r="M25" s="127"/>
      <c r="N25" s="127"/>
      <c r="O25" s="127"/>
      <c r="P25" s="127"/>
      <c r="Q25" s="127"/>
      <c r="R25" s="127"/>
      <c r="S25" s="127"/>
      <c r="T25" s="127"/>
      <c r="U25" s="127"/>
      <c r="V25" s="127"/>
      <c r="W25" s="127"/>
      <c r="X25" s="127"/>
      <c r="Y25" s="127"/>
      <c r="Z25" s="127"/>
    </row>
    <row r="26" spans="1:26" ht="12" customHeight="1">
      <c r="A26" s="145" t="s">
        <v>125</v>
      </c>
      <c r="B26" s="139"/>
      <c r="C26" s="127"/>
      <c r="D26" s="128"/>
      <c r="E26" s="127"/>
      <c r="F26" s="135" t="s">
        <v>126</v>
      </c>
      <c r="G26" s="144"/>
      <c r="H26" s="127"/>
      <c r="I26" s="127"/>
      <c r="J26" s="127"/>
      <c r="K26" s="127"/>
      <c r="L26" s="127"/>
      <c r="M26" s="127"/>
      <c r="N26" s="127"/>
      <c r="O26" s="127"/>
      <c r="P26" s="127"/>
      <c r="Q26" s="127"/>
      <c r="R26" s="127"/>
      <c r="S26" s="127"/>
      <c r="T26" s="127"/>
      <c r="U26" s="127"/>
      <c r="V26" s="127"/>
      <c r="W26" s="127"/>
      <c r="X26" s="127"/>
      <c r="Y26" s="127"/>
      <c r="Z26" s="127"/>
    </row>
    <row r="27" spans="1:26" ht="12" customHeight="1">
      <c r="A27" s="146" t="s">
        <v>127</v>
      </c>
      <c r="B27" s="139"/>
      <c r="C27" s="127"/>
      <c r="D27" s="128"/>
      <c r="E27" s="127"/>
      <c r="F27" s="127"/>
      <c r="G27" s="127"/>
      <c r="H27" s="127"/>
      <c r="I27" s="127"/>
      <c r="J27" s="127"/>
      <c r="K27" s="127"/>
      <c r="L27" s="127"/>
      <c r="M27" s="127"/>
      <c r="N27" s="127"/>
      <c r="O27" s="127"/>
      <c r="P27" s="127"/>
      <c r="Q27" s="127"/>
      <c r="R27" s="127"/>
      <c r="S27" s="127"/>
      <c r="T27" s="127"/>
      <c r="U27" s="127"/>
      <c r="V27" s="127"/>
      <c r="W27" s="127"/>
      <c r="X27" s="127"/>
      <c r="Y27" s="127"/>
      <c r="Z27" s="127"/>
    </row>
    <row r="28" spans="1:26" ht="12" customHeight="1">
      <c r="A28" s="145" t="s">
        <v>128</v>
      </c>
      <c r="B28" s="139"/>
      <c r="C28" s="127"/>
      <c r="D28" s="128"/>
      <c r="E28" s="127"/>
      <c r="F28" s="127"/>
      <c r="G28" s="127"/>
      <c r="H28" s="127"/>
      <c r="I28" s="127"/>
      <c r="J28" s="127"/>
      <c r="K28" s="127"/>
      <c r="L28" s="127"/>
      <c r="M28" s="127"/>
      <c r="N28" s="127"/>
      <c r="O28" s="127"/>
      <c r="P28" s="127"/>
      <c r="Q28" s="127"/>
      <c r="R28" s="127"/>
      <c r="S28" s="127"/>
      <c r="T28" s="127"/>
      <c r="U28" s="127"/>
      <c r="V28" s="127"/>
      <c r="W28" s="127"/>
      <c r="X28" s="127"/>
      <c r="Y28" s="127"/>
      <c r="Z28" s="127"/>
    </row>
    <row r="29" spans="1:26" ht="12" customHeight="1">
      <c r="A29" s="146" t="s">
        <v>129</v>
      </c>
      <c r="B29" s="139"/>
      <c r="C29" s="127"/>
      <c r="D29" s="128"/>
      <c r="E29" s="127"/>
      <c r="F29" s="127"/>
      <c r="G29" s="127"/>
      <c r="H29" s="127"/>
      <c r="I29" s="127"/>
      <c r="J29" s="127"/>
      <c r="K29" s="127"/>
      <c r="L29" s="127"/>
      <c r="M29" s="127"/>
      <c r="N29" s="127"/>
      <c r="O29" s="127"/>
      <c r="P29" s="127"/>
      <c r="Q29" s="127"/>
      <c r="R29" s="127"/>
      <c r="S29" s="127"/>
      <c r="T29" s="127"/>
      <c r="U29" s="127"/>
      <c r="V29" s="127"/>
      <c r="W29" s="127"/>
      <c r="X29" s="127"/>
      <c r="Y29" s="127"/>
      <c r="Z29" s="127"/>
    </row>
    <row r="30" spans="1:26" ht="12" customHeight="1">
      <c r="A30" s="145" t="s">
        <v>130</v>
      </c>
      <c r="B30" s="139"/>
      <c r="C30" s="127"/>
      <c r="D30" s="128"/>
      <c r="E30" s="127"/>
      <c r="F30" s="127"/>
      <c r="G30" s="127"/>
      <c r="H30" s="127"/>
      <c r="I30" s="127"/>
      <c r="J30" s="127"/>
      <c r="K30" s="127"/>
      <c r="L30" s="127"/>
      <c r="M30" s="127"/>
      <c r="N30" s="127"/>
      <c r="O30" s="127"/>
      <c r="P30" s="127"/>
      <c r="Q30" s="127"/>
      <c r="R30" s="127"/>
      <c r="S30" s="127"/>
      <c r="T30" s="127"/>
      <c r="U30" s="127"/>
      <c r="V30" s="127"/>
      <c r="W30" s="127"/>
      <c r="X30" s="127"/>
      <c r="Y30" s="127"/>
      <c r="Z30" s="127"/>
    </row>
    <row r="31" spans="1:26" ht="12" customHeight="1">
      <c r="A31" s="146" t="s">
        <v>131</v>
      </c>
      <c r="B31" s="139"/>
      <c r="C31" s="127"/>
      <c r="D31" s="128"/>
      <c r="E31" s="127"/>
      <c r="F31" s="127"/>
      <c r="G31" s="127"/>
      <c r="H31" s="127"/>
      <c r="I31" s="127"/>
      <c r="J31" s="127"/>
      <c r="K31" s="127"/>
      <c r="L31" s="127"/>
      <c r="M31" s="127"/>
      <c r="N31" s="127"/>
      <c r="O31" s="127"/>
      <c r="P31" s="127"/>
      <c r="Q31" s="127"/>
      <c r="R31" s="127"/>
      <c r="S31" s="127"/>
      <c r="T31" s="127"/>
      <c r="U31" s="127"/>
      <c r="V31" s="127"/>
      <c r="W31" s="127"/>
      <c r="X31" s="127"/>
      <c r="Y31" s="127"/>
      <c r="Z31" s="127"/>
    </row>
    <row r="32" spans="1:26" ht="12" customHeight="1">
      <c r="A32" s="145" t="s">
        <v>132</v>
      </c>
      <c r="B32" s="139"/>
      <c r="C32" s="127"/>
      <c r="D32" s="128"/>
      <c r="E32" s="127"/>
      <c r="F32" s="127"/>
      <c r="G32" s="127"/>
      <c r="H32" s="127"/>
      <c r="I32" s="127"/>
      <c r="J32" s="127"/>
      <c r="K32" s="127"/>
      <c r="L32" s="127"/>
      <c r="M32" s="127"/>
      <c r="N32" s="127"/>
      <c r="O32" s="127"/>
      <c r="P32" s="127"/>
      <c r="Q32" s="127"/>
      <c r="R32" s="127"/>
      <c r="S32" s="127"/>
      <c r="T32" s="127"/>
      <c r="U32" s="127"/>
      <c r="V32" s="127"/>
      <c r="W32" s="127"/>
      <c r="X32" s="127"/>
      <c r="Y32" s="127"/>
      <c r="Z32" s="127"/>
    </row>
    <row r="33" spans="1:26" ht="12" customHeight="1">
      <c r="A33" s="146" t="s">
        <v>133</v>
      </c>
      <c r="B33" s="139"/>
      <c r="C33" s="127"/>
      <c r="D33" s="128"/>
      <c r="E33" s="127"/>
      <c r="F33" s="127"/>
      <c r="G33" s="127"/>
      <c r="H33" s="127"/>
      <c r="I33" s="127"/>
      <c r="J33" s="127"/>
      <c r="K33" s="127"/>
      <c r="L33" s="127"/>
      <c r="M33" s="127"/>
      <c r="N33" s="127"/>
      <c r="O33" s="127"/>
      <c r="P33" s="127"/>
      <c r="Q33" s="127"/>
      <c r="R33" s="127"/>
      <c r="S33" s="127"/>
      <c r="T33" s="127"/>
      <c r="U33" s="127"/>
      <c r="V33" s="127"/>
      <c r="W33" s="127"/>
      <c r="X33" s="127"/>
      <c r="Y33" s="127"/>
      <c r="Z33" s="127"/>
    </row>
    <row r="34" spans="1:26" ht="12" customHeight="1">
      <c r="A34" s="145" t="s">
        <v>134</v>
      </c>
      <c r="B34" s="139"/>
      <c r="C34" s="127"/>
      <c r="D34" s="128"/>
      <c r="E34" s="127"/>
      <c r="F34" s="127"/>
      <c r="G34" s="127"/>
      <c r="H34" s="127"/>
      <c r="I34" s="127"/>
      <c r="J34" s="127"/>
      <c r="K34" s="127"/>
      <c r="L34" s="127"/>
      <c r="M34" s="127"/>
      <c r="N34" s="127"/>
      <c r="O34" s="127"/>
      <c r="P34" s="127"/>
      <c r="Q34" s="127"/>
      <c r="R34" s="127"/>
      <c r="S34" s="127"/>
      <c r="T34" s="127"/>
      <c r="U34" s="127"/>
      <c r="V34" s="127"/>
      <c r="W34" s="127"/>
      <c r="X34" s="127"/>
      <c r="Y34" s="127"/>
      <c r="Z34" s="127"/>
    </row>
    <row r="35" spans="1:26" ht="12" customHeight="1">
      <c r="A35" s="146" t="s">
        <v>135</v>
      </c>
      <c r="B35" s="139"/>
      <c r="C35" s="127"/>
      <c r="D35" s="128"/>
      <c r="E35" s="127"/>
      <c r="F35" s="127"/>
      <c r="G35" s="127"/>
      <c r="H35" s="127"/>
      <c r="I35" s="127"/>
      <c r="J35" s="127"/>
      <c r="K35" s="127"/>
      <c r="L35" s="127"/>
      <c r="M35" s="127"/>
      <c r="N35" s="127"/>
      <c r="O35" s="127"/>
      <c r="P35" s="127"/>
      <c r="Q35" s="127"/>
      <c r="R35" s="127"/>
      <c r="S35" s="127"/>
      <c r="T35" s="127"/>
      <c r="U35" s="127"/>
      <c r="V35" s="127"/>
      <c r="W35" s="127"/>
      <c r="X35" s="127"/>
      <c r="Y35" s="127"/>
      <c r="Z35" s="127"/>
    </row>
    <row r="36" spans="1:26" ht="12" customHeight="1">
      <c r="A36" s="145" t="s">
        <v>136</v>
      </c>
      <c r="B36" s="139"/>
      <c r="C36" s="127"/>
      <c r="D36" s="128"/>
      <c r="E36" s="127"/>
      <c r="F36" s="127"/>
      <c r="G36" s="127"/>
      <c r="H36" s="127"/>
      <c r="I36" s="127"/>
      <c r="J36" s="127"/>
      <c r="K36" s="127"/>
      <c r="L36" s="127"/>
      <c r="M36" s="127"/>
      <c r="N36" s="127"/>
      <c r="O36" s="127"/>
      <c r="P36" s="127"/>
      <c r="Q36" s="127"/>
      <c r="R36" s="127"/>
      <c r="S36" s="127"/>
      <c r="T36" s="127"/>
      <c r="U36" s="127"/>
      <c r="V36" s="127"/>
      <c r="W36" s="127"/>
      <c r="X36" s="127"/>
      <c r="Y36" s="127"/>
      <c r="Z36" s="127"/>
    </row>
    <row r="37" spans="1:26" ht="12" customHeight="1">
      <c r="A37" s="146" t="s">
        <v>137</v>
      </c>
      <c r="B37" s="139"/>
      <c r="C37" s="127"/>
      <c r="D37" s="128"/>
      <c r="E37" s="127"/>
      <c r="F37" s="127"/>
      <c r="G37" s="127"/>
      <c r="H37" s="127"/>
      <c r="I37" s="127"/>
      <c r="J37" s="127"/>
      <c r="K37" s="127"/>
      <c r="L37" s="127"/>
      <c r="M37" s="127"/>
      <c r="N37" s="127"/>
      <c r="O37" s="127"/>
      <c r="P37" s="127"/>
      <c r="Q37" s="127"/>
      <c r="R37" s="127"/>
      <c r="S37" s="127"/>
      <c r="T37" s="127"/>
      <c r="U37" s="127"/>
      <c r="V37" s="127"/>
      <c r="W37" s="127"/>
      <c r="X37" s="127"/>
      <c r="Y37" s="127"/>
      <c r="Z37" s="127"/>
    </row>
    <row r="38" spans="1:26" ht="12" customHeight="1">
      <c r="A38" s="145" t="s">
        <v>138</v>
      </c>
      <c r="B38" s="139"/>
      <c r="C38" s="127"/>
      <c r="D38" s="128"/>
      <c r="E38" s="127"/>
      <c r="F38" s="127"/>
      <c r="G38" s="127"/>
      <c r="H38" s="127"/>
      <c r="I38" s="127"/>
      <c r="J38" s="127"/>
      <c r="K38" s="127"/>
      <c r="L38" s="127"/>
      <c r="M38" s="127"/>
      <c r="N38" s="127"/>
      <c r="O38" s="127"/>
      <c r="P38" s="127"/>
      <c r="Q38" s="127"/>
      <c r="R38" s="127"/>
      <c r="S38" s="127"/>
      <c r="T38" s="127"/>
      <c r="U38" s="127"/>
      <c r="V38" s="127"/>
      <c r="W38" s="127"/>
      <c r="X38" s="127"/>
      <c r="Y38" s="127"/>
      <c r="Z38" s="127"/>
    </row>
    <row r="39" spans="1:26" ht="12" customHeight="1">
      <c r="A39" s="146" t="s">
        <v>139</v>
      </c>
      <c r="B39" s="139"/>
      <c r="C39" s="127"/>
      <c r="D39" s="128"/>
      <c r="E39" s="127"/>
      <c r="F39" s="127"/>
      <c r="G39" s="127"/>
      <c r="H39" s="127"/>
      <c r="I39" s="127"/>
      <c r="J39" s="127"/>
      <c r="K39" s="127"/>
      <c r="L39" s="127"/>
      <c r="M39" s="127"/>
      <c r="N39" s="127"/>
      <c r="O39" s="127"/>
      <c r="P39" s="127"/>
      <c r="Q39" s="127"/>
      <c r="R39" s="127"/>
      <c r="S39" s="127"/>
      <c r="T39" s="127"/>
      <c r="U39" s="127"/>
      <c r="V39" s="127"/>
      <c r="W39" s="127"/>
      <c r="X39" s="127"/>
      <c r="Y39" s="127"/>
      <c r="Z39" s="127"/>
    </row>
    <row r="40" spans="1:26" ht="12" customHeight="1">
      <c r="A40" s="145" t="s">
        <v>140</v>
      </c>
      <c r="B40" s="139"/>
      <c r="C40" s="127"/>
      <c r="D40" s="128"/>
      <c r="E40" s="127"/>
      <c r="F40" s="127"/>
      <c r="G40" s="127"/>
      <c r="H40" s="127"/>
      <c r="I40" s="127"/>
      <c r="J40" s="127"/>
      <c r="K40" s="127"/>
      <c r="L40" s="127"/>
      <c r="M40" s="127"/>
      <c r="N40" s="127"/>
      <c r="O40" s="127"/>
      <c r="P40" s="127"/>
      <c r="Q40" s="127"/>
      <c r="R40" s="127"/>
      <c r="S40" s="127"/>
      <c r="T40" s="127"/>
      <c r="U40" s="127"/>
      <c r="V40" s="127"/>
      <c r="W40" s="127"/>
      <c r="X40" s="127"/>
      <c r="Y40" s="127"/>
      <c r="Z40" s="127"/>
    </row>
    <row r="41" spans="1:26" ht="12" customHeight="1">
      <c r="A41" s="146" t="s">
        <v>141</v>
      </c>
      <c r="B41" s="139"/>
      <c r="C41" s="127"/>
      <c r="D41" s="128"/>
      <c r="E41" s="127"/>
      <c r="F41" s="127"/>
      <c r="G41" s="127"/>
      <c r="H41" s="127"/>
      <c r="I41" s="127"/>
      <c r="J41" s="127"/>
      <c r="K41" s="127"/>
      <c r="L41" s="127"/>
      <c r="M41" s="127"/>
      <c r="N41" s="127"/>
      <c r="O41" s="127"/>
      <c r="P41" s="127"/>
      <c r="Q41" s="127"/>
      <c r="R41" s="127"/>
      <c r="S41" s="127"/>
      <c r="T41" s="127"/>
      <c r="U41" s="127"/>
      <c r="V41" s="127"/>
      <c r="W41" s="127"/>
      <c r="X41" s="127"/>
      <c r="Y41" s="127"/>
      <c r="Z41" s="127"/>
    </row>
    <row r="42" spans="1:26" ht="12" customHeight="1">
      <c r="A42" s="145" t="s">
        <v>142</v>
      </c>
      <c r="B42" s="139"/>
      <c r="C42" s="127"/>
      <c r="D42" s="128"/>
      <c r="E42" s="127"/>
      <c r="F42" s="127"/>
      <c r="G42" s="127"/>
      <c r="H42" s="127"/>
      <c r="I42" s="127"/>
      <c r="J42" s="127"/>
      <c r="K42" s="127"/>
      <c r="L42" s="127"/>
      <c r="M42" s="127"/>
      <c r="N42" s="127"/>
      <c r="O42" s="127"/>
      <c r="P42" s="127"/>
      <c r="Q42" s="127"/>
      <c r="R42" s="127"/>
      <c r="S42" s="127"/>
      <c r="T42" s="127"/>
      <c r="U42" s="127"/>
      <c r="V42" s="127"/>
      <c r="W42" s="127"/>
      <c r="X42" s="127"/>
      <c r="Y42" s="127"/>
      <c r="Z42" s="127"/>
    </row>
    <row r="43" spans="1:26" ht="12" customHeight="1">
      <c r="A43" s="146" t="s">
        <v>143</v>
      </c>
      <c r="B43" s="139"/>
      <c r="C43" s="127"/>
      <c r="D43" s="128"/>
      <c r="E43" s="127"/>
      <c r="F43" s="127"/>
      <c r="G43" s="127"/>
      <c r="H43" s="127"/>
      <c r="I43" s="127"/>
      <c r="J43" s="127"/>
      <c r="K43" s="127"/>
      <c r="L43" s="127"/>
      <c r="M43" s="127"/>
      <c r="N43" s="127"/>
      <c r="O43" s="127"/>
      <c r="P43" s="127"/>
      <c r="Q43" s="127"/>
      <c r="R43" s="127"/>
      <c r="S43" s="127"/>
      <c r="T43" s="127"/>
      <c r="U43" s="127"/>
      <c r="V43" s="127"/>
      <c r="W43" s="127"/>
      <c r="X43" s="127"/>
      <c r="Y43" s="127"/>
      <c r="Z43" s="127"/>
    </row>
    <row r="44" spans="1:26" ht="12" customHeight="1">
      <c r="A44" s="145" t="s">
        <v>144</v>
      </c>
      <c r="B44" s="139"/>
      <c r="C44" s="127"/>
      <c r="D44" s="128"/>
      <c r="E44" s="127"/>
      <c r="F44" s="127"/>
      <c r="G44" s="127"/>
      <c r="H44" s="127"/>
      <c r="I44" s="127"/>
      <c r="J44" s="127"/>
      <c r="K44" s="127"/>
      <c r="L44" s="127"/>
      <c r="M44" s="127"/>
      <c r="N44" s="127"/>
      <c r="O44" s="127"/>
      <c r="P44" s="127"/>
      <c r="Q44" s="127"/>
      <c r="R44" s="127"/>
      <c r="S44" s="127"/>
      <c r="T44" s="127"/>
      <c r="U44" s="127"/>
      <c r="V44" s="127"/>
      <c r="W44" s="127"/>
      <c r="X44" s="127"/>
      <c r="Y44" s="127"/>
      <c r="Z44" s="127"/>
    </row>
    <row r="45" spans="1:26" ht="12" customHeight="1">
      <c r="A45" s="146" t="s">
        <v>145</v>
      </c>
      <c r="B45" s="139"/>
      <c r="C45" s="127"/>
      <c r="D45" s="128"/>
      <c r="E45" s="127"/>
      <c r="F45" s="127"/>
      <c r="G45" s="127"/>
      <c r="H45" s="127"/>
      <c r="I45" s="127"/>
      <c r="J45" s="127"/>
      <c r="K45" s="127"/>
      <c r="L45" s="127"/>
      <c r="M45" s="127"/>
      <c r="N45" s="127"/>
      <c r="O45" s="127"/>
      <c r="P45" s="127"/>
      <c r="Q45" s="127"/>
      <c r="R45" s="127"/>
      <c r="S45" s="127"/>
      <c r="T45" s="127"/>
      <c r="U45" s="127"/>
      <c r="V45" s="127"/>
      <c r="W45" s="127"/>
      <c r="X45" s="127"/>
      <c r="Y45" s="127"/>
      <c r="Z45" s="127"/>
    </row>
    <row r="46" spans="1:26" ht="12" customHeight="1">
      <c r="A46" s="145" t="s">
        <v>146</v>
      </c>
      <c r="B46" s="139"/>
      <c r="C46" s="127"/>
      <c r="D46" s="128"/>
      <c r="E46" s="127"/>
      <c r="F46" s="127"/>
      <c r="G46" s="127"/>
      <c r="H46" s="127"/>
      <c r="I46" s="127"/>
      <c r="J46" s="127"/>
      <c r="K46" s="127"/>
      <c r="L46" s="127"/>
      <c r="M46" s="127"/>
      <c r="N46" s="127"/>
      <c r="O46" s="127"/>
      <c r="P46" s="127"/>
      <c r="Q46" s="127"/>
      <c r="R46" s="127"/>
      <c r="S46" s="127"/>
      <c r="T46" s="127"/>
      <c r="U46" s="127"/>
      <c r="V46" s="127"/>
      <c r="W46" s="127"/>
      <c r="X46" s="127"/>
      <c r="Y46" s="127"/>
      <c r="Z46" s="127"/>
    </row>
    <row r="47" spans="1:26" ht="12" customHeight="1">
      <c r="A47" s="146" t="s">
        <v>147</v>
      </c>
      <c r="B47" s="139"/>
      <c r="C47" s="127"/>
      <c r="D47" s="128"/>
      <c r="E47" s="127"/>
      <c r="F47" s="127"/>
      <c r="G47" s="127"/>
      <c r="H47" s="127"/>
      <c r="I47" s="127"/>
      <c r="J47" s="127"/>
      <c r="K47" s="127"/>
      <c r="L47" s="127"/>
      <c r="M47" s="127"/>
      <c r="N47" s="127"/>
      <c r="O47" s="127"/>
      <c r="P47" s="127"/>
      <c r="Q47" s="127"/>
      <c r="R47" s="127"/>
      <c r="S47" s="127"/>
      <c r="T47" s="127"/>
      <c r="U47" s="127"/>
      <c r="V47" s="127"/>
      <c r="W47" s="127"/>
      <c r="X47" s="127"/>
      <c r="Y47" s="127"/>
      <c r="Z47" s="127"/>
    </row>
    <row r="48" spans="1:26" ht="12" customHeight="1">
      <c r="A48" s="145" t="s">
        <v>148</v>
      </c>
      <c r="B48" s="139"/>
      <c r="C48" s="127"/>
      <c r="D48" s="128"/>
      <c r="E48" s="127"/>
      <c r="F48" s="127"/>
      <c r="G48" s="127"/>
      <c r="H48" s="127"/>
      <c r="I48" s="127"/>
      <c r="J48" s="127"/>
      <c r="K48" s="127"/>
      <c r="L48" s="127"/>
      <c r="M48" s="127"/>
      <c r="N48" s="127"/>
      <c r="O48" s="127"/>
      <c r="P48" s="127"/>
      <c r="Q48" s="127"/>
      <c r="R48" s="127"/>
      <c r="S48" s="127"/>
      <c r="T48" s="127"/>
      <c r="U48" s="127"/>
      <c r="V48" s="127"/>
      <c r="W48" s="127"/>
      <c r="X48" s="127"/>
      <c r="Y48" s="127"/>
      <c r="Z48" s="127"/>
    </row>
    <row r="49" spans="1:26" ht="12" customHeight="1">
      <c r="A49" s="146" t="s">
        <v>149</v>
      </c>
      <c r="B49" s="139"/>
      <c r="C49" s="127"/>
      <c r="D49" s="128"/>
      <c r="E49" s="127"/>
      <c r="F49" s="127"/>
      <c r="G49" s="127"/>
      <c r="H49" s="127"/>
      <c r="I49" s="127"/>
      <c r="J49" s="127"/>
      <c r="K49" s="127"/>
      <c r="L49" s="127"/>
      <c r="M49" s="127"/>
      <c r="N49" s="127"/>
      <c r="O49" s="127"/>
      <c r="P49" s="127"/>
      <c r="Q49" s="127"/>
      <c r="R49" s="127"/>
      <c r="S49" s="127"/>
      <c r="T49" s="127"/>
      <c r="U49" s="127"/>
      <c r="V49" s="127"/>
      <c r="W49" s="127"/>
      <c r="X49" s="127"/>
      <c r="Y49" s="127"/>
      <c r="Z49" s="127"/>
    </row>
    <row r="50" spans="1:26" ht="12" customHeight="1">
      <c r="A50" s="145" t="s">
        <v>150</v>
      </c>
      <c r="B50" s="139"/>
      <c r="C50" s="127"/>
      <c r="D50" s="128"/>
      <c r="E50" s="127"/>
      <c r="F50" s="127"/>
      <c r="G50" s="127"/>
      <c r="H50" s="127"/>
      <c r="I50" s="127"/>
      <c r="J50" s="127"/>
      <c r="K50" s="127"/>
      <c r="L50" s="127"/>
      <c r="M50" s="127"/>
      <c r="N50" s="127"/>
      <c r="O50" s="127"/>
      <c r="P50" s="127"/>
      <c r="Q50" s="127"/>
      <c r="R50" s="127"/>
      <c r="S50" s="127"/>
      <c r="T50" s="127"/>
      <c r="U50" s="127"/>
      <c r="V50" s="127"/>
      <c r="W50" s="127"/>
      <c r="X50" s="127"/>
      <c r="Y50" s="127"/>
      <c r="Z50" s="127"/>
    </row>
    <row r="51" spans="1:26" ht="12" customHeight="1">
      <c r="A51" s="146" t="s">
        <v>151</v>
      </c>
      <c r="B51" s="139"/>
      <c r="C51" s="127"/>
      <c r="D51" s="128"/>
      <c r="E51" s="127"/>
      <c r="F51" s="127"/>
      <c r="G51" s="127"/>
      <c r="H51" s="127"/>
      <c r="I51" s="127"/>
      <c r="J51" s="127"/>
      <c r="K51" s="127"/>
      <c r="L51" s="127"/>
      <c r="M51" s="127"/>
      <c r="N51" s="127"/>
      <c r="O51" s="127"/>
      <c r="P51" s="127"/>
      <c r="Q51" s="127"/>
      <c r="R51" s="127"/>
      <c r="S51" s="127"/>
      <c r="T51" s="127"/>
      <c r="U51" s="127"/>
      <c r="V51" s="127"/>
      <c r="W51" s="127"/>
      <c r="X51" s="127"/>
      <c r="Y51" s="127"/>
      <c r="Z51" s="127"/>
    </row>
    <row r="52" spans="1:26" ht="12" customHeight="1">
      <c r="A52" s="145" t="s">
        <v>152</v>
      </c>
      <c r="B52" s="139"/>
      <c r="C52" s="127"/>
      <c r="D52" s="128"/>
      <c r="E52" s="127"/>
      <c r="F52" s="127"/>
      <c r="G52" s="127"/>
      <c r="H52" s="127"/>
      <c r="I52" s="127"/>
      <c r="J52" s="127"/>
      <c r="K52" s="127"/>
      <c r="L52" s="127"/>
      <c r="M52" s="127"/>
      <c r="N52" s="127"/>
      <c r="O52" s="127"/>
      <c r="P52" s="127"/>
      <c r="Q52" s="127"/>
      <c r="R52" s="127"/>
      <c r="S52" s="127"/>
      <c r="T52" s="127"/>
      <c r="U52" s="127"/>
      <c r="V52" s="127"/>
      <c r="W52" s="127"/>
      <c r="X52" s="127"/>
      <c r="Y52" s="127"/>
      <c r="Z52" s="127"/>
    </row>
    <row r="53" spans="1:26" ht="12" customHeight="1">
      <c r="A53" s="146" t="s">
        <v>153</v>
      </c>
      <c r="B53" s="139"/>
      <c r="C53" s="127"/>
      <c r="D53" s="128"/>
      <c r="E53" s="127"/>
      <c r="F53" s="127"/>
      <c r="G53" s="127"/>
      <c r="H53" s="127"/>
      <c r="I53" s="127"/>
      <c r="J53" s="127"/>
      <c r="K53" s="127"/>
      <c r="L53" s="127"/>
      <c r="M53" s="127"/>
      <c r="N53" s="127"/>
      <c r="O53" s="127"/>
      <c r="P53" s="127"/>
      <c r="Q53" s="127"/>
      <c r="R53" s="127"/>
      <c r="S53" s="127"/>
      <c r="T53" s="127"/>
      <c r="U53" s="127"/>
      <c r="V53" s="127"/>
      <c r="W53" s="127"/>
      <c r="X53" s="127"/>
      <c r="Y53" s="127"/>
      <c r="Z53" s="127"/>
    </row>
    <row r="54" spans="1:26" ht="12" customHeight="1">
      <c r="A54" s="145" t="s">
        <v>154</v>
      </c>
      <c r="B54" s="143"/>
      <c r="C54" s="127"/>
      <c r="D54" s="128"/>
      <c r="E54" s="127"/>
      <c r="F54" s="127"/>
      <c r="G54" s="127"/>
      <c r="H54" s="127"/>
      <c r="I54" s="127"/>
      <c r="J54" s="127"/>
      <c r="K54" s="127"/>
      <c r="L54" s="127"/>
      <c r="M54" s="127"/>
      <c r="N54" s="127"/>
      <c r="O54" s="127"/>
      <c r="P54" s="127"/>
      <c r="Q54" s="127"/>
      <c r="R54" s="127"/>
      <c r="S54" s="127"/>
      <c r="T54" s="127"/>
      <c r="U54" s="127"/>
      <c r="V54" s="127"/>
      <c r="W54" s="127"/>
      <c r="X54" s="127"/>
      <c r="Y54" s="127"/>
      <c r="Z54" s="127"/>
    </row>
    <row r="55" spans="1:26" ht="12"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row>
    <row r="56" spans="1:26" ht="12"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row>
    <row r="57" spans="1:26" ht="12"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row>
    <row r="58" spans="1:26" ht="12" customHeight="1">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row>
    <row r="59" spans="1:26" ht="12" customHeight="1">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row>
    <row r="60" spans="1:26" ht="12" customHeight="1">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row>
    <row r="61" spans="1:26" ht="12" customHeight="1">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row>
    <row r="62" spans="1:26" ht="12" customHeight="1">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row>
    <row r="63" spans="1:26" ht="12" customHeight="1">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row>
    <row r="64" spans="1:26" ht="12" customHeight="1">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row>
    <row r="65" spans="1:26" ht="12" customHeight="1">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row>
    <row r="66" spans="1:26" ht="12" customHeight="1">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row>
    <row r="67" spans="1:26" ht="12" customHeight="1">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row>
    <row r="68" spans="1:26" ht="12" customHeight="1">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row>
    <row r="69" spans="1:26" ht="12" customHeight="1">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row>
    <row r="70" spans="1:26" ht="12" customHeight="1">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row>
    <row r="71" spans="1:26" ht="12" customHeight="1">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row>
    <row r="72" spans="1:26" ht="12" customHeight="1">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row>
    <row r="73" spans="1:26" ht="12" customHeight="1">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row>
    <row r="74" spans="1:26" ht="12" customHeight="1">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row>
    <row r="75" spans="1:26" ht="12" customHeight="1">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row>
    <row r="76" spans="1:26" ht="12" customHeight="1">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row>
    <row r="77" spans="1:26" ht="12" customHeight="1">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row>
    <row r="78" spans="1:26" ht="12" customHeight="1">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row>
    <row r="79" spans="1:26" ht="12" customHeigh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row>
    <row r="80" spans="1:26" ht="12" customHeight="1">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row>
    <row r="81" spans="1:26" ht="12" customHeight="1">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row>
    <row r="82" spans="1:26" ht="12" customHeight="1">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row>
    <row r="83" spans="1:26" ht="12" customHeight="1">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row>
    <row r="84" spans="1:26" ht="12" customHeight="1">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row>
    <row r="85" spans="1:26" ht="12" customHeight="1">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row>
    <row r="86" spans="1:26" ht="12" customHeight="1">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row>
    <row r="87" spans="1:26" ht="12" customHeight="1">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row>
    <row r="88" spans="1:26" ht="12" customHeight="1">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row>
    <row r="89" spans="1:26" ht="12" customHeight="1">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row>
    <row r="90" spans="1:26" ht="12" customHeight="1">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row>
    <row r="91" spans="1:26" ht="12" customHeight="1">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row>
    <row r="92" spans="1:26" ht="12" customHeight="1">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row>
    <row r="93" spans="1:26" ht="12" customHeight="1">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row>
    <row r="94" spans="1:26" ht="12" customHeight="1">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row>
    <row r="95" spans="1:26" ht="12" customHeight="1">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row>
    <row r="96" spans="1:26" ht="12" customHeight="1">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row>
    <row r="97" spans="1:26" ht="12" customHeight="1">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row>
    <row r="98" spans="1:26" ht="12" customHeight="1">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row>
    <row r="99" spans="1:26" ht="12" customHeight="1">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row>
    <row r="100" spans="1:26" ht="12" customHeight="1">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row>
    <row r="101" spans="1:26" ht="12" customHeight="1">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row>
    <row r="102" spans="1:26" ht="12" customHeight="1">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row>
    <row r="103" spans="1:26" ht="12" customHeight="1">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row>
    <row r="104" spans="1:26" ht="12" customHeight="1">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row>
    <row r="105" spans="1:26" ht="12" customHeight="1">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row>
    <row r="106" spans="1:26" ht="12" customHeight="1">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row>
    <row r="107" spans="1:26" ht="12" customHeight="1">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row>
    <row r="108" spans="1:26" ht="12" customHeight="1">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row>
    <row r="109" spans="1:26" ht="12" customHeight="1">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row>
    <row r="110" spans="1:26" ht="12" customHeight="1">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row>
    <row r="111" spans="1:26" ht="12" customHeight="1">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row>
    <row r="112" spans="1:26" ht="12" customHeight="1">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row>
    <row r="113" spans="1:26" ht="12" customHeight="1">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row>
    <row r="114" spans="1:26" ht="12" customHeight="1">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row>
    <row r="115" spans="1:26" ht="12" customHeight="1">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row>
    <row r="116" spans="1:26" ht="12" customHeight="1">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row>
    <row r="117" spans="1:26" ht="12" customHeight="1">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row>
    <row r="118" spans="1:26" ht="12" customHeight="1">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row>
    <row r="119" spans="1:26" ht="12" customHeight="1">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row>
    <row r="120" spans="1:26" ht="12" customHeight="1">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row>
    <row r="121" spans="1:26" ht="12" customHeight="1">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row>
    <row r="122" spans="1:26" ht="12" customHeight="1">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row>
    <row r="123" spans="1:26" ht="12" customHeight="1">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row>
    <row r="124" spans="1:26" ht="12" customHeight="1">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row>
    <row r="125" spans="1:26" ht="12" customHeight="1">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row>
    <row r="126" spans="1:26" ht="12" customHeight="1">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row>
    <row r="127" spans="1:26" ht="12" customHeight="1">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row>
    <row r="128" spans="1:26" ht="12" customHeight="1">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row>
    <row r="129" spans="1:26" ht="12" customHeight="1">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row>
    <row r="130" spans="1:26" ht="12" customHeight="1">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row>
    <row r="131" spans="1:26" ht="12" customHeight="1">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row>
    <row r="132" spans="1:26" ht="12" customHeight="1">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row>
    <row r="133" spans="1:26" ht="12" customHeight="1">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row>
    <row r="134" spans="1:26" ht="12" customHeight="1">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row>
    <row r="135" spans="1:26" ht="12" customHeight="1">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row>
    <row r="136" spans="1:26" ht="12" customHeight="1">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row>
    <row r="137" spans="1:26" ht="12" customHeight="1">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row>
    <row r="138" spans="1:26" ht="12" customHeight="1">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row>
    <row r="139" spans="1:26" ht="12" customHeight="1">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row>
    <row r="140" spans="1:26" ht="12" customHeight="1">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row>
    <row r="141" spans="1:26" ht="12" customHeight="1">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row>
    <row r="142" spans="1:26" ht="12" customHeight="1">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row>
    <row r="143" spans="1:26" ht="12" customHeight="1">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row>
    <row r="144" spans="1:26" ht="12" customHeight="1">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row>
    <row r="145" spans="1:26" ht="12" customHeight="1">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row>
    <row r="146" spans="1:26" ht="12" customHeight="1">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row>
    <row r="147" spans="1:26" ht="12" customHeight="1">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row>
    <row r="148" spans="1:26" ht="12" customHeight="1">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row>
    <row r="149" spans="1:26" ht="12" customHeight="1">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row>
    <row r="150" spans="1:26" ht="12" customHeight="1">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row>
    <row r="151" spans="1:26" ht="12" customHeight="1">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row>
    <row r="152" spans="1:26" ht="12" customHeight="1">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row>
    <row r="153" spans="1:26" ht="12" customHeight="1">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row>
    <row r="154" spans="1:26" ht="12" customHeight="1">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row>
    <row r="155" spans="1:26" ht="12" customHeight="1">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row>
    <row r="156" spans="1:26" ht="12" customHeight="1">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row>
    <row r="157" spans="1:26" ht="12" customHeight="1">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row>
    <row r="158" spans="1:26" ht="12" customHeight="1">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row>
    <row r="159" spans="1:26" ht="12" customHeight="1">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row>
    <row r="160" spans="1:26"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row>
    <row r="161" spans="1:26" ht="12" customHeight="1">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row>
    <row r="162" spans="1:26" ht="12" customHeight="1">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row>
    <row r="163" spans="1:26" ht="12" customHeight="1">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row>
    <row r="164" spans="1:26" ht="12" customHeight="1">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row>
    <row r="165" spans="1:26" ht="12" customHeight="1">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row>
    <row r="166" spans="1:26" ht="12" customHeight="1">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row>
    <row r="167" spans="1:26" ht="12" customHeight="1">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row>
    <row r="168" spans="1:26" ht="12" customHeight="1">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row>
    <row r="169" spans="1:26" ht="12" customHeight="1">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row>
    <row r="170" spans="1:26" ht="12" customHeight="1">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row>
    <row r="171" spans="1:26" ht="12" customHeight="1">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row>
    <row r="172" spans="1:26" ht="12" customHeight="1">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row>
    <row r="173" spans="1:26" ht="12" customHeight="1">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row>
    <row r="174" spans="1:26" ht="12" customHeight="1">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row>
    <row r="175" spans="1:26" ht="12" customHeight="1">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row>
    <row r="176" spans="1:26" ht="12" customHeight="1">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row>
    <row r="177" spans="1:26" ht="12" customHeight="1">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row>
    <row r="178" spans="1:26" ht="12" customHeight="1">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row>
    <row r="179" spans="1:26" ht="12" customHeight="1">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row>
    <row r="180" spans="1:26" ht="12" customHeight="1">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row>
    <row r="181" spans="1:26" ht="12" customHeight="1">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row>
    <row r="182" spans="1:26" ht="12" customHeight="1">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row>
    <row r="183" spans="1:26" ht="12" customHeight="1">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row>
    <row r="184" spans="1:26" ht="12" customHeight="1">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row>
    <row r="185" spans="1:26" ht="12" customHeight="1">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row>
    <row r="186" spans="1:26" ht="12" customHeight="1">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row>
    <row r="187" spans="1:26" ht="12" customHeight="1">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row>
    <row r="188" spans="1:26" ht="12" customHeight="1">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row>
    <row r="189" spans="1:26" ht="12" customHeight="1">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row>
    <row r="190" spans="1:26" ht="12" customHeight="1">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row>
    <row r="191" spans="1:26" ht="12" customHeight="1">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row>
    <row r="192" spans="1:26" ht="12" customHeight="1">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row>
    <row r="193" spans="1:26" ht="12" customHeight="1">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row>
    <row r="194" spans="1:26" ht="12" customHeight="1">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row>
    <row r="195" spans="1:26" ht="12" customHeight="1">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row>
    <row r="196" spans="1:26" ht="12" customHeight="1">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row>
    <row r="197" spans="1:26" ht="12" customHeight="1">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row>
    <row r="198" spans="1:26" ht="12" customHeight="1">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row>
    <row r="199" spans="1:26" ht="12" customHeight="1">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row>
    <row r="200" spans="1:26" ht="12" customHeight="1">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row>
    <row r="201" spans="1:26" ht="12" customHeight="1">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row>
    <row r="202" spans="1:26" ht="12" customHeight="1">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row>
    <row r="203" spans="1:26" ht="12" customHeight="1">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row>
    <row r="204" spans="1:26" ht="12" customHeight="1">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row>
    <row r="205" spans="1:26" ht="12" customHeight="1">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row>
    <row r="206" spans="1:26" ht="12" customHeight="1">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row>
    <row r="207" spans="1:26" ht="12" customHeight="1">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row>
    <row r="208" spans="1:26" ht="12" customHeight="1">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row>
    <row r="209" spans="1:26" ht="12" customHeight="1">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row>
    <row r="210" spans="1:26" ht="12" customHeight="1">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row>
    <row r="211" spans="1:26" ht="12" customHeight="1">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row>
    <row r="212" spans="1:26" ht="12" customHeight="1">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row>
    <row r="213" spans="1:26" ht="12" customHeight="1">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row>
    <row r="214" spans="1:26" ht="12" customHeight="1">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row>
    <row r="215" spans="1:26" ht="12" customHeight="1">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row>
    <row r="216" spans="1:26" ht="12" customHeight="1">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row>
    <row r="217" spans="1:26" ht="12" customHeight="1">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row>
    <row r="218" spans="1:26" ht="12" customHeight="1">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row>
    <row r="219" spans="1:26" ht="12" customHeight="1">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row>
    <row r="220" spans="1:26" ht="12" customHeight="1">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row>
    <row r="221" spans="1:26" ht="12" customHeight="1">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row>
    <row r="222" spans="1:26" ht="12" customHeight="1">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row>
    <row r="223" spans="1:26" ht="12" customHeight="1">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row>
    <row r="224" spans="1:26" ht="12" customHeight="1">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row>
    <row r="225" spans="1:26" ht="12" customHeight="1">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row>
    <row r="226" spans="1:26" ht="12" customHeight="1">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row>
    <row r="227" spans="1:26" ht="12" customHeight="1">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row>
    <row r="228" spans="1:26" ht="12" customHeight="1">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row>
    <row r="229" spans="1:26" ht="12" customHeight="1">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row>
    <row r="230" spans="1:26" ht="12" customHeight="1">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row>
    <row r="231" spans="1:26" ht="12" customHeight="1">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row>
    <row r="232" spans="1:26" ht="12" customHeight="1">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row>
    <row r="233" spans="1:26" ht="12" customHeight="1">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row>
    <row r="234" spans="1:26" ht="12" customHeight="1">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row>
    <row r="235" spans="1:26" ht="12" customHeight="1">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row>
    <row r="236" spans="1:26" ht="12" customHeight="1">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row>
    <row r="237" spans="1:26" ht="12" customHeight="1">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row>
    <row r="238" spans="1:26" ht="12" customHeight="1">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row>
    <row r="239" spans="1:26" ht="12" customHeight="1">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row>
    <row r="240" spans="1:26" ht="12" customHeight="1">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row>
    <row r="241" spans="1:26" ht="12" customHeight="1">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row>
    <row r="242" spans="1:26" ht="12" customHeight="1">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row>
    <row r="243" spans="1:26" ht="12" customHeight="1">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row>
    <row r="244" spans="1:26" ht="12" customHeight="1">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row>
    <row r="245" spans="1:26" ht="12" customHeight="1">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row>
    <row r="246" spans="1:26" ht="12" customHeight="1">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row>
    <row r="247" spans="1:26" ht="12" customHeight="1">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row>
    <row r="248" spans="1:26" ht="12" customHeight="1">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row>
    <row r="249" spans="1:26" ht="12" customHeight="1">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row>
    <row r="250" spans="1:26" ht="12" customHeight="1">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row>
    <row r="251" spans="1:26" ht="12" customHeight="1">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row>
    <row r="252" spans="1:26" ht="12" customHeight="1">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row>
    <row r="253" spans="1:26" ht="12" customHeight="1">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row>
    <row r="254" spans="1:26" ht="12" customHeight="1">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row>
    <row r="255" spans="1:26" ht="12" customHeight="1">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row>
    <row r="256" spans="1:26" ht="12" customHeight="1">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row>
    <row r="257" spans="1:26" ht="12" customHeight="1">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row>
    <row r="258" spans="1:26" ht="12" customHeight="1">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row>
    <row r="259" spans="1:26" ht="12" customHeight="1">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row>
    <row r="260" spans="1:26" ht="12" customHeight="1">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row>
    <row r="261" spans="1:26" ht="12" customHeight="1">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row>
    <row r="262" spans="1:26" ht="12" customHeight="1">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row>
    <row r="263" spans="1:26" ht="12" customHeight="1">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row>
    <row r="264" spans="1:26" ht="12" customHeight="1">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row>
    <row r="265" spans="1:26" ht="12" customHeight="1">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row>
    <row r="266" spans="1:26" ht="12" customHeight="1">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row>
    <row r="267" spans="1:26" ht="12" customHeight="1">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row>
    <row r="268" spans="1:26" ht="12" customHeight="1">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row>
    <row r="269" spans="1:26" ht="12" customHeight="1">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row>
    <row r="270" spans="1:26" ht="12" customHeight="1">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row>
    <row r="271" spans="1:26" ht="12" customHeight="1">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row>
    <row r="272" spans="1:26" ht="12" customHeight="1">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row>
    <row r="273" spans="1:26" ht="12" customHeight="1">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row>
    <row r="274" spans="1:26" ht="12" customHeight="1">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row>
    <row r="275" spans="1:26" ht="12" customHeight="1">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row>
    <row r="276" spans="1:26" ht="12" customHeight="1">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row>
    <row r="277" spans="1:26" ht="12" customHeight="1">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row>
    <row r="278" spans="1:26" ht="12" customHeight="1">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row>
    <row r="279" spans="1:26" ht="12" customHeight="1">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row>
    <row r="280" spans="1:26" ht="12" customHeight="1">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row>
    <row r="281" spans="1:26" ht="12" customHeight="1">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row>
    <row r="282" spans="1:26" ht="12" customHeight="1">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row>
    <row r="283" spans="1:26" ht="12" customHeight="1">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row>
    <row r="284" spans="1:26" ht="12" customHeight="1">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row>
    <row r="285" spans="1:26" ht="12" customHeight="1">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row>
    <row r="286" spans="1:26" ht="12" customHeight="1">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row>
    <row r="287" spans="1:26" ht="12" customHeight="1">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row>
    <row r="288" spans="1:26" ht="12" customHeight="1">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row>
    <row r="289" spans="1:26" ht="12" customHeight="1">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row>
    <row r="290" spans="1:26" ht="12" customHeight="1">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row>
    <row r="291" spans="1:26" ht="12" customHeight="1">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row>
    <row r="292" spans="1:26" ht="12" customHeight="1">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row>
    <row r="293" spans="1:26" ht="12" customHeight="1">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row>
    <row r="294" spans="1:26" ht="12" customHeight="1">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row>
    <row r="295" spans="1:26" ht="12" customHeight="1">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row>
    <row r="296" spans="1:26" ht="12" customHeight="1">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row>
    <row r="297" spans="1:26" ht="12" customHeight="1">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row>
    <row r="298" spans="1:26" ht="12" customHeight="1">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row>
    <row r="299" spans="1:26" ht="12" customHeight="1">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row>
    <row r="300" spans="1:26" ht="12" customHeight="1">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row>
    <row r="301" spans="1:26" ht="12" customHeight="1">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row>
    <row r="302" spans="1:26" ht="12" customHeight="1">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row>
    <row r="303" spans="1:26" ht="12" customHeight="1">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row>
    <row r="304" spans="1:26" ht="12" customHeight="1">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row>
    <row r="305" spans="1:26" ht="12" customHeight="1">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row>
    <row r="306" spans="1:26" ht="12" customHeight="1">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row>
    <row r="307" spans="1:26" ht="12" customHeight="1">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row>
    <row r="308" spans="1:26" ht="12" customHeight="1">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row>
    <row r="309" spans="1:26" ht="12" customHeight="1">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row>
    <row r="310" spans="1:26" ht="12" customHeight="1">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row>
    <row r="311" spans="1:26" ht="12" customHeight="1">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row>
    <row r="312" spans="1:26" ht="12" customHeight="1">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row>
    <row r="313" spans="1:26" ht="12" customHeight="1">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row>
    <row r="314" spans="1:26" ht="12" customHeight="1">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row>
    <row r="315" spans="1:26" ht="12" customHeight="1">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row>
    <row r="316" spans="1:26" ht="12" customHeight="1">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row>
    <row r="317" spans="1:26" ht="12" customHeight="1">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row>
    <row r="318" spans="1:26" ht="12" customHeight="1">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row>
    <row r="319" spans="1:26" ht="12" customHeight="1">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row>
    <row r="320" spans="1:26" ht="12" customHeight="1">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row>
    <row r="321" spans="1:26" ht="12" customHeight="1">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row>
    <row r="322" spans="1:26" ht="12" customHeight="1">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row>
    <row r="323" spans="1:26" ht="12" customHeight="1">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row>
    <row r="324" spans="1:26" ht="12" customHeight="1">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row>
    <row r="325" spans="1:26" ht="12" customHeight="1">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row>
    <row r="326" spans="1:26" ht="12" customHeight="1">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row>
    <row r="327" spans="1:26" ht="12" customHeight="1">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row>
    <row r="328" spans="1:26" ht="12" customHeight="1">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row>
    <row r="329" spans="1:26" ht="12" customHeight="1">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row>
    <row r="330" spans="1:26" ht="12" customHeight="1">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row>
    <row r="331" spans="1:26" ht="12" customHeight="1">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row>
    <row r="332" spans="1:26" ht="12" customHeight="1">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row>
    <row r="333" spans="1:26" ht="12" customHeight="1">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row>
    <row r="334" spans="1:26" ht="12" customHeight="1">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row>
    <row r="335" spans="1:26" ht="12" customHeight="1">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row>
    <row r="336" spans="1:26" ht="12" customHeight="1">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row>
    <row r="337" spans="1:26" ht="12" customHeight="1">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row>
    <row r="338" spans="1:26" ht="12" customHeight="1">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row>
    <row r="339" spans="1:26" ht="12" customHeight="1">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row>
    <row r="340" spans="1:26" ht="12" customHeight="1">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row>
    <row r="341" spans="1:26" ht="12" customHeight="1">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row>
    <row r="342" spans="1:26" ht="12" customHeight="1">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row>
    <row r="343" spans="1:26" ht="12" customHeight="1">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row>
    <row r="344" spans="1:26" ht="12" customHeight="1">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row>
    <row r="345" spans="1:26" ht="12" customHeight="1">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row>
    <row r="346" spans="1:26" ht="12" customHeight="1">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row>
    <row r="347" spans="1:26" ht="12" customHeight="1">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row>
    <row r="348" spans="1:26" ht="12" customHeight="1">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row>
    <row r="349" spans="1:26" ht="12" customHeight="1">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row>
    <row r="350" spans="1:26" ht="12" customHeight="1">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row>
    <row r="351" spans="1:26" ht="12" customHeight="1">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row>
    <row r="352" spans="1:26" ht="12" customHeight="1">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row>
    <row r="353" spans="1:26" ht="12" customHeight="1">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row>
    <row r="354" spans="1:26" ht="12" customHeight="1">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row>
    <row r="355" spans="1:26" ht="12" customHeight="1">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row>
    <row r="356" spans="1:26" ht="12" customHeight="1">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row>
    <row r="357" spans="1:26" ht="12" customHeight="1">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row>
    <row r="358" spans="1:26" ht="12" customHeight="1">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row>
    <row r="359" spans="1:26" ht="12" customHeight="1">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row>
    <row r="360" spans="1:26" ht="12" customHeight="1">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row>
    <row r="361" spans="1:26" ht="12" customHeight="1">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row>
    <row r="362" spans="1:26" ht="12" customHeight="1">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row>
    <row r="363" spans="1:26" ht="12" customHeight="1">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row>
    <row r="364" spans="1:26" ht="12" customHeight="1">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row>
    <row r="365" spans="1:26" ht="12" customHeight="1">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row>
    <row r="366" spans="1:26" ht="12" customHeight="1">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row>
    <row r="367" spans="1:26" ht="12" customHeight="1">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row>
    <row r="368" spans="1:26" ht="12" customHeight="1">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row>
    <row r="369" spans="1:26" ht="12" customHeight="1">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row>
    <row r="370" spans="1:26" ht="12" customHeight="1">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row>
    <row r="371" spans="1:26" ht="12" customHeight="1">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row>
    <row r="372" spans="1:26" ht="12" customHeight="1">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row>
    <row r="373" spans="1:26" ht="12" customHeight="1">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row>
    <row r="374" spans="1:26" ht="12" customHeight="1">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row>
    <row r="375" spans="1:26" ht="12" customHeight="1">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row>
    <row r="376" spans="1:26" ht="12" customHeight="1">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row>
    <row r="377" spans="1:26" ht="12" customHeight="1">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row>
    <row r="378" spans="1:26" ht="12" customHeight="1">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row>
    <row r="379" spans="1:26" ht="12" customHeight="1">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row>
    <row r="380" spans="1:26" ht="12" customHeight="1">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row>
    <row r="381" spans="1:26" ht="12" customHeight="1">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row>
    <row r="382" spans="1:26" ht="12" customHeight="1">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row>
    <row r="383" spans="1:26" ht="12" customHeight="1">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row>
    <row r="384" spans="1:26" ht="12" customHeight="1">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row>
    <row r="385" spans="1:26" ht="12" customHeight="1">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row>
    <row r="386" spans="1:26" ht="12" customHeight="1">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row>
    <row r="387" spans="1:26" ht="12" customHeight="1">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row>
    <row r="388" spans="1:26" ht="12" customHeight="1">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row>
    <row r="389" spans="1:26" ht="12" customHeight="1">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row>
    <row r="390" spans="1:26" ht="12" customHeight="1">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row>
    <row r="391" spans="1:26" ht="12" customHeight="1">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row>
    <row r="392" spans="1:26" ht="12" customHeight="1">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row>
    <row r="393" spans="1:26" ht="12" customHeight="1">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row>
    <row r="394" spans="1:26" ht="12" customHeight="1">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row>
    <row r="395" spans="1:26" ht="12" customHeight="1">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row>
    <row r="396" spans="1:26" ht="12" customHeight="1">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row>
    <row r="397" spans="1:26" ht="12" customHeight="1">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row>
    <row r="398" spans="1:26" ht="12" customHeight="1">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row>
    <row r="399" spans="1:26" ht="12" customHeight="1">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row>
    <row r="400" spans="1:26" ht="12" customHeight="1">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row>
    <row r="401" spans="1:26" ht="12" customHeight="1">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row>
    <row r="402" spans="1:26" ht="12" customHeight="1">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row>
    <row r="403" spans="1:26" ht="12" customHeight="1">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row>
    <row r="404" spans="1:26" ht="12" customHeight="1">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row>
    <row r="405" spans="1:26" ht="12" customHeight="1">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row>
    <row r="406" spans="1:26" ht="12" customHeight="1">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row>
    <row r="407" spans="1:26" ht="12" customHeight="1">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row>
    <row r="408" spans="1:26" ht="12" customHeight="1">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row>
    <row r="409" spans="1:26" ht="12" customHeight="1">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row>
    <row r="410" spans="1:26" ht="12" customHeight="1">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row>
    <row r="411" spans="1:26" ht="12" customHeight="1">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row>
    <row r="412" spans="1:26" ht="12" customHeight="1">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row>
    <row r="413" spans="1:26" ht="12" customHeight="1">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row>
    <row r="414" spans="1:26" ht="12" customHeight="1">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row>
    <row r="415" spans="1:26" ht="12" customHeight="1">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row>
    <row r="416" spans="1:26" ht="12" customHeight="1">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row>
    <row r="417" spans="1:26" ht="12" customHeight="1">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row>
    <row r="418" spans="1:26" ht="12" customHeight="1">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row>
    <row r="419" spans="1:26" ht="12" customHeight="1">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row>
    <row r="420" spans="1:26" ht="12" customHeight="1">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row>
    <row r="421" spans="1:26" ht="12" customHeight="1">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row>
    <row r="422" spans="1:26" ht="12" customHeight="1">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row>
    <row r="423" spans="1:26" ht="12" customHeight="1">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row>
    <row r="424" spans="1:26" ht="12" customHeight="1">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row>
    <row r="425" spans="1:26" ht="12" customHeight="1">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row>
    <row r="426" spans="1:26" ht="12" customHeight="1">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row>
    <row r="427" spans="1:26" ht="12" customHeight="1">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row>
    <row r="428" spans="1:26" ht="12" customHeight="1">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row>
    <row r="429" spans="1:26" ht="12" customHeight="1">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row>
    <row r="430" spans="1:26" ht="12" customHeight="1">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row>
    <row r="431" spans="1:26" ht="12" customHeight="1">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row>
    <row r="432" spans="1:26" ht="12" customHeight="1">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row>
    <row r="433" spans="1:26" ht="12" customHeight="1">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row>
    <row r="434" spans="1:26" ht="12" customHeight="1">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row>
    <row r="435" spans="1:26" ht="12" customHeight="1">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row>
    <row r="436" spans="1:26" ht="12" customHeight="1">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row>
    <row r="437" spans="1:26" ht="12" customHeight="1">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row>
    <row r="438" spans="1:26" ht="12" customHeight="1">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row>
    <row r="439" spans="1:26" ht="12" customHeight="1">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row>
    <row r="440" spans="1:26" ht="12" customHeight="1">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row>
    <row r="441" spans="1:26" ht="12" customHeight="1">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row>
    <row r="442" spans="1:26" ht="12" customHeight="1">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row>
    <row r="443" spans="1:26" ht="12" customHeight="1">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row>
    <row r="444" spans="1:26" ht="12" customHeight="1">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row>
    <row r="445" spans="1:26" ht="12" customHeight="1">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row>
    <row r="446" spans="1:26" ht="12" customHeight="1">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row>
    <row r="447" spans="1:26" ht="12" customHeight="1">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row>
    <row r="448" spans="1:26" ht="12" customHeight="1">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row>
    <row r="449" spans="1:26" ht="12" customHeight="1">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row>
    <row r="450" spans="1:26" ht="12" customHeight="1">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row>
    <row r="451" spans="1:26" ht="12" customHeight="1">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row>
    <row r="452" spans="1:26" ht="12" customHeight="1">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row>
    <row r="453" spans="1:26" ht="12" customHeight="1">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row>
    <row r="454" spans="1:26" ht="12" customHeight="1">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row>
    <row r="455" spans="1:26" ht="12" customHeight="1">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row>
    <row r="456" spans="1:26" ht="12" customHeight="1">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row>
    <row r="457" spans="1:26" ht="12" customHeight="1">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row>
    <row r="458" spans="1:26" ht="12" customHeight="1">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row>
    <row r="459" spans="1:26" ht="12" customHeight="1">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row>
    <row r="460" spans="1:26" ht="12" customHeight="1">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row>
    <row r="461" spans="1:26" ht="12" customHeight="1">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row>
    <row r="462" spans="1:26" ht="12" customHeight="1">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row>
    <row r="463" spans="1:26" ht="12" customHeight="1">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row>
    <row r="464" spans="1:26" ht="12" customHeight="1">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row>
    <row r="465" spans="1:26" ht="12" customHeight="1">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row>
    <row r="466" spans="1:26" ht="12" customHeight="1">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row>
    <row r="467" spans="1:26" ht="12" customHeight="1">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row>
    <row r="468" spans="1:26" ht="12" customHeight="1">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row>
    <row r="469" spans="1:26" ht="12" customHeight="1">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row>
    <row r="470" spans="1:26" ht="12" customHeight="1">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row>
    <row r="471" spans="1:26" ht="12" customHeight="1">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row>
    <row r="472" spans="1:26" ht="12" customHeight="1">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row>
    <row r="473" spans="1:26" ht="12" customHeight="1">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row>
    <row r="474" spans="1:26" ht="12" customHeight="1">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row>
    <row r="475" spans="1:26" ht="12" customHeight="1">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row>
    <row r="476" spans="1:26" ht="12" customHeight="1">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row>
    <row r="477" spans="1:26" ht="12" customHeight="1">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row>
    <row r="478" spans="1:26" ht="12" customHeight="1">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row>
    <row r="479" spans="1:26" ht="12" customHeight="1">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row>
    <row r="480" spans="1:26" ht="12" customHeight="1">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row>
    <row r="481" spans="1:26" ht="12" customHeight="1">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row>
    <row r="482" spans="1:26" ht="12" customHeight="1">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row>
    <row r="483" spans="1:26" ht="12" customHeight="1">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row>
    <row r="484" spans="1:26" ht="12" customHeight="1">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row>
    <row r="485" spans="1:26" ht="12" customHeight="1">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row>
    <row r="486" spans="1:26" ht="12" customHeight="1">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row>
    <row r="487" spans="1:26" ht="12" customHeight="1">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row>
    <row r="488" spans="1:26" ht="12" customHeight="1">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row>
    <row r="489" spans="1:26" ht="12" customHeight="1">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row>
    <row r="490" spans="1:26" ht="12" customHeight="1">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row>
    <row r="491" spans="1:26" ht="12" customHeight="1">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row>
    <row r="492" spans="1:26" ht="12" customHeight="1">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row>
    <row r="493" spans="1:26" ht="12" customHeight="1">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row>
    <row r="494" spans="1:26" ht="12" customHeight="1">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row>
    <row r="495" spans="1:26" ht="12" customHeight="1">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row>
    <row r="496" spans="1:26" ht="12" customHeight="1">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row>
    <row r="497" spans="1:26" ht="12" customHeight="1">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row>
    <row r="498" spans="1:26" ht="12" customHeight="1">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row>
    <row r="499" spans="1:26" ht="12" customHeight="1">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row>
    <row r="500" spans="1:26" ht="12" customHeight="1">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row>
    <row r="501" spans="1:26" ht="12" customHeight="1">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row>
    <row r="502" spans="1:26" ht="12" customHeight="1">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row>
    <row r="503" spans="1:26" ht="12" customHeight="1">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row>
    <row r="504" spans="1:26" ht="12" customHeight="1">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row>
    <row r="505" spans="1:26" ht="12" customHeight="1">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row>
    <row r="506" spans="1:26" ht="12" customHeight="1">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row>
    <row r="507" spans="1:26" ht="12" customHeight="1">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row>
    <row r="508" spans="1:26" ht="12" customHeight="1">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row>
    <row r="509" spans="1:26" ht="12" customHeight="1">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row>
    <row r="510" spans="1:26" ht="12" customHeight="1">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row>
    <row r="511" spans="1:26" ht="12" customHeight="1">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row>
    <row r="512" spans="1:26" ht="12" customHeight="1">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row>
    <row r="513" spans="1:26" ht="12" customHeight="1">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row>
    <row r="514" spans="1:26" ht="12" customHeight="1">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row>
    <row r="515" spans="1:26" ht="12" customHeight="1">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row>
    <row r="516" spans="1:26" ht="12" customHeight="1">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row>
    <row r="517" spans="1:26" ht="12" customHeight="1">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row>
    <row r="518" spans="1:26" ht="12" customHeight="1">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row>
    <row r="519" spans="1:26" ht="12" customHeight="1">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row>
    <row r="520" spans="1:26" ht="12" customHeight="1">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row>
    <row r="521" spans="1:26" ht="12" customHeight="1">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row>
    <row r="522" spans="1:26" ht="12" customHeight="1">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row>
    <row r="523" spans="1:26" ht="12" customHeight="1">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row>
    <row r="524" spans="1:26" ht="12" customHeight="1">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row>
    <row r="525" spans="1:26" ht="12" customHeight="1">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row>
    <row r="526" spans="1:26" ht="12" customHeight="1">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row>
    <row r="527" spans="1:26" ht="12" customHeight="1">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row>
    <row r="528" spans="1:26" ht="12" customHeight="1">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row>
    <row r="529" spans="1:26" ht="12" customHeight="1">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row>
    <row r="530" spans="1:26" ht="12" customHeight="1">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row>
    <row r="531" spans="1:26" ht="12" customHeight="1">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row>
    <row r="532" spans="1:26" ht="12" customHeight="1">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row>
    <row r="533" spans="1:26" ht="12" customHeight="1">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row>
    <row r="534" spans="1:26" ht="12" customHeight="1">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row>
    <row r="535" spans="1:26" ht="12" customHeight="1">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row>
    <row r="536" spans="1:26" ht="12" customHeight="1">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row>
    <row r="537" spans="1:26" ht="12" customHeight="1">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row>
    <row r="538" spans="1:26" ht="12" customHeight="1">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row>
    <row r="539" spans="1:26" ht="12" customHeight="1">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row>
    <row r="540" spans="1:26" ht="12" customHeight="1">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row>
    <row r="541" spans="1:26" ht="12" customHeight="1">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row>
    <row r="542" spans="1:26" ht="12" customHeight="1">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row>
    <row r="543" spans="1:26" ht="12" customHeight="1">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row>
    <row r="544" spans="1:26" ht="12" customHeight="1">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row>
    <row r="545" spans="1:26" ht="12" customHeight="1">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row>
    <row r="546" spans="1:26" ht="12" customHeight="1">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row>
    <row r="547" spans="1:26" ht="12" customHeight="1">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row>
    <row r="548" spans="1:26" ht="12" customHeight="1">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row>
    <row r="549" spans="1:26" ht="12" customHeight="1">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row>
    <row r="550" spans="1:26" ht="12" customHeight="1">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row>
    <row r="551" spans="1:26" ht="12" customHeight="1">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row>
    <row r="552" spans="1:26" ht="12" customHeight="1">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row>
    <row r="553" spans="1:26" ht="12" customHeight="1">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row>
    <row r="554" spans="1:26" ht="12" customHeight="1">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row>
    <row r="555" spans="1:26" ht="12" customHeight="1">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row>
    <row r="556" spans="1:26" ht="12" customHeight="1">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row>
    <row r="557" spans="1:26" ht="12" customHeight="1">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row>
    <row r="558" spans="1:26" ht="12" customHeight="1">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row>
    <row r="559" spans="1:26" ht="12" customHeight="1">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row>
    <row r="560" spans="1:26" ht="12" customHeight="1">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row>
    <row r="561" spans="1:26" ht="12" customHeight="1">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row>
    <row r="562" spans="1:26" ht="12" customHeight="1">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row>
    <row r="563" spans="1:26" ht="12" customHeight="1">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row>
    <row r="564" spans="1:26" ht="12" customHeight="1">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row>
    <row r="565" spans="1:26" ht="12" customHeight="1">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row>
    <row r="566" spans="1:26" ht="12" customHeight="1">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row>
    <row r="567" spans="1:26" ht="12" customHeight="1">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row>
    <row r="568" spans="1:26" ht="12" customHeight="1">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row>
    <row r="569" spans="1:26" ht="12" customHeight="1">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row>
    <row r="570" spans="1:26" ht="12" customHeight="1">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row>
    <row r="571" spans="1:26" ht="12" customHeight="1">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row>
    <row r="572" spans="1:26" ht="12" customHeight="1">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row>
    <row r="573" spans="1:26" ht="12" customHeight="1">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row>
    <row r="574" spans="1:26" ht="12" customHeight="1">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row>
    <row r="575" spans="1:26" ht="12" customHeight="1">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row>
    <row r="576" spans="1:26" ht="12" customHeight="1">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row>
    <row r="577" spans="1:26" ht="12" customHeight="1">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row>
    <row r="578" spans="1:26" ht="12" customHeight="1">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row>
    <row r="579" spans="1:26" ht="12" customHeight="1">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row>
    <row r="580" spans="1:26" ht="12" customHeight="1">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row>
    <row r="581" spans="1:26" ht="12" customHeight="1">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row>
    <row r="582" spans="1:26" ht="12" customHeight="1">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row>
    <row r="583" spans="1:26" ht="12" customHeight="1">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row>
    <row r="584" spans="1:26" ht="12" customHeight="1">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row>
    <row r="585" spans="1:26" ht="12" customHeight="1">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row>
    <row r="586" spans="1:26" ht="12" customHeight="1">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row>
    <row r="587" spans="1:26" ht="12" customHeight="1">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row>
    <row r="588" spans="1:26" ht="12" customHeight="1">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row>
    <row r="589" spans="1:26" ht="12" customHeight="1">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row>
    <row r="590" spans="1:26" ht="12" customHeight="1">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row>
    <row r="591" spans="1:26" ht="12" customHeight="1">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row>
    <row r="592" spans="1:26" ht="12" customHeight="1">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row>
    <row r="593" spans="1:26" ht="12" customHeight="1">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row>
    <row r="594" spans="1:26" ht="12" customHeight="1">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row>
    <row r="595" spans="1:26" ht="12" customHeight="1">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row>
    <row r="596" spans="1:26" ht="12" customHeight="1">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row>
    <row r="597" spans="1:26" ht="12" customHeight="1">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row>
    <row r="598" spans="1:26" ht="12" customHeight="1">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row>
    <row r="599" spans="1:26" ht="12" customHeight="1">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row>
    <row r="600" spans="1:26" ht="12" customHeight="1">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row>
    <row r="601" spans="1:26" ht="12" customHeight="1">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row>
    <row r="602" spans="1:26" ht="12" customHeight="1">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row>
    <row r="603" spans="1:26" ht="12" customHeight="1">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row>
    <row r="604" spans="1:26" ht="12" customHeight="1">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row>
    <row r="605" spans="1:26" ht="12" customHeight="1">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row>
    <row r="606" spans="1:26" ht="12" customHeight="1">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row>
    <row r="607" spans="1:26" ht="12" customHeight="1">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row>
    <row r="608" spans="1:26" ht="12" customHeight="1">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row>
    <row r="609" spans="1:26" ht="12" customHeight="1">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row>
    <row r="610" spans="1:26" ht="12" customHeight="1">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row>
    <row r="611" spans="1:26" ht="12" customHeight="1">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row>
    <row r="612" spans="1:26" ht="12" customHeight="1">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row>
    <row r="613" spans="1:26" ht="12" customHeight="1">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row>
    <row r="614" spans="1:26" ht="12" customHeight="1">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row>
    <row r="615" spans="1:26" ht="12" customHeight="1">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row>
    <row r="616" spans="1:26" ht="12" customHeight="1">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row>
    <row r="617" spans="1:26" ht="12" customHeight="1">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row>
    <row r="618" spans="1:26" ht="12" customHeight="1">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row>
    <row r="619" spans="1:26" ht="12" customHeight="1">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row>
    <row r="620" spans="1:26" ht="12" customHeight="1">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row>
    <row r="621" spans="1:26" ht="12" customHeight="1">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row>
    <row r="622" spans="1:26" ht="12" customHeight="1">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row>
    <row r="623" spans="1:26" ht="12" customHeight="1">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row>
    <row r="624" spans="1:26" ht="12" customHeight="1">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row>
    <row r="625" spans="1:26" ht="12" customHeight="1">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row>
    <row r="626" spans="1:26" ht="12" customHeight="1">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row>
    <row r="627" spans="1:26" ht="12" customHeight="1">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row>
    <row r="628" spans="1:26" ht="12" customHeight="1">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row>
    <row r="629" spans="1:26" ht="12" customHeight="1">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row>
    <row r="630" spans="1:26" ht="12" customHeight="1">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row>
    <row r="631" spans="1:26" ht="12" customHeight="1">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row>
    <row r="632" spans="1:26" ht="12" customHeight="1">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row>
    <row r="633" spans="1:26" ht="12" customHeight="1">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row>
    <row r="634" spans="1:26" ht="12" customHeight="1">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row>
    <row r="635" spans="1:26" ht="12" customHeight="1">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row>
    <row r="636" spans="1:26" ht="12" customHeight="1">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row>
    <row r="637" spans="1:26" ht="12" customHeight="1">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row>
    <row r="638" spans="1:26" ht="12" customHeight="1">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row>
    <row r="639" spans="1:26" ht="12" customHeight="1">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row>
    <row r="640" spans="1:26" ht="12" customHeight="1">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row>
    <row r="641" spans="1:26" ht="12" customHeight="1">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row>
    <row r="642" spans="1:26" ht="12" customHeight="1">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row>
    <row r="643" spans="1:26" ht="12" customHeight="1">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row>
    <row r="644" spans="1:26" ht="12" customHeight="1">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row>
    <row r="645" spans="1:26" ht="12" customHeight="1">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row>
    <row r="646" spans="1:26" ht="12" customHeight="1">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row>
    <row r="647" spans="1:26" ht="12" customHeight="1">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row>
    <row r="648" spans="1:26" ht="12" customHeight="1">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row>
    <row r="649" spans="1:26" ht="12" customHeight="1">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row>
    <row r="650" spans="1:26" ht="12" customHeight="1">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row>
    <row r="651" spans="1:26" ht="12" customHeight="1">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row>
    <row r="652" spans="1:26" ht="12" customHeight="1">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row>
    <row r="653" spans="1:26" ht="12" customHeight="1">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row>
    <row r="654" spans="1:26" ht="12" customHeight="1">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row>
    <row r="655" spans="1:26" ht="12" customHeight="1">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row>
    <row r="656" spans="1:26" ht="12" customHeight="1">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row>
    <row r="657" spans="1:26" ht="12" customHeight="1">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row>
    <row r="658" spans="1:26" ht="12" customHeight="1">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row>
    <row r="659" spans="1:26" ht="12" customHeight="1">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row>
    <row r="660" spans="1:26" ht="12" customHeight="1">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row>
    <row r="661" spans="1:26" ht="12" customHeight="1">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row>
    <row r="662" spans="1:26" ht="12" customHeight="1">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row>
    <row r="663" spans="1:26" ht="12" customHeight="1">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row>
    <row r="664" spans="1:26" ht="12" customHeight="1">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row>
    <row r="665" spans="1:26" ht="12" customHeight="1">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row>
    <row r="666" spans="1:26" ht="12" customHeight="1">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row>
    <row r="667" spans="1:26" ht="12" customHeight="1">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row>
    <row r="668" spans="1:26" ht="12" customHeight="1">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row>
    <row r="669" spans="1:26" ht="12" customHeight="1">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row>
    <row r="670" spans="1:26" ht="12" customHeight="1">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row>
    <row r="671" spans="1:26" ht="12" customHeight="1">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row>
    <row r="672" spans="1:26" ht="12" customHeight="1">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row>
    <row r="673" spans="1:26" ht="12" customHeight="1">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row>
    <row r="674" spans="1:26" ht="12" customHeight="1">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row>
    <row r="675" spans="1:26" ht="12" customHeight="1">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row>
    <row r="676" spans="1:26" ht="12" customHeight="1">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row>
    <row r="677" spans="1:26" ht="12" customHeight="1">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row>
    <row r="678" spans="1:26" ht="12" customHeight="1">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row>
    <row r="679" spans="1:26" ht="12" customHeight="1">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row>
    <row r="680" spans="1:26" ht="12" customHeight="1">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row>
    <row r="681" spans="1:26" ht="12" customHeight="1">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row>
    <row r="682" spans="1:26" ht="12" customHeight="1">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row>
    <row r="683" spans="1:26" ht="12" customHeight="1">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row>
    <row r="684" spans="1:26" ht="12" customHeight="1">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row>
    <row r="685" spans="1:26" ht="12" customHeight="1">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row>
    <row r="686" spans="1:26" ht="12" customHeight="1">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row>
    <row r="687" spans="1:26" ht="12" customHeight="1">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row>
    <row r="688" spans="1:26" ht="12" customHeight="1">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row>
    <row r="689" spans="1:26" ht="12" customHeight="1">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row>
    <row r="690" spans="1:26" ht="12" customHeight="1">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row>
    <row r="691" spans="1:26" ht="12" customHeight="1">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row>
    <row r="692" spans="1:26" ht="12" customHeight="1">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row>
    <row r="693" spans="1:26" ht="12" customHeight="1">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row>
    <row r="694" spans="1:26" ht="12" customHeight="1">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row>
    <row r="695" spans="1:26" ht="12" customHeight="1">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row>
    <row r="696" spans="1:26" ht="12" customHeight="1">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row>
    <row r="697" spans="1:26" ht="12" customHeight="1">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row>
    <row r="698" spans="1:26" ht="12" customHeight="1">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row>
    <row r="699" spans="1:26" ht="12" customHeight="1">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row>
    <row r="700" spans="1:26" ht="12" customHeight="1">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row>
    <row r="701" spans="1:26" ht="12" customHeight="1">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row>
    <row r="702" spans="1:26" ht="12" customHeight="1">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row>
    <row r="703" spans="1:26" ht="12" customHeight="1">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row>
    <row r="704" spans="1:26" ht="12" customHeight="1">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row>
    <row r="705" spans="1:26" ht="12" customHeight="1">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row>
    <row r="706" spans="1:26" ht="12" customHeight="1">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row>
    <row r="707" spans="1:26" ht="12" customHeight="1">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row>
    <row r="708" spans="1:26" ht="12" customHeight="1">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row>
    <row r="709" spans="1:26" ht="12" customHeight="1">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row>
    <row r="710" spans="1:26" ht="12" customHeight="1">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row>
    <row r="711" spans="1:26" ht="12" customHeight="1">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row>
    <row r="712" spans="1:26" ht="12" customHeight="1">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row>
    <row r="713" spans="1:26" ht="12" customHeight="1">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row>
    <row r="714" spans="1:26" ht="12" customHeight="1">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row>
    <row r="715" spans="1:26" ht="12" customHeight="1">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row>
    <row r="716" spans="1:26" ht="12" customHeight="1">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row>
    <row r="717" spans="1:26" ht="12" customHeight="1">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row>
    <row r="718" spans="1:26" ht="12" customHeight="1">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row>
    <row r="719" spans="1:26" ht="12" customHeight="1">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row>
    <row r="720" spans="1:26" ht="12" customHeight="1">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row>
    <row r="721" spans="1:26" ht="12" customHeight="1">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row>
    <row r="722" spans="1:26" ht="12" customHeight="1">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row>
    <row r="723" spans="1:26" ht="12" customHeight="1">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row>
    <row r="724" spans="1:26" ht="12" customHeight="1">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row>
    <row r="725" spans="1:26" ht="12" customHeight="1">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row>
    <row r="726" spans="1:26" ht="12" customHeight="1">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row>
    <row r="727" spans="1:26" ht="12" customHeight="1">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row>
    <row r="728" spans="1:26" ht="12" customHeight="1">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row>
    <row r="729" spans="1:26" ht="12" customHeight="1">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row>
    <row r="730" spans="1:26" ht="12" customHeight="1">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row>
    <row r="731" spans="1:26" ht="12" customHeight="1">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row>
    <row r="732" spans="1:26" ht="12" customHeight="1">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row>
    <row r="733" spans="1:26" ht="12" customHeight="1">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row>
    <row r="734" spans="1:26" ht="12" customHeight="1">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row>
    <row r="735" spans="1:26" ht="12" customHeight="1">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row>
    <row r="736" spans="1:26" ht="12" customHeight="1">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row>
    <row r="737" spans="1:26" ht="12" customHeight="1">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row>
    <row r="738" spans="1:26" ht="12" customHeight="1">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row>
    <row r="739" spans="1:26" ht="12" customHeight="1">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row>
    <row r="740" spans="1:26" ht="12" customHeight="1">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row>
    <row r="741" spans="1:26" ht="12" customHeight="1">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row>
    <row r="742" spans="1:26" ht="12" customHeight="1">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row>
    <row r="743" spans="1:26" ht="12" customHeight="1">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row>
    <row r="744" spans="1:26" ht="12" customHeight="1">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row>
    <row r="745" spans="1:26" ht="12" customHeight="1">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row>
    <row r="746" spans="1:26" ht="12" customHeight="1">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row>
    <row r="747" spans="1:26" ht="12" customHeight="1">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row>
    <row r="748" spans="1:26" ht="12" customHeight="1">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row>
    <row r="749" spans="1:26" ht="12" customHeight="1">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row>
    <row r="750" spans="1:26" ht="12" customHeight="1">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row>
    <row r="751" spans="1:26" ht="12" customHeight="1">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row>
    <row r="752" spans="1:26" ht="12" customHeight="1">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row>
    <row r="753" spans="1:26" ht="12" customHeight="1">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row>
    <row r="754" spans="1:26" ht="12" customHeight="1">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row>
    <row r="755" spans="1:26" ht="12" customHeight="1">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row>
    <row r="756" spans="1:26" ht="12" customHeight="1">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row>
    <row r="757" spans="1:26" ht="12" customHeight="1">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row>
    <row r="758" spans="1:26" ht="12" customHeight="1">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row>
    <row r="759" spans="1:26" ht="12" customHeight="1">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row>
    <row r="760" spans="1:26" ht="12" customHeight="1">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row>
    <row r="761" spans="1:26" ht="12" customHeight="1">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row>
    <row r="762" spans="1:26" ht="12" customHeight="1">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row>
    <row r="763" spans="1:26" ht="12" customHeight="1">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row>
    <row r="764" spans="1:26" ht="12" customHeight="1">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row>
    <row r="765" spans="1:26" ht="12" customHeight="1">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row>
    <row r="766" spans="1:26" ht="12" customHeight="1">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row>
    <row r="767" spans="1:26" ht="12" customHeight="1">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row>
    <row r="768" spans="1:26" ht="12" customHeight="1">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row>
    <row r="769" spans="1:26" ht="12" customHeight="1">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row>
    <row r="770" spans="1:26" ht="12" customHeight="1">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row>
    <row r="771" spans="1:26" ht="12" customHeight="1">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row>
    <row r="772" spans="1:26" ht="12" customHeight="1">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row>
    <row r="773" spans="1:26" ht="12" customHeight="1">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row>
    <row r="774" spans="1:26" ht="12" customHeight="1">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row>
    <row r="775" spans="1:26" ht="12" customHeight="1">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row>
    <row r="776" spans="1:26" ht="12" customHeight="1">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row>
    <row r="777" spans="1:26" ht="12" customHeight="1">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row>
    <row r="778" spans="1:26" ht="12" customHeight="1">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row>
    <row r="779" spans="1:26" ht="12" customHeight="1">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row>
    <row r="780" spans="1:26" ht="12" customHeight="1">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row>
    <row r="781" spans="1:26" ht="12" customHeight="1">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row>
    <row r="782" spans="1:26" ht="12" customHeight="1">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row>
    <row r="783" spans="1:26" ht="12" customHeight="1">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row>
    <row r="784" spans="1:26" ht="12" customHeight="1">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row>
    <row r="785" spans="1:26" ht="12" customHeight="1">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row>
    <row r="786" spans="1:26" ht="12" customHeight="1">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row>
    <row r="787" spans="1:26" ht="12" customHeight="1">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row>
    <row r="788" spans="1:26" ht="12" customHeight="1">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row>
    <row r="789" spans="1:26" ht="12" customHeight="1">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row>
    <row r="790" spans="1:26" ht="12" customHeight="1">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row>
    <row r="791" spans="1:26" ht="12" customHeight="1">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row>
    <row r="792" spans="1:26" ht="12" customHeight="1">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row>
    <row r="793" spans="1:26" ht="12" customHeight="1">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row>
    <row r="794" spans="1:26" ht="12" customHeight="1">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row>
    <row r="795" spans="1:26" ht="12" customHeight="1">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row>
    <row r="796" spans="1:26" ht="12" customHeight="1">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row>
    <row r="797" spans="1:26" ht="12" customHeight="1">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row>
    <row r="798" spans="1:26" ht="12" customHeight="1">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row>
    <row r="799" spans="1:26" ht="12" customHeight="1">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row>
    <row r="800" spans="1:26" ht="12" customHeight="1">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row>
    <row r="801" spans="1:26" ht="12" customHeight="1">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row>
    <row r="802" spans="1:26" ht="12" customHeight="1">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row>
    <row r="803" spans="1:26" ht="12" customHeight="1">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row>
    <row r="804" spans="1:26" ht="12" customHeight="1">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row>
    <row r="805" spans="1:26" ht="12" customHeight="1">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row>
    <row r="806" spans="1:26" ht="12" customHeight="1">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row>
    <row r="807" spans="1:26" ht="12" customHeight="1">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row>
    <row r="808" spans="1:26" ht="12" customHeight="1">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row>
    <row r="809" spans="1:26" ht="12" customHeight="1">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row>
    <row r="810" spans="1:26" ht="12" customHeight="1">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row>
    <row r="811" spans="1:26" ht="12" customHeight="1">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row>
    <row r="812" spans="1:26" ht="12" customHeight="1">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row>
    <row r="813" spans="1:26" ht="12" customHeight="1">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row>
    <row r="814" spans="1:26" ht="12" customHeight="1">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row>
    <row r="815" spans="1:26" ht="12" customHeight="1">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row>
    <row r="816" spans="1:26" ht="12" customHeight="1">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row>
    <row r="817" spans="1:26" ht="12" customHeight="1">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row>
    <row r="818" spans="1:26" ht="12" customHeight="1">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row>
    <row r="819" spans="1:26" ht="12" customHeight="1">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row>
    <row r="820" spans="1:26" ht="12" customHeight="1">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row>
    <row r="821" spans="1:26" ht="12" customHeight="1">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row>
    <row r="822" spans="1:26" ht="12" customHeight="1">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row>
    <row r="823" spans="1:26" ht="12" customHeight="1">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row>
    <row r="824" spans="1:26" ht="12" customHeight="1">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row>
    <row r="825" spans="1:26" ht="12" customHeight="1">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row>
    <row r="826" spans="1:26" ht="12" customHeight="1">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row>
    <row r="827" spans="1:26" ht="12" customHeight="1">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row>
    <row r="828" spans="1:26" ht="12" customHeight="1">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row>
    <row r="829" spans="1:26" ht="12" customHeight="1">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row>
    <row r="830" spans="1:26" ht="12" customHeight="1">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row>
    <row r="831" spans="1:26" ht="12" customHeight="1">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row>
    <row r="832" spans="1:26" ht="12" customHeight="1">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row>
    <row r="833" spans="1:26" ht="12" customHeight="1">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row>
    <row r="834" spans="1:26" ht="12" customHeight="1">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row>
    <row r="835" spans="1:26" ht="12" customHeight="1">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row>
    <row r="836" spans="1:26" ht="12" customHeight="1">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row>
    <row r="837" spans="1:26" ht="12" customHeight="1">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row>
    <row r="838" spans="1:26" ht="12" customHeight="1">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row>
    <row r="839" spans="1:26" ht="12" customHeight="1">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row>
    <row r="840" spans="1:26" ht="12" customHeight="1">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row>
    <row r="841" spans="1:26" ht="12" customHeight="1">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row>
    <row r="842" spans="1:26" ht="12" customHeight="1">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row>
    <row r="843" spans="1:26" ht="12" customHeight="1">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row>
    <row r="844" spans="1:26" ht="12" customHeight="1">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row>
    <row r="845" spans="1:26" ht="12" customHeight="1">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row>
    <row r="846" spans="1:26" ht="12" customHeight="1">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row>
    <row r="847" spans="1:26" ht="12" customHeight="1">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row>
    <row r="848" spans="1:26" ht="12" customHeight="1">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row>
    <row r="849" spans="1:26" ht="12" customHeight="1">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row>
    <row r="850" spans="1:26" ht="12" customHeight="1">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row>
    <row r="851" spans="1:26" ht="12" customHeight="1">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row>
    <row r="852" spans="1:26" ht="12" customHeight="1">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row>
    <row r="853" spans="1:26" ht="12" customHeight="1">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row>
    <row r="854" spans="1:26" ht="12" customHeight="1">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row>
    <row r="855" spans="1:26" ht="12" customHeight="1">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row>
    <row r="856" spans="1:26" ht="12" customHeight="1">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row>
    <row r="857" spans="1:26" ht="12" customHeight="1">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row>
    <row r="858" spans="1:26" ht="12" customHeight="1">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row>
    <row r="859" spans="1:26" ht="12" customHeight="1">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row>
    <row r="860" spans="1:26" ht="12" customHeight="1">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row>
    <row r="861" spans="1:26" ht="12" customHeight="1">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row>
    <row r="862" spans="1:26" ht="12" customHeight="1">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row>
    <row r="863" spans="1:26" ht="12" customHeight="1">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row>
    <row r="864" spans="1:26" ht="12" customHeight="1">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row>
    <row r="865" spans="1:26" ht="12" customHeight="1">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row>
    <row r="866" spans="1:26" ht="12" customHeight="1">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row>
    <row r="867" spans="1:26" ht="12" customHeight="1">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row>
    <row r="868" spans="1:26" ht="12" customHeight="1">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row>
    <row r="869" spans="1:26" ht="12" customHeight="1">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row>
    <row r="870" spans="1:26" ht="12" customHeight="1">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row>
    <row r="871" spans="1:26" ht="12" customHeight="1">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row>
    <row r="872" spans="1:26" ht="12" customHeight="1">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row>
    <row r="873" spans="1:26" ht="12" customHeight="1">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row>
    <row r="874" spans="1:26" ht="12" customHeight="1">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row>
    <row r="875" spans="1:26" ht="12" customHeight="1">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row>
    <row r="876" spans="1:26" ht="12" customHeight="1">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row>
    <row r="877" spans="1:26" ht="12" customHeight="1">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row>
    <row r="878" spans="1:26" ht="12" customHeight="1">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row>
    <row r="879" spans="1:26" ht="12" customHeight="1">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row>
    <row r="880" spans="1:26" ht="12" customHeight="1">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row>
    <row r="881" spans="1:26" ht="12" customHeight="1">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row>
    <row r="882" spans="1:26" ht="12" customHeight="1">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row>
    <row r="883" spans="1:26" ht="12" customHeight="1">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row>
    <row r="884" spans="1:26" ht="12" customHeight="1">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row>
    <row r="885" spans="1:26" ht="12" customHeight="1">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row>
    <row r="886" spans="1:26" ht="12" customHeight="1">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row>
    <row r="887" spans="1:26" ht="12" customHeight="1">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row>
    <row r="888" spans="1:26" ht="12" customHeight="1">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row>
    <row r="889" spans="1:26" ht="12" customHeight="1">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row>
    <row r="890" spans="1:26" ht="12" customHeight="1">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row>
    <row r="891" spans="1:26" ht="12" customHeight="1">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row>
    <row r="892" spans="1:26" ht="12" customHeight="1">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row>
    <row r="893" spans="1:26" ht="12" customHeight="1">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row>
    <row r="894" spans="1:26" ht="12" customHeight="1">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row>
    <row r="895" spans="1:26" ht="12" customHeight="1">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row>
    <row r="896" spans="1:26" ht="12" customHeight="1">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row>
    <row r="897" spans="1:26" ht="12" customHeight="1">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row>
    <row r="898" spans="1:26" ht="12" customHeight="1">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row>
    <row r="899" spans="1:26" ht="12" customHeight="1">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row>
    <row r="900" spans="1:26" ht="12" customHeight="1">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row>
    <row r="901" spans="1:26" ht="12" customHeight="1">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row>
    <row r="902" spans="1:26" ht="12" customHeight="1">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row>
    <row r="903" spans="1:26" ht="12" customHeight="1">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row>
    <row r="904" spans="1:26" ht="12" customHeight="1">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row>
    <row r="905" spans="1:26" ht="12" customHeight="1">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row>
    <row r="906" spans="1:26" ht="12" customHeight="1">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row>
    <row r="907" spans="1:26" ht="12" customHeight="1">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row>
    <row r="908" spans="1:26" ht="12" customHeight="1">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row>
    <row r="909" spans="1:26" ht="12" customHeight="1">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row>
    <row r="910" spans="1:26" ht="12" customHeight="1">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row>
    <row r="911" spans="1:26" ht="12" customHeight="1">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row>
    <row r="912" spans="1:26" ht="12" customHeight="1">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row>
    <row r="913" spans="1:26" ht="12" customHeight="1">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row>
    <row r="914" spans="1:26" ht="12" customHeight="1">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row>
    <row r="915" spans="1:26" ht="12" customHeight="1">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row>
    <row r="916" spans="1:26" ht="12" customHeight="1">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row>
    <row r="917" spans="1:26" ht="12" customHeight="1">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row>
    <row r="918" spans="1:26" ht="12" customHeight="1">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row>
    <row r="919" spans="1:26" ht="12" customHeight="1">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row>
    <row r="920" spans="1:26" ht="12" customHeight="1">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row>
    <row r="921" spans="1:26" ht="12" customHeight="1">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row>
    <row r="922" spans="1:26" ht="12" customHeight="1">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row>
    <row r="923" spans="1:26" ht="12" customHeight="1">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row>
    <row r="924" spans="1:26" ht="12" customHeight="1">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row>
    <row r="925" spans="1:26" ht="12" customHeight="1">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row>
    <row r="926" spans="1:26" ht="12" customHeight="1">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row>
    <row r="927" spans="1:26" ht="12" customHeight="1">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row>
    <row r="928" spans="1:26" ht="12" customHeight="1">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row>
    <row r="929" spans="1:26" ht="12" customHeight="1">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row>
    <row r="930" spans="1:26" ht="12" customHeight="1">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row>
    <row r="931" spans="1:26" ht="12" customHeight="1">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row>
    <row r="932" spans="1:26" ht="12" customHeight="1">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row>
    <row r="933" spans="1:26" ht="12" customHeight="1">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row>
    <row r="934" spans="1:26" ht="12" customHeight="1">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row>
    <row r="935" spans="1:26" ht="12" customHeight="1">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row>
    <row r="936" spans="1:26" ht="12" customHeight="1">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row>
    <row r="937" spans="1:26" ht="12" customHeight="1">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row>
    <row r="938" spans="1:26" ht="12" customHeight="1">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row>
    <row r="939" spans="1:26" ht="12" customHeight="1">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row>
    <row r="940" spans="1:26" ht="12" customHeight="1">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row>
    <row r="941" spans="1:26" ht="12" customHeight="1">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row>
    <row r="942" spans="1:26" ht="12" customHeight="1">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row>
    <row r="943" spans="1:26" ht="12" customHeight="1">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row>
    <row r="944" spans="1:26" ht="12" customHeight="1">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row>
    <row r="945" spans="1:26" ht="12" customHeight="1">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row>
    <row r="946" spans="1:26" ht="12" customHeight="1">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row>
    <row r="947" spans="1:26" ht="12" customHeight="1">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row>
    <row r="948" spans="1:26" ht="12" customHeight="1">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row>
    <row r="949" spans="1:26" ht="12" customHeight="1">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row>
    <row r="950" spans="1:26" ht="12" customHeight="1">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row>
    <row r="951" spans="1:26" ht="12" customHeight="1">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row>
    <row r="952" spans="1:26" ht="12" customHeight="1">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row>
    <row r="953" spans="1:26" ht="12" customHeight="1">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row>
    <row r="954" spans="1:26" ht="12" customHeight="1">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row>
    <row r="955" spans="1:26" ht="12" customHeight="1">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row>
    <row r="956" spans="1:26" ht="12" customHeight="1">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row>
    <row r="957" spans="1:26" ht="12" customHeight="1">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row>
    <row r="958" spans="1:26" ht="12" customHeight="1">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row>
    <row r="959" spans="1:26" ht="12" customHeight="1">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row>
    <row r="960" spans="1:26" ht="12" customHeight="1">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row>
    <row r="961" spans="1:26" ht="12" customHeight="1">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row>
    <row r="962" spans="1:26" ht="12" customHeight="1">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row>
    <row r="963" spans="1:26" ht="12" customHeight="1">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row>
    <row r="964" spans="1:26" ht="12" customHeight="1">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row>
    <row r="965" spans="1:26" ht="12" customHeight="1">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row>
    <row r="966" spans="1:26" ht="12" customHeight="1">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row>
    <row r="967" spans="1:26" ht="12" customHeight="1">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row>
    <row r="968" spans="1:26" ht="12" customHeight="1">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row>
    <row r="969" spans="1:26" ht="12" customHeight="1">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row>
    <row r="970" spans="1:26" ht="12" customHeight="1">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row>
    <row r="971" spans="1:26" ht="12" customHeight="1">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row>
    <row r="972" spans="1:26" ht="12" customHeight="1">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row>
    <row r="973" spans="1:26" ht="12" customHeight="1">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row>
    <row r="974" spans="1:26" ht="12" customHeight="1">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row>
    <row r="975" spans="1:26" ht="12" customHeight="1">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row>
    <row r="976" spans="1:26" ht="12" customHeight="1">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row>
    <row r="977" spans="1:26" ht="12" customHeight="1">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row>
    <row r="978" spans="1:26" ht="12" customHeight="1">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row>
    <row r="979" spans="1:26" ht="12" customHeight="1">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row>
    <row r="980" spans="1:26" ht="12" customHeight="1">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row>
    <row r="981" spans="1:26" ht="12" customHeight="1">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row>
    <row r="982" spans="1:26" ht="12" customHeight="1">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row>
    <row r="983" spans="1:26" ht="12" customHeight="1">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row>
    <row r="984" spans="1:26" ht="12" customHeight="1">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row>
    <row r="985" spans="1:26" ht="12" customHeight="1">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row>
    <row r="986" spans="1:26" ht="12" customHeight="1">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row>
    <row r="987" spans="1:26" ht="12" customHeight="1">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row>
    <row r="988" spans="1:26" ht="12" customHeight="1">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row>
    <row r="989" spans="1:26" ht="12" customHeight="1">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row>
    <row r="990" spans="1:26" ht="12" customHeight="1">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row>
    <row r="991" spans="1:26" ht="12" customHeight="1">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row>
    <row r="992" spans="1:26" ht="12" customHeight="1">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row>
    <row r="993" spans="1:26" ht="12" customHeight="1">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row>
    <row r="994" spans="1:26" ht="12" customHeight="1">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row>
    <row r="995" spans="1:26" ht="12" customHeight="1">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row>
    <row r="996" spans="1:26" ht="12" customHeight="1">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row>
    <row r="997" spans="1:26" ht="12" customHeight="1">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row>
    <row r="998" spans="1:26" ht="12" customHeight="1">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row>
    <row r="999" spans="1:26" ht="12" customHeight="1">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row>
    <row r="1000" spans="1:26" ht="12" customHeight="1">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row>
  </sheetData>
  <mergeCells count="3">
    <mergeCell ref="A1:B1"/>
    <mergeCell ref="F1:G1"/>
    <mergeCell ref="I1:J1"/>
  </mergeCells>
  <pageMargins left="0.75" right="0.75" top="1" bottom="1"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sheetPr>
  <dimension ref="A1:AC29"/>
  <sheetViews>
    <sheetView workbookViewId="0">
      <pane xSplit="1" ySplit="14" topLeftCell="B24" activePane="bottomRight" state="frozen"/>
      <selection activeCell="G54" sqref="G54"/>
      <selection pane="topRight" activeCell="G54" sqref="G54"/>
      <selection pane="bottomLeft" activeCell="G54" sqref="G54"/>
      <selection pane="bottomRight" activeCell="N9" sqref="N9"/>
    </sheetView>
  </sheetViews>
  <sheetFormatPr defaultColWidth="12.6640625" defaultRowHeight="13.2"/>
  <cols>
    <col min="1" max="1" width="12.6640625" customWidth="1"/>
    <col min="2" max="2" width="14" customWidth="1"/>
    <col min="3" max="4" width="12.6640625" customWidth="1"/>
    <col min="5" max="5" width="13" customWidth="1"/>
    <col min="6" max="6" width="20.109375" customWidth="1"/>
    <col min="7" max="7" width="18.88671875" customWidth="1"/>
    <col min="8" max="8" width="13.109375" customWidth="1"/>
    <col min="9" max="9" width="17.6640625" customWidth="1"/>
    <col min="10" max="10" width="13.44140625" customWidth="1"/>
    <col min="11" max="14" width="16.88671875" customWidth="1"/>
    <col min="16" max="16" width="12.6640625" hidden="1"/>
    <col min="18" max="18" width="12.6640625" hidden="1"/>
    <col min="21" max="24" width="12.6640625" hidden="1" customWidth="1"/>
    <col min="25" max="25" width="14.33203125" hidden="1" customWidth="1"/>
    <col min="26" max="26" width="15.88671875" hidden="1" customWidth="1"/>
    <col min="27" max="29" width="12.6640625" hidden="1" customWidth="1"/>
  </cols>
  <sheetData>
    <row r="1" spans="1:29" ht="14.4">
      <c r="A1" s="1512" t="s">
        <v>14</v>
      </c>
      <c r="B1" s="1513"/>
      <c r="C1" s="17"/>
      <c r="D1" s="18"/>
    </row>
    <row r="2" spans="1:29" ht="14.4">
      <c r="A2" s="1514" t="s">
        <v>15</v>
      </c>
      <c r="B2" s="1513"/>
      <c r="C2" s="17"/>
      <c r="D2" s="18"/>
    </row>
    <row r="3" spans="1:29" ht="14.4">
      <c r="A3" s="1514" t="s">
        <v>16</v>
      </c>
      <c r="B3" s="1513"/>
      <c r="C3" s="20"/>
      <c r="D3" s="18"/>
      <c r="E3" s="21"/>
      <c r="F3" s="21"/>
      <c r="G3" s="21"/>
      <c r="H3" s="21"/>
      <c r="I3" s="21"/>
      <c r="J3" s="21"/>
      <c r="K3" s="21"/>
      <c r="L3" s="21"/>
      <c r="M3" s="21"/>
      <c r="N3" s="21"/>
      <c r="O3" s="21"/>
      <c r="P3" s="21"/>
    </row>
    <row r="4" spans="1:29" ht="14.4">
      <c r="A4" s="1515" t="s">
        <v>17</v>
      </c>
      <c r="B4" s="1513"/>
      <c r="C4" s="17"/>
      <c r="D4" s="18"/>
      <c r="E4" s="21"/>
      <c r="F4" s="23"/>
      <c r="G4" s="23"/>
      <c r="H4" s="23"/>
    </row>
    <row r="5" spans="1:29">
      <c r="F5" s="23"/>
      <c r="G5" s="24"/>
      <c r="H5" s="25"/>
    </row>
    <row r="6" spans="1:29" ht="13.8">
      <c r="A6" s="1516" t="s">
        <v>18</v>
      </c>
      <c r="B6" s="26" t="s">
        <v>19</v>
      </c>
      <c r="C6" s="27" t="s">
        <v>20</v>
      </c>
      <c r="F6" s="28"/>
      <c r="G6" s="29"/>
      <c r="H6" s="23"/>
    </row>
    <row r="7" spans="1:29" ht="13.8">
      <c r="A7" s="1517"/>
      <c r="B7" s="30" t="s">
        <v>21</v>
      </c>
      <c r="C7" s="31" t="s">
        <v>22</v>
      </c>
      <c r="F7" s="23"/>
      <c r="G7" s="29"/>
      <c r="H7" s="23"/>
    </row>
    <row r="8" spans="1:29">
      <c r="A8" s="1518" t="s">
        <v>23</v>
      </c>
      <c r="B8" s="30" t="s">
        <v>19</v>
      </c>
      <c r="C8" s="32">
        <v>45292</v>
      </c>
      <c r="F8" s="23"/>
      <c r="G8" s="23"/>
      <c r="H8" s="23"/>
    </row>
    <row r="9" spans="1:29">
      <c r="A9" s="1517"/>
      <c r="B9" s="30" t="s">
        <v>21</v>
      </c>
      <c r="C9" s="31" t="s">
        <v>24</v>
      </c>
    </row>
    <row r="10" spans="1:29">
      <c r="A10" s="1519" t="s">
        <v>25</v>
      </c>
      <c r="B10" s="30" t="s">
        <v>19</v>
      </c>
      <c r="C10" s="31" t="s">
        <v>26</v>
      </c>
    </row>
    <row r="11" spans="1:29">
      <c r="A11" s="1520"/>
      <c r="B11" s="33" t="s">
        <v>21</v>
      </c>
      <c r="C11" s="34" t="s">
        <v>27</v>
      </c>
    </row>
    <row r="13" spans="1:29" ht="17.399999999999999">
      <c r="A13" s="35">
        <f>C1</f>
        <v>0</v>
      </c>
      <c r="B13" s="1521" t="s">
        <v>28</v>
      </c>
      <c r="C13" s="1523" t="s">
        <v>29</v>
      </c>
      <c r="D13" s="1507"/>
      <c r="E13" s="1513"/>
      <c r="F13" s="1524" t="s">
        <v>30</v>
      </c>
      <c r="G13" s="1510"/>
      <c r="H13" s="1511"/>
      <c r="I13" s="1525" t="s">
        <v>31</v>
      </c>
      <c r="J13" s="1507"/>
      <c r="K13" s="1507"/>
      <c r="L13" s="1508"/>
      <c r="M13" s="1526" t="s">
        <v>32</v>
      </c>
      <c r="N13" s="1507"/>
      <c r="O13" s="1507"/>
      <c r="P13" s="1507"/>
      <c r="Q13" s="1507"/>
      <c r="R13" s="1508"/>
      <c r="S13" s="1504" t="s">
        <v>33</v>
      </c>
      <c r="T13" s="1505"/>
      <c r="U13" s="1506" t="s">
        <v>34</v>
      </c>
      <c r="V13" s="1507"/>
      <c r="W13" s="1507"/>
      <c r="X13" s="1508"/>
      <c r="Y13" s="1509" t="s">
        <v>35</v>
      </c>
      <c r="Z13" s="1510"/>
      <c r="AA13" s="1510"/>
      <c r="AB13" s="1510"/>
      <c r="AC13" s="1511"/>
    </row>
    <row r="14" spans="1:29" ht="39.6">
      <c r="A14" s="35" t="s">
        <v>36</v>
      </c>
      <c r="B14" s="1522"/>
      <c r="C14" s="36" t="s">
        <v>37</v>
      </c>
      <c r="D14" s="37" t="s">
        <v>38</v>
      </c>
      <c r="E14" s="38" t="s">
        <v>39</v>
      </c>
      <c r="F14" s="39" t="s">
        <v>40</v>
      </c>
      <c r="G14" s="40" t="s">
        <v>41</v>
      </c>
      <c r="H14" s="41" t="s">
        <v>42</v>
      </c>
      <c r="I14" s="42" t="s">
        <v>43</v>
      </c>
      <c r="J14" s="42" t="s">
        <v>44</v>
      </c>
      <c r="K14" s="42" t="s">
        <v>45</v>
      </c>
      <c r="L14" s="42" t="s">
        <v>46</v>
      </c>
      <c r="M14" s="43" t="s">
        <v>47</v>
      </c>
      <c r="N14" s="44" t="s">
        <v>48</v>
      </c>
      <c r="O14" s="44" t="s">
        <v>49</v>
      </c>
      <c r="P14" s="43" t="s">
        <v>50</v>
      </c>
      <c r="Q14" s="43" t="s">
        <v>51</v>
      </c>
      <c r="R14" s="45" t="s">
        <v>52</v>
      </c>
      <c r="S14" s="46" t="s">
        <v>53</v>
      </c>
      <c r="T14" s="47" t="s">
        <v>54</v>
      </c>
      <c r="U14" s="48" t="s">
        <v>55</v>
      </c>
      <c r="V14" s="49" t="s">
        <v>56</v>
      </c>
      <c r="W14" s="50" t="s">
        <v>57</v>
      </c>
      <c r="X14" s="51" t="s">
        <v>58</v>
      </c>
      <c r="Y14" s="48" t="s">
        <v>59</v>
      </c>
      <c r="Z14" s="49" t="s">
        <v>60</v>
      </c>
      <c r="AA14" s="49" t="s">
        <v>61</v>
      </c>
      <c r="AB14" s="52" t="s">
        <v>57</v>
      </c>
      <c r="AC14" s="53" t="s">
        <v>58</v>
      </c>
    </row>
    <row r="15" spans="1:29">
      <c r="A15" s="54">
        <v>45315</v>
      </c>
      <c r="B15" s="55">
        <v>25</v>
      </c>
      <c r="C15" s="56">
        <v>5046</v>
      </c>
      <c r="D15" s="57">
        <v>42</v>
      </c>
      <c r="E15" s="58">
        <f t="shared" ref="E15:E26" si="0">IF(SUM(C15:D15)=0,"-",SUM(C15:D15))</f>
        <v>5088</v>
      </c>
      <c r="F15" s="59">
        <v>5</v>
      </c>
      <c r="G15" s="57">
        <v>3</v>
      </c>
      <c r="H15" s="58">
        <f t="shared" ref="H15:H26" si="1">IF(SUM(F15:G15)=0,"-",SUM(F15:G15))</f>
        <v>8</v>
      </c>
      <c r="I15" s="60">
        <v>671451</v>
      </c>
      <c r="J15" s="61">
        <v>9807379.5</v>
      </c>
      <c r="K15" s="62">
        <v>568851</v>
      </c>
      <c r="L15" s="63"/>
      <c r="M15" s="60">
        <v>366808</v>
      </c>
      <c r="N15" s="61">
        <v>102205</v>
      </c>
      <c r="O15" s="62">
        <v>166990</v>
      </c>
      <c r="P15" s="62"/>
      <c r="Q15" s="64">
        <v>253413</v>
      </c>
      <c r="R15" s="65"/>
      <c r="S15" s="66">
        <f t="shared" ref="S15:T15" si="2">IF(SUM(M15,O15,Q15)=0,"-",SUM(M15,O15,Q15))</f>
        <v>787211</v>
      </c>
      <c r="T15" s="67">
        <f t="shared" si="2"/>
        <v>102205</v>
      </c>
      <c r="U15" s="68"/>
      <c r="V15" s="69"/>
      <c r="W15" s="70" t="str">
        <f t="shared" ref="W15:W26" si="3">IF(SUM(U15:V15)=0,"-",SUM(U15:V15))</f>
        <v>-</v>
      </c>
      <c r="X15" s="71"/>
      <c r="Y15" s="68"/>
      <c r="Z15" s="69"/>
      <c r="AA15" s="69"/>
      <c r="AB15" s="72"/>
      <c r="AC15" s="73"/>
    </row>
    <row r="16" spans="1:29">
      <c r="A16" s="74">
        <v>45346</v>
      </c>
      <c r="B16" s="75">
        <v>25</v>
      </c>
      <c r="C16" s="76">
        <v>5040</v>
      </c>
      <c r="D16" s="57">
        <v>42</v>
      </c>
      <c r="E16" s="58">
        <f t="shared" si="0"/>
        <v>5082</v>
      </c>
      <c r="F16" s="59">
        <v>5</v>
      </c>
      <c r="G16" s="57">
        <v>3</v>
      </c>
      <c r="H16" s="58">
        <f t="shared" si="1"/>
        <v>8</v>
      </c>
      <c r="I16" s="60">
        <v>565199</v>
      </c>
      <c r="J16" s="61">
        <v>9402218.3000000007</v>
      </c>
      <c r="K16" s="77">
        <v>609198</v>
      </c>
      <c r="L16" s="63"/>
      <c r="M16" s="60">
        <v>432477</v>
      </c>
      <c r="N16" s="61">
        <v>102831</v>
      </c>
      <c r="O16" s="77">
        <v>205625</v>
      </c>
      <c r="P16" s="61"/>
      <c r="Q16" s="64">
        <v>395263</v>
      </c>
      <c r="R16" s="78"/>
      <c r="S16" s="79">
        <f t="shared" ref="S16:T16" si="4">IF(SUM(M16,O16,Q16)=0,"-",SUM(M16,O16,Q16))</f>
        <v>1033365</v>
      </c>
      <c r="T16" s="80">
        <f t="shared" si="4"/>
        <v>102831</v>
      </c>
      <c r="U16" s="81"/>
      <c r="V16" s="82"/>
      <c r="W16" s="83" t="str">
        <f t="shared" si="3"/>
        <v>-</v>
      </c>
      <c r="X16" s="84"/>
      <c r="Y16" s="81"/>
      <c r="Z16" s="82"/>
      <c r="AA16" s="82"/>
      <c r="AB16" s="83"/>
      <c r="AC16" s="85"/>
    </row>
    <row r="17" spans="1:29">
      <c r="A17" s="54">
        <v>45375</v>
      </c>
      <c r="B17" s="75">
        <v>26</v>
      </c>
      <c r="C17" s="76">
        <v>4963</v>
      </c>
      <c r="D17" s="57">
        <v>42</v>
      </c>
      <c r="E17" s="58">
        <f t="shared" si="0"/>
        <v>5005</v>
      </c>
      <c r="F17" s="59">
        <v>5</v>
      </c>
      <c r="G17" s="57">
        <v>3</v>
      </c>
      <c r="H17" s="58">
        <f t="shared" si="1"/>
        <v>8</v>
      </c>
      <c r="I17" s="61">
        <v>519228</v>
      </c>
      <c r="J17" s="61">
        <v>9446387.4000000004</v>
      </c>
      <c r="K17" s="77">
        <v>550369</v>
      </c>
      <c r="L17" s="63"/>
      <c r="M17" s="61">
        <v>274377</v>
      </c>
      <c r="N17" s="61">
        <v>62252</v>
      </c>
      <c r="O17" s="77">
        <v>193324</v>
      </c>
      <c r="P17" s="61"/>
      <c r="Q17" s="64">
        <v>354126</v>
      </c>
      <c r="R17" s="78"/>
      <c r="S17" s="79">
        <f t="shared" ref="S17:T17" si="5">IF(SUM(M17,O17,Q17)=0,"-",SUM(M17,O17,Q17))</f>
        <v>821827</v>
      </c>
      <c r="T17" s="80">
        <f t="shared" si="5"/>
        <v>62252</v>
      </c>
      <c r="U17" s="81"/>
      <c r="V17" s="82"/>
      <c r="W17" s="83" t="str">
        <f t="shared" si="3"/>
        <v>-</v>
      </c>
      <c r="X17" s="84"/>
      <c r="Y17" s="81"/>
      <c r="Z17" s="82"/>
      <c r="AA17" s="82"/>
      <c r="AB17" s="83"/>
      <c r="AC17" s="85"/>
    </row>
    <row r="18" spans="1:29">
      <c r="A18" s="74">
        <v>45406</v>
      </c>
      <c r="B18" s="75">
        <v>24</v>
      </c>
      <c r="C18" s="76">
        <v>4887</v>
      </c>
      <c r="D18" s="57">
        <v>42</v>
      </c>
      <c r="E18" s="58">
        <f t="shared" si="0"/>
        <v>4929</v>
      </c>
      <c r="F18" s="59">
        <v>5</v>
      </c>
      <c r="G18" s="57">
        <v>3</v>
      </c>
      <c r="H18" s="58">
        <f t="shared" si="1"/>
        <v>8</v>
      </c>
      <c r="I18" s="60">
        <v>472450</v>
      </c>
      <c r="J18" s="61">
        <v>8877058.5</v>
      </c>
      <c r="K18" s="86">
        <v>433985</v>
      </c>
      <c r="L18" s="63"/>
      <c r="M18" s="60">
        <v>380614</v>
      </c>
      <c r="N18" s="61">
        <v>88322</v>
      </c>
      <c r="O18" s="86">
        <v>132554</v>
      </c>
      <c r="P18" s="61"/>
      <c r="Q18" s="87">
        <v>329105</v>
      </c>
      <c r="R18" s="88"/>
      <c r="S18" s="79">
        <f t="shared" ref="S18:T18" si="6">IF(SUM(M18,O18,Q18)=0,"-",SUM(M18,O18,Q18))</f>
        <v>842273</v>
      </c>
      <c r="T18" s="80">
        <f t="shared" si="6"/>
        <v>88322</v>
      </c>
      <c r="U18" s="81"/>
      <c r="V18" s="82"/>
      <c r="W18" s="83" t="str">
        <f t="shared" si="3"/>
        <v>-</v>
      </c>
      <c r="X18" s="84"/>
      <c r="Y18" s="81"/>
      <c r="Z18" s="82"/>
      <c r="AA18" s="82"/>
      <c r="AB18" s="83"/>
      <c r="AC18" s="85"/>
    </row>
    <row r="19" spans="1:29">
      <c r="A19" s="54">
        <v>45436</v>
      </c>
      <c r="B19" s="75">
        <v>26</v>
      </c>
      <c r="C19" s="76">
        <v>5054</v>
      </c>
      <c r="D19" s="57">
        <v>42</v>
      </c>
      <c r="E19" s="58">
        <f t="shared" si="0"/>
        <v>5096</v>
      </c>
      <c r="F19" s="89">
        <v>5</v>
      </c>
      <c r="G19" s="90">
        <v>3</v>
      </c>
      <c r="H19" s="58">
        <f t="shared" si="1"/>
        <v>8</v>
      </c>
      <c r="I19" s="60">
        <v>605343</v>
      </c>
      <c r="J19" s="61">
        <v>10083724</v>
      </c>
      <c r="K19" s="77">
        <v>629533</v>
      </c>
      <c r="L19" s="63"/>
      <c r="M19" s="60">
        <v>439972</v>
      </c>
      <c r="N19" s="61">
        <v>103062</v>
      </c>
      <c r="O19" s="77">
        <v>265516</v>
      </c>
      <c r="P19" s="61"/>
      <c r="Q19" s="91">
        <v>438598</v>
      </c>
      <c r="R19" s="78"/>
      <c r="S19" s="79">
        <f t="shared" ref="S19:T19" si="7">IF(SUM(M19,O19,Q19)=0,"-",SUM(M19,O19,Q19))</f>
        <v>1144086</v>
      </c>
      <c r="T19" s="80">
        <f t="shared" si="7"/>
        <v>103062</v>
      </c>
      <c r="U19" s="81"/>
      <c r="V19" s="82"/>
      <c r="W19" s="83" t="str">
        <f t="shared" si="3"/>
        <v>-</v>
      </c>
      <c r="X19" s="84"/>
      <c r="Y19" s="81"/>
      <c r="Z19" s="82"/>
      <c r="AA19" s="82"/>
      <c r="AB19" s="83"/>
      <c r="AC19" s="85"/>
    </row>
    <row r="20" spans="1:29">
      <c r="A20" s="74">
        <v>45467</v>
      </c>
      <c r="B20" s="75">
        <v>25</v>
      </c>
      <c r="C20" s="76">
        <v>5189</v>
      </c>
      <c r="D20" s="57">
        <v>42</v>
      </c>
      <c r="E20" s="58">
        <f t="shared" si="0"/>
        <v>5231</v>
      </c>
      <c r="F20" s="89">
        <v>5</v>
      </c>
      <c r="G20" s="90">
        <v>3</v>
      </c>
      <c r="H20" s="58">
        <f t="shared" si="1"/>
        <v>8</v>
      </c>
      <c r="I20" s="60">
        <v>620267</v>
      </c>
      <c r="J20" s="61">
        <v>16925669</v>
      </c>
      <c r="K20" s="77">
        <v>574777</v>
      </c>
      <c r="L20" s="63"/>
      <c r="M20" s="60">
        <v>278512</v>
      </c>
      <c r="N20" s="61">
        <v>84561</v>
      </c>
      <c r="O20" s="77">
        <v>189330</v>
      </c>
      <c r="P20" s="61"/>
      <c r="Q20" s="64">
        <v>432889</v>
      </c>
      <c r="R20" s="78"/>
      <c r="S20" s="79">
        <f t="shared" ref="S20:T20" si="8">IF(SUM(M20,O20,Q20)=0,"-",SUM(M20,O20,Q20))</f>
        <v>900731</v>
      </c>
      <c r="T20" s="80">
        <f t="shared" si="8"/>
        <v>84561</v>
      </c>
      <c r="U20" s="81"/>
      <c r="V20" s="82"/>
      <c r="W20" s="83" t="str">
        <f t="shared" si="3"/>
        <v>-</v>
      </c>
      <c r="X20" s="84"/>
      <c r="Y20" s="81"/>
      <c r="Z20" s="82"/>
      <c r="AA20" s="82"/>
      <c r="AB20" s="83"/>
      <c r="AC20" s="85"/>
    </row>
    <row r="21" spans="1:29">
      <c r="A21" s="54">
        <v>45497</v>
      </c>
      <c r="B21" s="75">
        <v>27</v>
      </c>
      <c r="C21" s="76">
        <v>5208</v>
      </c>
      <c r="D21" s="90">
        <v>42</v>
      </c>
      <c r="E21" s="58">
        <f t="shared" si="0"/>
        <v>5250</v>
      </c>
      <c r="F21" s="89">
        <v>5</v>
      </c>
      <c r="G21" s="90">
        <v>3</v>
      </c>
      <c r="H21" s="58">
        <f t="shared" si="1"/>
        <v>8</v>
      </c>
      <c r="I21" s="60">
        <v>581613</v>
      </c>
      <c r="J21" s="61">
        <v>11584079.67</v>
      </c>
      <c r="K21" s="92">
        <v>672863</v>
      </c>
      <c r="L21" s="63"/>
      <c r="M21" s="60">
        <v>351892</v>
      </c>
      <c r="N21" s="61">
        <v>124156</v>
      </c>
      <c r="O21" s="77">
        <v>224724</v>
      </c>
      <c r="P21" s="61"/>
      <c r="Q21" s="61">
        <v>410538</v>
      </c>
      <c r="R21" s="78"/>
      <c r="S21" s="79">
        <f t="shared" ref="S21:T21" si="9">IF(SUM(M21,O21,Q21)=0,"-",SUM(M21,O21,Q21))</f>
        <v>987154</v>
      </c>
      <c r="T21" s="80">
        <f t="shared" si="9"/>
        <v>124156</v>
      </c>
      <c r="U21" s="81"/>
      <c r="V21" s="82"/>
      <c r="W21" s="83" t="str">
        <f t="shared" si="3"/>
        <v>-</v>
      </c>
      <c r="X21" s="84"/>
      <c r="Y21" s="81"/>
      <c r="Z21" s="82"/>
      <c r="AA21" s="82"/>
      <c r="AB21" s="83"/>
      <c r="AC21" s="85"/>
    </row>
    <row r="22" spans="1:29">
      <c r="A22" s="74">
        <v>45528</v>
      </c>
      <c r="B22" s="75">
        <v>26</v>
      </c>
      <c r="C22" s="76">
        <v>5344</v>
      </c>
      <c r="D22" s="90">
        <v>42</v>
      </c>
      <c r="E22" s="58">
        <f t="shared" si="0"/>
        <v>5386</v>
      </c>
      <c r="F22" s="89">
        <v>5</v>
      </c>
      <c r="G22" s="90">
        <v>3</v>
      </c>
      <c r="H22" s="58">
        <f t="shared" si="1"/>
        <v>8</v>
      </c>
      <c r="I22" s="60"/>
      <c r="J22" s="93"/>
      <c r="K22" s="94"/>
      <c r="L22" s="63"/>
      <c r="M22" s="60">
        <v>367030</v>
      </c>
      <c r="N22" s="61"/>
      <c r="O22" s="77">
        <v>160650</v>
      </c>
      <c r="P22" s="61"/>
      <c r="Q22" s="61"/>
      <c r="R22" s="95"/>
      <c r="S22" s="79">
        <f t="shared" ref="S22:T22" si="10">IF(SUM(M22,O22,Q22)=0,"-",SUM(M22,O22,Q22))</f>
        <v>527680</v>
      </c>
      <c r="T22" s="80" t="str">
        <f t="shared" si="10"/>
        <v>-</v>
      </c>
      <c r="U22" s="81"/>
      <c r="V22" s="82"/>
      <c r="W22" s="83" t="str">
        <f t="shared" si="3"/>
        <v>-</v>
      </c>
      <c r="X22" s="84"/>
      <c r="Y22" s="81"/>
      <c r="Z22" s="82"/>
      <c r="AA22" s="82"/>
      <c r="AB22" s="83"/>
      <c r="AC22" s="85"/>
    </row>
    <row r="23" spans="1:29">
      <c r="A23" s="54">
        <v>45559</v>
      </c>
      <c r="B23" s="75"/>
      <c r="C23" s="76"/>
      <c r="D23" s="90"/>
      <c r="E23" s="58" t="str">
        <f t="shared" si="0"/>
        <v>-</v>
      </c>
      <c r="F23" s="89"/>
      <c r="G23" s="90"/>
      <c r="H23" s="58" t="str">
        <f t="shared" si="1"/>
        <v>-</v>
      </c>
      <c r="I23" s="96"/>
      <c r="J23" s="97"/>
      <c r="K23" s="94"/>
      <c r="L23" s="63"/>
      <c r="M23" s="60"/>
      <c r="N23" s="61"/>
      <c r="O23" s="77"/>
      <c r="P23" s="61"/>
      <c r="Q23" s="61"/>
      <c r="R23" s="78"/>
      <c r="S23" s="79" t="str">
        <f t="shared" ref="S23:T23" si="11">IF(SUM(M23,O23,Q23)=0,"-",SUM(M23,O23,Q23))</f>
        <v>-</v>
      </c>
      <c r="T23" s="80" t="str">
        <f t="shared" si="11"/>
        <v>-</v>
      </c>
      <c r="U23" s="81"/>
      <c r="V23" s="82"/>
      <c r="W23" s="83" t="str">
        <f t="shared" si="3"/>
        <v>-</v>
      </c>
      <c r="X23" s="84"/>
      <c r="Y23" s="81"/>
      <c r="Z23" s="82"/>
      <c r="AA23" s="82"/>
      <c r="AB23" s="83"/>
      <c r="AC23" s="85"/>
    </row>
    <row r="24" spans="1:29">
      <c r="A24" s="74">
        <v>45589</v>
      </c>
      <c r="B24" s="75"/>
      <c r="C24" s="76"/>
      <c r="D24" s="90"/>
      <c r="E24" s="58" t="str">
        <f t="shared" si="0"/>
        <v>-</v>
      </c>
      <c r="F24" s="89"/>
      <c r="G24" s="90"/>
      <c r="H24" s="58" t="str">
        <f t="shared" si="1"/>
        <v>-</v>
      </c>
      <c r="I24" s="96"/>
      <c r="J24" s="97"/>
      <c r="K24" s="94"/>
      <c r="L24" s="63"/>
      <c r="M24" s="60"/>
      <c r="N24" s="61"/>
      <c r="O24" s="77"/>
      <c r="P24" s="61"/>
      <c r="Q24" s="61"/>
      <c r="R24" s="78"/>
      <c r="S24" s="79" t="str">
        <f t="shared" ref="S24:T24" si="12">IF(SUM(M24,O24,Q24)=0,"-",SUM(M24,O24,Q24))</f>
        <v>-</v>
      </c>
      <c r="T24" s="80" t="str">
        <f t="shared" si="12"/>
        <v>-</v>
      </c>
      <c r="U24" s="81"/>
      <c r="V24" s="82"/>
      <c r="W24" s="83" t="str">
        <f t="shared" si="3"/>
        <v>-</v>
      </c>
      <c r="X24" s="84"/>
      <c r="Y24" s="81"/>
      <c r="Z24" s="82"/>
      <c r="AA24" s="82"/>
      <c r="AB24" s="83"/>
      <c r="AC24" s="85"/>
    </row>
    <row r="25" spans="1:29">
      <c r="A25" s="54">
        <v>45620</v>
      </c>
      <c r="B25" s="75"/>
      <c r="C25" s="76"/>
      <c r="D25" s="90"/>
      <c r="E25" s="58" t="str">
        <f t="shared" si="0"/>
        <v>-</v>
      </c>
      <c r="F25" s="89"/>
      <c r="G25" s="90"/>
      <c r="H25" s="58" t="str">
        <f t="shared" si="1"/>
        <v>-</v>
      </c>
      <c r="I25" s="96"/>
      <c r="J25" s="97"/>
      <c r="K25" s="94"/>
      <c r="L25" s="63"/>
      <c r="M25" s="60"/>
      <c r="N25" s="61"/>
      <c r="O25" s="77"/>
      <c r="P25" s="61"/>
      <c r="Q25" s="61"/>
      <c r="R25" s="78"/>
      <c r="S25" s="79" t="str">
        <f t="shared" ref="S25:T25" si="13">IF(SUM(M25,O25,Q25)=0,"-",SUM(M25,O25,Q25))</f>
        <v>-</v>
      </c>
      <c r="T25" s="80" t="str">
        <f t="shared" si="13"/>
        <v>-</v>
      </c>
      <c r="U25" s="81"/>
      <c r="V25" s="82"/>
      <c r="W25" s="83" t="str">
        <f t="shared" si="3"/>
        <v>-</v>
      </c>
      <c r="X25" s="84"/>
      <c r="Y25" s="81"/>
      <c r="Z25" s="82"/>
      <c r="AA25" s="82"/>
      <c r="AB25" s="83"/>
      <c r="AC25" s="85"/>
    </row>
    <row r="26" spans="1:29">
      <c r="A26" s="74">
        <v>45650</v>
      </c>
      <c r="B26" s="98"/>
      <c r="C26" s="99"/>
      <c r="D26" s="100"/>
      <c r="E26" s="58" t="str">
        <f t="shared" si="0"/>
        <v>-</v>
      </c>
      <c r="F26" s="101"/>
      <c r="G26" s="100"/>
      <c r="H26" s="58" t="str">
        <f t="shared" si="1"/>
        <v>-</v>
      </c>
      <c r="I26" s="96"/>
      <c r="J26" s="97"/>
      <c r="K26" s="94"/>
      <c r="L26" s="63"/>
      <c r="M26" s="60"/>
      <c r="N26" s="61"/>
      <c r="O26" s="77"/>
      <c r="P26" s="77"/>
      <c r="Q26" s="77"/>
      <c r="R26" s="90"/>
      <c r="S26" s="102" t="str">
        <f t="shared" ref="S26:T26" si="14">IF(SUM(M26,O26,Q26)=0,"-",SUM(M26,O26,Q26))</f>
        <v>-</v>
      </c>
      <c r="T26" s="103" t="str">
        <f t="shared" si="14"/>
        <v>-</v>
      </c>
      <c r="U26" s="81"/>
      <c r="V26" s="82"/>
      <c r="W26" s="83" t="str">
        <f t="shared" si="3"/>
        <v>-</v>
      </c>
      <c r="X26" s="84"/>
      <c r="Y26" s="104"/>
      <c r="Z26" s="105"/>
      <c r="AA26" s="105"/>
      <c r="AB26" s="106"/>
      <c r="AC26" s="107"/>
    </row>
    <row r="27" spans="1:29" ht="13.8">
      <c r="A27" s="108" t="s">
        <v>39</v>
      </c>
      <c r="B27" s="109">
        <f>IF(SUM(B15:B26)=0,"-",SUM(B15:B26))</f>
        <v>204</v>
      </c>
      <c r="C27" s="110">
        <f t="shared" ref="C27:H27" si="15">IFERROR(AVERAGE(C15:C26),"-")</f>
        <v>5091.375</v>
      </c>
      <c r="D27" s="111">
        <f t="shared" si="15"/>
        <v>42</v>
      </c>
      <c r="E27" s="109">
        <f t="shared" si="15"/>
        <v>5133.375</v>
      </c>
      <c r="F27" s="112">
        <f t="shared" si="15"/>
        <v>5</v>
      </c>
      <c r="G27" s="108">
        <f t="shared" si="15"/>
        <v>3</v>
      </c>
      <c r="H27" s="109">
        <f t="shared" si="15"/>
        <v>8</v>
      </c>
      <c r="I27" s="113">
        <f t="shared" ref="I27:AC27" si="16">IF(SUM(I15:I26)=0,"-",SUM(I15:I26))</f>
        <v>4035551</v>
      </c>
      <c r="J27" s="114">
        <f t="shared" si="16"/>
        <v>76126516.370000005</v>
      </c>
      <c r="K27" s="114">
        <f t="shared" si="16"/>
        <v>4039576</v>
      </c>
      <c r="L27" s="115" t="str">
        <f t="shared" si="16"/>
        <v>-</v>
      </c>
      <c r="M27" s="113">
        <f t="shared" si="16"/>
        <v>2891682</v>
      </c>
      <c r="N27" s="114">
        <f t="shared" si="16"/>
        <v>667389</v>
      </c>
      <c r="O27" s="114">
        <f t="shared" si="16"/>
        <v>1538713</v>
      </c>
      <c r="P27" s="114" t="str">
        <f t="shared" si="16"/>
        <v>-</v>
      </c>
      <c r="Q27" s="114">
        <f t="shared" si="16"/>
        <v>2613932</v>
      </c>
      <c r="R27" s="116" t="str">
        <f t="shared" si="16"/>
        <v>-</v>
      </c>
      <c r="S27" s="117">
        <f t="shared" si="16"/>
        <v>7044327</v>
      </c>
      <c r="T27" s="118">
        <f t="shared" si="16"/>
        <v>667389</v>
      </c>
      <c r="U27" s="119" t="str">
        <f t="shared" si="16"/>
        <v>-</v>
      </c>
      <c r="V27" s="120" t="str">
        <f t="shared" si="16"/>
        <v>-</v>
      </c>
      <c r="W27" s="120" t="str">
        <f t="shared" si="16"/>
        <v>-</v>
      </c>
      <c r="X27" s="121" t="str">
        <f t="shared" si="16"/>
        <v>-</v>
      </c>
      <c r="Y27" s="122" t="str">
        <f t="shared" si="16"/>
        <v>-</v>
      </c>
      <c r="Z27" s="123" t="str">
        <f t="shared" si="16"/>
        <v>-</v>
      </c>
      <c r="AA27" s="124" t="str">
        <f t="shared" si="16"/>
        <v>-</v>
      </c>
      <c r="AB27" s="124" t="str">
        <f t="shared" si="16"/>
        <v>-</v>
      </c>
      <c r="AC27" s="125" t="str">
        <f t="shared" si="16"/>
        <v>-</v>
      </c>
    </row>
    <row r="29" spans="1:29">
      <c r="B29" s="126">
        <f>SUM(B15:B17)</f>
        <v>76</v>
      </c>
      <c r="C29" s="126">
        <f>AVERAGE(C15:C17)</f>
        <v>5016.333333333333</v>
      </c>
      <c r="D29" s="126">
        <f t="shared" ref="D29:R29" si="17">SUM(D15:D17)</f>
        <v>126</v>
      </c>
      <c r="E29" s="126">
        <f t="shared" si="17"/>
        <v>15175</v>
      </c>
      <c r="F29" s="126">
        <f t="shared" si="17"/>
        <v>15</v>
      </c>
      <c r="G29" s="126">
        <f t="shared" si="17"/>
        <v>9</v>
      </c>
      <c r="H29" s="126">
        <f t="shared" si="17"/>
        <v>24</v>
      </c>
      <c r="I29" s="126">
        <f t="shared" si="17"/>
        <v>1755878</v>
      </c>
      <c r="J29" s="126">
        <f t="shared" si="17"/>
        <v>28655985.200000003</v>
      </c>
      <c r="K29" s="126">
        <f t="shared" si="17"/>
        <v>1728418</v>
      </c>
      <c r="L29" s="126">
        <f t="shared" si="17"/>
        <v>0</v>
      </c>
      <c r="M29" s="126">
        <f t="shared" si="17"/>
        <v>1073662</v>
      </c>
      <c r="N29" s="126">
        <f t="shared" si="17"/>
        <v>267288</v>
      </c>
      <c r="O29" s="126">
        <f t="shared" si="17"/>
        <v>565939</v>
      </c>
      <c r="P29" s="126">
        <f t="shared" si="17"/>
        <v>0</v>
      </c>
      <c r="Q29" s="126">
        <f t="shared" si="17"/>
        <v>1002802</v>
      </c>
      <c r="R29" s="126">
        <f t="shared" si="17"/>
        <v>0</v>
      </c>
    </row>
  </sheetData>
  <mergeCells count="15">
    <mergeCell ref="S13:T13"/>
    <mergeCell ref="U13:X13"/>
    <mergeCell ref="Y13:AC13"/>
    <mergeCell ref="A1:B1"/>
    <mergeCell ref="A2:B2"/>
    <mergeCell ref="A3:B3"/>
    <mergeCell ref="A4:B4"/>
    <mergeCell ref="A6:A7"/>
    <mergeCell ref="A8:A9"/>
    <mergeCell ref="A10:A11"/>
    <mergeCell ref="B13:B14"/>
    <mergeCell ref="C13:E13"/>
    <mergeCell ref="F13:H13"/>
    <mergeCell ref="I13:L13"/>
    <mergeCell ref="M13:R13"/>
  </mergeCells>
  <conditionalFormatting sqref="B15:D26 F15:G26 I15:R26 U15:V26 X15:AA26 AC15:AC26">
    <cfRule type="cellIs" dxfId="89" priority="1" operator="equal">
      <formula>0</formula>
    </cfRule>
    <cfRule type="cellIs" dxfId="88" priority="2" operator="greaterThan">
      <formula>0</formula>
    </cfRule>
  </conditionalFormatting>
  <conditionalFormatting sqref="B22:T22">
    <cfRule type="expression" dxfId="87" priority="4">
      <formula>AND(ISBLANK(B22:T22), MONTH($A$22) &lt; MONTH(TODAY()), YEAR($A$22) &lt;= YEAR(TODAY()))</formula>
    </cfRule>
  </conditionalFormatting>
  <conditionalFormatting sqref="B23:T23">
    <cfRule type="expression" dxfId="86" priority="5">
      <formula>AND(ISBLANK(B23:T23), MONTH($A$23) &lt; MONTH(TODAY()), YEAR($A$23) &lt;= YEAR(TODAY()))</formula>
    </cfRule>
  </conditionalFormatting>
  <conditionalFormatting sqref="B24:T24">
    <cfRule type="expression" dxfId="85" priority="6">
      <formula>AND(ISBLANK(B24:T24), MONTH($A$24) &lt; MONTH(TODAY()), YEAR($A$24) &lt;= YEAR(TODAY()))</formula>
    </cfRule>
  </conditionalFormatting>
  <conditionalFormatting sqref="B25:T25">
    <cfRule type="expression" dxfId="84" priority="7">
      <formula>AND(ISBLANK(B25:T25), MONTH($A$25) &lt; MONTH(TODAY()), YEAR($A$25) &lt;= YEAR(TODAY()))</formula>
    </cfRule>
  </conditionalFormatting>
  <conditionalFormatting sqref="B26:T26">
    <cfRule type="expression" dxfId="83" priority="8">
      <formula>AND(ISBLANK(B26:T26), MONTH($A$26) &lt; MONTH(TODAY()), YEAR($A$26) &lt;= YEAR(TODAY()))</formula>
    </cfRule>
  </conditionalFormatting>
  <conditionalFormatting sqref="L15:L21 I19:K21 Q20:Q21 B21:D21 F21:G21 M21:O21">
    <cfRule type="containsBlanks" dxfId="82" priority="3">
      <formula>LEN(TRIM(L15))=0</formula>
    </cfRule>
  </conditionalFormatting>
  <conditionalFormatting sqref="Q18">
    <cfRule type="cellIs" dxfId="81" priority="9" operator="equal">
      <formula>329105</formula>
    </cfRule>
  </conditionalFormatting>
  <conditionalFormatting sqref="Q19">
    <cfRule type="cellIs" dxfId="80" priority="10" operator="equal">
      <formula>438598</formula>
    </cfRule>
  </conditionalFormatting>
  <pageMargins left="0.75" right="0.75" top="1" bottom="1" header="0" footer="0"/>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00"/>
  </sheetPr>
  <dimension ref="A1:CI1000"/>
  <sheetViews>
    <sheetView workbookViewId="0">
      <pane xSplit="1" ySplit="16" topLeftCell="U17" activePane="bottomRight" state="frozen"/>
      <selection activeCell="G54" sqref="G54"/>
      <selection pane="topRight" activeCell="G54" sqref="G54"/>
      <selection pane="bottomLeft" activeCell="G54" sqref="G54"/>
      <selection pane="bottomRight" activeCell="G54" sqref="G54"/>
    </sheetView>
  </sheetViews>
  <sheetFormatPr defaultColWidth="12.6640625" defaultRowHeight="13.2"/>
  <cols>
    <col min="1" max="1" width="15.5546875" customWidth="1"/>
    <col min="2" max="2" width="13.6640625" customWidth="1"/>
    <col min="3" max="3" width="12.6640625" customWidth="1"/>
    <col min="4" max="6" width="14.44140625" customWidth="1"/>
    <col min="7" max="7" width="15.5546875" customWidth="1"/>
    <col min="8" max="8" width="15" customWidth="1"/>
    <col min="9" max="12" width="12.6640625" customWidth="1"/>
    <col min="13" max="14" width="12.44140625" customWidth="1"/>
    <col min="15" max="15" width="13.88671875" customWidth="1"/>
    <col min="16" max="18" width="12.6640625" customWidth="1"/>
    <col min="19" max="19" width="13.88671875" customWidth="1"/>
    <col min="20" max="20" width="13.44140625" customWidth="1"/>
    <col min="21" max="21" width="12.6640625" customWidth="1"/>
    <col min="22" max="22" width="13.5546875" customWidth="1"/>
    <col min="23" max="26" width="18" customWidth="1"/>
    <col min="27" max="27" width="14.44140625" customWidth="1"/>
    <col min="28" max="28" width="12.6640625" customWidth="1"/>
    <col min="29" max="29" width="13.88671875" customWidth="1"/>
    <col min="30" max="30" width="15.33203125" customWidth="1"/>
    <col min="31" max="31" width="12.6640625" customWidth="1"/>
    <col min="32" max="32" width="13.109375" customWidth="1"/>
    <col min="33" max="33" width="15.88671875" customWidth="1"/>
    <col min="34" max="34" width="14.44140625" customWidth="1"/>
    <col min="36" max="36" width="12.6640625" customWidth="1"/>
    <col min="37" max="37" width="15.88671875" customWidth="1"/>
    <col min="38" max="39" width="12.6640625" customWidth="1"/>
    <col min="40" max="40" width="14.44140625" customWidth="1"/>
    <col min="41" max="41" width="13.44140625" customWidth="1"/>
    <col min="43" max="46" width="12.6640625" customWidth="1"/>
    <col min="47" max="47" width="13.5546875" customWidth="1"/>
    <col min="48" max="48" width="14" customWidth="1"/>
    <col min="49" max="51" width="12.6640625" customWidth="1"/>
    <col min="52" max="52" width="14" customWidth="1"/>
    <col min="53" max="53" width="12.6640625" customWidth="1"/>
    <col min="54" max="54" width="13.5546875" customWidth="1"/>
    <col min="55" max="55" width="13.44140625" customWidth="1"/>
    <col min="56" max="60" width="12.6640625" customWidth="1"/>
    <col min="61" max="62" width="13.88671875" customWidth="1"/>
    <col min="64" max="68" width="12.6640625" customWidth="1"/>
    <col min="69" max="69" width="13.44140625" customWidth="1"/>
    <col min="70" max="70" width="13.5546875" customWidth="1"/>
    <col min="71" max="71" width="13" customWidth="1"/>
    <col min="72" max="74" width="12.6640625" customWidth="1"/>
    <col min="75" max="75" width="11" customWidth="1"/>
    <col min="76" max="76" width="11.5546875" customWidth="1"/>
    <col min="77" max="82" width="12.6640625" customWidth="1"/>
    <col min="83" max="83" width="3.5546875" customWidth="1"/>
  </cols>
  <sheetData>
    <row r="1" spans="1:87" ht="14.4">
      <c r="A1" s="147" t="s">
        <v>14</v>
      </c>
      <c r="B1" s="148">
        <v>2024</v>
      </c>
      <c r="C1" s="149"/>
      <c r="D1" s="149"/>
      <c r="E1" s="127"/>
      <c r="F1" s="127"/>
      <c r="G1" s="127"/>
      <c r="H1" s="127"/>
      <c r="I1" s="127"/>
      <c r="J1" s="127"/>
      <c r="K1" s="127"/>
      <c r="L1" s="127"/>
      <c r="M1" s="127"/>
      <c r="N1" s="127"/>
      <c r="O1" s="127"/>
      <c r="P1" s="150"/>
      <c r="Q1" s="151"/>
      <c r="R1" s="150"/>
      <c r="S1" s="150"/>
      <c r="T1" s="150"/>
      <c r="U1" s="150"/>
      <c r="V1" s="150"/>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row>
    <row r="2" spans="1:87" ht="14.4">
      <c r="A2" s="152" t="s">
        <v>155</v>
      </c>
      <c r="B2" s="153"/>
      <c r="C2" s="149"/>
      <c r="D2" s="149"/>
      <c r="E2" s="127"/>
      <c r="F2" s="127"/>
      <c r="G2" s="127"/>
      <c r="H2" s="154">
        <f>SUM(B17:B19)</f>
        <v>19292</v>
      </c>
      <c r="I2" s="127"/>
      <c r="J2" s="127"/>
      <c r="K2" s="127"/>
      <c r="L2" s="127"/>
      <c r="M2" s="127"/>
      <c r="N2" s="127"/>
      <c r="O2" s="127"/>
      <c r="P2" s="127"/>
      <c r="Q2" s="155"/>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row>
    <row r="3" spans="1:87" ht="14.4">
      <c r="A3" s="152" t="s">
        <v>16</v>
      </c>
      <c r="B3" s="153"/>
      <c r="C3" s="149"/>
      <c r="D3" s="149"/>
      <c r="E3" s="155"/>
      <c r="F3" s="155"/>
      <c r="G3" s="155"/>
      <c r="H3" s="156">
        <f t="shared" ref="H3:CI3" si="0">SUM(H17:H19)</f>
        <v>19292</v>
      </c>
      <c r="I3" s="156">
        <f t="shared" si="0"/>
        <v>1220508</v>
      </c>
      <c r="J3" s="157">
        <f t="shared" si="0"/>
        <v>257896.97111387918</v>
      </c>
      <c r="K3" s="157">
        <f t="shared" si="0"/>
        <v>712843.49669735157</v>
      </c>
      <c r="L3" s="157">
        <f t="shared" si="0"/>
        <v>249767.53218876923</v>
      </c>
      <c r="M3" s="157">
        <f t="shared" si="0"/>
        <v>0</v>
      </c>
      <c r="N3" s="157">
        <f t="shared" si="0"/>
        <v>0</v>
      </c>
      <c r="O3" s="156">
        <f t="shared" si="0"/>
        <v>1220508</v>
      </c>
      <c r="P3" s="156">
        <f t="shared" si="0"/>
        <v>8770</v>
      </c>
      <c r="Q3" s="157">
        <f t="shared" si="0"/>
        <v>1844.9912786577918</v>
      </c>
      <c r="R3" s="157">
        <f t="shared" si="0"/>
        <v>5093.7334300481343</v>
      </c>
      <c r="S3" s="157">
        <f t="shared" si="0"/>
        <v>1831.2752912940759</v>
      </c>
      <c r="T3" s="157">
        <f t="shared" si="0"/>
        <v>0</v>
      </c>
      <c r="U3" s="157">
        <f t="shared" si="0"/>
        <v>0</v>
      </c>
      <c r="V3" s="156">
        <f t="shared" si="0"/>
        <v>8770</v>
      </c>
      <c r="W3" s="156">
        <f t="shared" si="0"/>
        <v>1248570</v>
      </c>
      <c r="X3" s="158">
        <f t="shared" si="0"/>
        <v>4.5642093085263423E-2</v>
      </c>
      <c r="Y3" s="158">
        <f t="shared" si="0"/>
        <v>2.9331092407537307</v>
      </c>
      <c r="Z3" s="158">
        <f t="shared" si="0"/>
        <v>2.1248666161006024E-2</v>
      </c>
      <c r="AA3" s="156">
        <f t="shared" si="0"/>
        <v>2875</v>
      </c>
      <c r="AB3" s="159">
        <f t="shared" si="0"/>
        <v>605.61460306867639</v>
      </c>
      <c r="AC3" s="159">
        <f t="shared" si="0"/>
        <v>1669.5024376467441</v>
      </c>
      <c r="AD3" s="159">
        <f t="shared" si="0"/>
        <v>599.8829592845799</v>
      </c>
      <c r="AE3" s="159">
        <f t="shared" si="0"/>
        <v>0</v>
      </c>
      <c r="AF3" s="159">
        <f t="shared" si="0"/>
        <v>0</v>
      </c>
      <c r="AG3" s="156">
        <f t="shared" si="0"/>
        <v>2875</v>
      </c>
      <c r="AH3" s="160">
        <f t="shared" si="0"/>
        <v>0.9883447475475029</v>
      </c>
      <c r="AI3" s="156">
        <f t="shared" si="0"/>
        <v>477010</v>
      </c>
      <c r="AJ3" s="159">
        <f t="shared" si="0"/>
        <v>7738.3671220947226</v>
      </c>
      <c r="AK3" s="159">
        <f t="shared" si="0"/>
        <v>176631.54194713544</v>
      </c>
      <c r="AL3" s="159">
        <f t="shared" si="0"/>
        <v>292640.0909307698</v>
      </c>
      <c r="AM3" s="159">
        <f t="shared" si="0"/>
        <v>0</v>
      </c>
      <c r="AN3" s="159">
        <f t="shared" si="0"/>
        <v>0</v>
      </c>
      <c r="AO3" s="156">
        <f t="shared" si="0"/>
        <v>477010</v>
      </c>
      <c r="AP3" s="156">
        <f t="shared" si="0"/>
        <v>22950</v>
      </c>
      <c r="AQ3" s="159">
        <f t="shared" si="0"/>
        <v>355.54301453369374</v>
      </c>
      <c r="AR3" s="159">
        <f t="shared" si="0"/>
        <v>8352.4206370051834</v>
      </c>
      <c r="AS3" s="159">
        <f t="shared" si="0"/>
        <v>14242.036348461123</v>
      </c>
      <c r="AT3" s="159">
        <f t="shared" si="0"/>
        <v>0</v>
      </c>
      <c r="AU3" s="159">
        <f t="shared" si="0"/>
        <v>0</v>
      </c>
      <c r="AV3" s="156">
        <f t="shared" si="0"/>
        <v>22950</v>
      </c>
      <c r="AW3" s="159">
        <f t="shared" si="0"/>
        <v>0</v>
      </c>
      <c r="AX3" s="159">
        <f t="shared" si="0"/>
        <v>0</v>
      </c>
      <c r="AY3" s="159">
        <f t="shared" si="0"/>
        <v>0</v>
      </c>
      <c r="AZ3" s="159">
        <f t="shared" si="0"/>
        <v>0</v>
      </c>
      <c r="BA3" s="159">
        <f t="shared" si="0"/>
        <v>0</v>
      </c>
      <c r="BB3" s="159">
        <f t="shared" si="0"/>
        <v>0</v>
      </c>
      <c r="BC3" s="159">
        <f t="shared" si="0"/>
        <v>0</v>
      </c>
      <c r="BD3" s="159">
        <f t="shared" si="0"/>
        <v>0</v>
      </c>
      <c r="BE3" s="159">
        <f t="shared" si="0"/>
        <v>0</v>
      </c>
      <c r="BF3" s="159">
        <f t="shared" si="0"/>
        <v>0</v>
      </c>
      <c r="BG3" s="159">
        <f t="shared" si="0"/>
        <v>0</v>
      </c>
      <c r="BH3" s="159">
        <f t="shared" si="0"/>
        <v>0</v>
      </c>
      <c r="BI3" s="159">
        <f t="shared" si="0"/>
        <v>0</v>
      </c>
      <c r="BJ3" s="159">
        <f t="shared" si="0"/>
        <v>0</v>
      </c>
      <c r="BK3" s="156">
        <f t="shared" si="0"/>
        <v>1784285</v>
      </c>
      <c r="BL3" s="157">
        <f t="shared" si="0"/>
        <v>28862</v>
      </c>
      <c r="BM3" s="157">
        <f t="shared" si="0"/>
        <v>659972.5</v>
      </c>
      <c r="BN3" s="157">
        <f t="shared" si="0"/>
        <v>1095450.5</v>
      </c>
      <c r="BO3" s="157">
        <f t="shared" si="0"/>
        <v>0</v>
      </c>
      <c r="BP3" s="157">
        <f t="shared" si="0"/>
        <v>0</v>
      </c>
      <c r="BQ3" s="156">
        <f t="shared" si="0"/>
        <v>1784285</v>
      </c>
      <c r="BR3" s="159">
        <f t="shared" si="0"/>
        <v>0.84095685947933974</v>
      </c>
      <c r="BS3" s="161">
        <f t="shared" si="0"/>
        <v>2.8651771584672869</v>
      </c>
      <c r="BT3" s="161">
        <f t="shared" si="0"/>
        <v>0.13482284153271309</v>
      </c>
      <c r="BU3" s="159">
        <f t="shared" si="0"/>
        <v>0</v>
      </c>
      <c r="BV3" s="159">
        <f t="shared" si="0"/>
        <v>0</v>
      </c>
      <c r="BW3" s="159">
        <f t="shared" si="0"/>
        <v>997.5</v>
      </c>
      <c r="BX3" s="159">
        <f t="shared" si="0"/>
        <v>4228</v>
      </c>
      <c r="BY3" s="157">
        <f t="shared" si="0"/>
        <v>0</v>
      </c>
      <c r="BZ3" s="159" t="e">
        <f t="shared" si="0"/>
        <v>#REF!</v>
      </c>
      <c r="CA3" s="159" t="e">
        <f t="shared" si="0"/>
        <v>#REF!</v>
      </c>
      <c r="CB3" s="159" t="e">
        <f t="shared" si="0"/>
        <v>#REF!</v>
      </c>
      <c r="CC3" s="159" t="e">
        <f t="shared" si="0"/>
        <v>#REF!</v>
      </c>
      <c r="CD3" s="159" t="e">
        <f t="shared" si="0"/>
        <v>#REF!</v>
      </c>
      <c r="CE3" s="159">
        <f t="shared" si="0"/>
        <v>0</v>
      </c>
      <c r="CF3" s="159">
        <f t="shared" si="0"/>
        <v>0</v>
      </c>
      <c r="CG3" s="159">
        <f t="shared" si="0"/>
        <v>0</v>
      </c>
      <c r="CH3" s="159">
        <f t="shared" si="0"/>
        <v>0</v>
      </c>
      <c r="CI3" s="159">
        <f t="shared" si="0"/>
        <v>0</v>
      </c>
    </row>
    <row r="4" spans="1:87">
      <c r="A4" s="162" t="s">
        <v>156</v>
      </c>
      <c r="B4" s="163"/>
      <c r="C4" s="164"/>
      <c r="D4" s="164"/>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65">
        <f>(AI29*3.5)+(AP29*5)</f>
        <v>4699354.5</v>
      </c>
      <c r="BL4" s="127"/>
      <c r="BM4" s="127"/>
      <c r="BN4" s="127"/>
      <c r="BO4" s="127"/>
      <c r="BP4" s="127"/>
      <c r="BQ4" s="127"/>
      <c r="BR4" s="127"/>
      <c r="BS4" s="127"/>
      <c r="BT4" s="127"/>
      <c r="BU4" s="127"/>
      <c r="BV4" s="127"/>
      <c r="BW4" s="127">
        <f t="shared" ref="BW4:BX4" si="1">BW29/47.5</f>
        <v>55</v>
      </c>
      <c r="BX4" s="127">
        <f t="shared" si="1"/>
        <v>274.98947368421051</v>
      </c>
      <c r="BY4" s="127"/>
      <c r="BZ4" s="127"/>
      <c r="CA4" s="127"/>
      <c r="CB4" s="127"/>
      <c r="CC4" s="127"/>
      <c r="CD4" s="127"/>
      <c r="CE4" s="127"/>
      <c r="CF4" s="127"/>
      <c r="CG4" s="127"/>
      <c r="CH4" s="127"/>
      <c r="CI4" s="127"/>
    </row>
    <row r="5" spans="1:87">
      <c r="A5" s="164"/>
      <c r="B5" s="166"/>
      <c r="C5" s="164"/>
      <c r="D5" s="164"/>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row>
    <row r="6" spans="1:87">
      <c r="A6" s="167" t="s">
        <v>157</v>
      </c>
      <c r="B6" s="168" t="s">
        <v>158</v>
      </c>
      <c r="C6" s="127"/>
      <c r="D6" s="164"/>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row>
    <row r="7" spans="1:87" ht="21">
      <c r="A7" s="169" t="s">
        <v>159</v>
      </c>
      <c r="B7" s="170" t="s">
        <v>160</v>
      </c>
      <c r="C7" s="127"/>
      <c r="D7" s="164"/>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row>
    <row r="8" spans="1:87" ht="21">
      <c r="A8" s="171" t="s">
        <v>161</v>
      </c>
      <c r="B8" s="170" t="s">
        <v>160</v>
      </c>
      <c r="C8" s="127"/>
      <c r="D8" s="164"/>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row>
    <row r="9" spans="1:87" ht="21">
      <c r="A9" s="172" t="s">
        <v>162</v>
      </c>
      <c r="B9" s="170" t="s">
        <v>160</v>
      </c>
      <c r="C9" s="127"/>
      <c r="D9" s="164"/>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row>
    <row r="10" spans="1:87" ht="21">
      <c r="A10" s="172" t="s">
        <v>163</v>
      </c>
      <c r="B10" s="170" t="s">
        <v>164</v>
      </c>
      <c r="C10" s="127"/>
      <c r="D10" s="16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row>
    <row r="11" spans="1:87" ht="21">
      <c r="A11" s="173" t="s">
        <v>165</v>
      </c>
      <c r="B11" s="170" t="s">
        <v>166</v>
      </c>
      <c r="C11" s="127"/>
      <c r="D11" s="16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row>
    <row r="12" spans="1:87">
      <c r="A12" s="174" t="s">
        <v>167</v>
      </c>
      <c r="B12" s="175" t="s">
        <v>166</v>
      </c>
      <c r="C12" s="127"/>
      <c r="D12" s="164"/>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row>
    <row r="13" spans="1:87">
      <c r="A13" s="164"/>
      <c r="B13" s="164"/>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row>
    <row r="14" spans="1:87" ht="15.6">
      <c r="A14" s="1577">
        <f>B1</f>
        <v>2024</v>
      </c>
      <c r="B14" s="1579" t="s">
        <v>168</v>
      </c>
      <c r="C14" s="1507"/>
      <c r="D14" s="1507"/>
      <c r="E14" s="1507"/>
      <c r="F14" s="1507"/>
      <c r="G14" s="1507"/>
      <c r="H14" s="1507"/>
      <c r="I14" s="1507"/>
      <c r="J14" s="1507"/>
      <c r="K14" s="1507"/>
      <c r="L14" s="1507"/>
      <c r="M14" s="1507"/>
      <c r="N14" s="1507"/>
      <c r="O14" s="1507"/>
      <c r="P14" s="1507"/>
      <c r="Q14" s="1507"/>
      <c r="R14" s="1507"/>
      <c r="S14" s="1507"/>
      <c r="T14" s="1507"/>
      <c r="U14" s="1507"/>
      <c r="V14" s="1507"/>
      <c r="W14" s="1507"/>
      <c r="X14" s="1507"/>
      <c r="Y14" s="1507"/>
      <c r="Z14" s="1507"/>
      <c r="AA14" s="1507"/>
      <c r="AB14" s="1507"/>
      <c r="AC14" s="1507"/>
      <c r="AD14" s="1507"/>
      <c r="AE14" s="1507"/>
      <c r="AF14" s="1507"/>
      <c r="AG14" s="1507"/>
      <c r="AH14" s="1507"/>
      <c r="AI14" s="1507"/>
      <c r="AJ14" s="1507"/>
      <c r="AK14" s="1507"/>
      <c r="AL14" s="1507"/>
      <c r="AM14" s="1507"/>
      <c r="AN14" s="1507"/>
      <c r="AO14" s="1507"/>
      <c r="AP14" s="1507"/>
      <c r="AQ14" s="1507"/>
      <c r="AR14" s="1507"/>
      <c r="AS14" s="1507"/>
      <c r="AT14" s="1507"/>
      <c r="AU14" s="1507"/>
      <c r="AV14" s="1507"/>
      <c r="AW14" s="1507"/>
      <c r="AX14" s="1507"/>
      <c r="AY14" s="1507"/>
      <c r="AZ14" s="1507"/>
      <c r="BA14" s="1507"/>
      <c r="BB14" s="1507"/>
      <c r="BC14" s="1507"/>
      <c r="BD14" s="1507"/>
      <c r="BE14" s="1507"/>
      <c r="BF14" s="1507"/>
      <c r="BG14" s="1507"/>
      <c r="BH14" s="1507"/>
      <c r="BI14" s="1507"/>
      <c r="BJ14" s="1507"/>
      <c r="BK14" s="1507"/>
      <c r="BL14" s="1507"/>
      <c r="BM14" s="1507"/>
      <c r="BN14" s="1507"/>
      <c r="BO14" s="1507"/>
      <c r="BP14" s="1507"/>
      <c r="BQ14" s="1507"/>
      <c r="BR14" s="1507"/>
      <c r="BS14" s="1507"/>
      <c r="BT14" s="1507"/>
      <c r="BU14" s="1507"/>
      <c r="BV14" s="1507"/>
      <c r="BW14" s="1507"/>
      <c r="BX14" s="1507"/>
      <c r="BY14" s="1507"/>
      <c r="BZ14" s="1507"/>
      <c r="CA14" s="1507"/>
      <c r="CB14" s="1507"/>
      <c r="CC14" s="1507"/>
      <c r="CD14" s="1508"/>
      <c r="CF14" s="127"/>
      <c r="CG14" s="127"/>
      <c r="CH14" s="127"/>
      <c r="CI14" s="127"/>
    </row>
    <row r="15" spans="1:87" ht="14.4">
      <c r="A15" s="1578"/>
      <c r="B15" s="1580" t="str">
        <f>"TOTAL "&amp;$A$7&amp;" ("&amp;$B$7&amp;")"</f>
        <v>TOTAL PURCHASED ELECTRICITY (kWh)</v>
      </c>
      <c r="C15" s="1581" t="s">
        <v>169</v>
      </c>
      <c r="D15" s="1554"/>
      <c r="E15" s="1554"/>
      <c r="F15" s="1554"/>
      <c r="G15" s="1555"/>
      <c r="H15" s="1582" t="s">
        <v>170</v>
      </c>
      <c r="I15" s="1583" t="str">
        <f>"TOTAL "&amp;$A$8&amp;" ("&amp;$B$8&amp;")"</f>
        <v>TOTAL RENEWABLE ENERGY (kWh)</v>
      </c>
      <c r="J15" s="1584" t="s">
        <v>171</v>
      </c>
      <c r="K15" s="1554"/>
      <c r="L15" s="1554"/>
      <c r="M15" s="1554"/>
      <c r="N15" s="1555"/>
      <c r="O15" s="1540" t="s">
        <v>172</v>
      </c>
      <c r="P15" s="1542" t="str">
        <f>"TOTAL "&amp;$A$9&amp;" ("&amp;$B$9&amp;")"</f>
        <v>TOTAL DG ENERGY GENERATION (kWh)</v>
      </c>
      <c r="Q15" s="1553" t="s">
        <v>173</v>
      </c>
      <c r="R15" s="1554"/>
      <c r="S15" s="1554"/>
      <c r="T15" s="1554"/>
      <c r="U15" s="1555"/>
      <c r="V15" s="1556" t="s">
        <v>174</v>
      </c>
      <c r="W15" s="1557" t="s">
        <v>175</v>
      </c>
      <c r="X15" s="1558" t="s">
        <v>176</v>
      </c>
      <c r="Y15" s="1544" t="s">
        <v>177</v>
      </c>
      <c r="Z15" s="1546" t="s">
        <v>178</v>
      </c>
      <c r="AA15" s="1548" t="str">
        <f>"TOTAL "&amp;$A$10&amp;" ("&amp;$B$10&amp;")"</f>
        <v>TOTAL DG DIESEL CONSUMPTION (Liters)</v>
      </c>
      <c r="AB15" s="1550" t="s">
        <v>179</v>
      </c>
      <c r="AC15" s="1510"/>
      <c r="AD15" s="1510"/>
      <c r="AE15" s="1510"/>
      <c r="AF15" s="1505"/>
      <c r="AG15" s="1551" t="str">
        <f>"TOTAL "&amp;$A$10&amp;" ("&amp;$B$10&amp;")"</f>
        <v>TOTAL DG DIESEL CONSUMPTION (Liters)</v>
      </c>
      <c r="AH15" s="1535" t="s">
        <v>180</v>
      </c>
      <c r="AI15" s="1538" t="s">
        <v>181</v>
      </c>
      <c r="AJ15" s="1585" t="s">
        <v>182</v>
      </c>
      <c r="AK15" s="1554"/>
      <c r="AL15" s="1554"/>
      <c r="AM15" s="1554"/>
      <c r="AN15" s="1576"/>
      <c r="AO15" s="1537" t="s">
        <v>183</v>
      </c>
      <c r="AP15" s="1538" t="s">
        <v>184</v>
      </c>
      <c r="AQ15" s="1565" t="s">
        <v>185</v>
      </c>
      <c r="AR15" s="1510"/>
      <c r="AS15" s="1510"/>
      <c r="AT15" s="1510"/>
      <c r="AU15" s="1505"/>
      <c r="AV15" s="1537" t="s">
        <v>186</v>
      </c>
      <c r="AW15" s="1538" t="s">
        <v>187</v>
      </c>
      <c r="AX15" s="1565" t="s">
        <v>188</v>
      </c>
      <c r="AY15" s="1510"/>
      <c r="AZ15" s="1510"/>
      <c r="BA15" s="1510"/>
      <c r="BB15" s="1505"/>
      <c r="BC15" s="1537" t="s">
        <v>189</v>
      </c>
      <c r="BD15" s="1538" t="s">
        <v>190</v>
      </c>
      <c r="BE15" s="1565" t="s">
        <v>191</v>
      </c>
      <c r="BF15" s="1510"/>
      <c r="BG15" s="1510"/>
      <c r="BH15" s="1510"/>
      <c r="BI15" s="1505"/>
      <c r="BJ15" s="1566" t="s">
        <v>192</v>
      </c>
      <c r="BK15" s="1571" t="s">
        <v>193</v>
      </c>
      <c r="BL15" s="1572" t="s">
        <v>194</v>
      </c>
      <c r="BM15" s="1510"/>
      <c r="BN15" s="1510"/>
      <c r="BO15" s="1510"/>
      <c r="BP15" s="1505"/>
      <c r="BQ15" s="1568" t="s">
        <v>195</v>
      </c>
      <c r="BR15" s="1570" t="s">
        <v>196</v>
      </c>
      <c r="BS15" s="1589" t="s">
        <v>197</v>
      </c>
      <c r="BT15" s="1590" t="s">
        <v>198</v>
      </c>
      <c r="BU15" s="1586" t="s">
        <v>199</v>
      </c>
      <c r="BV15" s="1587" t="s">
        <v>200</v>
      </c>
      <c r="BW15" s="1588" t="s">
        <v>201</v>
      </c>
      <c r="BX15" s="1507"/>
      <c r="BY15" s="176"/>
      <c r="BZ15" s="176"/>
      <c r="CA15" s="176"/>
      <c r="CB15" s="176"/>
      <c r="CC15" s="177"/>
      <c r="CD15" s="1573" t="s">
        <v>202</v>
      </c>
      <c r="CE15" s="166"/>
      <c r="CF15" s="1575" t="s">
        <v>203</v>
      </c>
      <c r="CG15" s="1554"/>
      <c r="CH15" s="1554"/>
      <c r="CI15" s="1576"/>
    </row>
    <row r="16" spans="1:87" ht="52.8">
      <c r="A16" s="1520"/>
      <c r="B16" s="1543"/>
      <c r="C16" s="178" t="s">
        <v>204</v>
      </c>
      <c r="D16" s="179" t="s">
        <v>205</v>
      </c>
      <c r="E16" s="179" t="s">
        <v>206</v>
      </c>
      <c r="F16" s="180" t="s">
        <v>207</v>
      </c>
      <c r="G16" s="181" t="s">
        <v>208</v>
      </c>
      <c r="H16" s="1541"/>
      <c r="I16" s="1543"/>
      <c r="J16" s="178" t="s">
        <v>204</v>
      </c>
      <c r="K16" s="179" t="s">
        <v>205</v>
      </c>
      <c r="L16" s="179" t="s">
        <v>206</v>
      </c>
      <c r="M16" s="180" t="s">
        <v>207</v>
      </c>
      <c r="N16" s="180" t="s">
        <v>208</v>
      </c>
      <c r="O16" s="1541"/>
      <c r="P16" s="1543"/>
      <c r="Q16" s="178" t="s">
        <v>204</v>
      </c>
      <c r="R16" s="179" t="s">
        <v>205</v>
      </c>
      <c r="S16" s="179" t="s">
        <v>206</v>
      </c>
      <c r="T16" s="180" t="s">
        <v>207</v>
      </c>
      <c r="U16" s="180" t="s">
        <v>208</v>
      </c>
      <c r="V16" s="1541"/>
      <c r="W16" s="1543"/>
      <c r="X16" s="1545"/>
      <c r="Y16" s="1545"/>
      <c r="Z16" s="1547"/>
      <c r="AA16" s="1549"/>
      <c r="AB16" s="182" t="s">
        <v>204</v>
      </c>
      <c r="AC16" s="183" t="s">
        <v>205</v>
      </c>
      <c r="AD16" s="183" t="s">
        <v>206</v>
      </c>
      <c r="AE16" s="184" t="s">
        <v>207</v>
      </c>
      <c r="AF16" s="185" t="s">
        <v>208</v>
      </c>
      <c r="AG16" s="1536"/>
      <c r="AH16" s="1536"/>
      <c r="AI16" s="1517"/>
      <c r="AJ16" s="186" t="s">
        <v>204</v>
      </c>
      <c r="AK16" s="187" t="s">
        <v>205</v>
      </c>
      <c r="AL16" s="187" t="s">
        <v>206</v>
      </c>
      <c r="AM16" s="188" t="s">
        <v>207</v>
      </c>
      <c r="AN16" s="189" t="s">
        <v>208</v>
      </c>
      <c r="AO16" s="1536"/>
      <c r="AP16" s="1539"/>
      <c r="AQ16" s="182" t="s">
        <v>204</v>
      </c>
      <c r="AR16" s="183" t="s">
        <v>205</v>
      </c>
      <c r="AS16" s="183" t="s">
        <v>206</v>
      </c>
      <c r="AT16" s="184" t="s">
        <v>207</v>
      </c>
      <c r="AU16" s="185" t="s">
        <v>208</v>
      </c>
      <c r="AV16" s="1569"/>
      <c r="AW16" s="1539"/>
      <c r="AX16" s="182" t="s">
        <v>204</v>
      </c>
      <c r="AY16" s="183" t="s">
        <v>205</v>
      </c>
      <c r="AZ16" s="183" t="s">
        <v>206</v>
      </c>
      <c r="BA16" s="184" t="s">
        <v>207</v>
      </c>
      <c r="BB16" s="185" t="s">
        <v>208</v>
      </c>
      <c r="BC16" s="1569"/>
      <c r="BD16" s="1539"/>
      <c r="BE16" s="182" t="s">
        <v>204</v>
      </c>
      <c r="BF16" s="183" t="s">
        <v>205</v>
      </c>
      <c r="BG16" s="183" t="s">
        <v>206</v>
      </c>
      <c r="BH16" s="184" t="s">
        <v>207</v>
      </c>
      <c r="BI16" s="185" t="s">
        <v>208</v>
      </c>
      <c r="BJ16" s="1567"/>
      <c r="BK16" s="1539"/>
      <c r="BL16" s="182" t="s">
        <v>204</v>
      </c>
      <c r="BM16" s="183" t="s">
        <v>205</v>
      </c>
      <c r="BN16" s="183" t="s">
        <v>206</v>
      </c>
      <c r="BO16" s="184" t="s">
        <v>207</v>
      </c>
      <c r="BP16" s="185" t="s">
        <v>208</v>
      </c>
      <c r="BQ16" s="1569"/>
      <c r="BR16" s="1543"/>
      <c r="BS16" s="1545"/>
      <c r="BT16" s="1591"/>
      <c r="BU16" s="1539"/>
      <c r="BV16" s="1522"/>
      <c r="BW16" s="190" t="s">
        <v>209</v>
      </c>
      <c r="BX16" s="191" t="s">
        <v>210</v>
      </c>
      <c r="BY16" s="192" t="s">
        <v>204</v>
      </c>
      <c r="BZ16" s="193" t="s">
        <v>205</v>
      </c>
      <c r="CA16" s="193" t="s">
        <v>206</v>
      </c>
      <c r="CB16" s="194" t="s">
        <v>207</v>
      </c>
      <c r="CC16" s="195" t="s">
        <v>208</v>
      </c>
      <c r="CD16" s="1574"/>
      <c r="CE16" s="196"/>
      <c r="CF16" s="197" t="s">
        <v>211</v>
      </c>
      <c r="CG16" s="198" t="s">
        <v>212</v>
      </c>
      <c r="CH16" s="198" t="s">
        <v>213</v>
      </c>
      <c r="CI16" s="199" t="s">
        <v>214</v>
      </c>
    </row>
    <row r="17" spans="1:87">
      <c r="A17" s="200">
        <v>45315</v>
      </c>
      <c r="B17" s="201">
        <v>2100</v>
      </c>
      <c r="C17" s="202">
        <f>Domestic_energy_consumption!C$54</f>
        <v>405.13339883606687</v>
      </c>
      <c r="D17" s="203">
        <f>Finshed_Product_Assembler!C54</f>
        <v>1246.3925629204141</v>
      </c>
      <c r="E17" s="203">
        <f>Finished_Product_Processing!C54</f>
        <v>448.47403824351903</v>
      </c>
      <c r="F17" s="204" t="str">
        <f>'Material Production'!C54</f>
        <v>-</v>
      </c>
      <c r="G17" s="205" t="str">
        <f>'Raw Material Processing'!C54</f>
        <v>-</v>
      </c>
      <c r="H17" s="206">
        <f t="shared" ref="H17:H28" si="2">IF(SUM(C17:G17)=0,"-",SUM(C17:G17))</f>
        <v>2100</v>
      </c>
      <c r="I17" s="207">
        <v>391000</v>
      </c>
      <c r="J17" s="202">
        <f>Domestic_energy_consumption!$D$54</f>
        <v>75431.980449953378</v>
      </c>
      <c r="K17" s="203">
        <f>Finshed_Product_Assembler!D54</f>
        <v>232066.42481041991</v>
      </c>
      <c r="L17" s="203">
        <f>Finished_Product_Processing!D54</f>
        <v>83501.594739626613</v>
      </c>
      <c r="M17" s="204" t="str">
        <f>'Material Production'!D54</f>
        <v>-</v>
      </c>
      <c r="N17" s="205" t="str">
        <f>'Raw Material Processing'!D54</f>
        <v>-</v>
      </c>
      <c r="O17" s="208">
        <f t="shared" ref="O17:O28" si="3">IF(SUM(J17:N17)=0,"-",SUM(J17:N17))</f>
        <v>390999.99999999988</v>
      </c>
      <c r="P17" s="207">
        <v>3830</v>
      </c>
      <c r="Q17" s="202">
        <f>Domestic_energy_consumption!$E$54</f>
        <v>738.88615121054102</v>
      </c>
      <c r="R17" s="203">
        <f>Finshed_Product_Assembler!E54</f>
        <v>2273.1826266596136</v>
      </c>
      <c r="S17" s="203">
        <f>Finished_Product_Processing!E54</f>
        <v>817.93122212984667</v>
      </c>
      <c r="T17" s="204" t="str">
        <f>'Material Production'!E54</f>
        <v>-</v>
      </c>
      <c r="U17" s="205" t="str">
        <f>'Raw Material Processing'!E54</f>
        <v>-</v>
      </c>
      <c r="V17" s="209">
        <f t="shared" ref="V17:V28" si="4">IF(SUM(Q17:U17)=0,"-",SUM(Q17:U17))</f>
        <v>3830.0000000000009</v>
      </c>
      <c r="W17" s="210">
        <f t="shared" ref="W17:W28" si="5">IF(SUM($B17,$I17,$P17)=0,"-",SUM($B17,$I17,$P17))</f>
        <v>396930</v>
      </c>
      <c r="X17" s="211">
        <f t="shared" ref="X17:X28" si="6">IF(IFERROR($B17/$W17,"-")=0,"-",IFERROR($B17/$W17,"-"))</f>
        <v>5.2906053964175042E-3</v>
      </c>
      <c r="Y17" s="212">
        <f t="shared" ref="Y17:Y28" si="7">IF(IFERROR(I17/W17,"-")=0,"-",IFERROR(I17/W17,"-"))</f>
        <v>0.98506033809487814</v>
      </c>
      <c r="Z17" s="213">
        <f t="shared" ref="Z17:Z28" si="8">IF(IFERROR(P17/W17,"-")=0,"-",IFERROR(P17/W17,"-"))</f>
        <v>9.6490565087043057E-3</v>
      </c>
      <c r="AA17" s="214">
        <v>1225</v>
      </c>
      <c r="AB17" s="215">
        <f>IFERROR(SUM(Q17*$AH17),"-")</f>
        <v>236.32781598770566</v>
      </c>
      <c r="AC17" s="83">
        <f t="shared" ref="AC17:AF17" si="9">IFERROR(SUM(R17*$AH$17),"-")</f>
        <v>727.06232837024186</v>
      </c>
      <c r="AD17" s="83">
        <f t="shared" si="9"/>
        <v>261.60985564205276</v>
      </c>
      <c r="AE17" s="216" t="str">
        <f t="shared" si="9"/>
        <v>-</v>
      </c>
      <c r="AF17" s="217" t="str">
        <f t="shared" si="9"/>
        <v>-</v>
      </c>
      <c r="AG17" s="218">
        <f t="shared" ref="AG17:AG28" si="10">IF(SUM(AB17:AF17)=0,"-",SUM(AB17:AF17))</f>
        <v>1225.0000000000002</v>
      </c>
      <c r="AH17" s="219">
        <f t="shared" ref="AH17:AH28" si="11">IFERROR($AA17/$P17,"-")</f>
        <v>0.31984334203655351</v>
      </c>
      <c r="AI17" s="220">
        <v>173090</v>
      </c>
      <c r="AJ17" s="215">
        <f t="shared" ref="AJ17:AJ28" si="12">IFERROR(SUM($BL17*$BR17)*$BS17,"-")</f>
        <v>1596.366235502986</v>
      </c>
      <c r="AK17" s="83">
        <f t="shared" ref="AK17:AK28" si="13">IFERROR(SUM($BM17*$BR17)*$BS17,"-")</f>
        <v>52963.44077840032</v>
      </c>
      <c r="AL17" s="83">
        <f t="shared" ref="AL17:AL28" si="14">IFERROR(SUM($BN17*$BR17)*$BS17,"-")</f>
        <v>118530.19298609672</v>
      </c>
      <c r="AM17" s="216" t="str">
        <f t="shared" ref="AM17:AM28" si="15">IFERROR(SUM($BO17*$BR17)*$BS17,"-")</f>
        <v>-</v>
      </c>
      <c r="AN17" s="217" t="str">
        <f t="shared" ref="AN17:AN28" si="16">IFERROR(SUM($BP17*$BR17)*$BS17,"-")</f>
        <v>-</v>
      </c>
      <c r="AO17" s="221">
        <f t="shared" ref="AO17:AO28" si="17">IF(SUM(AJ17:AN17)=0,"-",SUM(AJ17:AN17))</f>
        <v>173090.00000000003</v>
      </c>
      <c r="AP17" s="222">
        <v>8950</v>
      </c>
      <c r="AQ17" s="215">
        <f t="shared" ref="AQ17:AQ28" si="18">IFERROR(SUM($BL17*$BR17)*$BT17,"-")</f>
        <v>82.543635147909896</v>
      </c>
      <c r="AR17" s="83">
        <f t="shared" ref="AR17:AR28" si="19">IFERROR(SUM($BM17*$BR17)*$BT17,"-")</f>
        <v>2738.5914551197807</v>
      </c>
      <c r="AS17" s="83">
        <f t="shared" ref="AS17:AS28" si="20">IFERROR(SUM($BN17*$BR17)*$BT17,"-")</f>
        <v>6128.8649097323105</v>
      </c>
      <c r="AT17" s="216" t="str">
        <f t="shared" ref="AT17:AT28" si="21">IFERROR(SUM($BO17*$BR17)*$BT17,"-")</f>
        <v>-</v>
      </c>
      <c r="AU17" s="217" t="str">
        <f t="shared" ref="AU17:AU28" si="22">IFERROR(SUM($BP17*$BR17)*$BT17,"-")</f>
        <v>-</v>
      </c>
      <c r="AV17" s="221">
        <f t="shared" ref="AV17:AV28" si="23">IF(SUM(AQ17:AU17)=0,"-",SUM(AQ17:AU17))</f>
        <v>8950</v>
      </c>
      <c r="AW17" s="223">
        <v>0</v>
      </c>
      <c r="AX17" s="215">
        <f t="shared" ref="AX17:AX28" si="24">IFERROR(SUM($BL17*$BU17),"-")</f>
        <v>0</v>
      </c>
      <c r="AY17" s="83">
        <f t="shared" ref="AY17:AY28" si="25">IFERROR(SUM($BM17*$BU17),"-")</f>
        <v>0</v>
      </c>
      <c r="AZ17" s="83">
        <f t="shared" ref="AZ17:AZ28" si="26">IFERROR(SUM($BN17*$BU17),"-")</f>
        <v>0</v>
      </c>
      <c r="BA17" s="216" t="str">
        <f t="shared" ref="BA17:BA28" si="27">IFERROR(SUM($BO17*$BU17),"-")</f>
        <v>-</v>
      </c>
      <c r="BB17" s="217" t="str">
        <f t="shared" ref="BB17:BB28" si="28">IFERROR(SUM($BP17*$BU17),"-")</f>
        <v>-</v>
      </c>
      <c r="BC17" s="224" t="str">
        <f t="shared" ref="BC17:BC28" si="29">IF(SUM(AX17:BB17)=0,"-",SUM(AX17:BB17))</f>
        <v>-</v>
      </c>
      <c r="BD17" s="223">
        <v>0</v>
      </c>
      <c r="BE17" s="215">
        <f>IFERROR(SUM(BL17*$BV17),"-")</f>
        <v>0</v>
      </c>
      <c r="BF17" s="83">
        <f t="shared" ref="BF17:BF28" si="30">IFERROR(SUM($BM17*$BV17),"-")</f>
        <v>0</v>
      </c>
      <c r="BG17" s="83">
        <f t="shared" ref="BG17:BG28" si="31">IFERROR(SUM($BN17*$BV17),"-")</f>
        <v>0</v>
      </c>
      <c r="BH17" s="216" t="str">
        <f t="shared" ref="BH17:BH28" si="32">IFERROR(SUM($BO17*$BV17),"-")</f>
        <v>-</v>
      </c>
      <c r="BI17" s="217" t="str">
        <f t="shared" ref="BI17:BI28" si="33">IFERROR(SUM($BP17*$BV17),"-")</f>
        <v>-</v>
      </c>
      <c r="BJ17" s="225" t="str">
        <f t="shared" ref="BJ17:BJ28" si="34">IF(SUM(BE17:BI17)=0,"-",SUM(BE17:BI17))</f>
        <v>-</v>
      </c>
      <c r="BK17" s="226">
        <v>650565</v>
      </c>
      <c r="BL17" s="227">
        <f>Domestic_energy_consumption!$F$54</f>
        <v>6000</v>
      </c>
      <c r="BM17" s="228">
        <f>Finshed_Product_Assembler!$F$54</f>
        <v>199065</v>
      </c>
      <c r="BN17" s="228">
        <f>Finished_Product_Processing!$F$54</f>
        <v>445500</v>
      </c>
      <c r="BO17" s="229" t="str">
        <f>'Material Production'!$F$54</f>
        <v>-</v>
      </c>
      <c r="BP17" s="230" t="str">
        <f>'Raw Material Processing'!$F$54</f>
        <v>-</v>
      </c>
      <c r="BQ17" s="231">
        <f t="shared" ref="BQ17:BQ28" si="35">IF(SUM(BL17:BP17)=0,"-",SUM(BL17:BP17))</f>
        <v>650565</v>
      </c>
      <c r="BR17" s="232">
        <f t="shared" ref="BR17:BR28" si="36">IFERROR(SUM($AI17,$AP17)/$BK17,"-")</f>
        <v>0.27981831177514932</v>
      </c>
      <c r="BS17" s="233">
        <f t="shared" ref="BS17:BS28" si="37">IFERROR(SUM($AI17/($AI17+$AP17)),"-")</f>
        <v>0.95083498132278621</v>
      </c>
      <c r="BT17" s="234">
        <f t="shared" ref="BT17:BT28" si="38">IFERROR(SUM($AP17/($AI17+$AP17)),"-")</f>
        <v>4.9165018677213797E-2</v>
      </c>
      <c r="BU17" s="235">
        <f t="shared" ref="BU17:BU28" si="39">IFERROR(SUM($AW17/$BK17),"-")</f>
        <v>0</v>
      </c>
      <c r="BV17" s="236">
        <f t="shared" ref="BV17:BV28" si="40">IFERROR(SUM($BD17/$BK17),"-")</f>
        <v>0</v>
      </c>
      <c r="BW17" s="237">
        <v>332.5</v>
      </c>
      <c r="BX17" s="238">
        <v>1568</v>
      </c>
      <c r="BY17" s="227" t="str">
        <f>Domestic_energy_consumption!$G$54</f>
        <v>-</v>
      </c>
      <c r="BZ17" s="83" t="e">
        <f t="shared" ref="BZ17:CC17" si="41">#REF!</f>
        <v>#REF!</v>
      </c>
      <c r="CA17" s="83" t="e">
        <f t="shared" si="41"/>
        <v>#REF!</v>
      </c>
      <c r="CB17" s="216" t="e">
        <f t="shared" si="41"/>
        <v>#REF!</v>
      </c>
      <c r="CC17" s="217" t="e">
        <f t="shared" si="41"/>
        <v>#REF!</v>
      </c>
      <c r="CD17" s="239" t="e">
        <f t="shared" ref="CD17:CD28" si="42">IF(SUM(BY17:CC17)=0,"-",SUM(BY17:CC17))</f>
        <v>#REF!</v>
      </c>
      <c r="CE17" s="240"/>
      <c r="CF17" s="241"/>
      <c r="CG17" s="242"/>
      <c r="CH17" s="242"/>
      <c r="CI17" s="243" t="s">
        <v>215</v>
      </c>
    </row>
    <row r="18" spans="1:87">
      <c r="A18" s="200">
        <v>45346</v>
      </c>
      <c r="B18" s="244">
        <v>14400</v>
      </c>
      <c r="C18" s="202">
        <f>Domestic_energy_consumption!$I$54</f>
        <v>3494.357650702771</v>
      </c>
      <c r="D18" s="203">
        <f>Finshed_Product_Assembler!I54</f>
        <v>7630.2057864232575</v>
      </c>
      <c r="E18" s="203">
        <f>Finished_Product_Processing!I54</f>
        <v>3275.4365628739702</v>
      </c>
      <c r="F18" s="204" t="str">
        <f>'Material Production'!I54</f>
        <v>-</v>
      </c>
      <c r="G18" s="205" t="str">
        <f>'Raw Material Processing'!I54</f>
        <v>-</v>
      </c>
      <c r="H18" s="206">
        <f t="shared" si="2"/>
        <v>14399.999999999998</v>
      </c>
      <c r="I18" s="207">
        <v>408900</v>
      </c>
      <c r="J18" s="202">
        <f>Domestic_energy_consumption!$J$54</f>
        <v>99225.197456414113</v>
      </c>
      <c r="K18" s="203">
        <f>Finshed_Product_Assembler!J54</f>
        <v>216666.05181031048</v>
      </c>
      <c r="L18" s="203">
        <f>Finished_Product_Processing!J54</f>
        <v>93008.750733275447</v>
      </c>
      <c r="M18" s="204" t="str">
        <f>'Material Production'!J54</f>
        <v>-</v>
      </c>
      <c r="N18" s="205" t="str">
        <f>'Raw Material Processing'!J54</f>
        <v>-</v>
      </c>
      <c r="O18" s="245">
        <f t="shared" si="3"/>
        <v>408900</v>
      </c>
      <c r="P18" s="244">
        <v>2870</v>
      </c>
      <c r="Q18" s="202">
        <f>Domestic_energy_consumption!$K$54</f>
        <v>696.44489288312172</v>
      </c>
      <c r="R18" s="203">
        <f>Finshed_Product_Assembler!K54</f>
        <v>1520.7424032663025</v>
      </c>
      <c r="S18" s="203">
        <f>Finished_Product_Processing!K54</f>
        <v>652.8127038505761</v>
      </c>
      <c r="T18" s="204" t="str">
        <f>'Material Production'!K54</f>
        <v>-</v>
      </c>
      <c r="U18" s="205" t="str">
        <f>'Raw Material Processing'!K54</f>
        <v>-</v>
      </c>
      <c r="V18" s="246">
        <f t="shared" si="4"/>
        <v>2870</v>
      </c>
      <c r="W18" s="247">
        <f t="shared" si="5"/>
        <v>426170</v>
      </c>
      <c r="X18" s="248">
        <f t="shared" si="6"/>
        <v>3.378933289532346E-2</v>
      </c>
      <c r="Y18" s="249">
        <f t="shared" si="7"/>
        <v>0.95947626534012254</v>
      </c>
      <c r="Z18" s="250">
        <f t="shared" si="8"/>
        <v>6.7344017645540512E-3</v>
      </c>
      <c r="AA18" s="214">
        <v>955</v>
      </c>
      <c r="AB18" s="215">
        <f t="shared" ref="AB18:AF18" si="43">IFERROR(SUM(Q18*$AH$18),"-")</f>
        <v>231.74385808480181</v>
      </c>
      <c r="AC18" s="83">
        <f t="shared" si="43"/>
        <v>506.0310087523759</v>
      </c>
      <c r="AD18" s="83">
        <f t="shared" si="43"/>
        <v>217.22513316282235</v>
      </c>
      <c r="AE18" s="216" t="str">
        <f t="shared" si="43"/>
        <v>-</v>
      </c>
      <c r="AF18" s="217" t="str">
        <f t="shared" si="43"/>
        <v>-</v>
      </c>
      <c r="AG18" s="218">
        <f t="shared" si="10"/>
        <v>955</v>
      </c>
      <c r="AH18" s="219">
        <f t="shared" si="11"/>
        <v>0.3327526132404181</v>
      </c>
      <c r="AI18" s="251">
        <v>169050</v>
      </c>
      <c r="AJ18" s="215">
        <f t="shared" si="12"/>
        <v>2954.4542999177984</v>
      </c>
      <c r="AK18" s="83">
        <f t="shared" si="13"/>
        <v>64931.425411985751</v>
      </c>
      <c r="AL18" s="83">
        <f t="shared" si="14"/>
        <v>101164.12028809644</v>
      </c>
      <c r="AM18" s="216" t="str">
        <f t="shared" si="15"/>
        <v>-</v>
      </c>
      <c r="AN18" s="217" t="str">
        <f t="shared" si="16"/>
        <v>-</v>
      </c>
      <c r="AO18" s="221">
        <f t="shared" si="17"/>
        <v>169050</v>
      </c>
      <c r="AP18" s="252">
        <v>9400</v>
      </c>
      <c r="AQ18" s="215">
        <f t="shared" si="18"/>
        <v>164.28199005754098</v>
      </c>
      <c r="AR18" s="83">
        <f t="shared" si="19"/>
        <v>3610.5022116099735</v>
      </c>
      <c r="AS18" s="83">
        <f t="shared" si="20"/>
        <v>5625.2157983324851</v>
      </c>
      <c r="AT18" s="216" t="str">
        <f t="shared" si="21"/>
        <v>-</v>
      </c>
      <c r="AU18" s="217" t="str">
        <f t="shared" si="22"/>
        <v>-</v>
      </c>
      <c r="AV18" s="221">
        <f t="shared" si="23"/>
        <v>9400</v>
      </c>
      <c r="AW18" s="253">
        <v>0</v>
      </c>
      <c r="AX18" s="215">
        <f t="shared" si="24"/>
        <v>0</v>
      </c>
      <c r="AY18" s="83">
        <f t="shared" si="25"/>
        <v>0</v>
      </c>
      <c r="AZ18" s="83">
        <f t="shared" si="26"/>
        <v>0</v>
      </c>
      <c r="BA18" s="216" t="str">
        <f t="shared" si="27"/>
        <v>-</v>
      </c>
      <c r="BB18" s="217" t="str">
        <f t="shared" si="28"/>
        <v>-</v>
      </c>
      <c r="BC18" s="224" t="str">
        <f t="shared" si="29"/>
        <v>-</v>
      </c>
      <c r="BD18" s="253">
        <v>0</v>
      </c>
      <c r="BE18" s="215">
        <f t="shared" ref="BE18:BE28" si="44">IFERROR(SUM(BL18*BV18),"-")</f>
        <v>0</v>
      </c>
      <c r="BF18" s="83">
        <f t="shared" si="30"/>
        <v>0</v>
      </c>
      <c r="BG18" s="83">
        <f t="shared" si="31"/>
        <v>0</v>
      </c>
      <c r="BH18" s="216" t="str">
        <f t="shared" si="32"/>
        <v>-</v>
      </c>
      <c r="BI18" s="217" t="str">
        <f t="shared" si="33"/>
        <v>-</v>
      </c>
      <c r="BJ18" s="225" t="str">
        <f t="shared" si="34"/>
        <v>-</v>
      </c>
      <c r="BK18" s="254">
        <v>638675</v>
      </c>
      <c r="BL18" s="227">
        <f>Domestic_energy_consumption!$L$54</f>
        <v>11162</v>
      </c>
      <c r="BM18" s="228">
        <f>Finshed_Product_Assembler!$L$54</f>
        <v>245312.5</v>
      </c>
      <c r="BN18" s="228">
        <f>Finished_Product_Processing!$L$54</f>
        <v>382200.5</v>
      </c>
      <c r="BO18" s="229" t="str">
        <f>'Material Production'!$L$54</f>
        <v>-</v>
      </c>
      <c r="BP18" s="230" t="str">
        <f>'Raw Material Processing'!$L$54</f>
        <v>-</v>
      </c>
      <c r="BQ18" s="231">
        <f t="shared" si="35"/>
        <v>638675</v>
      </c>
      <c r="BR18" s="255">
        <f t="shared" si="36"/>
        <v>0.27940658394332013</v>
      </c>
      <c r="BS18" s="256">
        <f t="shared" si="37"/>
        <v>0.94732418044270106</v>
      </c>
      <c r="BT18" s="257">
        <f t="shared" si="38"/>
        <v>5.2675819557298963E-2</v>
      </c>
      <c r="BU18" s="258">
        <f t="shared" si="39"/>
        <v>0</v>
      </c>
      <c r="BV18" s="259">
        <f t="shared" si="40"/>
        <v>0</v>
      </c>
      <c r="BW18" s="237">
        <v>332.5</v>
      </c>
      <c r="BX18" s="260">
        <f>33*47.5</f>
        <v>1567.5</v>
      </c>
      <c r="BY18" s="227" t="str">
        <f>Domestic_energy_consumption!$M$54</f>
        <v>-</v>
      </c>
      <c r="BZ18" s="83" t="e">
        <f t="shared" ref="BZ18:CC18" si="45">#REF!</f>
        <v>#REF!</v>
      </c>
      <c r="CA18" s="83" t="e">
        <f t="shared" si="45"/>
        <v>#REF!</v>
      </c>
      <c r="CB18" s="216" t="e">
        <f t="shared" si="45"/>
        <v>#REF!</v>
      </c>
      <c r="CC18" s="217" t="e">
        <f t="shared" si="45"/>
        <v>#REF!</v>
      </c>
      <c r="CD18" s="261" t="e">
        <f t="shared" si="42"/>
        <v>#REF!</v>
      </c>
      <c r="CE18" s="240"/>
      <c r="CF18" s="241"/>
      <c r="CG18" s="242"/>
      <c r="CH18" s="242"/>
      <c r="CI18" s="243" t="s">
        <v>215</v>
      </c>
    </row>
    <row r="19" spans="1:87">
      <c r="A19" s="200">
        <v>45375</v>
      </c>
      <c r="B19" s="244">
        <v>2792</v>
      </c>
      <c r="C19" s="202">
        <f>Domestic_energy_consumption!$O$54</f>
        <v>552.54655792417805</v>
      </c>
      <c r="D19" s="203">
        <f>Finshed_Product_Assembler!O54</f>
        <v>1753.1715232566341</v>
      </c>
      <c r="E19" s="203">
        <f>Finished_Product_Processing!O54</f>
        <v>486.28191881918821</v>
      </c>
      <c r="F19" s="204" t="str">
        <f>'Material Production'!O54</f>
        <v>-</v>
      </c>
      <c r="G19" s="205" t="str">
        <f>'Raw Material Processing'!O54</f>
        <v>-</v>
      </c>
      <c r="H19" s="206">
        <f t="shared" si="2"/>
        <v>2792.0000000000005</v>
      </c>
      <c r="I19" s="207">
        <v>420608</v>
      </c>
      <c r="J19" s="202">
        <f>Domestic_energy_consumption!$P$54</f>
        <v>83239.793207511699</v>
      </c>
      <c r="K19" s="203">
        <f>Finshed_Product_Assembler!P54</f>
        <v>264111.02007662121</v>
      </c>
      <c r="L19" s="203">
        <f>Finished_Product_Processing!P54</f>
        <v>73257.186715867167</v>
      </c>
      <c r="M19" s="204" t="str">
        <f>'Material Production'!P54</f>
        <v>-</v>
      </c>
      <c r="N19" s="205" t="str">
        <f>'Raw Material Processing'!P54</f>
        <v>-</v>
      </c>
      <c r="O19" s="245">
        <f t="shared" si="3"/>
        <v>420608.00000000012</v>
      </c>
      <c r="P19" s="244">
        <v>2070</v>
      </c>
      <c r="Q19" s="202">
        <f>Domestic_energy_consumption!$Q$54</f>
        <v>409.6602345641291</v>
      </c>
      <c r="R19" s="203">
        <f>Finshed_Product_Assembler!Q54</f>
        <v>1299.8084001222178</v>
      </c>
      <c r="S19" s="203">
        <f>Finished_Product_Processing!Q54</f>
        <v>360.53136531365311</v>
      </c>
      <c r="T19" s="204" t="str">
        <f>'Material Production'!Q54</f>
        <v>-</v>
      </c>
      <c r="U19" s="205" t="str">
        <f>'Raw Material Processing'!Q54</f>
        <v>-</v>
      </c>
      <c r="V19" s="246">
        <f t="shared" si="4"/>
        <v>2070</v>
      </c>
      <c r="W19" s="247">
        <f t="shared" si="5"/>
        <v>425470</v>
      </c>
      <c r="X19" s="248">
        <f t="shared" si="6"/>
        <v>6.5621547935224575E-3</v>
      </c>
      <c r="Y19" s="249">
        <f t="shared" si="7"/>
        <v>0.98857263731872991</v>
      </c>
      <c r="Z19" s="250">
        <f t="shared" si="8"/>
        <v>4.8652078877476669E-3</v>
      </c>
      <c r="AA19" s="214">
        <v>695</v>
      </c>
      <c r="AB19" s="215">
        <f t="shared" ref="AB19:AF19" si="46">IFERROR(SUM(Q19*$AH$19),"-")</f>
        <v>137.54292899616894</v>
      </c>
      <c r="AC19" s="83">
        <f t="shared" si="46"/>
        <v>436.40910052412625</v>
      </c>
      <c r="AD19" s="83">
        <f t="shared" si="46"/>
        <v>121.04797047970479</v>
      </c>
      <c r="AE19" s="216" t="str">
        <f t="shared" si="46"/>
        <v>-</v>
      </c>
      <c r="AF19" s="217" t="str">
        <f t="shared" si="46"/>
        <v>-</v>
      </c>
      <c r="AG19" s="218">
        <f t="shared" si="10"/>
        <v>694.99999999999989</v>
      </c>
      <c r="AH19" s="219">
        <f t="shared" si="11"/>
        <v>0.33574879227053139</v>
      </c>
      <c r="AI19" s="220">
        <v>134870</v>
      </c>
      <c r="AJ19" s="215">
        <f t="shared" si="12"/>
        <v>3187.5465866739387</v>
      </c>
      <c r="AK19" s="83">
        <f t="shared" si="13"/>
        <v>58736.675756749384</v>
      </c>
      <c r="AL19" s="83">
        <f t="shared" si="14"/>
        <v>72945.777656576684</v>
      </c>
      <c r="AM19" s="216" t="str">
        <f t="shared" si="15"/>
        <v>-</v>
      </c>
      <c r="AN19" s="217" t="str">
        <f t="shared" si="16"/>
        <v>-</v>
      </c>
      <c r="AO19" s="221">
        <f t="shared" si="17"/>
        <v>134870</v>
      </c>
      <c r="AP19" s="220">
        <v>4600</v>
      </c>
      <c r="AQ19" s="215">
        <f t="shared" si="18"/>
        <v>108.71738932824289</v>
      </c>
      <c r="AR19" s="83">
        <f t="shared" si="19"/>
        <v>2003.3269702754294</v>
      </c>
      <c r="AS19" s="83">
        <f t="shared" si="20"/>
        <v>2487.9556403963275</v>
      </c>
      <c r="AT19" s="216" t="str">
        <f t="shared" si="21"/>
        <v>-</v>
      </c>
      <c r="AU19" s="217" t="str">
        <f t="shared" si="22"/>
        <v>-</v>
      </c>
      <c r="AV19" s="221">
        <f t="shared" si="23"/>
        <v>4600</v>
      </c>
      <c r="AW19" s="253"/>
      <c r="AX19" s="215">
        <f t="shared" si="24"/>
        <v>0</v>
      </c>
      <c r="AY19" s="83">
        <f t="shared" si="25"/>
        <v>0</v>
      </c>
      <c r="AZ19" s="83">
        <f t="shared" si="26"/>
        <v>0</v>
      </c>
      <c r="BA19" s="216" t="str">
        <f t="shared" si="27"/>
        <v>-</v>
      </c>
      <c r="BB19" s="217" t="str">
        <f t="shared" si="28"/>
        <v>-</v>
      </c>
      <c r="BC19" s="224" t="str">
        <f t="shared" si="29"/>
        <v>-</v>
      </c>
      <c r="BD19" s="253"/>
      <c r="BE19" s="215">
        <f t="shared" si="44"/>
        <v>0</v>
      </c>
      <c r="BF19" s="83">
        <f t="shared" si="30"/>
        <v>0</v>
      </c>
      <c r="BG19" s="83">
        <f t="shared" si="31"/>
        <v>0</v>
      </c>
      <c r="BH19" s="216" t="str">
        <f t="shared" si="32"/>
        <v>-</v>
      </c>
      <c r="BI19" s="217" t="str">
        <f t="shared" si="33"/>
        <v>-</v>
      </c>
      <c r="BJ19" s="225" t="str">
        <f t="shared" si="34"/>
        <v>-</v>
      </c>
      <c r="BK19" s="262">
        <v>495045</v>
      </c>
      <c r="BL19" s="227">
        <f>Domestic_energy_consumption!$R$54</f>
        <v>11700</v>
      </c>
      <c r="BM19" s="228">
        <f>Finshed_Product_Assembler!$R$54</f>
        <v>215595</v>
      </c>
      <c r="BN19" s="228">
        <f>Finished_Product_Processing!$R$54</f>
        <v>267750</v>
      </c>
      <c r="BO19" s="229" t="str">
        <f>'Material Production'!$R$54</f>
        <v>-</v>
      </c>
      <c r="BP19" s="230" t="str">
        <f>'Raw Material Processing'!$R$54</f>
        <v>-</v>
      </c>
      <c r="BQ19" s="231">
        <f t="shared" si="35"/>
        <v>495045</v>
      </c>
      <c r="BR19" s="255">
        <f t="shared" si="36"/>
        <v>0.28173196376087023</v>
      </c>
      <c r="BS19" s="256">
        <f t="shared" si="37"/>
        <v>0.96701799670179966</v>
      </c>
      <c r="BT19" s="257">
        <f t="shared" si="38"/>
        <v>3.2982003298200328E-2</v>
      </c>
      <c r="BU19" s="258">
        <f t="shared" si="39"/>
        <v>0</v>
      </c>
      <c r="BV19" s="259">
        <f t="shared" si="40"/>
        <v>0</v>
      </c>
      <c r="BW19" s="237">
        <v>332.5</v>
      </c>
      <c r="BX19" s="260">
        <f>23*47.5</f>
        <v>1092.5</v>
      </c>
      <c r="BY19" s="227" t="str">
        <f>Domestic_energy_consumption!$S$54</f>
        <v>-</v>
      </c>
      <c r="BZ19" s="83" t="e">
        <f t="shared" ref="BZ19:CC19" si="47">#REF!</f>
        <v>#REF!</v>
      </c>
      <c r="CA19" s="83" t="e">
        <f t="shared" si="47"/>
        <v>#REF!</v>
      </c>
      <c r="CB19" s="216" t="e">
        <f t="shared" si="47"/>
        <v>#REF!</v>
      </c>
      <c r="CC19" s="217" t="e">
        <f t="shared" si="47"/>
        <v>#REF!</v>
      </c>
      <c r="CD19" s="261" t="e">
        <f t="shared" si="42"/>
        <v>#REF!</v>
      </c>
      <c r="CE19" s="240"/>
      <c r="CF19" s="241"/>
      <c r="CG19" s="242"/>
      <c r="CH19" s="242"/>
      <c r="CI19" s="243" t="s">
        <v>215</v>
      </c>
    </row>
    <row r="20" spans="1:87">
      <c r="A20" s="200">
        <v>45406</v>
      </c>
      <c r="B20" s="244">
        <v>36125</v>
      </c>
      <c r="C20" s="202">
        <f>Domestic_energy_consumption!$U$54</f>
        <v>7264.5192118589894</v>
      </c>
      <c r="D20" s="203">
        <f>Finshed_Product_Assembler!U54</f>
        <v>22094.347681793603</v>
      </c>
      <c r="E20" s="203">
        <f>Finished_Product_Processing!U54</f>
        <v>6766.1331063474108</v>
      </c>
      <c r="F20" s="204" t="str">
        <f>'Material Production'!U54</f>
        <v>-</v>
      </c>
      <c r="G20" s="205" t="str">
        <f>'Raw Material Processing'!U54</f>
        <v>-</v>
      </c>
      <c r="H20" s="206">
        <f t="shared" si="2"/>
        <v>36125.000000000007</v>
      </c>
      <c r="I20" s="207">
        <v>367475</v>
      </c>
      <c r="J20" s="202">
        <f>Domestic_energy_consumption!$V$54</f>
        <v>73897.002003540023</v>
      </c>
      <c r="K20" s="203">
        <f>Finshed_Product_Assembler!V54</f>
        <v>224750.73811396825</v>
      </c>
      <c r="L20" s="203">
        <f>Finished_Product_Processing!V54</f>
        <v>68827.259882491766</v>
      </c>
      <c r="M20" s="204" t="str">
        <f>'Material Production'!V54</f>
        <v>-</v>
      </c>
      <c r="N20" s="205" t="str">
        <f>'Raw Material Processing'!V54</f>
        <v>-</v>
      </c>
      <c r="O20" s="245">
        <f t="shared" si="3"/>
        <v>367475.00000000006</v>
      </c>
      <c r="P20" s="244">
        <v>3180</v>
      </c>
      <c r="Q20" s="202">
        <f>Domestic_energy_consumption!$W$54</f>
        <v>639.47878460101288</v>
      </c>
      <c r="R20" s="203">
        <f>Finshed_Product_Assembler!W54</f>
        <v>1944.9142042381632</v>
      </c>
      <c r="S20" s="203">
        <f>Finished_Product_Processing!W54</f>
        <v>595.60701116082407</v>
      </c>
      <c r="T20" s="204" t="str">
        <f>'Material Production'!W54</f>
        <v>-</v>
      </c>
      <c r="U20" s="205" t="str">
        <f>'Raw Material Processing'!W54</f>
        <v>-</v>
      </c>
      <c r="V20" s="246">
        <f t="shared" si="4"/>
        <v>3180</v>
      </c>
      <c r="W20" s="247">
        <f t="shared" si="5"/>
        <v>406780</v>
      </c>
      <c r="X20" s="248">
        <f t="shared" si="6"/>
        <v>8.8807217660651944E-2</v>
      </c>
      <c r="Y20" s="249">
        <f t="shared" si="7"/>
        <v>0.90337528885392593</v>
      </c>
      <c r="Z20" s="250">
        <f t="shared" si="8"/>
        <v>7.8174934854220949E-3</v>
      </c>
      <c r="AA20" s="214">
        <v>1050</v>
      </c>
      <c r="AB20" s="215">
        <f t="shared" ref="AB20:AF20" si="48">IFERROR(SUM(Q20*$AH$20),"-")</f>
        <v>211.14865529278725</v>
      </c>
      <c r="AC20" s="83">
        <f t="shared" si="48"/>
        <v>642.18865234278974</v>
      </c>
      <c r="AD20" s="83">
        <f t="shared" si="48"/>
        <v>196.66269236442304</v>
      </c>
      <c r="AE20" s="216" t="str">
        <f t="shared" si="48"/>
        <v>-</v>
      </c>
      <c r="AF20" s="217" t="str">
        <f t="shared" si="48"/>
        <v>-</v>
      </c>
      <c r="AG20" s="218">
        <f t="shared" si="10"/>
        <v>1050</v>
      </c>
      <c r="AH20" s="219">
        <f t="shared" si="11"/>
        <v>0.330188679245283</v>
      </c>
      <c r="AI20" s="220">
        <v>129680</v>
      </c>
      <c r="AJ20" s="215">
        <f t="shared" si="12"/>
        <v>2845.2462213554363</v>
      </c>
      <c r="AK20" s="83">
        <f t="shared" si="13"/>
        <v>62042.174549000491</v>
      </c>
      <c r="AL20" s="83">
        <f t="shared" si="14"/>
        <v>64792.579229644078</v>
      </c>
      <c r="AM20" s="216" t="str">
        <f t="shared" si="15"/>
        <v>-</v>
      </c>
      <c r="AN20" s="217" t="str">
        <f t="shared" si="16"/>
        <v>-</v>
      </c>
      <c r="AO20" s="221">
        <f t="shared" si="17"/>
        <v>129680</v>
      </c>
      <c r="AP20" s="220">
        <v>3570</v>
      </c>
      <c r="AQ20" s="215">
        <f t="shared" si="18"/>
        <v>78.327645051194551</v>
      </c>
      <c r="AR20" s="83">
        <f t="shared" si="19"/>
        <v>1707.977815699659</v>
      </c>
      <c r="AS20" s="83">
        <f t="shared" si="20"/>
        <v>1783.6945392491468</v>
      </c>
      <c r="AT20" s="216" t="str">
        <f t="shared" si="21"/>
        <v>-</v>
      </c>
      <c r="AU20" s="217" t="str">
        <f t="shared" si="22"/>
        <v>-</v>
      </c>
      <c r="AV20" s="221">
        <f t="shared" si="23"/>
        <v>3570.0000000000005</v>
      </c>
      <c r="AW20" s="253"/>
      <c r="AX20" s="215">
        <f t="shared" si="24"/>
        <v>0</v>
      </c>
      <c r="AY20" s="83">
        <f t="shared" si="25"/>
        <v>0</v>
      </c>
      <c r="AZ20" s="83">
        <f t="shared" si="26"/>
        <v>0</v>
      </c>
      <c r="BA20" s="216" t="str">
        <f t="shared" si="27"/>
        <v>-</v>
      </c>
      <c r="BB20" s="217" t="str">
        <f t="shared" si="28"/>
        <v>-</v>
      </c>
      <c r="BC20" s="224" t="str">
        <f t="shared" si="29"/>
        <v>-</v>
      </c>
      <c r="BD20" s="253"/>
      <c r="BE20" s="215">
        <f t="shared" si="44"/>
        <v>0</v>
      </c>
      <c r="BF20" s="83">
        <f t="shared" si="30"/>
        <v>0</v>
      </c>
      <c r="BG20" s="83">
        <f t="shared" si="31"/>
        <v>0</v>
      </c>
      <c r="BH20" s="216" t="str">
        <f t="shared" si="32"/>
        <v>-</v>
      </c>
      <c r="BI20" s="217" t="str">
        <f t="shared" si="33"/>
        <v>-</v>
      </c>
      <c r="BJ20" s="225" t="str">
        <f t="shared" si="34"/>
        <v>-</v>
      </c>
      <c r="BK20" s="262">
        <v>471730</v>
      </c>
      <c r="BL20" s="227">
        <f>Domestic_energy_consumption!$X$54</f>
        <v>10350</v>
      </c>
      <c r="BM20" s="228">
        <f>Finshed_Product_Assembler!$X$54</f>
        <v>225687.5</v>
      </c>
      <c r="BN20" s="228">
        <f>Finished_Product_Processing!$X$54</f>
        <v>235692.5</v>
      </c>
      <c r="BO20" s="229" t="str">
        <f>'Material Production'!$X$54</f>
        <v>-</v>
      </c>
      <c r="BP20" s="230" t="str">
        <f>'Raw Material Processing'!$X$54</f>
        <v>-</v>
      </c>
      <c r="BQ20" s="231">
        <f t="shared" si="35"/>
        <v>471730</v>
      </c>
      <c r="BR20" s="255">
        <f t="shared" si="36"/>
        <v>0.28247090496682425</v>
      </c>
      <c r="BS20" s="256">
        <f t="shared" si="37"/>
        <v>0.97320825515947462</v>
      </c>
      <c r="BT20" s="257">
        <f t="shared" si="38"/>
        <v>2.6791744840525329E-2</v>
      </c>
      <c r="BU20" s="258">
        <f t="shared" si="39"/>
        <v>0</v>
      </c>
      <c r="BV20" s="259">
        <f t="shared" si="40"/>
        <v>0</v>
      </c>
      <c r="BW20" s="237">
        <v>285</v>
      </c>
      <c r="BX20" s="238">
        <f>24*47.5</f>
        <v>1140</v>
      </c>
      <c r="BY20" s="227" t="str">
        <f>Domestic_energy_consumption!$Y$54</f>
        <v>-</v>
      </c>
      <c r="BZ20" s="83" t="e">
        <f t="shared" ref="BZ20:CC20" si="49">#REF!</f>
        <v>#REF!</v>
      </c>
      <c r="CA20" s="83" t="e">
        <f t="shared" si="49"/>
        <v>#REF!</v>
      </c>
      <c r="CB20" s="216" t="e">
        <f t="shared" si="49"/>
        <v>#REF!</v>
      </c>
      <c r="CC20" s="217" t="e">
        <f t="shared" si="49"/>
        <v>#REF!</v>
      </c>
      <c r="CD20" s="261" t="e">
        <f t="shared" si="42"/>
        <v>#REF!</v>
      </c>
      <c r="CE20" s="240"/>
      <c r="CF20" s="241"/>
      <c r="CG20" s="242"/>
      <c r="CH20" s="242"/>
      <c r="CI20" s="243" t="s">
        <v>215</v>
      </c>
    </row>
    <row r="21" spans="1:87">
      <c r="A21" s="200">
        <v>45436</v>
      </c>
      <c r="B21" s="244">
        <v>33634</v>
      </c>
      <c r="C21" s="202">
        <f>Domestic_energy_consumption!$AA$54</f>
        <v>4919.6959847036314</v>
      </c>
      <c r="D21" s="203">
        <f>Finshed_Product_Assembler!AA54</f>
        <v>21562.011127275746</v>
      </c>
      <c r="E21" s="203">
        <f>Finished_Product_Processing!AA54</f>
        <v>7152.2928880206173</v>
      </c>
      <c r="F21" s="204" t="str">
        <f>'Material Production'!AA54</f>
        <v>-</v>
      </c>
      <c r="G21" s="205" t="str">
        <f>'Raw Material Processing'!AA54</f>
        <v>-</v>
      </c>
      <c r="H21" s="206">
        <f t="shared" si="2"/>
        <v>33633.999999999993</v>
      </c>
      <c r="I21" s="207">
        <v>439566</v>
      </c>
      <c r="J21" s="202">
        <f>Domestic_energy_consumption!$AB$54</f>
        <v>64295.982791587005</v>
      </c>
      <c r="K21" s="203">
        <f>Finshed_Product_Assembler!AB54</f>
        <v>281796.00948956696</v>
      </c>
      <c r="L21" s="203">
        <f>Finished_Product_Processing!AB54</f>
        <v>93474.007718846115</v>
      </c>
      <c r="M21" s="204" t="str">
        <f>'Material Production'!AB54</f>
        <v>-</v>
      </c>
      <c r="N21" s="205" t="str">
        <f>'Raw Material Processing'!AB54</f>
        <v>-</v>
      </c>
      <c r="O21" s="245">
        <f t="shared" si="3"/>
        <v>439566.00000000012</v>
      </c>
      <c r="P21" s="244">
        <v>7960</v>
      </c>
      <c r="Q21" s="202">
        <f>Domestic_energy_consumption!$AC$54</f>
        <v>1164.321223709369</v>
      </c>
      <c r="R21" s="203">
        <f>Finshed_Product_Assembler!AC54</f>
        <v>5102.9793831573697</v>
      </c>
      <c r="S21" s="203">
        <f>Finished_Product_Processing!AC54</f>
        <v>1692.6993931332615</v>
      </c>
      <c r="T21" s="204" t="str">
        <f>'Material Production'!AC54</f>
        <v>-</v>
      </c>
      <c r="U21" s="205" t="str">
        <f>'Raw Material Processing'!AC54</f>
        <v>-</v>
      </c>
      <c r="V21" s="246">
        <f t="shared" si="4"/>
        <v>7960</v>
      </c>
      <c r="W21" s="247">
        <f t="shared" si="5"/>
        <v>481160</v>
      </c>
      <c r="X21" s="248">
        <f t="shared" si="6"/>
        <v>6.9901903732646112E-2</v>
      </c>
      <c r="Y21" s="249">
        <f t="shared" si="7"/>
        <v>0.91355474270512926</v>
      </c>
      <c r="Z21" s="250">
        <f t="shared" si="8"/>
        <v>1.6543353562224625E-2</v>
      </c>
      <c r="AA21" s="214">
        <v>2690</v>
      </c>
      <c r="AB21" s="215">
        <f t="shared" ref="AB21:AF21" si="50">IFERROR(SUM(Q21*$AH$21),"-")</f>
        <v>393.47036328871889</v>
      </c>
      <c r="AC21" s="83">
        <f t="shared" si="50"/>
        <v>1724.4993141574528</v>
      </c>
      <c r="AD21" s="83">
        <f t="shared" si="50"/>
        <v>572.03032255382834</v>
      </c>
      <c r="AE21" s="216" t="str">
        <f t="shared" si="50"/>
        <v>-</v>
      </c>
      <c r="AF21" s="217" t="str">
        <f t="shared" si="50"/>
        <v>-</v>
      </c>
      <c r="AG21" s="218">
        <f t="shared" si="10"/>
        <v>2690</v>
      </c>
      <c r="AH21" s="219">
        <f t="shared" si="11"/>
        <v>0.3379396984924623</v>
      </c>
      <c r="AI21" s="220">
        <v>151000</v>
      </c>
      <c r="AJ21" s="215">
        <f t="shared" si="12"/>
        <v>3079.0852207631974</v>
      </c>
      <c r="AK21" s="83">
        <f t="shared" si="13"/>
        <v>68547.10672424428</v>
      </c>
      <c r="AL21" s="83">
        <f t="shared" si="14"/>
        <v>79373.808054992507</v>
      </c>
      <c r="AM21" s="216" t="str">
        <f t="shared" si="15"/>
        <v>-</v>
      </c>
      <c r="AN21" s="217" t="str">
        <f t="shared" si="16"/>
        <v>-</v>
      </c>
      <c r="AO21" s="221">
        <f t="shared" si="17"/>
        <v>151000</v>
      </c>
      <c r="AP21" s="220">
        <v>7770</v>
      </c>
      <c r="AQ21" s="215">
        <f t="shared" si="18"/>
        <v>158.44034546576188</v>
      </c>
      <c r="AR21" s="83">
        <f t="shared" si="19"/>
        <v>3527.2252930289942</v>
      </c>
      <c r="AS21" s="83">
        <f t="shared" si="20"/>
        <v>4084.3343615052436</v>
      </c>
      <c r="AT21" s="216" t="str">
        <f t="shared" si="21"/>
        <v>-</v>
      </c>
      <c r="AU21" s="217" t="str">
        <f t="shared" si="22"/>
        <v>-</v>
      </c>
      <c r="AV21" s="221">
        <f t="shared" si="23"/>
        <v>7770</v>
      </c>
      <c r="AW21" s="253"/>
      <c r="AX21" s="215">
        <f t="shared" si="24"/>
        <v>0</v>
      </c>
      <c r="AY21" s="83">
        <f t="shared" si="25"/>
        <v>0</v>
      </c>
      <c r="AZ21" s="83">
        <f t="shared" si="26"/>
        <v>0</v>
      </c>
      <c r="BA21" s="216" t="str">
        <f t="shared" si="27"/>
        <v>-</v>
      </c>
      <c r="BB21" s="217" t="str">
        <f t="shared" si="28"/>
        <v>-</v>
      </c>
      <c r="BC21" s="224" t="str">
        <f t="shared" si="29"/>
        <v>-</v>
      </c>
      <c r="BD21" s="253"/>
      <c r="BE21" s="215">
        <f t="shared" si="44"/>
        <v>0</v>
      </c>
      <c r="BF21" s="83">
        <f t="shared" si="30"/>
        <v>0</v>
      </c>
      <c r="BG21" s="83">
        <f t="shared" si="31"/>
        <v>0</v>
      </c>
      <c r="BH21" s="216" t="str">
        <f t="shared" si="32"/>
        <v>-</v>
      </c>
      <c r="BI21" s="217" t="str">
        <f t="shared" si="33"/>
        <v>-</v>
      </c>
      <c r="BJ21" s="225" t="str">
        <f t="shared" si="34"/>
        <v>-</v>
      </c>
      <c r="BK21" s="262">
        <v>567350</v>
      </c>
      <c r="BL21" s="227">
        <f>Domestic_energy_consumption!$AD$54</f>
        <v>11569</v>
      </c>
      <c r="BM21" s="228">
        <f>Finshed_Product_Assembler!$AD$54</f>
        <v>257551</v>
      </c>
      <c r="BN21" s="228">
        <f>Finished_Product_Processing!$AD$54</f>
        <v>298230</v>
      </c>
      <c r="BO21" s="229" t="str">
        <f>'Material Production'!$AD$54</f>
        <v>-</v>
      </c>
      <c r="BP21" s="230" t="str">
        <f>'Raw Material Processing'!$AD$54</f>
        <v>-</v>
      </c>
      <c r="BQ21" s="231">
        <f t="shared" si="35"/>
        <v>567350</v>
      </c>
      <c r="BR21" s="255">
        <f t="shared" si="36"/>
        <v>0.27984489292323961</v>
      </c>
      <c r="BS21" s="256">
        <f t="shared" si="37"/>
        <v>0.95106128361781195</v>
      </c>
      <c r="BT21" s="257">
        <f t="shared" si="38"/>
        <v>4.8938716382188073E-2</v>
      </c>
      <c r="BU21" s="258">
        <f t="shared" si="39"/>
        <v>0</v>
      </c>
      <c r="BV21" s="259">
        <f t="shared" si="40"/>
        <v>0</v>
      </c>
      <c r="BW21" s="237">
        <v>332.5</v>
      </c>
      <c r="BX21" s="238">
        <v>2042</v>
      </c>
      <c r="BY21" s="227" t="str">
        <f>Domestic_energy_consumption!$AE$54</f>
        <v>-</v>
      </c>
      <c r="BZ21" s="83" t="e">
        <f t="shared" ref="BZ21:CC21" si="51">#REF!</f>
        <v>#REF!</v>
      </c>
      <c r="CA21" s="83" t="e">
        <f t="shared" si="51"/>
        <v>#REF!</v>
      </c>
      <c r="CB21" s="216" t="e">
        <f t="shared" si="51"/>
        <v>#REF!</v>
      </c>
      <c r="CC21" s="217" t="e">
        <f t="shared" si="51"/>
        <v>#REF!</v>
      </c>
      <c r="CD21" s="261" t="e">
        <f t="shared" si="42"/>
        <v>#REF!</v>
      </c>
      <c r="CE21" s="240"/>
      <c r="CF21" s="241"/>
      <c r="CG21" s="242"/>
      <c r="CH21" s="242"/>
      <c r="CI21" s="243" t="s">
        <v>215</v>
      </c>
    </row>
    <row r="22" spans="1:87">
      <c r="A22" s="200">
        <v>45467</v>
      </c>
      <c r="B22" s="244">
        <v>25700</v>
      </c>
      <c r="C22" s="202">
        <f>Domestic_energy_consumption!$AG$54</f>
        <v>3569.8336362062996</v>
      </c>
      <c r="D22" s="203">
        <f>Finshed_Product_Assembler!AG54</f>
        <v>16700.107303565248</v>
      </c>
      <c r="E22" s="203">
        <f>Finished_Product_Processing!AG54</f>
        <v>5430.0590602284528</v>
      </c>
      <c r="F22" s="204" t="str">
        <f>'Material Production'!AG54</f>
        <v>-</v>
      </c>
      <c r="G22" s="205" t="str">
        <f>'Raw Material Processing'!AG54</f>
        <v>-</v>
      </c>
      <c r="H22" s="206">
        <f t="shared" si="2"/>
        <v>25700</v>
      </c>
      <c r="I22" s="207">
        <v>425000</v>
      </c>
      <c r="J22" s="202">
        <f>Domestic_energy_consumption!$AH$54</f>
        <v>59034.213828314299</v>
      </c>
      <c r="K22" s="203">
        <f>Finshed_Product_Assembler!AH54</f>
        <v>276169.08965039812</v>
      </c>
      <c r="L22" s="203">
        <f>Finished_Product_Processing!AH54</f>
        <v>89796.696521287653</v>
      </c>
      <c r="M22" s="204" t="str">
        <f>'Material Production'!AH54</f>
        <v>-</v>
      </c>
      <c r="N22" s="205" t="str">
        <f>'Raw Material Processing'!AH54</f>
        <v>-</v>
      </c>
      <c r="O22" s="245">
        <f t="shared" si="3"/>
        <v>425000.00000000012</v>
      </c>
      <c r="P22" s="244">
        <v>11540</v>
      </c>
      <c r="Q22" s="202">
        <f>Domestic_energy_consumption!$AI$54</f>
        <v>1602.9525354794048</v>
      </c>
      <c r="R22" s="203">
        <f>Finshed_Product_Assembler!AI54</f>
        <v>7498.8030460366908</v>
      </c>
      <c r="S22" s="203">
        <f>Finished_Product_Processing!AI54</f>
        <v>2438.2444184839046</v>
      </c>
      <c r="T22" s="204" t="str">
        <f>'Material Production'!AI54</f>
        <v>-</v>
      </c>
      <c r="U22" s="205" t="str">
        <f>'Raw Material Processing'!AI54</f>
        <v>-</v>
      </c>
      <c r="V22" s="246">
        <f t="shared" si="4"/>
        <v>11540</v>
      </c>
      <c r="W22" s="247">
        <f t="shared" si="5"/>
        <v>462240</v>
      </c>
      <c r="X22" s="248">
        <f t="shared" si="6"/>
        <v>5.5598823122187606E-2</v>
      </c>
      <c r="Y22" s="249">
        <f t="shared" si="7"/>
        <v>0.91943579093111805</v>
      </c>
      <c r="Z22" s="250">
        <f t="shared" si="8"/>
        <v>2.4965385946694358E-2</v>
      </c>
      <c r="AA22" s="214">
        <v>3780</v>
      </c>
      <c r="AB22" s="215">
        <f t="shared" ref="AB22:AF22" si="52">IFERROR(SUM(Q22*$AH$22),"-")</f>
        <v>525.05724299065423</v>
      </c>
      <c r="AC22" s="83">
        <f t="shared" si="52"/>
        <v>2456.2803738317757</v>
      </c>
      <c r="AD22" s="83">
        <f t="shared" si="52"/>
        <v>798.66238317757018</v>
      </c>
      <c r="AE22" s="216" t="str">
        <f t="shared" si="52"/>
        <v>-</v>
      </c>
      <c r="AF22" s="217" t="str">
        <f t="shared" si="52"/>
        <v>-</v>
      </c>
      <c r="AG22" s="218">
        <f t="shared" si="10"/>
        <v>3780</v>
      </c>
      <c r="AH22" s="219">
        <f t="shared" si="11"/>
        <v>0.32755632582322358</v>
      </c>
      <c r="AI22" s="220">
        <v>140960</v>
      </c>
      <c r="AJ22" s="215">
        <f t="shared" si="12"/>
        <v>2990.0444980767775</v>
      </c>
      <c r="AK22" s="83">
        <f t="shared" si="13"/>
        <v>72786.985443849451</v>
      </c>
      <c r="AL22" s="83">
        <f t="shared" si="14"/>
        <v>65182.970058073755</v>
      </c>
      <c r="AM22" s="216" t="str">
        <f t="shared" si="15"/>
        <v>-</v>
      </c>
      <c r="AN22" s="217" t="str">
        <f t="shared" si="16"/>
        <v>-</v>
      </c>
      <c r="AO22" s="221">
        <f t="shared" si="17"/>
        <v>140960</v>
      </c>
      <c r="AP22" s="220">
        <v>7400</v>
      </c>
      <c r="AQ22" s="215">
        <f t="shared" si="18"/>
        <v>156.96885134625538</v>
      </c>
      <c r="AR22" s="83">
        <f t="shared" si="19"/>
        <v>3821.1101893053778</v>
      </c>
      <c r="AS22" s="83">
        <f t="shared" si="20"/>
        <v>3421.920959348367</v>
      </c>
      <c r="AT22" s="216" t="str">
        <f t="shared" si="21"/>
        <v>-</v>
      </c>
      <c r="AU22" s="217" t="str">
        <f t="shared" si="22"/>
        <v>-</v>
      </c>
      <c r="AV22" s="221">
        <f t="shared" si="23"/>
        <v>7400</v>
      </c>
      <c r="AW22" s="253"/>
      <c r="AX22" s="215">
        <f t="shared" si="24"/>
        <v>0</v>
      </c>
      <c r="AY22" s="83">
        <f t="shared" si="25"/>
        <v>0</v>
      </c>
      <c r="AZ22" s="83">
        <f t="shared" si="26"/>
        <v>0</v>
      </c>
      <c r="BA22" s="216" t="str">
        <f t="shared" si="27"/>
        <v>-</v>
      </c>
      <c r="BB22" s="217" t="str">
        <f t="shared" si="28"/>
        <v>-</v>
      </c>
      <c r="BC22" s="224" t="str">
        <f t="shared" si="29"/>
        <v>-</v>
      </c>
      <c r="BD22" s="253"/>
      <c r="BE22" s="215">
        <f t="shared" si="44"/>
        <v>0</v>
      </c>
      <c r="BF22" s="83">
        <f t="shared" si="30"/>
        <v>0</v>
      </c>
      <c r="BG22" s="83">
        <f t="shared" si="31"/>
        <v>0</v>
      </c>
      <c r="BH22" s="216" t="str">
        <f t="shared" si="32"/>
        <v>-</v>
      </c>
      <c r="BI22" s="217" t="str">
        <f t="shared" si="33"/>
        <v>-</v>
      </c>
      <c r="BJ22" s="225" t="str">
        <f t="shared" si="34"/>
        <v>-</v>
      </c>
      <c r="BK22" s="262">
        <v>530360</v>
      </c>
      <c r="BL22" s="227">
        <f>Domestic_energy_consumption!$AJ$54</f>
        <v>11250</v>
      </c>
      <c r="BM22" s="228">
        <f>Finshed_Product_Assembler!$AJ$54</f>
        <v>273860</v>
      </c>
      <c r="BN22" s="228">
        <f>Finished_Product_Processing!$AJ$54</f>
        <v>245250</v>
      </c>
      <c r="BO22" s="229" t="str">
        <f>'Material Production'!$AJ$54</f>
        <v>-</v>
      </c>
      <c r="BP22" s="230" t="str">
        <f>'Raw Material Processing'!$AJ$54</f>
        <v>-</v>
      </c>
      <c r="BQ22" s="231">
        <f t="shared" si="35"/>
        <v>530360</v>
      </c>
      <c r="BR22" s="255">
        <f t="shared" si="36"/>
        <v>0.27973451994871407</v>
      </c>
      <c r="BS22" s="256">
        <f t="shared" si="37"/>
        <v>0.95012132650310055</v>
      </c>
      <c r="BT22" s="257">
        <f t="shared" si="38"/>
        <v>4.9878673496899437E-2</v>
      </c>
      <c r="BU22" s="258">
        <f t="shared" si="39"/>
        <v>0</v>
      </c>
      <c r="BV22" s="259">
        <f t="shared" si="40"/>
        <v>0</v>
      </c>
      <c r="BW22" s="237">
        <v>332.5</v>
      </c>
      <c r="BX22" s="238">
        <v>1567</v>
      </c>
      <c r="BY22" s="227" t="str">
        <f>Domestic_energy_consumption!$AK$54</f>
        <v>-</v>
      </c>
      <c r="BZ22" s="83" t="e">
        <f t="shared" ref="BZ22:CC22" si="53">#REF!</f>
        <v>#REF!</v>
      </c>
      <c r="CA22" s="83" t="e">
        <f t="shared" si="53"/>
        <v>#REF!</v>
      </c>
      <c r="CB22" s="216" t="e">
        <f t="shared" si="53"/>
        <v>#REF!</v>
      </c>
      <c r="CC22" s="217" t="e">
        <f t="shared" si="53"/>
        <v>#REF!</v>
      </c>
      <c r="CD22" s="261" t="e">
        <f t="shared" si="42"/>
        <v>#REF!</v>
      </c>
      <c r="CE22" s="240"/>
      <c r="CF22" s="241"/>
      <c r="CG22" s="242"/>
      <c r="CH22" s="242"/>
      <c r="CI22" s="243" t="s">
        <v>215</v>
      </c>
    </row>
    <row r="23" spans="1:87">
      <c r="A23" s="200">
        <v>45497</v>
      </c>
      <c r="B23" s="244">
        <v>42886</v>
      </c>
      <c r="C23" s="202">
        <f>Domestic_energy_consumption!$AM$54</f>
        <v>6652.5108532312606</v>
      </c>
      <c r="D23" s="203">
        <f>Finshed_Product_Assembler!AM54</f>
        <v>27368.280608380417</v>
      </c>
      <c r="E23" s="203">
        <f>Finished_Product_Processing!AM54</f>
        <v>8865.2085383883186</v>
      </c>
      <c r="F23" s="204" t="str">
        <f>'Material Production'!AM54</f>
        <v>-</v>
      </c>
      <c r="G23" s="205" t="str">
        <f>'Raw Material Processing'!AM54</f>
        <v>-</v>
      </c>
      <c r="H23" s="206">
        <f t="shared" si="2"/>
        <v>42885.999999999993</v>
      </c>
      <c r="I23" s="207">
        <v>441714</v>
      </c>
      <c r="J23" s="202">
        <f>Domestic_energy_consumption!$AN$54</f>
        <v>68519.031362780239</v>
      </c>
      <c r="K23" s="203">
        <f>Finshed_Product_Assembler!AN54</f>
        <v>281885.75993681268</v>
      </c>
      <c r="L23" s="203">
        <f>Finished_Product_Processing!AN54</f>
        <v>91309.208700407064</v>
      </c>
      <c r="M23" s="204" t="str">
        <f>'Material Production'!AN54</f>
        <v>-</v>
      </c>
      <c r="N23" s="205" t="str">
        <f>'Raw Material Processing'!AN54</f>
        <v>-</v>
      </c>
      <c r="O23" s="245">
        <f t="shared" si="3"/>
        <v>441714</v>
      </c>
      <c r="P23" s="244">
        <v>9170</v>
      </c>
      <c r="Q23" s="202">
        <f>Domestic_energy_consumption!$AO$54</f>
        <v>1422.4577839884967</v>
      </c>
      <c r="R23" s="203">
        <f>Finshed_Product_Assembler!AO54</f>
        <v>5851.9594548068935</v>
      </c>
      <c r="S23" s="203">
        <f>Finished_Product_Processing!AO54</f>
        <v>1895.5827612046091</v>
      </c>
      <c r="T23" s="204" t="str">
        <f>'Material Production'!AO54</f>
        <v>-</v>
      </c>
      <c r="U23" s="205" t="str">
        <f>'Raw Material Processing'!AO54</f>
        <v>-</v>
      </c>
      <c r="V23" s="246">
        <f t="shared" si="4"/>
        <v>9170</v>
      </c>
      <c r="W23" s="247">
        <f t="shared" si="5"/>
        <v>493770</v>
      </c>
      <c r="X23" s="248">
        <f t="shared" si="6"/>
        <v>8.6854203374040539E-2</v>
      </c>
      <c r="Y23" s="249">
        <f t="shared" si="7"/>
        <v>0.89457439698645114</v>
      </c>
      <c r="Z23" s="250">
        <f t="shared" si="8"/>
        <v>1.8571399639508272E-2</v>
      </c>
      <c r="AA23" s="214">
        <v>2875</v>
      </c>
      <c r="AB23" s="215">
        <f t="shared" ref="AB23:AF23" si="54">IFERROR(SUM(Q23*$AH$23),"-")</f>
        <v>445.97231504546653</v>
      </c>
      <c r="AC23" s="83">
        <f t="shared" si="54"/>
        <v>1834.7201126030338</v>
      </c>
      <c r="AD23" s="83">
        <f t="shared" si="54"/>
        <v>594.30757235149963</v>
      </c>
      <c r="AE23" s="216" t="str">
        <f t="shared" si="54"/>
        <v>-</v>
      </c>
      <c r="AF23" s="217" t="str">
        <f t="shared" si="54"/>
        <v>-</v>
      </c>
      <c r="AG23" s="218">
        <f t="shared" si="10"/>
        <v>2875</v>
      </c>
      <c r="AH23" s="219">
        <f t="shared" si="11"/>
        <v>0.31352235550708835</v>
      </c>
      <c r="AI23" s="220">
        <v>177047</v>
      </c>
      <c r="AJ23" s="215">
        <f t="shared" si="12"/>
        <v>17369.289307384861</v>
      </c>
      <c r="AK23" s="83">
        <f t="shared" si="13"/>
        <v>75968.696486117682</v>
      </c>
      <c r="AL23" s="83">
        <f t="shared" si="14"/>
        <v>83709.014206497435</v>
      </c>
      <c r="AM23" s="216" t="str">
        <f t="shared" si="15"/>
        <v>-</v>
      </c>
      <c r="AN23" s="217" t="str">
        <f t="shared" si="16"/>
        <v>-</v>
      </c>
      <c r="AO23" s="221">
        <f t="shared" si="17"/>
        <v>177046.99999999997</v>
      </c>
      <c r="AP23" s="220">
        <v>10400</v>
      </c>
      <c r="AQ23" s="215">
        <f t="shared" si="18"/>
        <v>1020.2974848305961</v>
      </c>
      <c r="AR23" s="83">
        <f t="shared" si="19"/>
        <v>4462.5124597176118</v>
      </c>
      <c r="AS23" s="83">
        <f t="shared" si="20"/>
        <v>4917.1900554517915</v>
      </c>
      <c r="AT23" s="216" t="str">
        <f t="shared" si="21"/>
        <v>-</v>
      </c>
      <c r="AU23" s="217" t="str">
        <f t="shared" si="22"/>
        <v>-</v>
      </c>
      <c r="AV23" s="221">
        <f t="shared" si="23"/>
        <v>10400</v>
      </c>
      <c r="AW23" s="253"/>
      <c r="AX23" s="215">
        <f t="shared" si="24"/>
        <v>0</v>
      </c>
      <c r="AY23" s="83">
        <f t="shared" si="25"/>
        <v>0</v>
      </c>
      <c r="AZ23" s="83">
        <f t="shared" si="26"/>
        <v>0</v>
      </c>
      <c r="BA23" s="216" t="str">
        <f t="shared" si="27"/>
        <v>-</v>
      </c>
      <c r="BB23" s="217" t="str">
        <f t="shared" si="28"/>
        <v>-</v>
      </c>
      <c r="BC23" s="224" t="str">
        <f t="shared" si="29"/>
        <v>-</v>
      </c>
      <c r="BD23" s="253"/>
      <c r="BE23" s="215">
        <f t="shared" si="44"/>
        <v>0</v>
      </c>
      <c r="BF23" s="83">
        <f t="shared" si="30"/>
        <v>0</v>
      </c>
      <c r="BG23" s="83">
        <f t="shared" si="31"/>
        <v>0</v>
      </c>
      <c r="BH23" s="216" t="str">
        <f t="shared" si="32"/>
        <v>-</v>
      </c>
      <c r="BI23" s="217" t="str">
        <f t="shared" si="33"/>
        <v>-</v>
      </c>
      <c r="BJ23" s="225" t="str">
        <f t="shared" si="34"/>
        <v>-</v>
      </c>
      <c r="BK23" s="262">
        <v>671664.5</v>
      </c>
      <c r="BL23" s="227">
        <f>Domestic_energy_consumption!$AP$54</f>
        <v>65894</v>
      </c>
      <c r="BM23" s="228">
        <f>Finshed_Product_Assembler!$AP$54</f>
        <v>288203</v>
      </c>
      <c r="BN23" s="228">
        <f>Finished_Product_Processing!$AP$54</f>
        <v>317567.5</v>
      </c>
      <c r="BO23" s="229" t="str">
        <f>'Material Production'!$AP$54</f>
        <v>-</v>
      </c>
      <c r="BP23" s="230" t="str">
        <f>'Raw Material Processing'!$AP$54</f>
        <v>-</v>
      </c>
      <c r="BQ23" s="231">
        <f t="shared" si="35"/>
        <v>671664.5</v>
      </c>
      <c r="BR23" s="255">
        <f t="shared" si="36"/>
        <v>0.27907831960748258</v>
      </c>
      <c r="BS23" s="256">
        <f t="shared" si="37"/>
        <v>0.94451765032249113</v>
      </c>
      <c r="BT23" s="257">
        <f t="shared" si="38"/>
        <v>5.5482349677508841E-2</v>
      </c>
      <c r="BU23" s="258">
        <f t="shared" si="39"/>
        <v>0</v>
      </c>
      <c r="BV23" s="259">
        <f t="shared" si="40"/>
        <v>0</v>
      </c>
      <c r="BW23" s="237">
        <v>332.5</v>
      </c>
      <c r="BX23" s="243">
        <v>2042.5</v>
      </c>
      <c r="BY23" s="227" t="str">
        <f>Domestic_energy_consumption!$AQ$54</f>
        <v>-</v>
      </c>
      <c r="BZ23" s="83" t="e">
        <f t="shared" ref="BZ23:CC23" si="55">#REF!</f>
        <v>#REF!</v>
      </c>
      <c r="CA23" s="83" t="e">
        <f t="shared" si="55"/>
        <v>#REF!</v>
      </c>
      <c r="CB23" s="216" t="e">
        <f t="shared" si="55"/>
        <v>#REF!</v>
      </c>
      <c r="CC23" s="217" t="e">
        <f t="shared" si="55"/>
        <v>#REF!</v>
      </c>
      <c r="CD23" s="261" t="e">
        <f t="shared" si="42"/>
        <v>#REF!</v>
      </c>
      <c r="CE23" s="240"/>
      <c r="CF23" s="241"/>
      <c r="CG23" s="242"/>
      <c r="CH23" s="242"/>
      <c r="CI23" s="243" t="s">
        <v>215</v>
      </c>
    </row>
    <row r="24" spans="1:87">
      <c r="A24" s="200">
        <v>45528</v>
      </c>
      <c r="B24" s="244">
        <v>10797</v>
      </c>
      <c r="C24" s="202">
        <f>Domestic_energy_consumption!$AS$54</f>
        <v>1631.952568922306</v>
      </c>
      <c r="D24" s="203">
        <f>Finshed_Product_Assembler!AS54</f>
        <v>6942.5972807017552</v>
      </c>
      <c r="E24" s="203">
        <f>Finished_Product_Processing!AS54</f>
        <v>2222.4501503759402</v>
      </c>
      <c r="F24" s="204" t="str">
        <f>'Material Production'!AS54</f>
        <v>-</v>
      </c>
      <c r="G24" s="205" t="str">
        <f>'Raw Material Processing'!AS54</f>
        <v>-</v>
      </c>
      <c r="H24" s="206">
        <f t="shared" si="2"/>
        <v>10797.000000000002</v>
      </c>
      <c r="I24" s="207">
        <v>451103</v>
      </c>
      <c r="J24" s="202">
        <f>Domestic_energy_consumption!$AT$54</f>
        <v>68183.634314954033</v>
      </c>
      <c r="K24" s="203">
        <f>Finshed_Product_Assembler!AT54</f>
        <v>290064.5050584795</v>
      </c>
      <c r="L24" s="203">
        <f>Finished_Product_Processing!AT54</f>
        <v>92854.860626566398</v>
      </c>
      <c r="M24" s="204" t="str">
        <f>'Material Production'!AT54</f>
        <v>-</v>
      </c>
      <c r="N24" s="205" t="str">
        <f>'Raw Material Processing'!AT54</f>
        <v>-</v>
      </c>
      <c r="O24" s="245">
        <f t="shared" si="3"/>
        <v>451102.99999999994</v>
      </c>
      <c r="P24" s="263">
        <v>16900</v>
      </c>
      <c r="Q24" s="202">
        <f>Domestic_energy_consumption!$AU$54</f>
        <v>2554.4131161236419</v>
      </c>
      <c r="R24" s="203">
        <f>Finshed_Product_Assembler!AU54</f>
        <v>10866.897660818711</v>
      </c>
      <c r="S24" s="203">
        <f>Finished_Product_Processing!AU54</f>
        <v>3478.6892230576436</v>
      </c>
      <c r="T24" s="204" t="str">
        <f>'Material Production'!AU54</f>
        <v>-</v>
      </c>
      <c r="U24" s="205" t="str">
        <f>'Raw Material Processing'!AU54</f>
        <v>-</v>
      </c>
      <c r="V24" s="246">
        <f t="shared" si="4"/>
        <v>16899.999999999996</v>
      </c>
      <c r="W24" s="247">
        <f t="shared" si="5"/>
        <v>478800</v>
      </c>
      <c r="X24" s="248">
        <f t="shared" si="6"/>
        <v>2.2550125313283209E-2</v>
      </c>
      <c r="Y24" s="249">
        <f t="shared" si="7"/>
        <v>0.9421532999164578</v>
      </c>
      <c r="Z24" s="250">
        <f t="shared" si="8"/>
        <v>3.5296574770258979E-2</v>
      </c>
      <c r="AA24" s="264">
        <v>5290</v>
      </c>
      <c r="AB24" s="215">
        <f t="shared" ref="AB24:AF24" si="56">IFERROR(SUM(Q24*$AH$24),"-")</f>
        <v>799.57664995822881</v>
      </c>
      <c r="AC24" s="83">
        <f t="shared" si="56"/>
        <v>3401.5318713450288</v>
      </c>
      <c r="AD24" s="83">
        <f t="shared" si="56"/>
        <v>1088.8914786967418</v>
      </c>
      <c r="AE24" s="216" t="str">
        <f t="shared" si="56"/>
        <v>-</v>
      </c>
      <c r="AF24" s="217" t="str">
        <f t="shared" si="56"/>
        <v>-</v>
      </c>
      <c r="AG24" s="218">
        <f t="shared" si="10"/>
        <v>5289.9999999999991</v>
      </c>
      <c r="AH24" s="219">
        <f t="shared" si="11"/>
        <v>0.31301775147928995</v>
      </c>
      <c r="AI24" s="265">
        <v>173990</v>
      </c>
      <c r="AJ24" s="215">
        <f t="shared" si="12"/>
        <v>19784.000133538091</v>
      </c>
      <c r="AK24" s="83">
        <f t="shared" si="13"/>
        <v>57508.746522445523</v>
      </c>
      <c r="AL24" s="83">
        <f t="shared" si="14"/>
        <v>96697.253344016368</v>
      </c>
      <c r="AM24" s="216" t="str">
        <f t="shared" si="15"/>
        <v>-</v>
      </c>
      <c r="AN24" s="217" t="str">
        <f t="shared" si="16"/>
        <v>-</v>
      </c>
      <c r="AO24" s="266">
        <f t="shared" si="17"/>
        <v>173990</v>
      </c>
      <c r="AP24" s="265">
        <v>13000</v>
      </c>
      <c r="AQ24" s="215">
        <f t="shared" si="18"/>
        <v>1478.1999065233356</v>
      </c>
      <c r="AR24" s="83">
        <f t="shared" si="19"/>
        <v>4296.8774342881297</v>
      </c>
      <c r="AS24" s="83">
        <f t="shared" si="20"/>
        <v>7224.9226591885326</v>
      </c>
      <c r="AT24" s="216" t="str">
        <f t="shared" si="21"/>
        <v>-</v>
      </c>
      <c r="AU24" s="217" t="str">
        <f t="shared" si="22"/>
        <v>-</v>
      </c>
      <c r="AV24" s="221">
        <f t="shared" si="23"/>
        <v>12999.999999999998</v>
      </c>
      <c r="AW24" s="253"/>
      <c r="AX24" s="215">
        <f t="shared" si="24"/>
        <v>0</v>
      </c>
      <c r="AY24" s="83">
        <f t="shared" si="25"/>
        <v>0</v>
      </c>
      <c r="AZ24" s="83">
        <f t="shared" si="26"/>
        <v>0</v>
      </c>
      <c r="BA24" s="216" t="str">
        <f t="shared" si="27"/>
        <v>-</v>
      </c>
      <c r="BB24" s="217" t="str">
        <f t="shared" si="28"/>
        <v>-</v>
      </c>
      <c r="BC24" s="224" t="str">
        <f t="shared" si="29"/>
        <v>-</v>
      </c>
      <c r="BD24" s="253"/>
      <c r="BE24" s="215">
        <f t="shared" si="44"/>
        <v>0</v>
      </c>
      <c r="BF24" s="83">
        <f t="shared" si="30"/>
        <v>0</v>
      </c>
      <c r="BG24" s="83">
        <f t="shared" si="31"/>
        <v>0</v>
      </c>
      <c r="BH24" s="216" t="str">
        <f t="shared" si="32"/>
        <v>-</v>
      </c>
      <c r="BI24" s="217" t="str">
        <f t="shared" si="33"/>
        <v>-</v>
      </c>
      <c r="BJ24" s="225" t="str">
        <f t="shared" si="34"/>
        <v>-</v>
      </c>
      <c r="BK24" s="267">
        <v>673965</v>
      </c>
      <c r="BL24" s="227">
        <f>Domestic_energy_consumption!$AV$54</f>
        <v>76635</v>
      </c>
      <c r="BM24" s="228">
        <f>Finshed_Product_Assembler!$AV$54</f>
        <v>222765</v>
      </c>
      <c r="BN24" s="228">
        <f>Finished_Product_Processing!$AV$54</f>
        <v>374565</v>
      </c>
      <c r="BO24" s="229" t="str">
        <f>'Material Production'!$AV$54</f>
        <v>-</v>
      </c>
      <c r="BP24" s="230" t="str">
        <f>'Raw Material Processing'!$AV$54</f>
        <v>-</v>
      </c>
      <c r="BQ24" s="231">
        <f t="shared" si="35"/>
        <v>673965</v>
      </c>
      <c r="BR24" s="255">
        <f t="shared" si="36"/>
        <v>0.27744764193986332</v>
      </c>
      <c r="BS24" s="256">
        <f t="shared" si="37"/>
        <v>0.93047756564522166</v>
      </c>
      <c r="BT24" s="257">
        <f t="shared" si="38"/>
        <v>6.9522434354778326E-2</v>
      </c>
      <c r="BU24" s="258">
        <f t="shared" si="39"/>
        <v>0</v>
      </c>
      <c r="BV24" s="259">
        <f t="shared" si="40"/>
        <v>0</v>
      </c>
      <c r="BW24" s="241">
        <v>332.5</v>
      </c>
      <c r="BX24" s="243">
        <v>2042.5</v>
      </c>
      <c r="BY24" s="227" t="str">
        <f>Domestic_energy_consumption!$AW$54</f>
        <v>-</v>
      </c>
      <c r="BZ24" s="83" t="e">
        <f t="shared" ref="BZ24:CC24" si="57">#REF!</f>
        <v>#REF!</v>
      </c>
      <c r="CA24" s="83" t="e">
        <f t="shared" si="57"/>
        <v>#REF!</v>
      </c>
      <c r="CB24" s="216" t="e">
        <f t="shared" si="57"/>
        <v>#REF!</v>
      </c>
      <c r="CC24" s="217" t="e">
        <f t="shared" si="57"/>
        <v>#REF!</v>
      </c>
      <c r="CD24" s="261" t="e">
        <f t="shared" si="42"/>
        <v>#REF!</v>
      </c>
      <c r="CE24" s="240"/>
      <c r="CF24" s="241"/>
      <c r="CG24" s="242"/>
      <c r="CH24" s="242"/>
      <c r="CI24" s="243" t="s">
        <v>215</v>
      </c>
    </row>
    <row r="25" spans="1:87">
      <c r="A25" s="200">
        <v>45559</v>
      </c>
      <c r="B25" s="268"/>
      <c r="C25" s="202" t="str">
        <f>Domestic_energy_consumption!$AY$54</f>
        <v>-</v>
      </c>
      <c r="D25" s="203" t="str">
        <f>Finshed_Product_Assembler!AY54</f>
        <v>-</v>
      </c>
      <c r="E25" s="203" t="str">
        <f>Finished_Product_Processing!AY54</f>
        <v>-</v>
      </c>
      <c r="F25" s="204" t="str">
        <f>'Material Production'!AY54</f>
        <v>-</v>
      </c>
      <c r="G25" s="205" t="str">
        <f>'Raw Material Processing'!AY54</f>
        <v>-</v>
      </c>
      <c r="H25" s="206" t="str">
        <f t="shared" si="2"/>
        <v>-</v>
      </c>
      <c r="I25" s="269"/>
      <c r="J25" s="202" t="str">
        <f>Domestic_energy_consumption!$AZ$54</f>
        <v>-</v>
      </c>
      <c r="K25" s="203" t="str">
        <f>Finshed_Product_Assembler!AZ54</f>
        <v>-</v>
      </c>
      <c r="L25" s="203" t="str">
        <f>Finished_Product_Processing!AZ54</f>
        <v>-</v>
      </c>
      <c r="M25" s="204" t="str">
        <f>'Material Production'!AZ54</f>
        <v>-</v>
      </c>
      <c r="N25" s="205" t="str">
        <f>'Raw Material Processing'!AZ54</f>
        <v>-</v>
      </c>
      <c r="O25" s="245" t="str">
        <f t="shared" si="3"/>
        <v>-</v>
      </c>
      <c r="P25" s="270"/>
      <c r="Q25" s="202" t="str">
        <f>Domestic_energy_consumption!$BA$54</f>
        <v>-</v>
      </c>
      <c r="R25" s="203" t="str">
        <f>Finshed_Product_Assembler!BA54</f>
        <v>-</v>
      </c>
      <c r="S25" s="203" t="str">
        <f>Finished_Product_Processing!BA54</f>
        <v>-</v>
      </c>
      <c r="T25" s="204" t="str">
        <f>'Material Production'!BA54</f>
        <v>-</v>
      </c>
      <c r="U25" s="205" t="str">
        <f>'Raw Material Processing'!BA54</f>
        <v>-</v>
      </c>
      <c r="V25" s="246" t="str">
        <f t="shared" si="4"/>
        <v>-</v>
      </c>
      <c r="W25" s="271" t="str">
        <f t="shared" si="5"/>
        <v>-</v>
      </c>
      <c r="X25" s="248" t="str">
        <f t="shared" si="6"/>
        <v>-</v>
      </c>
      <c r="Y25" s="249" t="str">
        <f t="shared" si="7"/>
        <v>-</v>
      </c>
      <c r="Z25" s="250" t="str">
        <f t="shared" si="8"/>
        <v>-</v>
      </c>
      <c r="AA25" s="272"/>
      <c r="AB25" s="215" t="str">
        <f t="shared" ref="AB25:AF25" si="58">IFERROR(SUM(Q25*$AH$25),"-")</f>
        <v>-</v>
      </c>
      <c r="AC25" s="83" t="str">
        <f t="shared" si="58"/>
        <v>-</v>
      </c>
      <c r="AD25" s="83" t="str">
        <f t="shared" si="58"/>
        <v>-</v>
      </c>
      <c r="AE25" s="216" t="str">
        <f t="shared" si="58"/>
        <v>-</v>
      </c>
      <c r="AF25" s="217" t="str">
        <f t="shared" si="58"/>
        <v>-</v>
      </c>
      <c r="AG25" s="218" t="str">
        <f t="shared" si="10"/>
        <v>-</v>
      </c>
      <c r="AH25" s="219" t="str">
        <f t="shared" si="11"/>
        <v>-</v>
      </c>
      <c r="AI25" s="273"/>
      <c r="AJ25" s="215" t="str">
        <f t="shared" si="12"/>
        <v>-</v>
      </c>
      <c r="AK25" s="83" t="str">
        <f t="shared" si="13"/>
        <v>-</v>
      </c>
      <c r="AL25" s="83" t="str">
        <f t="shared" si="14"/>
        <v>-</v>
      </c>
      <c r="AM25" s="216" t="str">
        <f t="shared" si="15"/>
        <v>-</v>
      </c>
      <c r="AN25" s="217" t="str">
        <f t="shared" si="16"/>
        <v>-</v>
      </c>
      <c r="AO25" s="266" t="str">
        <f t="shared" si="17"/>
        <v>-</v>
      </c>
      <c r="AP25" s="273"/>
      <c r="AQ25" s="215" t="str">
        <f t="shared" si="18"/>
        <v>-</v>
      </c>
      <c r="AR25" s="83" t="str">
        <f t="shared" si="19"/>
        <v>-</v>
      </c>
      <c r="AS25" s="83" t="str">
        <f t="shared" si="20"/>
        <v>-</v>
      </c>
      <c r="AT25" s="216" t="str">
        <f t="shared" si="21"/>
        <v>-</v>
      </c>
      <c r="AU25" s="217" t="str">
        <f t="shared" si="22"/>
        <v>-</v>
      </c>
      <c r="AV25" s="221" t="str">
        <f t="shared" si="23"/>
        <v>-</v>
      </c>
      <c r="AW25" s="253"/>
      <c r="AX25" s="215" t="str">
        <f t="shared" si="24"/>
        <v>-</v>
      </c>
      <c r="AY25" s="83" t="str">
        <f t="shared" si="25"/>
        <v>-</v>
      </c>
      <c r="AZ25" s="83" t="str">
        <f t="shared" si="26"/>
        <v>-</v>
      </c>
      <c r="BA25" s="216" t="str">
        <f t="shared" si="27"/>
        <v>-</v>
      </c>
      <c r="BB25" s="217" t="str">
        <f t="shared" si="28"/>
        <v>-</v>
      </c>
      <c r="BC25" s="224" t="str">
        <f t="shared" si="29"/>
        <v>-</v>
      </c>
      <c r="BD25" s="253"/>
      <c r="BE25" s="215" t="str">
        <f t="shared" si="44"/>
        <v>-</v>
      </c>
      <c r="BF25" s="83" t="str">
        <f t="shared" si="30"/>
        <v>-</v>
      </c>
      <c r="BG25" s="83" t="str">
        <f t="shared" si="31"/>
        <v>-</v>
      </c>
      <c r="BH25" s="216" t="str">
        <f t="shared" si="32"/>
        <v>-</v>
      </c>
      <c r="BI25" s="217" t="str">
        <f t="shared" si="33"/>
        <v>-</v>
      </c>
      <c r="BJ25" s="225" t="str">
        <f t="shared" si="34"/>
        <v>-</v>
      </c>
      <c r="BK25" s="274"/>
      <c r="BL25" s="227" t="str">
        <f>Domestic_energy_consumption!$BB$54</f>
        <v>-</v>
      </c>
      <c r="BM25" s="228" t="str">
        <f>Finshed_Product_Assembler!$BB$54</f>
        <v>-</v>
      </c>
      <c r="BN25" s="228" t="str">
        <f>Finished_Product_Processing!$BB$54</f>
        <v>-</v>
      </c>
      <c r="BO25" s="229" t="str">
        <f>'Material Production'!$BB$54</f>
        <v>-</v>
      </c>
      <c r="BP25" s="230" t="str">
        <f>'Raw Material Processing'!$BB$54</f>
        <v>-</v>
      </c>
      <c r="BQ25" s="231" t="str">
        <f t="shared" si="35"/>
        <v>-</v>
      </c>
      <c r="BR25" s="255" t="str">
        <f t="shared" si="36"/>
        <v>-</v>
      </c>
      <c r="BS25" s="256" t="str">
        <f t="shared" si="37"/>
        <v>-</v>
      </c>
      <c r="BT25" s="257" t="str">
        <f t="shared" si="38"/>
        <v>-</v>
      </c>
      <c r="BU25" s="258" t="str">
        <f t="shared" si="39"/>
        <v>-</v>
      </c>
      <c r="BV25" s="259" t="str">
        <f t="shared" si="40"/>
        <v>-</v>
      </c>
      <c r="BW25" s="241"/>
      <c r="BX25" s="243"/>
      <c r="BY25" s="227" t="str">
        <f>Domestic_energy_consumption!$BC$54</f>
        <v>-</v>
      </c>
      <c r="BZ25" s="83" t="e">
        <f t="shared" ref="BZ25:CC25" si="59">#REF!</f>
        <v>#REF!</v>
      </c>
      <c r="CA25" s="83" t="e">
        <f t="shared" si="59"/>
        <v>#REF!</v>
      </c>
      <c r="CB25" s="216" t="e">
        <f t="shared" si="59"/>
        <v>#REF!</v>
      </c>
      <c r="CC25" s="217" t="e">
        <f t="shared" si="59"/>
        <v>#REF!</v>
      </c>
      <c r="CD25" s="261" t="e">
        <f t="shared" si="42"/>
        <v>#REF!</v>
      </c>
      <c r="CE25" s="240"/>
      <c r="CF25" s="241"/>
      <c r="CG25" s="242"/>
      <c r="CH25" s="242"/>
      <c r="CI25" s="243" t="s">
        <v>215</v>
      </c>
    </row>
    <row r="26" spans="1:87">
      <c r="A26" s="200">
        <v>45589</v>
      </c>
      <c r="B26" s="268"/>
      <c r="C26" s="202" t="str">
        <f>Domestic_energy_consumption!$BE$54</f>
        <v>-</v>
      </c>
      <c r="D26" s="203" t="str">
        <f>Finshed_Product_Assembler!BE54</f>
        <v>-</v>
      </c>
      <c r="E26" s="203" t="str">
        <f>Finished_Product_Processing!BE54</f>
        <v>-</v>
      </c>
      <c r="F26" s="204" t="str">
        <f>'Material Production'!BE54</f>
        <v>-</v>
      </c>
      <c r="G26" s="205" t="str">
        <f>'Raw Material Processing'!BE54</f>
        <v>-</v>
      </c>
      <c r="H26" s="206" t="str">
        <f t="shared" si="2"/>
        <v>-</v>
      </c>
      <c r="I26" s="269"/>
      <c r="J26" s="202" t="str">
        <f>Domestic_energy_consumption!$BF$54</f>
        <v>-</v>
      </c>
      <c r="K26" s="203" t="str">
        <f>Finshed_Product_Assembler!BF54</f>
        <v>-</v>
      </c>
      <c r="L26" s="203" t="str">
        <f>Finished_Product_Processing!BF54</f>
        <v>-</v>
      </c>
      <c r="M26" s="204" t="str">
        <f>'Material Production'!BF54</f>
        <v>-</v>
      </c>
      <c r="N26" s="205" t="str">
        <f>'Raw Material Processing'!BF54</f>
        <v>-</v>
      </c>
      <c r="O26" s="245" t="str">
        <f t="shared" si="3"/>
        <v>-</v>
      </c>
      <c r="P26" s="270"/>
      <c r="Q26" s="202" t="str">
        <f>Domestic_energy_consumption!$BG$54</f>
        <v>-</v>
      </c>
      <c r="R26" s="203" t="str">
        <f>Finshed_Product_Assembler!BG54</f>
        <v>-</v>
      </c>
      <c r="S26" s="203" t="str">
        <f>Finished_Product_Processing!BG54</f>
        <v>-</v>
      </c>
      <c r="T26" s="204" t="str">
        <f>'Material Production'!BG54</f>
        <v>-</v>
      </c>
      <c r="U26" s="205" t="str">
        <f>'Raw Material Processing'!BG54</f>
        <v>-</v>
      </c>
      <c r="V26" s="246" t="str">
        <f t="shared" si="4"/>
        <v>-</v>
      </c>
      <c r="W26" s="271" t="str">
        <f t="shared" si="5"/>
        <v>-</v>
      </c>
      <c r="X26" s="248" t="str">
        <f t="shared" si="6"/>
        <v>-</v>
      </c>
      <c r="Y26" s="249" t="str">
        <f t="shared" si="7"/>
        <v>-</v>
      </c>
      <c r="Z26" s="250" t="str">
        <f t="shared" si="8"/>
        <v>-</v>
      </c>
      <c r="AA26" s="272"/>
      <c r="AB26" s="215" t="str">
        <f t="shared" ref="AB26:AF26" si="60">IFERROR(SUM(Q26*$AH$26),"-")</f>
        <v>-</v>
      </c>
      <c r="AC26" s="83" t="str">
        <f t="shared" si="60"/>
        <v>-</v>
      </c>
      <c r="AD26" s="83" t="str">
        <f t="shared" si="60"/>
        <v>-</v>
      </c>
      <c r="AE26" s="216" t="str">
        <f t="shared" si="60"/>
        <v>-</v>
      </c>
      <c r="AF26" s="217" t="str">
        <f t="shared" si="60"/>
        <v>-</v>
      </c>
      <c r="AG26" s="218" t="str">
        <f t="shared" si="10"/>
        <v>-</v>
      </c>
      <c r="AH26" s="219" t="str">
        <f t="shared" si="11"/>
        <v>-</v>
      </c>
      <c r="AI26" s="273"/>
      <c r="AJ26" s="215" t="str">
        <f t="shared" si="12"/>
        <v>-</v>
      </c>
      <c r="AK26" s="83" t="str">
        <f t="shared" si="13"/>
        <v>-</v>
      </c>
      <c r="AL26" s="83" t="str">
        <f t="shared" si="14"/>
        <v>-</v>
      </c>
      <c r="AM26" s="216" t="str">
        <f t="shared" si="15"/>
        <v>-</v>
      </c>
      <c r="AN26" s="217" t="str">
        <f t="shared" si="16"/>
        <v>-</v>
      </c>
      <c r="AO26" s="266" t="str">
        <f t="shared" si="17"/>
        <v>-</v>
      </c>
      <c r="AP26" s="273"/>
      <c r="AQ26" s="215" t="str">
        <f t="shared" si="18"/>
        <v>-</v>
      </c>
      <c r="AR26" s="83" t="str">
        <f t="shared" si="19"/>
        <v>-</v>
      </c>
      <c r="AS26" s="83" t="str">
        <f t="shared" si="20"/>
        <v>-</v>
      </c>
      <c r="AT26" s="216" t="str">
        <f t="shared" si="21"/>
        <v>-</v>
      </c>
      <c r="AU26" s="217" t="str">
        <f t="shared" si="22"/>
        <v>-</v>
      </c>
      <c r="AV26" s="221" t="str">
        <f t="shared" si="23"/>
        <v>-</v>
      </c>
      <c r="AW26" s="253"/>
      <c r="AX26" s="215" t="str">
        <f t="shared" si="24"/>
        <v>-</v>
      </c>
      <c r="AY26" s="83" t="str">
        <f t="shared" si="25"/>
        <v>-</v>
      </c>
      <c r="AZ26" s="83" t="str">
        <f t="shared" si="26"/>
        <v>-</v>
      </c>
      <c r="BA26" s="216" t="str">
        <f t="shared" si="27"/>
        <v>-</v>
      </c>
      <c r="BB26" s="217" t="str">
        <f t="shared" si="28"/>
        <v>-</v>
      </c>
      <c r="BC26" s="224" t="str">
        <f t="shared" si="29"/>
        <v>-</v>
      </c>
      <c r="BD26" s="253"/>
      <c r="BE26" s="215" t="str">
        <f t="shared" si="44"/>
        <v>-</v>
      </c>
      <c r="BF26" s="83" t="str">
        <f t="shared" si="30"/>
        <v>-</v>
      </c>
      <c r="BG26" s="83" t="str">
        <f t="shared" si="31"/>
        <v>-</v>
      </c>
      <c r="BH26" s="216" t="str">
        <f t="shared" si="32"/>
        <v>-</v>
      </c>
      <c r="BI26" s="217" t="str">
        <f t="shared" si="33"/>
        <v>-</v>
      </c>
      <c r="BJ26" s="225" t="str">
        <f t="shared" si="34"/>
        <v>-</v>
      </c>
      <c r="BK26" s="274"/>
      <c r="BL26" s="227" t="str">
        <f>Domestic_energy_consumption!$BH$54</f>
        <v>-</v>
      </c>
      <c r="BM26" s="228" t="str">
        <f>Finshed_Product_Assembler!$BH$54</f>
        <v>-</v>
      </c>
      <c r="BN26" s="228" t="str">
        <f>Finished_Product_Processing!$BH$54</f>
        <v>-</v>
      </c>
      <c r="BO26" s="229" t="str">
        <f>'Material Production'!$BH$54</f>
        <v>-</v>
      </c>
      <c r="BP26" s="230" t="str">
        <f>'Raw Material Processing'!$BH$54</f>
        <v>-</v>
      </c>
      <c r="BQ26" s="231" t="str">
        <f t="shared" si="35"/>
        <v>-</v>
      </c>
      <c r="BR26" s="255" t="str">
        <f t="shared" si="36"/>
        <v>-</v>
      </c>
      <c r="BS26" s="256" t="str">
        <f t="shared" si="37"/>
        <v>-</v>
      </c>
      <c r="BT26" s="257" t="str">
        <f t="shared" si="38"/>
        <v>-</v>
      </c>
      <c r="BU26" s="258" t="str">
        <f t="shared" si="39"/>
        <v>-</v>
      </c>
      <c r="BV26" s="259" t="str">
        <f t="shared" si="40"/>
        <v>-</v>
      </c>
      <c r="BW26" s="241"/>
      <c r="BX26" s="243"/>
      <c r="BY26" s="227" t="str">
        <f>Domestic_energy_consumption!$BI$54</f>
        <v>-</v>
      </c>
      <c r="BZ26" s="83" t="e">
        <f t="shared" ref="BZ26:CC26" si="61">#REF!</f>
        <v>#REF!</v>
      </c>
      <c r="CA26" s="83" t="e">
        <f t="shared" si="61"/>
        <v>#REF!</v>
      </c>
      <c r="CB26" s="216" t="e">
        <f t="shared" si="61"/>
        <v>#REF!</v>
      </c>
      <c r="CC26" s="217" t="e">
        <f t="shared" si="61"/>
        <v>#REF!</v>
      </c>
      <c r="CD26" s="261" t="e">
        <f t="shared" si="42"/>
        <v>#REF!</v>
      </c>
      <c r="CE26" s="240"/>
      <c r="CF26" s="241"/>
      <c r="CG26" s="242"/>
      <c r="CH26" s="242"/>
      <c r="CI26" s="243" t="s">
        <v>215</v>
      </c>
    </row>
    <row r="27" spans="1:87">
      <c r="A27" s="200">
        <v>45620</v>
      </c>
      <c r="B27" s="275"/>
      <c r="C27" s="202" t="str">
        <f>Domestic_energy_consumption!$BK$54</f>
        <v>-</v>
      </c>
      <c r="D27" s="203" t="str">
        <f>Finshed_Product_Assembler!BK54</f>
        <v>-</v>
      </c>
      <c r="E27" s="203" t="str">
        <f>Finished_Product_Processing!BK54</f>
        <v>-</v>
      </c>
      <c r="F27" s="204" t="str">
        <f>'Material Production'!BK54</f>
        <v>-</v>
      </c>
      <c r="G27" s="205" t="str">
        <f>'Raw Material Processing'!BK54</f>
        <v>-</v>
      </c>
      <c r="H27" s="206" t="str">
        <f t="shared" si="2"/>
        <v>-</v>
      </c>
      <c r="I27" s="269"/>
      <c r="J27" s="202" t="str">
        <f>Domestic_energy_consumption!$BL$54</f>
        <v>-</v>
      </c>
      <c r="K27" s="203" t="str">
        <f>Finshed_Product_Assembler!BL54</f>
        <v>-</v>
      </c>
      <c r="L27" s="203" t="str">
        <f>Finished_Product_Processing!BL54</f>
        <v>-</v>
      </c>
      <c r="M27" s="204" t="str">
        <f>'Material Production'!BL54</f>
        <v>-</v>
      </c>
      <c r="N27" s="205" t="str">
        <f>'Raw Material Processing'!BL54</f>
        <v>-</v>
      </c>
      <c r="O27" s="245" t="str">
        <f t="shared" si="3"/>
        <v>-</v>
      </c>
      <c r="P27" s="270"/>
      <c r="Q27" s="202" t="str">
        <f>Domestic_energy_consumption!$BM$54</f>
        <v>-</v>
      </c>
      <c r="R27" s="203" t="str">
        <f>Finshed_Product_Assembler!BM54</f>
        <v>-</v>
      </c>
      <c r="S27" s="203" t="str">
        <f>Finished_Product_Processing!BM54</f>
        <v>-</v>
      </c>
      <c r="T27" s="204" t="str">
        <f>'Material Production'!BM54</f>
        <v>-</v>
      </c>
      <c r="U27" s="205" t="str">
        <f>'Raw Material Processing'!BM54</f>
        <v>-</v>
      </c>
      <c r="V27" s="246" t="str">
        <f t="shared" si="4"/>
        <v>-</v>
      </c>
      <c r="W27" s="271" t="str">
        <f t="shared" si="5"/>
        <v>-</v>
      </c>
      <c r="X27" s="248" t="str">
        <f t="shared" si="6"/>
        <v>-</v>
      </c>
      <c r="Y27" s="249" t="str">
        <f t="shared" si="7"/>
        <v>-</v>
      </c>
      <c r="Z27" s="250" t="str">
        <f t="shared" si="8"/>
        <v>-</v>
      </c>
      <c r="AA27" s="272"/>
      <c r="AB27" s="215" t="str">
        <f t="shared" ref="AB27:AF27" si="62">IFERROR(SUM(Q27*$AH$27),"-")</f>
        <v>-</v>
      </c>
      <c r="AC27" s="83" t="str">
        <f t="shared" si="62"/>
        <v>-</v>
      </c>
      <c r="AD27" s="83" t="str">
        <f t="shared" si="62"/>
        <v>-</v>
      </c>
      <c r="AE27" s="216" t="str">
        <f t="shared" si="62"/>
        <v>-</v>
      </c>
      <c r="AF27" s="217" t="str">
        <f t="shared" si="62"/>
        <v>-</v>
      </c>
      <c r="AG27" s="218" t="str">
        <f t="shared" si="10"/>
        <v>-</v>
      </c>
      <c r="AH27" s="219" t="str">
        <f t="shared" si="11"/>
        <v>-</v>
      </c>
      <c r="AI27" s="273"/>
      <c r="AJ27" s="215" t="str">
        <f t="shared" si="12"/>
        <v>-</v>
      </c>
      <c r="AK27" s="83" t="str">
        <f t="shared" si="13"/>
        <v>-</v>
      </c>
      <c r="AL27" s="83" t="str">
        <f t="shared" si="14"/>
        <v>-</v>
      </c>
      <c r="AM27" s="216" t="str">
        <f t="shared" si="15"/>
        <v>-</v>
      </c>
      <c r="AN27" s="217" t="str">
        <f t="shared" si="16"/>
        <v>-</v>
      </c>
      <c r="AO27" s="266" t="str">
        <f t="shared" si="17"/>
        <v>-</v>
      </c>
      <c r="AP27" s="273"/>
      <c r="AQ27" s="215" t="str">
        <f t="shared" si="18"/>
        <v>-</v>
      </c>
      <c r="AR27" s="83" t="str">
        <f t="shared" si="19"/>
        <v>-</v>
      </c>
      <c r="AS27" s="83" t="str">
        <f t="shared" si="20"/>
        <v>-</v>
      </c>
      <c r="AT27" s="216" t="str">
        <f t="shared" si="21"/>
        <v>-</v>
      </c>
      <c r="AU27" s="217" t="str">
        <f t="shared" si="22"/>
        <v>-</v>
      </c>
      <c r="AV27" s="221" t="str">
        <f t="shared" si="23"/>
        <v>-</v>
      </c>
      <c r="AW27" s="253"/>
      <c r="AX27" s="215" t="str">
        <f t="shared" si="24"/>
        <v>-</v>
      </c>
      <c r="AY27" s="83" t="str">
        <f t="shared" si="25"/>
        <v>-</v>
      </c>
      <c r="AZ27" s="83" t="str">
        <f t="shared" si="26"/>
        <v>-</v>
      </c>
      <c r="BA27" s="216" t="str">
        <f t="shared" si="27"/>
        <v>-</v>
      </c>
      <c r="BB27" s="217" t="str">
        <f t="shared" si="28"/>
        <v>-</v>
      </c>
      <c r="BC27" s="224" t="str">
        <f t="shared" si="29"/>
        <v>-</v>
      </c>
      <c r="BD27" s="253"/>
      <c r="BE27" s="215" t="str">
        <f t="shared" si="44"/>
        <v>-</v>
      </c>
      <c r="BF27" s="83" t="str">
        <f t="shared" si="30"/>
        <v>-</v>
      </c>
      <c r="BG27" s="83" t="str">
        <f t="shared" si="31"/>
        <v>-</v>
      </c>
      <c r="BH27" s="216" t="str">
        <f t="shared" si="32"/>
        <v>-</v>
      </c>
      <c r="BI27" s="217" t="str">
        <f t="shared" si="33"/>
        <v>-</v>
      </c>
      <c r="BJ27" s="225" t="str">
        <f t="shared" si="34"/>
        <v>-</v>
      </c>
      <c r="BK27" s="274"/>
      <c r="BL27" s="227" t="str">
        <f>Domestic_energy_consumption!$BN$54</f>
        <v>-</v>
      </c>
      <c r="BM27" s="228" t="str">
        <f>Finshed_Product_Assembler!$BN$54</f>
        <v>-</v>
      </c>
      <c r="BN27" s="228" t="str">
        <f>Finished_Product_Processing!$BN$54</f>
        <v>-</v>
      </c>
      <c r="BO27" s="229" t="str">
        <f>'Material Production'!$BN$54</f>
        <v>-</v>
      </c>
      <c r="BP27" s="230" t="str">
        <f>'Raw Material Processing'!$BN$54</f>
        <v>-</v>
      </c>
      <c r="BQ27" s="231" t="str">
        <f t="shared" si="35"/>
        <v>-</v>
      </c>
      <c r="BR27" s="255" t="str">
        <f t="shared" si="36"/>
        <v>-</v>
      </c>
      <c r="BS27" s="256" t="str">
        <f t="shared" si="37"/>
        <v>-</v>
      </c>
      <c r="BT27" s="257" t="str">
        <f t="shared" si="38"/>
        <v>-</v>
      </c>
      <c r="BU27" s="258" t="str">
        <f t="shared" si="39"/>
        <v>-</v>
      </c>
      <c r="BV27" s="259" t="str">
        <f t="shared" si="40"/>
        <v>-</v>
      </c>
      <c r="BW27" s="241"/>
      <c r="BX27" s="243"/>
      <c r="BY27" s="227" t="str">
        <f>Domestic_energy_consumption!$BO$54</f>
        <v>-</v>
      </c>
      <c r="BZ27" s="83" t="e">
        <f t="shared" ref="BZ27:CC27" si="63">#REF!</f>
        <v>#REF!</v>
      </c>
      <c r="CA27" s="83" t="e">
        <f t="shared" si="63"/>
        <v>#REF!</v>
      </c>
      <c r="CB27" s="216" t="e">
        <f t="shared" si="63"/>
        <v>#REF!</v>
      </c>
      <c r="CC27" s="217" t="e">
        <f t="shared" si="63"/>
        <v>#REF!</v>
      </c>
      <c r="CD27" s="261" t="e">
        <f t="shared" si="42"/>
        <v>#REF!</v>
      </c>
      <c r="CE27" s="240"/>
      <c r="CF27" s="241"/>
      <c r="CG27" s="242"/>
      <c r="CH27" s="242"/>
      <c r="CI27" s="243" t="s">
        <v>215</v>
      </c>
    </row>
    <row r="28" spans="1:87">
      <c r="A28" s="200">
        <v>45650</v>
      </c>
      <c r="B28" s="268"/>
      <c r="C28" s="202" t="str">
        <f>Domestic_energy_consumption!$BQ$54</f>
        <v>-</v>
      </c>
      <c r="D28" s="203" t="str">
        <f>Finshed_Product_Assembler!BQ54</f>
        <v>-</v>
      </c>
      <c r="E28" s="203" t="str">
        <f>Finished_Product_Processing!BQ54</f>
        <v>-</v>
      </c>
      <c r="F28" s="204" t="str">
        <f>'Material Production'!BQ54</f>
        <v>-</v>
      </c>
      <c r="G28" s="205" t="str">
        <f>'Raw Material Processing'!BQ54</f>
        <v>-</v>
      </c>
      <c r="H28" s="206" t="str">
        <f t="shared" si="2"/>
        <v>-</v>
      </c>
      <c r="I28" s="276"/>
      <c r="J28" s="277" t="str">
        <f>Domestic_energy_consumption!$BR$54</f>
        <v>-</v>
      </c>
      <c r="K28" s="278" t="str">
        <f>Finshed_Product_Assembler!BR54</f>
        <v>-</v>
      </c>
      <c r="L28" s="278" t="str">
        <f>Finished_Product_Processing!BR54</f>
        <v>-</v>
      </c>
      <c r="M28" s="279" t="str">
        <f>'Material Production'!BR54</f>
        <v>-</v>
      </c>
      <c r="N28" s="280" t="str">
        <f>'Raw Material Processing'!BR54</f>
        <v>-</v>
      </c>
      <c r="O28" s="245" t="str">
        <f t="shared" si="3"/>
        <v>-</v>
      </c>
      <c r="P28" s="270"/>
      <c r="Q28" s="202" t="str">
        <f>Domestic_energy_consumption!$BS$54</f>
        <v>-</v>
      </c>
      <c r="R28" s="203" t="str">
        <f>Finshed_Product_Assembler!BS54</f>
        <v>-</v>
      </c>
      <c r="S28" s="203" t="str">
        <f>Finished_Product_Processing!BS54</f>
        <v>-</v>
      </c>
      <c r="T28" s="204" t="str">
        <f>'Material Production'!BS54</f>
        <v>-</v>
      </c>
      <c r="U28" s="205" t="str">
        <f>'Raw Material Processing'!BS54</f>
        <v>-</v>
      </c>
      <c r="V28" s="246" t="str">
        <f t="shared" si="4"/>
        <v>-</v>
      </c>
      <c r="W28" s="281" t="str">
        <f t="shared" si="5"/>
        <v>-</v>
      </c>
      <c r="X28" s="282" t="str">
        <f t="shared" si="6"/>
        <v>-</v>
      </c>
      <c r="Y28" s="283" t="str">
        <f t="shared" si="7"/>
        <v>-</v>
      </c>
      <c r="Z28" s="284" t="str">
        <f t="shared" si="8"/>
        <v>-</v>
      </c>
      <c r="AA28" s="285"/>
      <c r="AB28" s="286" t="str">
        <f t="shared" ref="AB28:AF28" si="64">IFERROR(SUM(Q28*$AH$28),"-")</f>
        <v>-</v>
      </c>
      <c r="AC28" s="287" t="str">
        <f t="shared" si="64"/>
        <v>-</v>
      </c>
      <c r="AD28" s="106" t="str">
        <f t="shared" si="64"/>
        <v>-</v>
      </c>
      <c r="AE28" s="288" t="str">
        <f t="shared" si="64"/>
        <v>-</v>
      </c>
      <c r="AF28" s="289" t="str">
        <f t="shared" si="64"/>
        <v>-</v>
      </c>
      <c r="AG28" s="290" t="str">
        <f t="shared" si="10"/>
        <v>-</v>
      </c>
      <c r="AH28" s="291" t="str">
        <f t="shared" si="11"/>
        <v>-</v>
      </c>
      <c r="AI28" s="292"/>
      <c r="AJ28" s="293" t="str">
        <f t="shared" si="12"/>
        <v>-</v>
      </c>
      <c r="AK28" s="106" t="str">
        <f t="shared" si="13"/>
        <v>-</v>
      </c>
      <c r="AL28" s="106" t="str">
        <f t="shared" si="14"/>
        <v>-</v>
      </c>
      <c r="AM28" s="288" t="str">
        <f t="shared" si="15"/>
        <v>-</v>
      </c>
      <c r="AN28" s="289" t="str">
        <f t="shared" si="16"/>
        <v>-</v>
      </c>
      <c r="AO28" s="294" t="str">
        <f t="shared" si="17"/>
        <v>-</v>
      </c>
      <c r="AP28" s="292"/>
      <c r="AQ28" s="293" t="str">
        <f t="shared" si="18"/>
        <v>-</v>
      </c>
      <c r="AR28" s="106" t="str">
        <f t="shared" si="19"/>
        <v>-</v>
      </c>
      <c r="AS28" s="106" t="str">
        <f t="shared" si="20"/>
        <v>-</v>
      </c>
      <c r="AT28" s="288" t="str">
        <f t="shared" si="21"/>
        <v>-</v>
      </c>
      <c r="AU28" s="289" t="str">
        <f t="shared" si="22"/>
        <v>-</v>
      </c>
      <c r="AV28" s="295" t="str">
        <f t="shared" si="23"/>
        <v>-</v>
      </c>
      <c r="AW28" s="296"/>
      <c r="AX28" s="293" t="str">
        <f t="shared" si="24"/>
        <v>-</v>
      </c>
      <c r="AY28" s="106" t="str">
        <f t="shared" si="25"/>
        <v>-</v>
      </c>
      <c r="AZ28" s="106" t="str">
        <f t="shared" si="26"/>
        <v>-</v>
      </c>
      <c r="BA28" s="288" t="str">
        <f t="shared" si="27"/>
        <v>-</v>
      </c>
      <c r="BB28" s="289" t="str">
        <f t="shared" si="28"/>
        <v>-</v>
      </c>
      <c r="BC28" s="297" t="str">
        <f t="shared" si="29"/>
        <v>-</v>
      </c>
      <c r="BD28" s="296"/>
      <c r="BE28" s="293" t="str">
        <f t="shared" si="44"/>
        <v>-</v>
      </c>
      <c r="BF28" s="106" t="str">
        <f t="shared" si="30"/>
        <v>-</v>
      </c>
      <c r="BG28" s="106" t="str">
        <f t="shared" si="31"/>
        <v>-</v>
      </c>
      <c r="BH28" s="288" t="str">
        <f t="shared" si="32"/>
        <v>-</v>
      </c>
      <c r="BI28" s="289" t="str">
        <f t="shared" si="33"/>
        <v>-</v>
      </c>
      <c r="BJ28" s="298" t="str">
        <f t="shared" si="34"/>
        <v>-</v>
      </c>
      <c r="BK28" s="299"/>
      <c r="BL28" s="300" t="str">
        <f>Domestic_energy_consumption!$BT$54</f>
        <v>-</v>
      </c>
      <c r="BM28" s="301" t="str">
        <f>Finshed_Product_Assembler!$BT$54</f>
        <v>-</v>
      </c>
      <c r="BN28" s="301" t="str">
        <f>Finished_Product_Processing!$BT$54</f>
        <v>-</v>
      </c>
      <c r="BO28" s="302" t="str">
        <f>'Material Production'!$BT$54</f>
        <v>-</v>
      </c>
      <c r="BP28" s="303" t="str">
        <f>'Raw Material Processing'!$BT$54</f>
        <v>-</v>
      </c>
      <c r="BQ28" s="231" t="str">
        <f t="shared" si="35"/>
        <v>-</v>
      </c>
      <c r="BR28" s="304" t="str">
        <f t="shared" si="36"/>
        <v>-</v>
      </c>
      <c r="BS28" s="305" t="str">
        <f t="shared" si="37"/>
        <v>-</v>
      </c>
      <c r="BT28" s="306" t="str">
        <f t="shared" si="38"/>
        <v>-</v>
      </c>
      <c r="BU28" s="258" t="str">
        <f t="shared" si="39"/>
        <v>-</v>
      </c>
      <c r="BV28" s="259" t="str">
        <f t="shared" si="40"/>
        <v>-</v>
      </c>
      <c r="BW28" s="307"/>
      <c r="BX28" s="308"/>
      <c r="BY28" s="300" t="str">
        <f>Domestic_energy_consumption!$BU$54</f>
        <v>-</v>
      </c>
      <c r="BZ28" s="106" t="e">
        <f t="shared" ref="BZ28:CC28" si="65">#REF!</f>
        <v>#REF!</v>
      </c>
      <c r="CA28" s="106" t="e">
        <f t="shared" si="65"/>
        <v>#REF!</v>
      </c>
      <c r="CB28" s="288" t="e">
        <f t="shared" si="65"/>
        <v>#REF!</v>
      </c>
      <c r="CC28" s="289" t="e">
        <f t="shared" si="65"/>
        <v>#REF!</v>
      </c>
      <c r="CD28" s="309" t="e">
        <f t="shared" si="42"/>
        <v>#REF!</v>
      </c>
      <c r="CE28" s="240"/>
      <c r="CF28" s="307"/>
      <c r="CG28" s="310"/>
      <c r="CH28" s="310"/>
      <c r="CI28" s="308" t="s">
        <v>215</v>
      </c>
    </row>
    <row r="29" spans="1:87">
      <c r="A29" s="311" t="s">
        <v>39</v>
      </c>
      <c r="B29" s="312">
        <f t="shared" ref="B29:W29" si="66">IF(SUM(B17:B28)=0,"-",SUM(B17:B28))</f>
        <v>168434</v>
      </c>
      <c r="C29" s="313">
        <f t="shared" si="66"/>
        <v>28490.549862385498</v>
      </c>
      <c r="D29" s="313">
        <f t="shared" si="66"/>
        <v>105297.11387431707</v>
      </c>
      <c r="E29" s="313">
        <f t="shared" si="66"/>
        <v>34646.336263297417</v>
      </c>
      <c r="F29" s="314" t="str">
        <f t="shared" si="66"/>
        <v>-</v>
      </c>
      <c r="G29" s="315" t="str">
        <f t="shared" si="66"/>
        <v>-</v>
      </c>
      <c r="H29" s="316">
        <f t="shared" si="66"/>
        <v>168434</v>
      </c>
      <c r="I29" s="317">
        <f t="shared" si="66"/>
        <v>3345366</v>
      </c>
      <c r="J29" s="318">
        <f t="shared" si="66"/>
        <v>591826.83541505481</v>
      </c>
      <c r="K29" s="318">
        <f t="shared" si="66"/>
        <v>2067509.5989465769</v>
      </c>
      <c r="L29" s="318">
        <f t="shared" si="66"/>
        <v>686029.56563836825</v>
      </c>
      <c r="M29" s="319" t="str">
        <f t="shared" si="66"/>
        <v>-</v>
      </c>
      <c r="N29" s="320" t="str">
        <f t="shared" si="66"/>
        <v>-</v>
      </c>
      <c r="O29" s="321">
        <f t="shared" si="66"/>
        <v>3345366</v>
      </c>
      <c r="P29" s="312">
        <f t="shared" si="66"/>
        <v>57520</v>
      </c>
      <c r="Q29" s="322">
        <f t="shared" si="66"/>
        <v>9228.614722559716</v>
      </c>
      <c r="R29" s="322">
        <f t="shared" si="66"/>
        <v>36359.287179105959</v>
      </c>
      <c r="S29" s="322">
        <f t="shared" si="66"/>
        <v>11932.098098334318</v>
      </c>
      <c r="T29" s="323" t="str">
        <f t="shared" si="66"/>
        <v>-</v>
      </c>
      <c r="U29" s="324" t="str">
        <f t="shared" si="66"/>
        <v>-</v>
      </c>
      <c r="V29" s="325">
        <f t="shared" si="66"/>
        <v>57520</v>
      </c>
      <c r="W29" s="326">
        <f t="shared" si="66"/>
        <v>3571320</v>
      </c>
      <c r="X29" s="327">
        <f t="shared" ref="X29:Z29" si="67">IFERROR(AVERAGE(X17:X28),"-")</f>
        <v>4.6169295786009104E-2</v>
      </c>
      <c r="Y29" s="327">
        <f t="shared" si="67"/>
        <v>0.93827534501835164</v>
      </c>
      <c r="Z29" s="327">
        <f t="shared" si="67"/>
        <v>1.5555359195639294E-2</v>
      </c>
      <c r="AA29" s="326">
        <f t="shared" ref="AA29:CD29" si="68">IF(SUM(AA17:AA28)=0,"-",SUM(AA17:AA28))</f>
        <v>18560</v>
      </c>
      <c r="AB29" s="328">
        <f t="shared" si="68"/>
        <v>2980.8398296445321</v>
      </c>
      <c r="AC29" s="328">
        <f t="shared" si="68"/>
        <v>11728.722761926825</v>
      </c>
      <c r="AD29" s="328">
        <f t="shared" si="68"/>
        <v>3850.4374084286428</v>
      </c>
      <c r="AE29" s="328" t="str">
        <f t="shared" si="68"/>
        <v>-</v>
      </c>
      <c r="AF29" s="328" t="str">
        <f t="shared" si="68"/>
        <v>-</v>
      </c>
      <c r="AG29" s="326">
        <f t="shared" si="68"/>
        <v>18560</v>
      </c>
      <c r="AH29" s="329">
        <f t="shared" si="68"/>
        <v>2.6105695580948503</v>
      </c>
      <c r="AI29" s="330">
        <f t="shared" si="68"/>
        <v>1249687</v>
      </c>
      <c r="AJ29" s="331">
        <f t="shared" si="68"/>
        <v>53806.032503213093</v>
      </c>
      <c r="AK29" s="331">
        <f t="shared" si="68"/>
        <v>513485.25167279289</v>
      </c>
      <c r="AL29" s="331">
        <f t="shared" si="68"/>
        <v>682395.71582399402</v>
      </c>
      <c r="AM29" s="331" t="str">
        <f t="shared" si="68"/>
        <v>-</v>
      </c>
      <c r="AN29" s="331" t="str">
        <f t="shared" si="68"/>
        <v>-</v>
      </c>
      <c r="AO29" s="330">
        <f t="shared" si="68"/>
        <v>1249687</v>
      </c>
      <c r="AP29" s="326">
        <f t="shared" si="68"/>
        <v>65090</v>
      </c>
      <c r="AQ29" s="332">
        <f t="shared" si="68"/>
        <v>3247.777247750837</v>
      </c>
      <c r="AR29" s="331">
        <f t="shared" si="68"/>
        <v>26168.123829044955</v>
      </c>
      <c r="AS29" s="331">
        <f t="shared" si="68"/>
        <v>35674.098923204205</v>
      </c>
      <c r="AT29" s="331" t="str">
        <f t="shared" si="68"/>
        <v>-</v>
      </c>
      <c r="AU29" s="333" t="str">
        <f t="shared" si="68"/>
        <v>-</v>
      </c>
      <c r="AV29" s="330">
        <f t="shared" si="68"/>
        <v>65090</v>
      </c>
      <c r="AW29" s="328" t="str">
        <f t="shared" si="68"/>
        <v>-</v>
      </c>
      <c r="AX29" s="332" t="str">
        <f t="shared" si="68"/>
        <v>-</v>
      </c>
      <c r="AY29" s="331" t="str">
        <f t="shared" si="68"/>
        <v>-</v>
      </c>
      <c r="AZ29" s="331" t="str">
        <f t="shared" si="68"/>
        <v>-</v>
      </c>
      <c r="BA29" s="331" t="str">
        <f t="shared" si="68"/>
        <v>-</v>
      </c>
      <c r="BB29" s="333" t="str">
        <f t="shared" si="68"/>
        <v>-</v>
      </c>
      <c r="BC29" s="331" t="str">
        <f t="shared" si="68"/>
        <v>-</v>
      </c>
      <c r="BD29" s="331" t="str">
        <f t="shared" si="68"/>
        <v>-</v>
      </c>
      <c r="BE29" s="331" t="str">
        <f t="shared" si="68"/>
        <v>-</v>
      </c>
      <c r="BF29" s="331" t="str">
        <f t="shared" si="68"/>
        <v>-</v>
      </c>
      <c r="BG29" s="331" t="str">
        <f t="shared" si="68"/>
        <v>-</v>
      </c>
      <c r="BH29" s="331" t="str">
        <f t="shared" si="68"/>
        <v>-</v>
      </c>
      <c r="BI29" s="331" t="str">
        <f t="shared" si="68"/>
        <v>-</v>
      </c>
      <c r="BJ29" s="328" t="str">
        <f t="shared" si="68"/>
        <v>-</v>
      </c>
      <c r="BK29" s="312">
        <f t="shared" si="68"/>
        <v>4699354.5</v>
      </c>
      <c r="BL29" s="313">
        <f t="shared" si="68"/>
        <v>204560</v>
      </c>
      <c r="BM29" s="313">
        <f t="shared" si="68"/>
        <v>1928039</v>
      </c>
      <c r="BN29" s="313">
        <f t="shared" si="68"/>
        <v>2566755.5</v>
      </c>
      <c r="BO29" s="314" t="str">
        <f t="shared" si="68"/>
        <v>-</v>
      </c>
      <c r="BP29" s="314" t="str">
        <f t="shared" si="68"/>
        <v>-</v>
      </c>
      <c r="BQ29" s="334">
        <f t="shared" si="68"/>
        <v>4699354.5</v>
      </c>
      <c r="BR29" s="331">
        <f t="shared" si="68"/>
        <v>2.2395331388654638</v>
      </c>
      <c r="BS29" s="335">
        <f t="shared" si="68"/>
        <v>7.6145632397153866</v>
      </c>
      <c r="BT29" s="335">
        <f t="shared" si="68"/>
        <v>0.38543676028461316</v>
      </c>
      <c r="BU29" s="336" t="str">
        <f t="shared" si="68"/>
        <v>-</v>
      </c>
      <c r="BV29" s="337" t="str">
        <f t="shared" si="68"/>
        <v>-</v>
      </c>
      <c r="BW29" s="338">
        <f t="shared" si="68"/>
        <v>2612.5</v>
      </c>
      <c r="BX29" s="339">
        <f t="shared" si="68"/>
        <v>13062</v>
      </c>
      <c r="BY29" s="315" t="str">
        <f t="shared" si="68"/>
        <v>-</v>
      </c>
      <c r="BZ29" s="328" t="e">
        <f t="shared" si="68"/>
        <v>#REF!</v>
      </c>
      <c r="CA29" s="328" t="e">
        <f t="shared" si="68"/>
        <v>#REF!</v>
      </c>
      <c r="CB29" s="328" t="e">
        <f t="shared" si="68"/>
        <v>#REF!</v>
      </c>
      <c r="CC29" s="333" t="e">
        <f t="shared" si="68"/>
        <v>#REF!</v>
      </c>
      <c r="CD29" s="333" t="e">
        <f t="shared" si="68"/>
        <v>#REF!</v>
      </c>
      <c r="CE29" s="340"/>
      <c r="CF29" s="338" t="str">
        <f t="shared" ref="CF29:CI29" si="69">IF(SUM(CF17:CF28)=0,"-",SUM(CF17:CF28))</f>
        <v>-</v>
      </c>
      <c r="CG29" s="320" t="str">
        <f t="shared" si="69"/>
        <v>-</v>
      </c>
      <c r="CH29" s="320" t="str">
        <f t="shared" si="69"/>
        <v>-</v>
      </c>
      <c r="CI29" s="341" t="str">
        <f t="shared" si="69"/>
        <v>-</v>
      </c>
    </row>
    <row r="30" spans="1:87">
      <c r="A30" s="342"/>
      <c r="B30" s="342"/>
      <c r="C30" s="342"/>
      <c r="D30" s="342"/>
      <c r="E30" s="342"/>
      <c r="F30" s="342"/>
      <c r="G30" s="342"/>
      <c r="H30" s="342"/>
      <c r="I30" s="342"/>
      <c r="J30" s="342"/>
      <c r="K30" s="342"/>
      <c r="L30" s="342"/>
      <c r="M30" s="342"/>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row>
    <row r="31" spans="1:87">
      <c r="O31" s="343"/>
      <c r="P31" s="343"/>
      <c r="Q31" s="343"/>
      <c r="BR31" s="23"/>
    </row>
    <row r="32" spans="1:87">
      <c r="A32" s="1527" t="s">
        <v>216</v>
      </c>
      <c r="B32" s="1530" t="s">
        <v>217</v>
      </c>
      <c r="C32" s="1531"/>
      <c r="D32" s="344">
        <f>C29</f>
        <v>28490.549862385498</v>
      </c>
      <c r="I32" s="23"/>
      <c r="Q32" s="343"/>
      <c r="BR32" s="23"/>
    </row>
    <row r="33" spans="1:70" ht="14.4">
      <c r="A33" s="1528"/>
      <c r="B33" s="1532" t="s">
        <v>218</v>
      </c>
      <c r="C33" s="1533"/>
      <c r="D33" s="345">
        <f>J29</f>
        <v>591826.83541505481</v>
      </c>
      <c r="I33" s="346"/>
      <c r="BR33" s="23"/>
    </row>
    <row r="34" spans="1:70" ht="14.4">
      <c r="A34" s="1528"/>
      <c r="B34" s="1534" t="s">
        <v>219</v>
      </c>
      <c r="C34" s="1533"/>
      <c r="D34" s="345">
        <f>Q29</f>
        <v>9228.614722559716</v>
      </c>
      <c r="I34" s="346"/>
      <c r="BR34" s="23"/>
    </row>
    <row r="35" spans="1:70" ht="14.4">
      <c r="A35" s="1528"/>
      <c r="B35" s="1534" t="s">
        <v>220</v>
      </c>
      <c r="C35" s="1533"/>
      <c r="D35" s="347">
        <f>AB29</f>
        <v>2980.8398296445321</v>
      </c>
      <c r="I35" s="346"/>
      <c r="BR35" s="23"/>
    </row>
    <row r="36" spans="1:70" ht="14.4">
      <c r="A36" s="1528"/>
      <c r="B36" s="1559" t="s">
        <v>221</v>
      </c>
      <c r="C36" s="1533"/>
      <c r="D36" s="347">
        <f>IF(SUM(AJ29,AQ29)=0,"-",SUM(AJ29,AQ29))</f>
        <v>57053.809750963934</v>
      </c>
      <c r="I36" s="346"/>
      <c r="BR36" s="23"/>
    </row>
    <row r="37" spans="1:70" ht="14.4">
      <c r="A37" s="1529"/>
      <c r="B37" s="1560" t="s">
        <v>222</v>
      </c>
      <c r="C37" s="1533"/>
      <c r="D37" s="347" t="str">
        <f>BE29</f>
        <v>-</v>
      </c>
      <c r="I37" s="346"/>
      <c r="BR37" s="23"/>
    </row>
    <row r="38" spans="1:70">
      <c r="A38" s="1562" t="s">
        <v>2</v>
      </c>
      <c r="B38" s="1552" t="s">
        <v>217</v>
      </c>
      <c r="C38" s="1533"/>
      <c r="D38" s="345">
        <f>D29</f>
        <v>105297.11387431707</v>
      </c>
      <c r="I38" s="23"/>
      <c r="BR38" s="23"/>
    </row>
    <row r="39" spans="1:70">
      <c r="A39" s="1528"/>
      <c r="B39" s="1532" t="s">
        <v>218</v>
      </c>
      <c r="C39" s="1533"/>
      <c r="D39" s="345">
        <f>K29</f>
        <v>2067509.5989465769</v>
      </c>
      <c r="BR39" s="23"/>
    </row>
    <row r="40" spans="1:70">
      <c r="A40" s="1528"/>
      <c r="B40" s="1534" t="s">
        <v>219</v>
      </c>
      <c r="C40" s="1533"/>
      <c r="D40" s="345">
        <f>R29</f>
        <v>36359.287179105959</v>
      </c>
      <c r="BR40" s="23"/>
    </row>
    <row r="41" spans="1:70">
      <c r="A41" s="1528"/>
      <c r="B41" s="1534" t="s">
        <v>220</v>
      </c>
      <c r="C41" s="1533"/>
      <c r="D41" s="347">
        <f>AC29</f>
        <v>11728.722761926825</v>
      </c>
      <c r="BR41" s="23"/>
    </row>
    <row r="42" spans="1:70">
      <c r="A42" s="1528"/>
      <c r="B42" s="1559" t="s">
        <v>221</v>
      </c>
      <c r="C42" s="1533"/>
      <c r="D42" s="347">
        <f>IF(SUM(AK29,AR29)=0,"-",SUM(AK29,AR29))</f>
        <v>539653.37550183781</v>
      </c>
      <c r="BR42" s="23"/>
    </row>
    <row r="43" spans="1:70">
      <c r="A43" s="1529"/>
      <c r="B43" s="1560" t="s">
        <v>222</v>
      </c>
      <c r="C43" s="1533"/>
      <c r="D43" s="347" t="str">
        <f>BF29</f>
        <v>-</v>
      </c>
      <c r="BR43" s="23"/>
    </row>
    <row r="44" spans="1:70">
      <c r="A44" s="1562" t="s">
        <v>223</v>
      </c>
      <c r="B44" s="1552" t="s">
        <v>217</v>
      </c>
      <c r="C44" s="1533"/>
      <c r="D44" s="345">
        <f>E29</f>
        <v>34646.336263297417</v>
      </c>
      <c r="BR44" s="23"/>
    </row>
    <row r="45" spans="1:70">
      <c r="A45" s="1528"/>
      <c r="B45" s="1532" t="s">
        <v>218</v>
      </c>
      <c r="C45" s="1533"/>
      <c r="D45" s="345">
        <f>L29</f>
        <v>686029.56563836825</v>
      </c>
      <c r="BR45" s="23"/>
    </row>
    <row r="46" spans="1:70">
      <c r="A46" s="1528"/>
      <c r="B46" s="1534" t="s">
        <v>219</v>
      </c>
      <c r="C46" s="1533"/>
      <c r="D46" s="345">
        <f>S29</f>
        <v>11932.098098334318</v>
      </c>
      <c r="BR46" s="23"/>
    </row>
    <row r="47" spans="1:70">
      <c r="A47" s="1528"/>
      <c r="B47" s="1534" t="s">
        <v>220</v>
      </c>
      <c r="C47" s="1533"/>
      <c r="D47" s="347">
        <f>AD29</f>
        <v>3850.4374084286428</v>
      </c>
      <c r="BR47" s="23"/>
    </row>
    <row r="48" spans="1:70">
      <c r="A48" s="1528"/>
      <c r="B48" s="1559" t="s">
        <v>221</v>
      </c>
      <c r="C48" s="1533"/>
      <c r="D48" s="347">
        <f>IF(SUM(AL29,AS29)=0,"-",SUM(AL29,AS29))</f>
        <v>718069.81474719825</v>
      </c>
      <c r="BR48" s="23"/>
    </row>
    <row r="49" spans="1:70">
      <c r="A49" s="1529"/>
      <c r="B49" s="1560" t="s">
        <v>222</v>
      </c>
      <c r="C49" s="1533"/>
      <c r="D49" s="347" t="str">
        <f>BG29</f>
        <v>-</v>
      </c>
      <c r="BR49" s="23"/>
    </row>
    <row r="50" spans="1:70">
      <c r="A50" s="1561" t="s">
        <v>34</v>
      </c>
      <c r="B50" s="1552" t="s">
        <v>217</v>
      </c>
      <c r="C50" s="1533"/>
      <c r="D50" s="347" t="str">
        <f>F29</f>
        <v>-</v>
      </c>
      <c r="BR50" s="23"/>
    </row>
    <row r="51" spans="1:70">
      <c r="A51" s="1528"/>
      <c r="B51" s="1532" t="s">
        <v>218</v>
      </c>
      <c r="C51" s="1533"/>
      <c r="D51" s="347" t="str">
        <f>M29</f>
        <v>-</v>
      </c>
      <c r="BR51" s="23"/>
    </row>
    <row r="52" spans="1:70">
      <c r="A52" s="1528"/>
      <c r="B52" s="1534" t="s">
        <v>219</v>
      </c>
      <c r="C52" s="1533"/>
      <c r="D52" s="347" t="str">
        <f>T29</f>
        <v>-</v>
      </c>
      <c r="BR52" s="23"/>
    </row>
    <row r="53" spans="1:70">
      <c r="A53" s="1528"/>
      <c r="B53" s="1534" t="s">
        <v>220</v>
      </c>
      <c r="C53" s="1533"/>
      <c r="D53" s="347" t="str">
        <f>AE29</f>
        <v>-</v>
      </c>
      <c r="BR53" s="23"/>
    </row>
    <row r="54" spans="1:70">
      <c r="A54" s="1528"/>
      <c r="B54" s="1559" t="s">
        <v>221</v>
      </c>
      <c r="C54" s="1533"/>
      <c r="D54" s="347" t="str">
        <f>IF(SUM(AM29,AT29)=0,"-",SUM(AM29,AT29))</f>
        <v>-</v>
      </c>
      <c r="BR54" s="23"/>
    </row>
    <row r="55" spans="1:70">
      <c r="A55" s="1529"/>
      <c r="B55" s="1560" t="s">
        <v>222</v>
      </c>
      <c r="C55" s="1533"/>
      <c r="D55" s="347" t="str">
        <f>BH29</f>
        <v>-</v>
      </c>
      <c r="BR55" s="23"/>
    </row>
    <row r="56" spans="1:70">
      <c r="A56" s="1561" t="s">
        <v>224</v>
      </c>
      <c r="B56" s="1552" t="s">
        <v>217</v>
      </c>
      <c r="C56" s="1533"/>
      <c r="D56" s="347" t="str">
        <f>G29</f>
        <v>-</v>
      </c>
      <c r="BR56" s="23"/>
    </row>
    <row r="57" spans="1:70">
      <c r="A57" s="1528"/>
      <c r="B57" s="1532" t="s">
        <v>218</v>
      </c>
      <c r="C57" s="1533"/>
      <c r="D57" s="347" t="str">
        <f>N29</f>
        <v>-</v>
      </c>
      <c r="BR57" s="23"/>
    </row>
    <row r="58" spans="1:70">
      <c r="A58" s="1528"/>
      <c r="B58" s="1534" t="s">
        <v>219</v>
      </c>
      <c r="C58" s="1533"/>
      <c r="D58" s="347" t="str">
        <f>U29</f>
        <v>-</v>
      </c>
      <c r="BR58" s="23"/>
    </row>
    <row r="59" spans="1:70">
      <c r="A59" s="1528"/>
      <c r="B59" s="1534" t="s">
        <v>220</v>
      </c>
      <c r="C59" s="1533"/>
      <c r="D59" s="347" t="str">
        <f>AF29</f>
        <v>-</v>
      </c>
      <c r="BR59" s="23"/>
    </row>
    <row r="60" spans="1:70">
      <c r="A60" s="1528"/>
      <c r="B60" s="1559" t="s">
        <v>221</v>
      </c>
      <c r="C60" s="1533"/>
      <c r="D60" s="347" t="str">
        <f>IF(SUM(AN29,AU29)=0,"-",SUM(AN29,AU29))</f>
        <v>-</v>
      </c>
      <c r="BR60" s="23"/>
    </row>
    <row r="61" spans="1:70">
      <c r="A61" s="1543"/>
      <c r="B61" s="1563" t="s">
        <v>222</v>
      </c>
      <c r="C61" s="1564"/>
      <c r="D61" s="348" t="str">
        <f>BI29</f>
        <v>-</v>
      </c>
      <c r="BR61" s="23"/>
    </row>
    <row r="62" spans="1:70">
      <c r="BR62" s="23"/>
    </row>
    <row r="63" spans="1:70" ht="26.4">
      <c r="A63" s="349" t="s">
        <v>225</v>
      </c>
      <c r="B63" s="350">
        <f>B29</f>
        <v>168434</v>
      </c>
      <c r="BR63" s="23"/>
    </row>
    <row r="64" spans="1:70" ht="26.4">
      <c r="A64" s="351" t="s">
        <v>226</v>
      </c>
      <c r="B64" s="352">
        <f>I29</f>
        <v>3345366</v>
      </c>
      <c r="BR64" s="23"/>
    </row>
    <row r="65" spans="1:70">
      <c r="A65" s="353" t="s">
        <v>227</v>
      </c>
      <c r="B65" s="354">
        <f>P29</f>
        <v>57520</v>
      </c>
      <c r="BR65" s="23"/>
    </row>
    <row r="66" spans="1:70">
      <c r="BR66" s="23"/>
    </row>
    <row r="67" spans="1:70">
      <c r="A67" s="355" t="s">
        <v>228</v>
      </c>
      <c r="B67" s="350">
        <f>SUM(B63,B64)</f>
        <v>3513800</v>
      </c>
      <c r="BR67" s="23"/>
    </row>
    <row r="68" spans="1:70">
      <c r="A68" s="356" t="s">
        <v>229</v>
      </c>
      <c r="B68" s="352">
        <f>SUM(B63:B65)</f>
        <v>3571320</v>
      </c>
      <c r="BR68" s="23"/>
    </row>
    <row r="69" spans="1:70">
      <c r="A69" s="357" t="s">
        <v>230</v>
      </c>
      <c r="B69" s="354">
        <f>SUM(B63,B65)</f>
        <v>225954</v>
      </c>
      <c r="BR69" s="23"/>
    </row>
    <row r="70" spans="1:70">
      <c r="BR70" s="23"/>
    </row>
    <row r="71" spans="1:70">
      <c r="BR71" s="23"/>
    </row>
    <row r="72" spans="1:70">
      <c r="BR72" s="23"/>
    </row>
    <row r="73" spans="1:70">
      <c r="BR73" s="23"/>
    </row>
    <row r="74" spans="1:70">
      <c r="BR74" s="23"/>
    </row>
    <row r="75" spans="1:70">
      <c r="BR75" s="23"/>
    </row>
    <row r="76" spans="1:70">
      <c r="BR76" s="23"/>
    </row>
    <row r="77" spans="1:70">
      <c r="BR77" s="23"/>
    </row>
    <row r="78" spans="1:70">
      <c r="BR78" s="23"/>
    </row>
    <row r="79" spans="1:70">
      <c r="BR79" s="23"/>
    </row>
    <row r="80" spans="1:70">
      <c r="BR80" s="23"/>
    </row>
    <row r="81" spans="70:70">
      <c r="BR81" s="23"/>
    </row>
    <row r="82" spans="70:70">
      <c r="BR82" s="23"/>
    </row>
    <row r="83" spans="70:70">
      <c r="BR83" s="23"/>
    </row>
    <row r="84" spans="70:70">
      <c r="BR84" s="23"/>
    </row>
    <row r="85" spans="70:70">
      <c r="BR85" s="23"/>
    </row>
    <row r="86" spans="70:70">
      <c r="BR86" s="23"/>
    </row>
    <row r="87" spans="70:70">
      <c r="BR87" s="23"/>
    </row>
    <row r="88" spans="70:70">
      <c r="BR88" s="23"/>
    </row>
    <row r="89" spans="70:70">
      <c r="BR89" s="23"/>
    </row>
    <row r="90" spans="70:70">
      <c r="BR90" s="23"/>
    </row>
    <row r="91" spans="70:70">
      <c r="BR91" s="23"/>
    </row>
    <row r="92" spans="70:70">
      <c r="BR92" s="23"/>
    </row>
    <row r="93" spans="70:70">
      <c r="BR93" s="23"/>
    </row>
    <row r="94" spans="70:70">
      <c r="BR94" s="23"/>
    </row>
    <row r="95" spans="70:70">
      <c r="BR95" s="23"/>
    </row>
    <row r="96" spans="70:70">
      <c r="BR96" s="23"/>
    </row>
    <row r="97" spans="70:70">
      <c r="BR97" s="23"/>
    </row>
    <row r="98" spans="70:70">
      <c r="BR98" s="23"/>
    </row>
    <row r="99" spans="70:70">
      <c r="BR99" s="23"/>
    </row>
    <row r="100" spans="70:70">
      <c r="BR100" s="23"/>
    </row>
    <row r="101" spans="70:70">
      <c r="BR101" s="23"/>
    </row>
    <row r="102" spans="70:70">
      <c r="BR102" s="23"/>
    </row>
    <row r="103" spans="70:70">
      <c r="BR103" s="23"/>
    </row>
    <row r="104" spans="70:70">
      <c r="BR104" s="23"/>
    </row>
    <row r="105" spans="70:70">
      <c r="BR105" s="23"/>
    </row>
    <row r="106" spans="70:70">
      <c r="BR106" s="23"/>
    </row>
    <row r="107" spans="70:70">
      <c r="BR107" s="23"/>
    </row>
    <row r="108" spans="70:70">
      <c r="BR108" s="23"/>
    </row>
    <row r="109" spans="70:70">
      <c r="BR109" s="23"/>
    </row>
    <row r="110" spans="70:70">
      <c r="BR110" s="23"/>
    </row>
    <row r="111" spans="70:70">
      <c r="BR111" s="23"/>
    </row>
    <row r="112" spans="70:70">
      <c r="BR112" s="23"/>
    </row>
    <row r="113" spans="70:70">
      <c r="BR113" s="23"/>
    </row>
    <row r="114" spans="70:70">
      <c r="BR114" s="23"/>
    </row>
    <row r="115" spans="70:70">
      <c r="BR115" s="23"/>
    </row>
    <row r="116" spans="70:70">
      <c r="BR116" s="23"/>
    </row>
    <row r="117" spans="70:70">
      <c r="BR117" s="23"/>
    </row>
    <row r="118" spans="70:70">
      <c r="BR118" s="23"/>
    </row>
    <row r="119" spans="70:70">
      <c r="BR119" s="23"/>
    </row>
    <row r="120" spans="70:70">
      <c r="BR120" s="23"/>
    </row>
    <row r="121" spans="70:70">
      <c r="BR121" s="23"/>
    </row>
    <row r="122" spans="70:70">
      <c r="BR122" s="23"/>
    </row>
    <row r="123" spans="70:70">
      <c r="BR123" s="23"/>
    </row>
    <row r="124" spans="70:70">
      <c r="BR124" s="23"/>
    </row>
    <row r="125" spans="70:70">
      <c r="BR125" s="23"/>
    </row>
    <row r="126" spans="70:70">
      <c r="BR126" s="23"/>
    </row>
    <row r="127" spans="70:70">
      <c r="BR127" s="23"/>
    </row>
    <row r="128" spans="70:70">
      <c r="BR128" s="23"/>
    </row>
    <row r="129" spans="70:70">
      <c r="BR129" s="23"/>
    </row>
    <row r="130" spans="70:70">
      <c r="BR130" s="23"/>
    </row>
    <row r="131" spans="70:70">
      <c r="BR131" s="23"/>
    </row>
    <row r="132" spans="70:70">
      <c r="BR132" s="23"/>
    </row>
    <row r="133" spans="70:70">
      <c r="BR133" s="23"/>
    </row>
    <row r="134" spans="70:70">
      <c r="BR134" s="23"/>
    </row>
    <row r="135" spans="70:70">
      <c r="BR135" s="23"/>
    </row>
    <row r="136" spans="70:70">
      <c r="BR136" s="23"/>
    </row>
    <row r="137" spans="70:70">
      <c r="BR137" s="23"/>
    </row>
    <row r="138" spans="70:70">
      <c r="BR138" s="23"/>
    </row>
    <row r="139" spans="70:70">
      <c r="BR139" s="23"/>
    </row>
    <row r="140" spans="70:70">
      <c r="BR140" s="23"/>
    </row>
    <row r="141" spans="70:70">
      <c r="BR141" s="23"/>
    </row>
    <row r="142" spans="70:70">
      <c r="BR142" s="23"/>
    </row>
    <row r="143" spans="70:70">
      <c r="BR143" s="23"/>
    </row>
    <row r="144" spans="70:70">
      <c r="BR144" s="23"/>
    </row>
    <row r="145" spans="70:70">
      <c r="BR145" s="23"/>
    </row>
    <row r="146" spans="70:70">
      <c r="BR146" s="23"/>
    </row>
    <row r="147" spans="70:70">
      <c r="BR147" s="23"/>
    </row>
    <row r="148" spans="70:70">
      <c r="BR148" s="23"/>
    </row>
    <row r="149" spans="70:70">
      <c r="BR149" s="23"/>
    </row>
    <row r="150" spans="70:70">
      <c r="BR150" s="23"/>
    </row>
    <row r="151" spans="70:70">
      <c r="BR151" s="23"/>
    </row>
    <row r="152" spans="70:70">
      <c r="BR152" s="23"/>
    </row>
    <row r="153" spans="70:70">
      <c r="BR153" s="23"/>
    </row>
    <row r="154" spans="70:70">
      <c r="BR154" s="23"/>
    </row>
    <row r="155" spans="70:70">
      <c r="BR155" s="23"/>
    </row>
    <row r="156" spans="70:70">
      <c r="BR156" s="23"/>
    </row>
    <row r="157" spans="70:70">
      <c r="BR157" s="23"/>
    </row>
    <row r="158" spans="70:70">
      <c r="BR158" s="23"/>
    </row>
    <row r="159" spans="70:70">
      <c r="BR159" s="23"/>
    </row>
    <row r="160" spans="70:70">
      <c r="BR160" s="23"/>
    </row>
    <row r="161" spans="70:70">
      <c r="BR161" s="23"/>
    </row>
    <row r="162" spans="70:70">
      <c r="BR162" s="23"/>
    </row>
    <row r="163" spans="70:70">
      <c r="BR163" s="23"/>
    </row>
    <row r="164" spans="70:70">
      <c r="BR164" s="23"/>
    </row>
    <row r="165" spans="70:70">
      <c r="BR165" s="23"/>
    </row>
    <row r="166" spans="70:70">
      <c r="BR166" s="23"/>
    </row>
    <row r="167" spans="70:70">
      <c r="BR167" s="23"/>
    </row>
    <row r="168" spans="70:70">
      <c r="BR168" s="23"/>
    </row>
    <row r="169" spans="70:70">
      <c r="BR169" s="23"/>
    </row>
    <row r="170" spans="70:70">
      <c r="BR170" s="23"/>
    </row>
    <row r="171" spans="70:70">
      <c r="BR171" s="23"/>
    </row>
    <row r="172" spans="70:70">
      <c r="BR172" s="23"/>
    </row>
    <row r="173" spans="70:70">
      <c r="BR173" s="23"/>
    </row>
    <row r="174" spans="70:70">
      <c r="BR174" s="23"/>
    </row>
    <row r="175" spans="70:70">
      <c r="BR175" s="23"/>
    </row>
    <row r="176" spans="70:70">
      <c r="BR176" s="23"/>
    </row>
    <row r="177" spans="70:70">
      <c r="BR177" s="23"/>
    </row>
    <row r="178" spans="70:70">
      <c r="BR178" s="23"/>
    </row>
    <row r="179" spans="70:70">
      <c r="BR179" s="23"/>
    </row>
    <row r="180" spans="70:70">
      <c r="BR180" s="23"/>
    </row>
    <row r="181" spans="70:70">
      <c r="BR181" s="23"/>
    </row>
    <row r="182" spans="70:70">
      <c r="BR182" s="23"/>
    </row>
    <row r="183" spans="70:70">
      <c r="BR183" s="23"/>
    </row>
    <row r="184" spans="70:70">
      <c r="BR184" s="23"/>
    </row>
    <row r="185" spans="70:70">
      <c r="BR185" s="23"/>
    </row>
    <row r="186" spans="70:70">
      <c r="BR186" s="23"/>
    </row>
    <row r="187" spans="70:70">
      <c r="BR187" s="23"/>
    </row>
    <row r="188" spans="70:70">
      <c r="BR188" s="23"/>
    </row>
    <row r="189" spans="70:70">
      <c r="BR189" s="23"/>
    </row>
    <row r="190" spans="70:70">
      <c r="BR190" s="23"/>
    </row>
    <row r="191" spans="70:70">
      <c r="BR191" s="23"/>
    </row>
    <row r="192" spans="70:70">
      <c r="BR192" s="23"/>
    </row>
    <row r="193" spans="70:70">
      <c r="BR193" s="23"/>
    </row>
    <row r="194" spans="70:70">
      <c r="BR194" s="23"/>
    </row>
    <row r="195" spans="70:70">
      <c r="BR195" s="23"/>
    </row>
    <row r="196" spans="70:70">
      <c r="BR196" s="23"/>
    </row>
    <row r="197" spans="70:70">
      <c r="BR197" s="23"/>
    </row>
    <row r="198" spans="70:70">
      <c r="BR198" s="23"/>
    </row>
    <row r="199" spans="70:70">
      <c r="BR199" s="23"/>
    </row>
    <row r="200" spans="70:70">
      <c r="BR200" s="23"/>
    </row>
    <row r="201" spans="70:70">
      <c r="BR201" s="23"/>
    </row>
    <row r="202" spans="70:70">
      <c r="BR202" s="23"/>
    </row>
    <row r="203" spans="70:70">
      <c r="BR203" s="23"/>
    </row>
    <row r="204" spans="70:70">
      <c r="BR204" s="23"/>
    </row>
    <row r="205" spans="70:70">
      <c r="BR205" s="23"/>
    </row>
    <row r="206" spans="70:70">
      <c r="BR206" s="23"/>
    </row>
    <row r="207" spans="70:70">
      <c r="BR207" s="23"/>
    </row>
    <row r="208" spans="70:70">
      <c r="BR208" s="23"/>
    </row>
    <row r="209" spans="70:70">
      <c r="BR209" s="23"/>
    </row>
    <row r="210" spans="70:70">
      <c r="BR210" s="23"/>
    </row>
    <row r="211" spans="70:70">
      <c r="BR211" s="23"/>
    </row>
    <row r="212" spans="70:70">
      <c r="BR212" s="23"/>
    </row>
    <row r="213" spans="70:70">
      <c r="BR213" s="23"/>
    </row>
    <row r="214" spans="70:70">
      <c r="BR214" s="23"/>
    </row>
    <row r="215" spans="70:70">
      <c r="BR215" s="23"/>
    </row>
    <row r="216" spans="70:70">
      <c r="BR216" s="23"/>
    </row>
    <row r="217" spans="70:70">
      <c r="BR217" s="23"/>
    </row>
    <row r="218" spans="70:70">
      <c r="BR218" s="23"/>
    </row>
    <row r="219" spans="70:70">
      <c r="BR219" s="23"/>
    </row>
    <row r="220" spans="70:70">
      <c r="BR220" s="23"/>
    </row>
    <row r="221" spans="70:70">
      <c r="BR221" s="23"/>
    </row>
    <row r="222" spans="70:70">
      <c r="BR222" s="23"/>
    </row>
    <row r="223" spans="70:70">
      <c r="BR223" s="23"/>
    </row>
    <row r="224" spans="70:70">
      <c r="BR224" s="23"/>
    </row>
    <row r="225" spans="70:70">
      <c r="BR225" s="23"/>
    </row>
    <row r="226" spans="70:70">
      <c r="BR226" s="23"/>
    </row>
    <row r="227" spans="70:70">
      <c r="BR227" s="23"/>
    </row>
    <row r="228" spans="70:70">
      <c r="BR228" s="23"/>
    </row>
    <row r="229" spans="70:70">
      <c r="BR229" s="23"/>
    </row>
    <row r="230" spans="70:70">
      <c r="BR230" s="23"/>
    </row>
    <row r="231" spans="70:70">
      <c r="BR231" s="23"/>
    </row>
    <row r="232" spans="70:70">
      <c r="BR232" s="23"/>
    </row>
    <row r="233" spans="70:70">
      <c r="BR233" s="23"/>
    </row>
    <row r="234" spans="70:70">
      <c r="BR234" s="23"/>
    </row>
    <row r="235" spans="70:70">
      <c r="BR235" s="23"/>
    </row>
    <row r="236" spans="70:70">
      <c r="BR236" s="23"/>
    </row>
    <row r="237" spans="70:70">
      <c r="BR237" s="23"/>
    </row>
    <row r="238" spans="70:70">
      <c r="BR238" s="23"/>
    </row>
    <row r="239" spans="70:70">
      <c r="BR239" s="23"/>
    </row>
    <row r="240" spans="70:70">
      <c r="BR240" s="23"/>
    </row>
    <row r="241" spans="70:70">
      <c r="BR241" s="23"/>
    </row>
    <row r="242" spans="70:70">
      <c r="BR242" s="23"/>
    </row>
    <row r="243" spans="70:70">
      <c r="BR243" s="23"/>
    </row>
    <row r="244" spans="70:70">
      <c r="BR244" s="23"/>
    </row>
    <row r="245" spans="70:70">
      <c r="BR245" s="23"/>
    </row>
    <row r="246" spans="70:70">
      <c r="BR246" s="23"/>
    </row>
    <row r="247" spans="70:70">
      <c r="BR247" s="23"/>
    </row>
    <row r="248" spans="70:70">
      <c r="BR248" s="23"/>
    </row>
    <row r="249" spans="70:70">
      <c r="BR249" s="23"/>
    </row>
    <row r="250" spans="70:70">
      <c r="BR250" s="23"/>
    </row>
    <row r="251" spans="70:70">
      <c r="BR251" s="23"/>
    </row>
    <row r="252" spans="70:70">
      <c r="BR252" s="23"/>
    </row>
    <row r="253" spans="70:70">
      <c r="BR253" s="23"/>
    </row>
    <row r="254" spans="70:70">
      <c r="BR254" s="23"/>
    </row>
    <row r="255" spans="70:70">
      <c r="BR255" s="23"/>
    </row>
    <row r="256" spans="70:70">
      <c r="BR256" s="23"/>
    </row>
    <row r="257" spans="70:70">
      <c r="BR257" s="23"/>
    </row>
    <row r="258" spans="70:70">
      <c r="BR258" s="23"/>
    </row>
    <row r="259" spans="70:70">
      <c r="BR259" s="23"/>
    </row>
    <row r="260" spans="70:70">
      <c r="BR260" s="23"/>
    </row>
    <row r="261" spans="70:70">
      <c r="BR261" s="23"/>
    </row>
    <row r="262" spans="70:70">
      <c r="BR262" s="23"/>
    </row>
    <row r="263" spans="70:70">
      <c r="BR263" s="23"/>
    </row>
    <row r="264" spans="70:70">
      <c r="BR264" s="23"/>
    </row>
    <row r="265" spans="70:70">
      <c r="BR265" s="23"/>
    </row>
    <row r="266" spans="70:70">
      <c r="BR266" s="23"/>
    </row>
    <row r="267" spans="70:70">
      <c r="BR267" s="23"/>
    </row>
    <row r="268" spans="70:70">
      <c r="BR268" s="23"/>
    </row>
    <row r="269" spans="70:70">
      <c r="BR269" s="23"/>
    </row>
    <row r="270" spans="70:70">
      <c r="BR270" s="23"/>
    </row>
    <row r="271" spans="70:70">
      <c r="BR271" s="23"/>
    </row>
    <row r="272" spans="70:70">
      <c r="BR272" s="23"/>
    </row>
    <row r="273" spans="70:70">
      <c r="BR273" s="23"/>
    </row>
    <row r="274" spans="70:70">
      <c r="BR274" s="23"/>
    </row>
    <row r="275" spans="70:70">
      <c r="BR275" s="23"/>
    </row>
    <row r="276" spans="70:70">
      <c r="BR276" s="23"/>
    </row>
    <row r="277" spans="70:70">
      <c r="BR277" s="23"/>
    </row>
    <row r="278" spans="70:70">
      <c r="BR278" s="23"/>
    </row>
    <row r="279" spans="70:70">
      <c r="BR279" s="23"/>
    </row>
    <row r="280" spans="70:70">
      <c r="BR280" s="23"/>
    </row>
    <row r="281" spans="70:70">
      <c r="BR281" s="23"/>
    </row>
    <row r="282" spans="70:70">
      <c r="BR282" s="23"/>
    </row>
    <row r="283" spans="70:70">
      <c r="BR283" s="23"/>
    </row>
    <row r="284" spans="70:70">
      <c r="BR284" s="23"/>
    </row>
    <row r="285" spans="70:70">
      <c r="BR285" s="23"/>
    </row>
    <row r="286" spans="70:70">
      <c r="BR286" s="23"/>
    </row>
    <row r="287" spans="70:70">
      <c r="BR287" s="23"/>
    </row>
    <row r="288" spans="70:70">
      <c r="BR288" s="23"/>
    </row>
    <row r="289" spans="70:70">
      <c r="BR289" s="23"/>
    </row>
    <row r="290" spans="70:70">
      <c r="BR290" s="23"/>
    </row>
    <row r="291" spans="70:70">
      <c r="BR291" s="23"/>
    </row>
    <row r="292" spans="70:70">
      <c r="BR292" s="23"/>
    </row>
    <row r="293" spans="70:70">
      <c r="BR293" s="23"/>
    </row>
    <row r="294" spans="70:70">
      <c r="BR294" s="23"/>
    </row>
    <row r="295" spans="70:70">
      <c r="BR295" s="23"/>
    </row>
    <row r="296" spans="70:70">
      <c r="BR296" s="23"/>
    </row>
    <row r="297" spans="70:70">
      <c r="BR297" s="23"/>
    </row>
    <row r="298" spans="70:70">
      <c r="BR298" s="23"/>
    </row>
    <row r="299" spans="70:70">
      <c r="BR299" s="23"/>
    </row>
    <row r="300" spans="70:70">
      <c r="BR300" s="23"/>
    </row>
    <row r="301" spans="70:70">
      <c r="BR301" s="23"/>
    </row>
    <row r="302" spans="70:70">
      <c r="BR302" s="23"/>
    </row>
    <row r="303" spans="70:70">
      <c r="BR303" s="23"/>
    </row>
    <row r="304" spans="70:70">
      <c r="BR304" s="23"/>
    </row>
    <row r="305" spans="70:70">
      <c r="BR305" s="23"/>
    </row>
    <row r="306" spans="70:70">
      <c r="BR306" s="23"/>
    </row>
    <row r="307" spans="70:70">
      <c r="BR307" s="23"/>
    </row>
    <row r="308" spans="70:70">
      <c r="BR308" s="23"/>
    </row>
    <row r="309" spans="70:70">
      <c r="BR309" s="23"/>
    </row>
    <row r="310" spans="70:70">
      <c r="BR310" s="23"/>
    </row>
    <row r="311" spans="70:70">
      <c r="BR311" s="23"/>
    </row>
    <row r="312" spans="70:70">
      <c r="BR312" s="23"/>
    </row>
    <row r="313" spans="70:70">
      <c r="BR313" s="23"/>
    </row>
    <row r="314" spans="70:70">
      <c r="BR314" s="23"/>
    </row>
    <row r="315" spans="70:70">
      <c r="BR315" s="23"/>
    </row>
    <row r="316" spans="70:70">
      <c r="BR316" s="23"/>
    </row>
    <row r="317" spans="70:70">
      <c r="BR317" s="23"/>
    </row>
    <row r="318" spans="70:70">
      <c r="BR318" s="23"/>
    </row>
    <row r="319" spans="70:70">
      <c r="BR319" s="23"/>
    </row>
    <row r="320" spans="70:70">
      <c r="BR320" s="23"/>
    </row>
    <row r="321" spans="70:70">
      <c r="BR321" s="23"/>
    </row>
    <row r="322" spans="70:70">
      <c r="BR322" s="23"/>
    </row>
    <row r="323" spans="70:70">
      <c r="BR323" s="23"/>
    </row>
    <row r="324" spans="70:70">
      <c r="BR324" s="23"/>
    </row>
    <row r="325" spans="70:70">
      <c r="BR325" s="23"/>
    </row>
    <row r="326" spans="70:70">
      <c r="BR326" s="23"/>
    </row>
    <row r="327" spans="70:70">
      <c r="BR327" s="23"/>
    </row>
    <row r="328" spans="70:70">
      <c r="BR328" s="23"/>
    </row>
    <row r="329" spans="70:70">
      <c r="BR329" s="23"/>
    </row>
    <row r="330" spans="70:70">
      <c r="BR330" s="23"/>
    </row>
    <row r="331" spans="70:70">
      <c r="BR331" s="23"/>
    </row>
    <row r="332" spans="70:70">
      <c r="BR332" s="23"/>
    </row>
    <row r="333" spans="70:70">
      <c r="BR333" s="23"/>
    </row>
    <row r="334" spans="70:70">
      <c r="BR334" s="23"/>
    </row>
    <row r="335" spans="70:70">
      <c r="BR335" s="23"/>
    </row>
    <row r="336" spans="70:70">
      <c r="BR336" s="23"/>
    </row>
    <row r="337" spans="70:70">
      <c r="BR337" s="23"/>
    </row>
    <row r="338" spans="70:70">
      <c r="BR338" s="23"/>
    </row>
    <row r="339" spans="70:70">
      <c r="BR339" s="23"/>
    </row>
    <row r="340" spans="70:70">
      <c r="BR340" s="23"/>
    </row>
    <row r="341" spans="70:70">
      <c r="BR341" s="23"/>
    </row>
    <row r="342" spans="70:70">
      <c r="BR342" s="23"/>
    </row>
    <row r="343" spans="70:70">
      <c r="BR343" s="23"/>
    </row>
    <row r="344" spans="70:70">
      <c r="BR344" s="23"/>
    </row>
    <row r="345" spans="70:70">
      <c r="BR345" s="23"/>
    </row>
    <row r="346" spans="70:70">
      <c r="BR346" s="23"/>
    </row>
    <row r="347" spans="70:70">
      <c r="BR347" s="23"/>
    </row>
    <row r="348" spans="70:70">
      <c r="BR348" s="23"/>
    </row>
    <row r="349" spans="70:70">
      <c r="BR349" s="23"/>
    </row>
    <row r="350" spans="70:70">
      <c r="BR350" s="23"/>
    </row>
    <row r="351" spans="70:70">
      <c r="BR351" s="23"/>
    </row>
    <row r="352" spans="70:70">
      <c r="BR352" s="23"/>
    </row>
    <row r="353" spans="70:70">
      <c r="BR353" s="23"/>
    </row>
    <row r="354" spans="70:70">
      <c r="BR354" s="23"/>
    </row>
    <row r="355" spans="70:70">
      <c r="BR355" s="23"/>
    </row>
    <row r="356" spans="70:70">
      <c r="BR356" s="23"/>
    </row>
    <row r="357" spans="70:70">
      <c r="BR357" s="23"/>
    </row>
    <row r="358" spans="70:70">
      <c r="BR358" s="23"/>
    </row>
    <row r="359" spans="70:70">
      <c r="BR359" s="23"/>
    </row>
    <row r="360" spans="70:70">
      <c r="BR360" s="23"/>
    </row>
    <row r="361" spans="70:70">
      <c r="BR361" s="23"/>
    </row>
    <row r="362" spans="70:70">
      <c r="BR362" s="23"/>
    </row>
    <row r="363" spans="70:70">
      <c r="BR363" s="23"/>
    </row>
    <row r="364" spans="70:70">
      <c r="BR364" s="23"/>
    </row>
    <row r="365" spans="70:70">
      <c r="BR365" s="23"/>
    </row>
    <row r="366" spans="70:70">
      <c r="BR366" s="23"/>
    </row>
    <row r="367" spans="70:70">
      <c r="BR367" s="23"/>
    </row>
    <row r="368" spans="70:70">
      <c r="BR368" s="23"/>
    </row>
    <row r="369" spans="70:70">
      <c r="BR369" s="23"/>
    </row>
    <row r="370" spans="70:70">
      <c r="BR370" s="23"/>
    </row>
    <row r="371" spans="70:70">
      <c r="BR371" s="23"/>
    </row>
    <row r="372" spans="70:70">
      <c r="BR372" s="23"/>
    </row>
    <row r="373" spans="70:70">
      <c r="BR373" s="23"/>
    </row>
    <row r="374" spans="70:70">
      <c r="BR374" s="23"/>
    </row>
    <row r="375" spans="70:70">
      <c r="BR375" s="23"/>
    </row>
    <row r="376" spans="70:70">
      <c r="BR376" s="23"/>
    </row>
    <row r="377" spans="70:70">
      <c r="BR377" s="23"/>
    </row>
    <row r="378" spans="70:70">
      <c r="BR378" s="23"/>
    </row>
    <row r="379" spans="70:70">
      <c r="BR379" s="23"/>
    </row>
    <row r="380" spans="70:70">
      <c r="BR380" s="23"/>
    </row>
    <row r="381" spans="70:70">
      <c r="BR381" s="23"/>
    </row>
    <row r="382" spans="70:70">
      <c r="BR382" s="23"/>
    </row>
    <row r="383" spans="70:70">
      <c r="BR383" s="23"/>
    </row>
    <row r="384" spans="70:70">
      <c r="BR384" s="23"/>
    </row>
    <row r="385" spans="70:70">
      <c r="BR385" s="23"/>
    </row>
    <row r="386" spans="70:70">
      <c r="BR386" s="23"/>
    </row>
    <row r="387" spans="70:70">
      <c r="BR387" s="23"/>
    </row>
    <row r="388" spans="70:70">
      <c r="BR388" s="23"/>
    </row>
    <row r="389" spans="70:70">
      <c r="BR389" s="23"/>
    </row>
    <row r="390" spans="70:70">
      <c r="BR390" s="23"/>
    </row>
    <row r="391" spans="70:70">
      <c r="BR391" s="23"/>
    </row>
    <row r="392" spans="70:70">
      <c r="BR392" s="23"/>
    </row>
    <row r="393" spans="70:70">
      <c r="BR393" s="23"/>
    </row>
    <row r="394" spans="70:70">
      <c r="BR394" s="23"/>
    </row>
    <row r="395" spans="70:70">
      <c r="BR395" s="23"/>
    </row>
    <row r="396" spans="70:70">
      <c r="BR396" s="23"/>
    </row>
    <row r="397" spans="70:70">
      <c r="BR397" s="23"/>
    </row>
    <row r="398" spans="70:70">
      <c r="BR398" s="23"/>
    </row>
    <row r="399" spans="70:70">
      <c r="BR399" s="23"/>
    </row>
    <row r="400" spans="70:70">
      <c r="BR400" s="23"/>
    </row>
    <row r="401" spans="70:70">
      <c r="BR401" s="23"/>
    </row>
    <row r="402" spans="70:70">
      <c r="BR402" s="23"/>
    </row>
    <row r="403" spans="70:70">
      <c r="BR403" s="23"/>
    </row>
    <row r="404" spans="70:70">
      <c r="BR404" s="23"/>
    </row>
    <row r="405" spans="70:70">
      <c r="BR405" s="23"/>
    </row>
    <row r="406" spans="70:70">
      <c r="BR406" s="23"/>
    </row>
    <row r="407" spans="70:70">
      <c r="BR407" s="23"/>
    </row>
    <row r="408" spans="70:70">
      <c r="BR408" s="23"/>
    </row>
    <row r="409" spans="70:70">
      <c r="BR409" s="23"/>
    </row>
    <row r="410" spans="70:70">
      <c r="BR410" s="23"/>
    </row>
    <row r="411" spans="70:70">
      <c r="BR411" s="23"/>
    </row>
    <row r="412" spans="70:70">
      <c r="BR412" s="23"/>
    </row>
    <row r="413" spans="70:70">
      <c r="BR413" s="23"/>
    </row>
    <row r="414" spans="70:70">
      <c r="BR414" s="23"/>
    </row>
    <row r="415" spans="70:70">
      <c r="BR415" s="23"/>
    </row>
    <row r="416" spans="70:70">
      <c r="BR416" s="23"/>
    </row>
    <row r="417" spans="70:70">
      <c r="BR417" s="23"/>
    </row>
    <row r="418" spans="70:70">
      <c r="BR418" s="23"/>
    </row>
    <row r="419" spans="70:70">
      <c r="BR419" s="23"/>
    </row>
    <row r="420" spans="70:70">
      <c r="BR420" s="23"/>
    </row>
    <row r="421" spans="70:70">
      <c r="BR421" s="23"/>
    </row>
    <row r="422" spans="70:70">
      <c r="BR422" s="23"/>
    </row>
    <row r="423" spans="70:70">
      <c r="BR423" s="23"/>
    </row>
    <row r="424" spans="70:70">
      <c r="BR424" s="23"/>
    </row>
    <row r="425" spans="70:70">
      <c r="BR425" s="23"/>
    </row>
    <row r="426" spans="70:70">
      <c r="BR426" s="23"/>
    </row>
    <row r="427" spans="70:70">
      <c r="BR427" s="23"/>
    </row>
    <row r="428" spans="70:70">
      <c r="BR428" s="23"/>
    </row>
    <row r="429" spans="70:70">
      <c r="BR429" s="23"/>
    </row>
    <row r="430" spans="70:70">
      <c r="BR430" s="23"/>
    </row>
    <row r="431" spans="70:70">
      <c r="BR431" s="23"/>
    </row>
    <row r="432" spans="70:70">
      <c r="BR432" s="23"/>
    </row>
    <row r="433" spans="70:70">
      <c r="BR433" s="23"/>
    </row>
    <row r="434" spans="70:70">
      <c r="BR434" s="23"/>
    </row>
    <row r="435" spans="70:70">
      <c r="BR435" s="23"/>
    </row>
    <row r="436" spans="70:70">
      <c r="BR436" s="23"/>
    </row>
    <row r="437" spans="70:70">
      <c r="BR437" s="23"/>
    </row>
    <row r="438" spans="70:70">
      <c r="BR438" s="23"/>
    </row>
    <row r="439" spans="70:70">
      <c r="BR439" s="23"/>
    </row>
    <row r="440" spans="70:70">
      <c r="BR440" s="23"/>
    </row>
    <row r="441" spans="70:70">
      <c r="BR441" s="23"/>
    </row>
    <row r="442" spans="70:70">
      <c r="BR442" s="23"/>
    </row>
    <row r="443" spans="70:70">
      <c r="BR443" s="23"/>
    </row>
    <row r="444" spans="70:70">
      <c r="BR444" s="23"/>
    </row>
    <row r="445" spans="70:70">
      <c r="BR445" s="23"/>
    </row>
    <row r="446" spans="70:70">
      <c r="BR446" s="23"/>
    </row>
    <row r="447" spans="70:70">
      <c r="BR447" s="23"/>
    </row>
    <row r="448" spans="70:70">
      <c r="BR448" s="23"/>
    </row>
    <row r="449" spans="70:70">
      <c r="BR449" s="23"/>
    </row>
    <row r="450" spans="70:70">
      <c r="BR450" s="23"/>
    </row>
    <row r="451" spans="70:70">
      <c r="BR451" s="23"/>
    </row>
    <row r="452" spans="70:70">
      <c r="BR452" s="23"/>
    </row>
    <row r="453" spans="70:70">
      <c r="BR453" s="23"/>
    </row>
    <row r="454" spans="70:70">
      <c r="BR454" s="23"/>
    </row>
    <row r="455" spans="70:70">
      <c r="BR455" s="23"/>
    </row>
    <row r="456" spans="70:70">
      <c r="BR456" s="23"/>
    </row>
    <row r="457" spans="70:70">
      <c r="BR457" s="23"/>
    </row>
    <row r="458" spans="70:70">
      <c r="BR458" s="23"/>
    </row>
    <row r="459" spans="70:70">
      <c r="BR459" s="23"/>
    </row>
    <row r="460" spans="70:70">
      <c r="BR460" s="23"/>
    </row>
    <row r="461" spans="70:70">
      <c r="BR461" s="23"/>
    </row>
    <row r="462" spans="70:70">
      <c r="BR462" s="23"/>
    </row>
    <row r="463" spans="70:70">
      <c r="BR463" s="23"/>
    </row>
    <row r="464" spans="70:70">
      <c r="BR464" s="23"/>
    </row>
    <row r="465" spans="70:70">
      <c r="BR465" s="23"/>
    </row>
    <row r="466" spans="70:70">
      <c r="BR466" s="23"/>
    </row>
    <row r="467" spans="70:70">
      <c r="BR467" s="23"/>
    </row>
    <row r="468" spans="70:70">
      <c r="BR468" s="23"/>
    </row>
    <row r="469" spans="70:70">
      <c r="BR469" s="23"/>
    </row>
    <row r="470" spans="70:70">
      <c r="BR470" s="23"/>
    </row>
    <row r="471" spans="70:70">
      <c r="BR471" s="23"/>
    </row>
    <row r="472" spans="70:70">
      <c r="BR472" s="23"/>
    </row>
    <row r="473" spans="70:70">
      <c r="BR473" s="23"/>
    </row>
    <row r="474" spans="70:70">
      <c r="BR474" s="23"/>
    </row>
    <row r="475" spans="70:70">
      <c r="BR475" s="23"/>
    </row>
    <row r="476" spans="70:70">
      <c r="BR476" s="23"/>
    </row>
    <row r="477" spans="70:70">
      <c r="BR477" s="23"/>
    </row>
    <row r="478" spans="70:70">
      <c r="BR478" s="23"/>
    </row>
    <row r="479" spans="70:70">
      <c r="BR479" s="23"/>
    </row>
    <row r="480" spans="70:70">
      <c r="BR480" s="23"/>
    </row>
    <row r="481" spans="70:70">
      <c r="BR481" s="23"/>
    </row>
    <row r="482" spans="70:70">
      <c r="BR482" s="23"/>
    </row>
    <row r="483" spans="70:70">
      <c r="BR483" s="23"/>
    </row>
    <row r="484" spans="70:70">
      <c r="BR484" s="23"/>
    </row>
    <row r="485" spans="70:70">
      <c r="BR485" s="23"/>
    </row>
    <row r="486" spans="70:70">
      <c r="BR486" s="23"/>
    </row>
    <row r="487" spans="70:70">
      <c r="BR487" s="23"/>
    </row>
    <row r="488" spans="70:70">
      <c r="BR488" s="23"/>
    </row>
    <row r="489" spans="70:70">
      <c r="BR489" s="23"/>
    </row>
    <row r="490" spans="70:70">
      <c r="BR490" s="23"/>
    </row>
    <row r="491" spans="70:70">
      <c r="BR491" s="23"/>
    </row>
    <row r="492" spans="70:70">
      <c r="BR492" s="23"/>
    </row>
    <row r="493" spans="70:70">
      <c r="BR493" s="23"/>
    </row>
    <row r="494" spans="70:70">
      <c r="BR494" s="23"/>
    </row>
    <row r="495" spans="70:70">
      <c r="BR495" s="23"/>
    </row>
    <row r="496" spans="70:70">
      <c r="BR496" s="23"/>
    </row>
    <row r="497" spans="70:70">
      <c r="BR497" s="23"/>
    </row>
    <row r="498" spans="70:70">
      <c r="BR498" s="23"/>
    </row>
    <row r="499" spans="70:70">
      <c r="BR499" s="23"/>
    </row>
    <row r="500" spans="70:70">
      <c r="BR500" s="23"/>
    </row>
    <row r="501" spans="70:70">
      <c r="BR501" s="23"/>
    </row>
    <row r="502" spans="70:70">
      <c r="BR502" s="23"/>
    </row>
    <row r="503" spans="70:70">
      <c r="BR503" s="23"/>
    </row>
    <row r="504" spans="70:70">
      <c r="BR504" s="23"/>
    </row>
    <row r="505" spans="70:70">
      <c r="BR505" s="23"/>
    </row>
    <row r="506" spans="70:70">
      <c r="BR506" s="23"/>
    </row>
    <row r="507" spans="70:70">
      <c r="BR507" s="23"/>
    </row>
    <row r="508" spans="70:70">
      <c r="BR508" s="23"/>
    </row>
    <row r="509" spans="70:70">
      <c r="BR509" s="23"/>
    </row>
    <row r="510" spans="70:70">
      <c r="BR510" s="23"/>
    </row>
    <row r="511" spans="70:70">
      <c r="BR511" s="23"/>
    </row>
    <row r="512" spans="70:70">
      <c r="BR512" s="23"/>
    </row>
    <row r="513" spans="70:70">
      <c r="BR513" s="23"/>
    </row>
    <row r="514" spans="70:70">
      <c r="BR514" s="23"/>
    </row>
    <row r="515" spans="70:70">
      <c r="BR515" s="23"/>
    </row>
    <row r="516" spans="70:70">
      <c r="BR516" s="23"/>
    </row>
    <row r="517" spans="70:70">
      <c r="BR517" s="23"/>
    </row>
    <row r="518" spans="70:70">
      <c r="BR518" s="23"/>
    </row>
    <row r="519" spans="70:70">
      <c r="BR519" s="23"/>
    </row>
    <row r="520" spans="70:70">
      <c r="BR520" s="23"/>
    </row>
    <row r="521" spans="70:70">
      <c r="BR521" s="23"/>
    </row>
    <row r="522" spans="70:70">
      <c r="BR522" s="23"/>
    </row>
    <row r="523" spans="70:70">
      <c r="BR523" s="23"/>
    </row>
    <row r="524" spans="70:70">
      <c r="BR524" s="23"/>
    </row>
    <row r="525" spans="70:70">
      <c r="BR525" s="23"/>
    </row>
    <row r="526" spans="70:70">
      <c r="BR526" s="23"/>
    </row>
    <row r="527" spans="70:70">
      <c r="BR527" s="23"/>
    </row>
    <row r="528" spans="70:70">
      <c r="BR528" s="23"/>
    </row>
    <row r="529" spans="70:70">
      <c r="BR529" s="23"/>
    </row>
    <row r="530" spans="70:70">
      <c r="BR530" s="23"/>
    </row>
    <row r="531" spans="70:70">
      <c r="BR531" s="23"/>
    </row>
    <row r="532" spans="70:70">
      <c r="BR532" s="23"/>
    </row>
    <row r="533" spans="70:70">
      <c r="BR533" s="23"/>
    </row>
    <row r="534" spans="70:70">
      <c r="BR534" s="23"/>
    </row>
    <row r="535" spans="70:70">
      <c r="BR535" s="23"/>
    </row>
    <row r="536" spans="70:70">
      <c r="BR536" s="23"/>
    </row>
    <row r="537" spans="70:70">
      <c r="BR537" s="23"/>
    </row>
    <row r="538" spans="70:70">
      <c r="BR538" s="23"/>
    </row>
    <row r="539" spans="70:70">
      <c r="BR539" s="23"/>
    </row>
    <row r="540" spans="70:70">
      <c r="BR540" s="23"/>
    </row>
    <row r="541" spans="70:70">
      <c r="BR541" s="23"/>
    </row>
    <row r="542" spans="70:70">
      <c r="BR542" s="23"/>
    </row>
    <row r="543" spans="70:70">
      <c r="BR543" s="23"/>
    </row>
    <row r="544" spans="70:70">
      <c r="BR544" s="23"/>
    </row>
    <row r="545" spans="70:70">
      <c r="BR545" s="23"/>
    </row>
    <row r="546" spans="70:70">
      <c r="BR546" s="23"/>
    </row>
    <row r="547" spans="70:70">
      <c r="BR547" s="23"/>
    </row>
    <row r="548" spans="70:70">
      <c r="BR548" s="23"/>
    </row>
    <row r="549" spans="70:70">
      <c r="BR549" s="23"/>
    </row>
    <row r="550" spans="70:70">
      <c r="BR550" s="23"/>
    </row>
    <row r="551" spans="70:70">
      <c r="BR551" s="23"/>
    </row>
    <row r="552" spans="70:70">
      <c r="BR552" s="23"/>
    </row>
    <row r="553" spans="70:70">
      <c r="BR553" s="23"/>
    </row>
    <row r="554" spans="70:70">
      <c r="BR554" s="23"/>
    </row>
    <row r="555" spans="70:70">
      <c r="BR555" s="23"/>
    </row>
    <row r="556" spans="70:70">
      <c r="BR556" s="23"/>
    </row>
    <row r="557" spans="70:70">
      <c r="BR557" s="23"/>
    </row>
    <row r="558" spans="70:70">
      <c r="BR558" s="23"/>
    </row>
    <row r="559" spans="70:70">
      <c r="BR559" s="23"/>
    </row>
    <row r="560" spans="70:70">
      <c r="BR560" s="23"/>
    </row>
    <row r="561" spans="70:70">
      <c r="BR561" s="23"/>
    </row>
    <row r="562" spans="70:70">
      <c r="BR562" s="23"/>
    </row>
    <row r="563" spans="70:70">
      <c r="BR563" s="23"/>
    </row>
    <row r="564" spans="70:70">
      <c r="BR564" s="23"/>
    </row>
    <row r="565" spans="70:70">
      <c r="BR565" s="23"/>
    </row>
    <row r="566" spans="70:70">
      <c r="BR566" s="23"/>
    </row>
    <row r="567" spans="70:70">
      <c r="BR567" s="23"/>
    </row>
    <row r="568" spans="70:70">
      <c r="BR568" s="23"/>
    </row>
    <row r="569" spans="70:70">
      <c r="BR569" s="23"/>
    </row>
    <row r="570" spans="70:70">
      <c r="BR570" s="23"/>
    </row>
    <row r="571" spans="70:70">
      <c r="BR571" s="23"/>
    </row>
    <row r="572" spans="70:70">
      <c r="BR572" s="23"/>
    </row>
    <row r="573" spans="70:70">
      <c r="BR573" s="23"/>
    </row>
    <row r="574" spans="70:70">
      <c r="BR574" s="23"/>
    </row>
    <row r="575" spans="70:70">
      <c r="BR575" s="23"/>
    </row>
    <row r="576" spans="70:70">
      <c r="BR576" s="23"/>
    </row>
    <row r="577" spans="70:70">
      <c r="BR577" s="23"/>
    </row>
    <row r="578" spans="70:70">
      <c r="BR578" s="23"/>
    </row>
    <row r="579" spans="70:70">
      <c r="BR579" s="23"/>
    </row>
    <row r="580" spans="70:70">
      <c r="BR580" s="23"/>
    </row>
    <row r="581" spans="70:70">
      <c r="BR581" s="23"/>
    </row>
    <row r="582" spans="70:70">
      <c r="BR582" s="23"/>
    </row>
    <row r="583" spans="70:70">
      <c r="BR583" s="23"/>
    </row>
    <row r="584" spans="70:70">
      <c r="BR584" s="23"/>
    </row>
    <row r="585" spans="70:70">
      <c r="BR585" s="23"/>
    </row>
    <row r="586" spans="70:70">
      <c r="BR586" s="23"/>
    </row>
    <row r="587" spans="70:70">
      <c r="BR587" s="23"/>
    </row>
    <row r="588" spans="70:70">
      <c r="BR588" s="23"/>
    </row>
    <row r="589" spans="70:70">
      <c r="BR589" s="23"/>
    </row>
    <row r="590" spans="70:70">
      <c r="BR590" s="23"/>
    </row>
    <row r="591" spans="70:70">
      <c r="BR591" s="23"/>
    </row>
    <row r="592" spans="70:70">
      <c r="BR592" s="23"/>
    </row>
    <row r="593" spans="70:70">
      <c r="BR593" s="23"/>
    </row>
    <row r="594" spans="70:70">
      <c r="BR594" s="23"/>
    </row>
    <row r="595" spans="70:70">
      <c r="BR595" s="23"/>
    </row>
    <row r="596" spans="70:70">
      <c r="BR596" s="23"/>
    </row>
    <row r="597" spans="70:70">
      <c r="BR597" s="23"/>
    </row>
    <row r="598" spans="70:70">
      <c r="BR598" s="23"/>
    </row>
    <row r="599" spans="70:70">
      <c r="BR599" s="23"/>
    </row>
    <row r="600" spans="70:70">
      <c r="BR600" s="23"/>
    </row>
    <row r="601" spans="70:70">
      <c r="BR601" s="23"/>
    </row>
    <row r="602" spans="70:70">
      <c r="BR602" s="23"/>
    </row>
    <row r="603" spans="70:70">
      <c r="BR603" s="23"/>
    </row>
    <row r="604" spans="70:70">
      <c r="BR604" s="23"/>
    </row>
    <row r="605" spans="70:70">
      <c r="BR605" s="23"/>
    </row>
    <row r="606" spans="70:70">
      <c r="BR606" s="23"/>
    </row>
    <row r="607" spans="70:70">
      <c r="BR607" s="23"/>
    </row>
    <row r="608" spans="70:70">
      <c r="BR608" s="23"/>
    </row>
    <row r="609" spans="70:70">
      <c r="BR609" s="23"/>
    </row>
    <row r="610" spans="70:70">
      <c r="BR610" s="23"/>
    </row>
    <row r="611" spans="70:70">
      <c r="BR611" s="23"/>
    </row>
    <row r="612" spans="70:70">
      <c r="BR612" s="23"/>
    </row>
    <row r="613" spans="70:70">
      <c r="BR613" s="23"/>
    </row>
    <row r="614" spans="70:70">
      <c r="BR614" s="23"/>
    </row>
    <row r="615" spans="70:70">
      <c r="BR615" s="23"/>
    </row>
    <row r="616" spans="70:70">
      <c r="BR616" s="23"/>
    </row>
    <row r="617" spans="70:70">
      <c r="BR617" s="23"/>
    </row>
    <row r="618" spans="70:70">
      <c r="BR618" s="23"/>
    </row>
    <row r="619" spans="70:70">
      <c r="BR619" s="23"/>
    </row>
    <row r="620" spans="70:70">
      <c r="BR620" s="23"/>
    </row>
    <row r="621" spans="70:70">
      <c r="BR621" s="23"/>
    </row>
    <row r="622" spans="70:70">
      <c r="BR622" s="23"/>
    </row>
    <row r="623" spans="70:70">
      <c r="BR623" s="23"/>
    </row>
    <row r="624" spans="70:70">
      <c r="BR624" s="23"/>
    </row>
    <row r="625" spans="70:70">
      <c r="BR625" s="23"/>
    </row>
    <row r="626" spans="70:70">
      <c r="BR626" s="23"/>
    </row>
    <row r="627" spans="70:70">
      <c r="BR627" s="23"/>
    </row>
    <row r="628" spans="70:70">
      <c r="BR628" s="23"/>
    </row>
    <row r="629" spans="70:70">
      <c r="BR629" s="23"/>
    </row>
    <row r="630" spans="70:70">
      <c r="BR630" s="23"/>
    </row>
    <row r="631" spans="70:70">
      <c r="BR631" s="23"/>
    </row>
    <row r="632" spans="70:70">
      <c r="BR632" s="23"/>
    </row>
    <row r="633" spans="70:70">
      <c r="BR633" s="23"/>
    </row>
    <row r="634" spans="70:70">
      <c r="BR634" s="23"/>
    </row>
    <row r="635" spans="70:70">
      <c r="BR635" s="23"/>
    </row>
    <row r="636" spans="70:70">
      <c r="BR636" s="23"/>
    </row>
    <row r="637" spans="70:70">
      <c r="BR637" s="23"/>
    </row>
    <row r="638" spans="70:70">
      <c r="BR638" s="23"/>
    </row>
    <row r="639" spans="70:70">
      <c r="BR639" s="23"/>
    </row>
    <row r="640" spans="70:70">
      <c r="BR640" s="23"/>
    </row>
    <row r="641" spans="70:70">
      <c r="BR641" s="23"/>
    </row>
    <row r="642" spans="70:70">
      <c r="BR642" s="23"/>
    </row>
    <row r="643" spans="70:70">
      <c r="BR643" s="23"/>
    </row>
    <row r="644" spans="70:70">
      <c r="BR644" s="23"/>
    </row>
    <row r="645" spans="70:70">
      <c r="BR645" s="23"/>
    </row>
    <row r="646" spans="70:70">
      <c r="BR646" s="23"/>
    </row>
    <row r="647" spans="70:70">
      <c r="BR647" s="23"/>
    </row>
    <row r="648" spans="70:70">
      <c r="BR648" s="23"/>
    </row>
    <row r="649" spans="70:70">
      <c r="BR649" s="23"/>
    </row>
    <row r="650" spans="70:70">
      <c r="BR650" s="23"/>
    </row>
    <row r="651" spans="70:70">
      <c r="BR651" s="23"/>
    </row>
    <row r="652" spans="70:70">
      <c r="BR652" s="23"/>
    </row>
    <row r="653" spans="70:70">
      <c r="BR653" s="23"/>
    </row>
    <row r="654" spans="70:70">
      <c r="BR654" s="23"/>
    </row>
    <row r="655" spans="70:70">
      <c r="BR655" s="23"/>
    </row>
    <row r="656" spans="70:70">
      <c r="BR656" s="23"/>
    </row>
    <row r="657" spans="70:70">
      <c r="BR657" s="23"/>
    </row>
    <row r="658" spans="70:70">
      <c r="BR658" s="23"/>
    </row>
    <row r="659" spans="70:70">
      <c r="BR659" s="23"/>
    </row>
    <row r="660" spans="70:70">
      <c r="BR660" s="23"/>
    </row>
    <row r="661" spans="70:70">
      <c r="BR661" s="23"/>
    </row>
    <row r="662" spans="70:70">
      <c r="BR662" s="23"/>
    </row>
    <row r="663" spans="70:70">
      <c r="BR663" s="23"/>
    </row>
    <row r="664" spans="70:70">
      <c r="BR664" s="23"/>
    </row>
    <row r="665" spans="70:70">
      <c r="BR665" s="23"/>
    </row>
    <row r="666" spans="70:70">
      <c r="BR666" s="23"/>
    </row>
    <row r="667" spans="70:70">
      <c r="BR667" s="23"/>
    </row>
    <row r="668" spans="70:70">
      <c r="BR668" s="23"/>
    </row>
    <row r="669" spans="70:70">
      <c r="BR669" s="23"/>
    </row>
    <row r="670" spans="70:70">
      <c r="BR670" s="23"/>
    </row>
    <row r="671" spans="70:70">
      <c r="BR671" s="23"/>
    </row>
    <row r="672" spans="70:70">
      <c r="BR672" s="23"/>
    </row>
    <row r="673" spans="70:70">
      <c r="BR673" s="23"/>
    </row>
    <row r="674" spans="70:70">
      <c r="BR674" s="23"/>
    </row>
    <row r="675" spans="70:70">
      <c r="BR675" s="23"/>
    </row>
    <row r="676" spans="70:70">
      <c r="BR676" s="23"/>
    </row>
    <row r="677" spans="70:70">
      <c r="BR677" s="23"/>
    </row>
    <row r="678" spans="70:70">
      <c r="BR678" s="23"/>
    </row>
    <row r="679" spans="70:70">
      <c r="BR679" s="23"/>
    </row>
    <row r="680" spans="70:70">
      <c r="BR680" s="23"/>
    </row>
    <row r="681" spans="70:70">
      <c r="BR681" s="23"/>
    </row>
    <row r="682" spans="70:70">
      <c r="BR682" s="23"/>
    </row>
    <row r="683" spans="70:70">
      <c r="BR683" s="23"/>
    </row>
    <row r="684" spans="70:70">
      <c r="BR684" s="23"/>
    </row>
    <row r="685" spans="70:70">
      <c r="BR685" s="23"/>
    </row>
    <row r="686" spans="70:70">
      <c r="BR686" s="23"/>
    </row>
    <row r="687" spans="70:70">
      <c r="BR687" s="23"/>
    </row>
    <row r="688" spans="70:70">
      <c r="BR688" s="23"/>
    </row>
    <row r="689" spans="70:70">
      <c r="BR689" s="23"/>
    </row>
    <row r="690" spans="70:70">
      <c r="BR690" s="23"/>
    </row>
    <row r="691" spans="70:70">
      <c r="BR691" s="23"/>
    </row>
    <row r="692" spans="70:70">
      <c r="BR692" s="23"/>
    </row>
    <row r="693" spans="70:70">
      <c r="BR693" s="23"/>
    </row>
    <row r="694" spans="70:70">
      <c r="BR694" s="23"/>
    </row>
    <row r="695" spans="70:70">
      <c r="BR695" s="23"/>
    </row>
    <row r="696" spans="70:70">
      <c r="BR696" s="23"/>
    </row>
    <row r="697" spans="70:70">
      <c r="BR697" s="23"/>
    </row>
    <row r="698" spans="70:70">
      <c r="BR698" s="23"/>
    </row>
    <row r="699" spans="70:70">
      <c r="BR699" s="23"/>
    </row>
    <row r="700" spans="70:70">
      <c r="BR700" s="23"/>
    </row>
    <row r="701" spans="70:70">
      <c r="BR701" s="23"/>
    </row>
    <row r="702" spans="70:70">
      <c r="BR702" s="23"/>
    </row>
    <row r="703" spans="70:70">
      <c r="BR703" s="23"/>
    </row>
    <row r="704" spans="70:70">
      <c r="BR704" s="23"/>
    </row>
    <row r="705" spans="70:70">
      <c r="BR705" s="23"/>
    </row>
    <row r="706" spans="70:70">
      <c r="BR706" s="23"/>
    </row>
    <row r="707" spans="70:70">
      <c r="BR707" s="23"/>
    </row>
    <row r="708" spans="70:70">
      <c r="BR708" s="23"/>
    </row>
    <row r="709" spans="70:70">
      <c r="BR709" s="23"/>
    </row>
    <row r="710" spans="70:70">
      <c r="BR710" s="23"/>
    </row>
    <row r="711" spans="70:70">
      <c r="BR711" s="23"/>
    </row>
    <row r="712" spans="70:70">
      <c r="BR712" s="23"/>
    </row>
    <row r="713" spans="70:70">
      <c r="BR713" s="23"/>
    </row>
    <row r="714" spans="70:70">
      <c r="BR714" s="23"/>
    </row>
    <row r="715" spans="70:70">
      <c r="BR715" s="23"/>
    </row>
    <row r="716" spans="70:70">
      <c r="BR716" s="23"/>
    </row>
    <row r="717" spans="70:70">
      <c r="BR717" s="23"/>
    </row>
    <row r="718" spans="70:70">
      <c r="BR718" s="23"/>
    </row>
    <row r="719" spans="70:70">
      <c r="BR719" s="23"/>
    </row>
    <row r="720" spans="70:70">
      <c r="BR720" s="23"/>
    </row>
    <row r="721" spans="70:70">
      <c r="BR721" s="23"/>
    </row>
    <row r="722" spans="70:70">
      <c r="BR722" s="23"/>
    </row>
    <row r="723" spans="70:70">
      <c r="BR723" s="23"/>
    </row>
    <row r="724" spans="70:70">
      <c r="BR724" s="23"/>
    </row>
    <row r="725" spans="70:70">
      <c r="BR725" s="23"/>
    </row>
    <row r="726" spans="70:70">
      <c r="BR726" s="23"/>
    </row>
    <row r="727" spans="70:70">
      <c r="BR727" s="23"/>
    </row>
    <row r="728" spans="70:70">
      <c r="BR728" s="23"/>
    </row>
    <row r="729" spans="70:70">
      <c r="BR729" s="23"/>
    </row>
    <row r="730" spans="70:70">
      <c r="BR730" s="23"/>
    </row>
    <row r="731" spans="70:70">
      <c r="BR731" s="23"/>
    </row>
    <row r="732" spans="70:70">
      <c r="BR732" s="23"/>
    </row>
    <row r="733" spans="70:70">
      <c r="BR733" s="23"/>
    </row>
    <row r="734" spans="70:70">
      <c r="BR734" s="23"/>
    </row>
    <row r="735" spans="70:70">
      <c r="BR735" s="23"/>
    </row>
    <row r="736" spans="70:70">
      <c r="BR736" s="23"/>
    </row>
    <row r="737" spans="70:70">
      <c r="BR737" s="23"/>
    </row>
    <row r="738" spans="70:70">
      <c r="BR738" s="23"/>
    </row>
    <row r="739" spans="70:70">
      <c r="BR739" s="23"/>
    </row>
    <row r="740" spans="70:70">
      <c r="BR740" s="23"/>
    </row>
    <row r="741" spans="70:70">
      <c r="BR741" s="23"/>
    </row>
    <row r="742" spans="70:70">
      <c r="BR742" s="23"/>
    </row>
    <row r="743" spans="70:70">
      <c r="BR743" s="23"/>
    </row>
    <row r="744" spans="70:70">
      <c r="BR744" s="23"/>
    </row>
    <row r="745" spans="70:70">
      <c r="BR745" s="23"/>
    </row>
    <row r="746" spans="70:70">
      <c r="BR746" s="23"/>
    </row>
    <row r="747" spans="70:70">
      <c r="BR747" s="23"/>
    </row>
    <row r="748" spans="70:70">
      <c r="BR748" s="23"/>
    </row>
    <row r="749" spans="70:70">
      <c r="BR749" s="23"/>
    </row>
    <row r="750" spans="70:70">
      <c r="BR750" s="23"/>
    </row>
    <row r="751" spans="70:70">
      <c r="BR751" s="23"/>
    </row>
    <row r="752" spans="70:70">
      <c r="BR752" s="23"/>
    </row>
    <row r="753" spans="70:70">
      <c r="BR753" s="23"/>
    </row>
    <row r="754" spans="70:70">
      <c r="BR754" s="23"/>
    </row>
    <row r="755" spans="70:70">
      <c r="BR755" s="23"/>
    </row>
    <row r="756" spans="70:70">
      <c r="BR756" s="23"/>
    </row>
    <row r="757" spans="70:70">
      <c r="BR757" s="23"/>
    </row>
    <row r="758" spans="70:70">
      <c r="BR758" s="23"/>
    </row>
    <row r="759" spans="70:70">
      <c r="BR759" s="23"/>
    </row>
    <row r="760" spans="70:70">
      <c r="BR760" s="23"/>
    </row>
    <row r="761" spans="70:70">
      <c r="BR761" s="23"/>
    </row>
    <row r="762" spans="70:70">
      <c r="BR762" s="23"/>
    </row>
    <row r="763" spans="70:70">
      <c r="BR763" s="23"/>
    </row>
    <row r="764" spans="70:70">
      <c r="BR764" s="23"/>
    </row>
    <row r="765" spans="70:70">
      <c r="BR765" s="23"/>
    </row>
    <row r="766" spans="70:70">
      <c r="BR766" s="23"/>
    </row>
    <row r="767" spans="70:70">
      <c r="BR767" s="23"/>
    </row>
    <row r="768" spans="70:70">
      <c r="BR768" s="23"/>
    </row>
    <row r="769" spans="70:70">
      <c r="BR769" s="23"/>
    </row>
    <row r="770" spans="70:70">
      <c r="BR770" s="23"/>
    </row>
    <row r="771" spans="70:70">
      <c r="BR771" s="23"/>
    </row>
    <row r="772" spans="70:70">
      <c r="BR772" s="23"/>
    </row>
    <row r="773" spans="70:70">
      <c r="BR773" s="23"/>
    </row>
    <row r="774" spans="70:70">
      <c r="BR774" s="23"/>
    </row>
    <row r="775" spans="70:70">
      <c r="BR775" s="23"/>
    </row>
    <row r="776" spans="70:70">
      <c r="BR776" s="23"/>
    </row>
    <row r="777" spans="70:70">
      <c r="BR777" s="23"/>
    </row>
    <row r="778" spans="70:70">
      <c r="BR778" s="23"/>
    </row>
    <row r="779" spans="70:70">
      <c r="BR779" s="23"/>
    </row>
    <row r="780" spans="70:70">
      <c r="BR780" s="23"/>
    </row>
    <row r="781" spans="70:70">
      <c r="BR781" s="23"/>
    </row>
    <row r="782" spans="70:70">
      <c r="BR782" s="23"/>
    </row>
    <row r="783" spans="70:70">
      <c r="BR783" s="23"/>
    </row>
    <row r="784" spans="70:70">
      <c r="BR784" s="23"/>
    </row>
    <row r="785" spans="70:70">
      <c r="BR785" s="23"/>
    </row>
    <row r="786" spans="70:70">
      <c r="BR786" s="23"/>
    </row>
    <row r="787" spans="70:70">
      <c r="BR787" s="23"/>
    </row>
    <row r="788" spans="70:70">
      <c r="BR788" s="23"/>
    </row>
    <row r="789" spans="70:70">
      <c r="BR789" s="23"/>
    </row>
    <row r="790" spans="70:70">
      <c r="BR790" s="23"/>
    </row>
    <row r="791" spans="70:70">
      <c r="BR791" s="23"/>
    </row>
    <row r="792" spans="70:70">
      <c r="BR792" s="23"/>
    </row>
    <row r="793" spans="70:70">
      <c r="BR793" s="23"/>
    </row>
    <row r="794" spans="70:70">
      <c r="BR794" s="23"/>
    </row>
    <row r="795" spans="70:70">
      <c r="BR795" s="23"/>
    </row>
    <row r="796" spans="70:70">
      <c r="BR796" s="23"/>
    </row>
    <row r="797" spans="70:70">
      <c r="BR797" s="23"/>
    </row>
    <row r="798" spans="70:70">
      <c r="BR798" s="23"/>
    </row>
    <row r="799" spans="70:70">
      <c r="BR799" s="23"/>
    </row>
    <row r="800" spans="70:70">
      <c r="BR800" s="23"/>
    </row>
    <row r="801" spans="70:70">
      <c r="BR801" s="23"/>
    </row>
    <row r="802" spans="70:70">
      <c r="BR802" s="23"/>
    </row>
    <row r="803" spans="70:70">
      <c r="BR803" s="23"/>
    </row>
    <row r="804" spans="70:70">
      <c r="BR804" s="23"/>
    </row>
    <row r="805" spans="70:70">
      <c r="BR805" s="23"/>
    </row>
    <row r="806" spans="70:70">
      <c r="BR806" s="23"/>
    </row>
    <row r="807" spans="70:70">
      <c r="BR807" s="23"/>
    </row>
    <row r="808" spans="70:70">
      <c r="BR808" s="23"/>
    </row>
    <row r="809" spans="70:70">
      <c r="BR809" s="23"/>
    </row>
    <row r="810" spans="70:70">
      <c r="BR810" s="23"/>
    </row>
    <row r="811" spans="70:70">
      <c r="BR811" s="23"/>
    </row>
    <row r="812" spans="70:70">
      <c r="BR812" s="23"/>
    </row>
    <row r="813" spans="70:70">
      <c r="BR813" s="23"/>
    </row>
    <row r="814" spans="70:70">
      <c r="BR814" s="23"/>
    </row>
    <row r="815" spans="70:70">
      <c r="BR815" s="23"/>
    </row>
    <row r="816" spans="70:70">
      <c r="BR816" s="23"/>
    </row>
    <row r="817" spans="70:70">
      <c r="BR817" s="23"/>
    </row>
    <row r="818" spans="70:70">
      <c r="BR818" s="23"/>
    </row>
    <row r="819" spans="70:70">
      <c r="BR819" s="23"/>
    </row>
    <row r="820" spans="70:70">
      <c r="BR820" s="23"/>
    </row>
    <row r="821" spans="70:70">
      <c r="BR821" s="23"/>
    </row>
    <row r="822" spans="70:70">
      <c r="BR822" s="23"/>
    </row>
    <row r="823" spans="70:70">
      <c r="BR823" s="23"/>
    </row>
    <row r="824" spans="70:70">
      <c r="BR824" s="23"/>
    </row>
    <row r="825" spans="70:70">
      <c r="BR825" s="23"/>
    </row>
    <row r="826" spans="70:70">
      <c r="BR826" s="23"/>
    </row>
    <row r="827" spans="70:70">
      <c r="BR827" s="23"/>
    </row>
    <row r="828" spans="70:70">
      <c r="BR828" s="23"/>
    </row>
    <row r="829" spans="70:70">
      <c r="BR829" s="23"/>
    </row>
    <row r="830" spans="70:70">
      <c r="BR830" s="23"/>
    </row>
    <row r="831" spans="70:70">
      <c r="BR831" s="23"/>
    </row>
    <row r="832" spans="70:70">
      <c r="BR832" s="23"/>
    </row>
    <row r="833" spans="70:70">
      <c r="BR833" s="23"/>
    </row>
    <row r="834" spans="70:70">
      <c r="BR834" s="23"/>
    </row>
    <row r="835" spans="70:70">
      <c r="BR835" s="23"/>
    </row>
    <row r="836" spans="70:70">
      <c r="BR836" s="23"/>
    </row>
    <row r="837" spans="70:70">
      <c r="BR837" s="23"/>
    </row>
    <row r="838" spans="70:70">
      <c r="BR838" s="23"/>
    </row>
    <row r="839" spans="70:70">
      <c r="BR839" s="23"/>
    </row>
    <row r="840" spans="70:70">
      <c r="BR840" s="23"/>
    </row>
    <row r="841" spans="70:70">
      <c r="BR841" s="23"/>
    </row>
    <row r="842" spans="70:70">
      <c r="BR842" s="23"/>
    </row>
    <row r="843" spans="70:70">
      <c r="BR843" s="23"/>
    </row>
    <row r="844" spans="70:70">
      <c r="BR844" s="23"/>
    </row>
    <row r="845" spans="70:70">
      <c r="BR845" s="23"/>
    </row>
    <row r="846" spans="70:70">
      <c r="BR846" s="23"/>
    </row>
    <row r="847" spans="70:70">
      <c r="BR847" s="23"/>
    </row>
    <row r="848" spans="70:70">
      <c r="BR848" s="23"/>
    </row>
    <row r="849" spans="70:70">
      <c r="BR849" s="23"/>
    </row>
    <row r="850" spans="70:70">
      <c r="BR850" s="23"/>
    </row>
    <row r="851" spans="70:70">
      <c r="BR851" s="23"/>
    </row>
    <row r="852" spans="70:70">
      <c r="BR852" s="23"/>
    </row>
    <row r="853" spans="70:70">
      <c r="BR853" s="23"/>
    </row>
    <row r="854" spans="70:70">
      <c r="BR854" s="23"/>
    </row>
    <row r="855" spans="70:70">
      <c r="BR855" s="23"/>
    </row>
    <row r="856" spans="70:70">
      <c r="BR856" s="23"/>
    </row>
    <row r="857" spans="70:70">
      <c r="BR857" s="23"/>
    </row>
    <row r="858" spans="70:70">
      <c r="BR858" s="23"/>
    </row>
    <row r="859" spans="70:70">
      <c r="BR859" s="23"/>
    </row>
    <row r="860" spans="70:70">
      <c r="BR860" s="23"/>
    </row>
    <row r="861" spans="70:70">
      <c r="BR861" s="23"/>
    </row>
    <row r="862" spans="70:70">
      <c r="BR862" s="23"/>
    </row>
    <row r="863" spans="70:70">
      <c r="BR863" s="23"/>
    </row>
    <row r="864" spans="70:70">
      <c r="BR864" s="23"/>
    </row>
    <row r="865" spans="70:70">
      <c r="BR865" s="23"/>
    </row>
    <row r="866" spans="70:70">
      <c r="BR866" s="23"/>
    </row>
    <row r="867" spans="70:70">
      <c r="BR867" s="23"/>
    </row>
    <row r="868" spans="70:70">
      <c r="BR868" s="23"/>
    </row>
    <row r="869" spans="70:70">
      <c r="BR869" s="23"/>
    </row>
    <row r="870" spans="70:70">
      <c r="BR870" s="23"/>
    </row>
    <row r="871" spans="70:70">
      <c r="BR871" s="23"/>
    </row>
    <row r="872" spans="70:70">
      <c r="BR872" s="23"/>
    </row>
    <row r="873" spans="70:70">
      <c r="BR873" s="23"/>
    </row>
    <row r="874" spans="70:70">
      <c r="BR874" s="23"/>
    </row>
    <row r="875" spans="70:70">
      <c r="BR875" s="23"/>
    </row>
    <row r="876" spans="70:70">
      <c r="BR876" s="23"/>
    </row>
    <row r="877" spans="70:70">
      <c r="BR877" s="23"/>
    </row>
    <row r="878" spans="70:70">
      <c r="BR878" s="23"/>
    </row>
    <row r="879" spans="70:70">
      <c r="BR879" s="23"/>
    </row>
    <row r="880" spans="70:70">
      <c r="BR880" s="23"/>
    </row>
    <row r="881" spans="70:70">
      <c r="BR881" s="23"/>
    </row>
    <row r="882" spans="70:70">
      <c r="BR882" s="23"/>
    </row>
    <row r="883" spans="70:70">
      <c r="BR883" s="23"/>
    </row>
    <row r="884" spans="70:70">
      <c r="BR884" s="23"/>
    </row>
    <row r="885" spans="70:70">
      <c r="BR885" s="23"/>
    </row>
    <row r="886" spans="70:70">
      <c r="BR886" s="23"/>
    </row>
    <row r="887" spans="70:70">
      <c r="BR887" s="23"/>
    </row>
    <row r="888" spans="70:70">
      <c r="BR888" s="23"/>
    </row>
    <row r="889" spans="70:70">
      <c r="BR889" s="23"/>
    </row>
    <row r="890" spans="70:70">
      <c r="BR890" s="23"/>
    </row>
    <row r="891" spans="70:70">
      <c r="BR891" s="23"/>
    </row>
    <row r="892" spans="70:70">
      <c r="BR892" s="23"/>
    </row>
    <row r="893" spans="70:70">
      <c r="BR893" s="23"/>
    </row>
    <row r="894" spans="70:70">
      <c r="BR894" s="23"/>
    </row>
    <row r="895" spans="70:70">
      <c r="BR895" s="23"/>
    </row>
    <row r="896" spans="70:70">
      <c r="BR896" s="23"/>
    </row>
    <row r="897" spans="70:70">
      <c r="BR897" s="23"/>
    </row>
    <row r="898" spans="70:70">
      <c r="BR898" s="23"/>
    </row>
    <row r="899" spans="70:70">
      <c r="BR899" s="23"/>
    </row>
    <row r="900" spans="70:70">
      <c r="BR900" s="23"/>
    </row>
    <row r="901" spans="70:70">
      <c r="BR901" s="23"/>
    </row>
    <row r="902" spans="70:70">
      <c r="BR902" s="23"/>
    </row>
    <row r="903" spans="70:70">
      <c r="BR903" s="23"/>
    </row>
    <row r="904" spans="70:70">
      <c r="BR904" s="23"/>
    </row>
    <row r="905" spans="70:70">
      <c r="BR905" s="23"/>
    </row>
    <row r="906" spans="70:70">
      <c r="BR906" s="23"/>
    </row>
    <row r="907" spans="70:70">
      <c r="BR907" s="23"/>
    </row>
    <row r="908" spans="70:70">
      <c r="BR908" s="23"/>
    </row>
    <row r="909" spans="70:70">
      <c r="BR909" s="23"/>
    </row>
    <row r="910" spans="70:70">
      <c r="BR910" s="23"/>
    </row>
    <row r="911" spans="70:70">
      <c r="BR911" s="23"/>
    </row>
    <row r="912" spans="70:70">
      <c r="BR912" s="23"/>
    </row>
    <row r="913" spans="70:70">
      <c r="BR913" s="23"/>
    </row>
    <row r="914" spans="70:70">
      <c r="BR914" s="23"/>
    </row>
    <row r="915" spans="70:70">
      <c r="BR915" s="23"/>
    </row>
    <row r="916" spans="70:70">
      <c r="BR916" s="23"/>
    </row>
    <row r="917" spans="70:70">
      <c r="BR917" s="23"/>
    </row>
    <row r="918" spans="70:70">
      <c r="BR918" s="23"/>
    </row>
    <row r="919" spans="70:70">
      <c r="BR919" s="23"/>
    </row>
    <row r="920" spans="70:70">
      <c r="BR920" s="23"/>
    </row>
    <row r="921" spans="70:70">
      <c r="BR921" s="23"/>
    </row>
    <row r="922" spans="70:70">
      <c r="BR922" s="23"/>
    </row>
    <row r="923" spans="70:70">
      <c r="BR923" s="23"/>
    </row>
    <row r="924" spans="70:70">
      <c r="BR924" s="23"/>
    </row>
    <row r="925" spans="70:70">
      <c r="BR925" s="23"/>
    </row>
    <row r="926" spans="70:70">
      <c r="BR926" s="23"/>
    </row>
    <row r="927" spans="70:70">
      <c r="BR927" s="23"/>
    </row>
    <row r="928" spans="70:70">
      <c r="BR928" s="23"/>
    </row>
    <row r="929" spans="70:70">
      <c r="BR929" s="23"/>
    </row>
    <row r="930" spans="70:70">
      <c r="BR930" s="23"/>
    </row>
    <row r="931" spans="70:70">
      <c r="BR931" s="23"/>
    </row>
    <row r="932" spans="70:70">
      <c r="BR932" s="23"/>
    </row>
    <row r="933" spans="70:70">
      <c r="BR933" s="23"/>
    </row>
    <row r="934" spans="70:70">
      <c r="BR934" s="23"/>
    </row>
    <row r="935" spans="70:70">
      <c r="BR935" s="23"/>
    </row>
    <row r="936" spans="70:70">
      <c r="BR936" s="23"/>
    </row>
    <row r="937" spans="70:70">
      <c r="BR937" s="23"/>
    </row>
    <row r="938" spans="70:70">
      <c r="BR938" s="23"/>
    </row>
    <row r="939" spans="70:70">
      <c r="BR939" s="23"/>
    </row>
    <row r="940" spans="70:70">
      <c r="BR940" s="23"/>
    </row>
    <row r="941" spans="70:70">
      <c r="BR941" s="23"/>
    </row>
    <row r="942" spans="70:70">
      <c r="BR942" s="23"/>
    </row>
    <row r="943" spans="70:70">
      <c r="BR943" s="23"/>
    </row>
    <row r="944" spans="70:70">
      <c r="BR944" s="23"/>
    </row>
    <row r="945" spans="70:70">
      <c r="BR945" s="23"/>
    </row>
    <row r="946" spans="70:70">
      <c r="BR946" s="23"/>
    </row>
    <row r="947" spans="70:70">
      <c r="BR947" s="23"/>
    </row>
    <row r="948" spans="70:70">
      <c r="BR948" s="23"/>
    </row>
    <row r="949" spans="70:70">
      <c r="BR949" s="23"/>
    </row>
    <row r="950" spans="70:70">
      <c r="BR950" s="23"/>
    </row>
    <row r="951" spans="70:70">
      <c r="BR951" s="23"/>
    </row>
    <row r="952" spans="70:70">
      <c r="BR952" s="23"/>
    </row>
    <row r="953" spans="70:70">
      <c r="BR953" s="23"/>
    </row>
    <row r="954" spans="70:70">
      <c r="BR954" s="23"/>
    </row>
    <row r="955" spans="70:70">
      <c r="BR955" s="23"/>
    </row>
    <row r="956" spans="70:70">
      <c r="BR956" s="23"/>
    </row>
    <row r="957" spans="70:70">
      <c r="BR957" s="23"/>
    </row>
    <row r="958" spans="70:70">
      <c r="BR958" s="23"/>
    </row>
    <row r="959" spans="70:70">
      <c r="BR959" s="23"/>
    </row>
    <row r="960" spans="70:70">
      <c r="BR960" s="23"/>
    </row>
    <row r="961" spans="70:70">
      <c r="BR961" s="23"/>
    </row>
    <row r="962" spans="70:70">
      <c r="BR962" s="23"/>
    </row>
    <row r="963" spans="70:70">
      <c r="BR963" s="23"/>
    </row>
    <row r="964" spans="70:70">
      <c r="BR964" s="23"/>
    </row>
    <row r="965" spans="70:70">
      <c r="BR965" s="23"/>
    </row>
    <row r="966" spans="70:70">
      <c r="BR966" s="23"/>
    </row>
    <row r="967" spans="70:70">
      <c r="BR967" s="23"/>
    </row>
    <row r="968" spans="70:70">
      <c r="BR968" s="23"/>
    </row>
    <row r="969" spans="70:70">
      <c r="BR969" s="23"/>
    </row>
    <row r="970" spans="70:70">
      <c r="BR970" s="23"/>
    </row>
    <row r="971" spans="70:70">
      <c r="BR971" s="23"/>
    </row>
    <row r="972" spans="70:70">
      <c r="BR972" s="23"/>
    </row>
    <row r="973" spans="70:70">
      <c r="BR973" s="23"/>
    </row>
    <row r="974" spans="70:70">
      <c r="BR974" s="23"/>
    </row>
    <row r="975" spans="70:70">
      <c r="BR975" s="23"/>
    </row>
    <row r="976" spans="70:70">
      <c r="BR976" s="23"/>
    </row>
    <row r="977" spans="70:70">
      <c r="BR977" s="23"/>
    </row>
    <row r="978" spans="70:70">
      <c r="BR978" s="23"/>
    </row>
    <row r="979" spans="70:70">
      <c r="BR979" s="23"/>
    </row>
    <row r="980" spans="70:70">
      <c r="BR980" s="23"/>
    </row>
    <row r="981" spans="70:70">
      <c r="BR981" s="23"/>
    </row>
    <row r="982" spans="70:70">
      <c r="BR982" s="23"/>
    </row>
    <row r="983" spans="70:70">
      <c r="BR983" s="23"/>
    </row>
    <row r="984" spans="70:70">
      <c r="BR984" s="23"/>
    </row>
    <row r="985" spans="70:70">
      <c r="BR985" s="23"/>
    </row>
    <row r="986" spans="70:70">
      <c r="BR986" s="23"/>
    </row>
    <row r="987" spans="70:70">
      <c r="BR987" s="23"/>
    </row>
    <row r="988" spans="70:70">
      <c r="BR988" s="23"/>
    </row>
    <row r="989" spans="70:70">
      <c r="BR989" s="23"/>
    </row>
    <row r="990" spans="70:70">
      <c r="BR990" s="23"/>
    </row>
    <row r="991" spans="70:70">
      <c r="BR991" s="23"/>
    </row>
    <row r="992" spans="70:70">
      <c r="BR992" s="23"/>
    </row>
    <row r="993" spans="70:70">
      <c r="BR993" s="23"/>
    </row>
    <row r="994" spans="70:70">
      <c r="BR994" s="23"/>
    </row>
    <row r="995" spans="70:70">
      <c r="BR995" s="23"/>
    </row>
    <row r="996" spans="70:70">
      <c r="BR996" s="23"/>
    </row>
    <row r="997" spans="70:70">
      <c r="BR997" s="23"/>
    </row>
    <row r="998" spans="70:70">
      <c r="BR998" s="23"/>
    </row>
    <row r="999" spans="70:70">
      <c r="BR999" s="23"/>
    </row>
    <row r="1000" spans="70:70">
      <c r="BR1000" s="23"/>
    </row>
  </sheetData>
  <mergeCells count="77">
    <mergeCell ref="BU15:BU16"/>
    <mergeCell ref="BV15:BV16"/>
    <mergeCell ref="BW15:BX15"/>
    <mergeCell ref="BS15:BS16"/>
    <mergeCell ref="BT15:BT16"/>
    <mergeCell ref="CD15:CD16"/>
    <mergeCell ref="CF15:CI15"/>
    <mergeCell ref="A14:A16"/>
    <mergeCell ref="B14:CD14"/>
    <mergeCell ref="B15:B16"/>
    <mergeCell ref="C15:G15"/>
    <mergeCell ref="H15:H16"/>
    <mergeCell ref="I15:I16"/>
    <mergeCell ref="J15:N15"/>
    <mergeCell ref="AI15:AI16"/>
    <mergeCell ref="AJ15:AN15"/>
    <mergeCell ref="AQ15:AU15"/>
    <mergeCell ref="AV15:AV16"/>
    <mergeCell ref="AW15:AW16"/>
    <mergeCell ref="AX15:BB15"/>
    <mergeCell ref="BC15:BC16"/>
    <mergeCell ref="BD15:BD16"/>
    <mergeCell ref="BE15:BI15"/>
    <mergeCell ref="BJ15:BJ16"/>
    <mergeCell ref="BQ15:BQ16"/>
    <mergeCell ref="BR15:BR16"/>
    <mergeCell ref="BK15:BK16"/>
    <mergeCell ref="BL15:BP15"/>
    <mergeCell ref="A44:A49"/>
    <mergeCell ref="A50:A55"/>
    <mergeCell ref="B53:C53"/>
    <mergeCell ref="B54:C54"/>
    <mergeCell ref="B55:C55"/>
    <mergeCell ref="B44:C44"/>
    <mergeCell ref="B45:C45"/>
    <mergeCell ref="A56:A61"/>
    <mergeCell ref="B36:C36"/>
    <mergeCell ref="B37:C37"/>
    <mergeCell ref="A38:A43"/>
    <mergeCell ref="B38:C38"/>
    <mergeCell ref="B39:C39"/>
    <mergeCell ref="B40:C40"/>
    <mergeCell ref="B49:C49"/>
    <mergeCell ref="B57:C57"/>
    <mergeCell ref="B58:C58"/>
    <mergeCell ref="B59:C59"/>
    <mergeCell ref="B60:C60"/>
    <mergeCell ref="B61:C61"/>
    <mergeCell ref="B50:C50"/>
    <mergeCell ref="B51:C51"/>
    <mergeCell ref="B52:C52"/>
    <mergeCell ref="B56:C56"/>
    <mergeCell ref="Q15:U15"/>
    <mergeCell ref="V15:V16"/>
    <mergeCell ref="W15:W16"/>
    <mergeCell ref="X15:X16"/>
    <mergeCell ref="B46:C46"/>
    <mergeCell ref="B47:C47"/>
    <mergeCell ref="B48:C48"/>
    <mergeCell ref="B42:C42"/>
    <mergeCell ref="B43:C43"/>
    <mergeCell ref="B41:C41"/>
    <mergeCell ref="AH15:AH16"/>
    <mergeCell ref="AO15:AO16"/>
    <mergeCell ref="AP15:AP16"/>
    <mergeCell ref="O15:O16"/>
    <mergeCell ref="P15:P16"/>
    <mergeCell ref="Y15:Y16"/>
    <mergeCell ref="Z15:Z16"/>
    <mergeCell ref="AA15:AA16"/>
    <mergeCell ref="AB15:AF15"/>
    <mergeCell ref="AG15:AG16"/>
    <mergeCell ref="A32:A37"/>
    <mergeCell ref="B32:C32"/>
    <mergeCell ref="B33:C33"/>
    <mergeCell ref="B34:C34"/>
    <mergeCell ref="B35:C35"/>
  </mergeCells>
  <conditionalFormatting sqref="B24:BX24">
    <cfRule type="expression" dxfId="79" priority="5">
      <formula>AND(ISBLANK(B24:BX24), MONTH($A$24) &lt; MONTH(TODAY()), YEAR($A$24) &lt;= YEAR(TODAY()))</formula>
    </cfRule>
  </conditionalFormatting>
  <conditionalFormatting sqref="B25:BX25">
    <cfRule type="expression" dxfId="78" priority="7">
      <formula>AND(ISBLANK(B25:BX25), MONTH($A$25) &lt; MONTH(TODAY()), YEAR($A$25) &lt;= YEAR(TODAY()))</formula>
    </cfRule>
  </conditionalFormatting>
  <conditionalFormatting sqref="B26:BX26">
    <cfRule type="expression" dxfId="77" priority="9">
      <formula>AND(ISBLANK(B26:BX26), MONTH($A$26) &lt; MONTH(TODAY()), YEAR($A$26) &lt;= YEAR(TODAY()))</formula>
    </cfRule>
  </conditionalFormatting>
  <conditionalFormatting sqref="B27:BX27">
    <cfRule type="expression" dxfId="76" priority="11">
      <formula>AND(ISBLANK(B27:BX27), MONTH($A$27) &lt; MONTH(TODAY()), YEAR($A$27) &lt;= YEAR(TODAY()))</formula>
    </cfRule>
  </conditionalFormatting>
  <conditionalFormatting sqref="B28:BX28">
    <cfRule type="expression" dxfId="75" priority="13">
      <formula>AND(ISBLANK(B28:BX28), MONTH($A$28) &lt; MONTH(TODAY()), YEAR($A$28) &lt;= YEAR(TODAY()))</formula>
    </cfRule>
  </conditionalFormatting>
  <conditionalFormatting sqref="H17:H28 O17:O28 V17:V28 AG17:AG28 AO17:AO28 AV17:AV28 BQ17:BQ28">
    <cfRule type="cellIs" dxfId="74" priority="3" operator="equal">
      <formula>B17</formula>
    </cfRule>
    <cfRule type="cellIs" dxfId="73" priority="4" operator="notEqual">
      <formula>B17</formula>
    </cfRule>
  </conditionalFormatting>
  <conditionalFormatting sqref="AP18">
    <cfRule type="cellIs" dxfId="72" priority="15" operator="equal">
      <formula>9400</formula>
    </cfRule>
  </conditionalFormatting>
  <conditionalFormatting sqref="AW17:AW28 BD17:BD28 BX17:BX28 CF17:CI28 P24:P28 AA24:AA28 AI24:AI28 AP24:AP28 BK24:BK28 BW24:BW28 B25:B28 I25:I28">
    <cfRule type="cellIs" dxfId="71" priority="1" operator="greaterThan">
      <formula>0</formula>
    </cfRule>
  </conditionalFormatting>
  <conditionalFormatting sqref="BK18">
    <cfRule type="cellIs" dxfId="70" priority="16" operator="equal">
      <formula>638675</formula>
    </cfRule>
  </conditionalFormatting>
  <conditionalFormatting sqref="CF17:CH23 BW23:BX23 P23:P24 AA23:AA24 AI23:AI24 AP23:AP24 BK23:BK24 B21:B24 I22:I24">
    <cfRule type="containsBlanks" dxfId="69" priority="2">
      <formula>LEN(TRIM(CF17))=0</formula>
    </cfRule>
  </conditionalFormatting>
  <conditionalFormatting sqref="CF24:CH24">
    <cfRule type="expression" dxfId="68" priority="6">
      <formula>AND(ISBLANK(CF24:CH24), MONTH($A$24) &lt; MONTH(TODAY()), YEAR($A$24) &lt;= YEAR(TODAY()))</formula>
    </cfRule>
  </conditionalFormatting>
  <conditionalFormatting sqref="CF25:CH25">
    <cfRule type="expression" dxfId="67" priority="8">
      <formula>AND(ISBLANK(CF25:CH25), MONTH($A$25) &lt; MONTH(TODAY()), YEAR($A$25) &lt;= YEAR(TODAY()))</formula>
    </cfRule>
  </conditionalFormatting>
  <conditionalFormatting sqref="CF26:CH26">
    <cfRule type="expression" dxfId="66" priority="10">
      <formula>AND(ISBLANK(CF26:CH26), MONTH($A$26) &lt; MONTH(TODAY()), YEAR($A$26) &lt;= YEAR(TODAY()))</formula>
    </cfRule>
  </conditionalFormatting>
  <conditionalFormatting sqref="CF27:CH27">
    <cfRule type="expression" dxfId="65" priority="12">
      <formula>AND(ISBLANK(CF27:CH27), MONTH($A$27) &lt; MONTH(TODAY()), YEAR($A$27) &lt;= YEAR(TODAY()))</formula>
    </cfRule>
  </conditionalFormatting>
  <conditionalFormatting sqref="CF28:CH28">
    <cfRule type="expression" dxfId="64" priority="14">
      <formula>AND(ISBLANK(CF28:CH28), MONTH($A$28) &lt; MONTH(TODAY()), YEAR($A$28) &lt;= YEAR(TODAY()))</formula>
    </cfRule>
  </conditionalFormatting>
  <pageMargins left="0.7" right="0.7" top="0.75" bottom="0.75" header="0" footer="0"/>
  <pageSetup paperSize="9"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K1000"/>
  <sheetViews>
    <sheetView topLeftCell="S1" workbookViewId="0">
      <pane ySplit="1" topLeftCell="A2" activePane="bottomLeft" state="frozen"/>
      <selection activeCell="G54" sqref="G54"/>
      <selection pane="bottomLeft" activeCell="AA15" sqref="AA15"/>
    </sheetView>
  </sheetViews>
  <sheetFormatPr defaultColWidth="12.6640625" defaultRowHeight="13.2"/>
  <cols>
    <col min="1" max="1" width="7.6640625" customWidth="1"/>
    <col min="2" max="2" width="37.88671875" customWidth="1"/>
    <col min="3" max="4" width="10.44140625" customWidth="1"/>
    <col min="5" max="5" width="9.88671875" customWidth="1"/>
    <col min="6" max="6" width="15.109375" customWidth="1"/>
    <col min="7" max="7" width="9.88671875" customWidth="1"/>
    <col min="8" max="8" width="19.109375" customWidth="1"/>
    <col min="9" max="9" width="10.5546875" customWidth="1"/>
    <col min="10" max="10" width="10.44140625" customWidth="1"/>
    <col min="11" max="11" width="9.88671875" customWidth="1"/>
    <col min="12" max="12" width="15.109375" customWidth="1"/>
    <col min="13" max="13" width="9.88671875" customWidth="1"/>
    <col min="14" max="14" width="19.109375" customWidth="1"/>
    <col min="15" max="16" width="10.44140625" customWidth="1"/>
    <col min="17" max="17" width="9.88671875" customWidth="1"/>
    <col min="18" max="18" width="15.109375" customWidth="1"/>
    <col min="19" max="19" width="9.88671875" customWidth="1"/>
    <col min="20" max="20" width="19.109375" customWidth="1"/>
    <col min="21" max="22" width="10.44140625" customWidth="1"/>
    <col min="23" max="23" width="9.88671875" customWidth="1"/>
    <col min="24" max="24" width="15.109375" customWidth="1"/>
    <col min="25" max="25" width="9.88671875" customWidth="1"/>
    <col min="26" max="26" width="19.109375" customWidth="1"/>
    <col min="27" max="28" width="10.44140625" customWidth="1"/>
    <col min="29" max="29" width="9.88671875" customWidth="1"/>
    <col min="30" max="30" width="15.109375" customWidth="1"/>
    <col min="31" max="31" width="9.88671875" customWidth="1"/>
    <col min="32" max="32" width="19.109375" customWidth="1"/>
    <col min="33" max="34" width="10.44140625" customWidth="1"/>
    <col min="35" max="35" width="9.88671875" customWidth="1"/>
    <col min="36" max="36" width="15.109375" customWidth="1"/>
    <col min="37" max="37" width="9.88671875" customWidth="1"/>
    <col min="38" max="38" width="19.109375" customWidth="1"/>
    <col min="39" max="40" width="10.44140625" customWidth="1"/>
    <col min="41" max="41" width="9.88671875" customWidth="1"/>
    <col min="42" max="42" width="15.109375" customWidth="1"/>
    <col min="43" max="43" width="9.88671875" customWidth="1"/>
    <col min="44" max="44" width="19.109375" customWidth="1"/>
    <col min="45" max="46" width="10.44140625" customWidth="1"/>
    <col min="47" max="47" width="9.88671875" customWidth="1"/>
    <col min="48" max="48" width="15.109375" customWidth="1"/>
    <col min="49" max="49" width="9.88671875" customWidth="1"/>
    <col min="50" max="50" width="19.109375" customWidth="1"/>
    <col min="51" max="52" width="10.44140625" customWidth="1"/>
    <col min="53" max="53" width="9.88671875" customWidth="1"/>
    <col min="54" max="54" width="15.109375" customWidth="1"/>
    <col min="55" max="55" width="9.88671875" customWidth="1"/>
    <col min="56" max="56" width="19.109375" customWidth="1"/>
    <col min="57" max="58" width="10.44140625" customWidth="1"/>
    <col min="59" max="59" width="9.88671875" customWidth="1"/>
    <col min="60" max="60" width="15.109375" customWidth="1"/>
    <col min="61" max="61" width="9.88671875" customWidth="1"/>
    <col min="62" max="62" width="19.109375" customWidth="1"/>
    <col min="63" max="64" width="10.44140625" customWidth="1"/>
    <col min="65" max="65" width="9.88671875" customWidth="1"/>
    <col min="66" max="66" width="15.109375" customWidth="1"/>
    <col min="67" max="67" width="9.88671875" customWidth="1"/>
    <col min="68" max="68" width="19.109375" customWidth="1"/>
    <col min="69" max="70" width="10.44140625" customWidth="1"/>
    <col min="71" max="71" width="9.88671875" customWidth="1"/>
    <col min="72" max="72" width="15.109375" customWidth="1"/>
    <col min="73" max="73" width="9.88671875" customWidth="1"/>
    <col min="74" max="74" width="19.109375" customWidth="1"/>
    <col min="75" max="76" width="10.44140625" customWidth="1"/>
    <col min="77" max="77" width="9.88671875" customWidth="1"/>
    <col min="78" max="78" width="15.109375" customWidth="1"/>
    <col min="79" max="79" width="9.88671875" customWidth="1"/>
    <col min="80" max="81" width="10.44140625" customWidth="1"/>
    <col min="82" max="82" width="9.88671875" customWidth="1"/>
    <col min="83" max="83" width="15.109375" customWidth="1"/>
    <col min="84" max="84" width="9.88671875" customWidth="1"/>
    <col min="85" max="85" width="1.5546875" customWidth="1"/>
    <col min="86" max="89" width="12.6640625" customWidth="1"/>
  </cols>
  <sheetData>
    <row r="1" spans="1:89" ht="14.4">
      <c r="A1" s="1512" t="s">
        <v>14</v>
      </c>
      <c r="B1" s="1508"/>
      <c r="C1" s="358"/>
      <c r="D1" s="359"/>
      <c r="E1" s="127"/>
      <c r="F1" s="360"/>
      <c r="G1" s="360"/>
      <c r="H1" s="360"/>
      <c r="I1" s="360"/>
      <c r="J1" s="360"/>
      <c r="K1" s="360"/>
      <c r="L1" s="360"/>
      <c r="M1" s="360"/>
      <c r="N1" s="360"/>
      <c r="O1" s="360"/>
      <c r="P1" s="360"/>
      <c r="Q1" s="360"/>
      <c r="R1" s="360"/>
      <c r="S1" s="361"/>
      <c r="T1" s="361"/>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127"/>
      <c r="CI1" s="127"/>
      <c r="CJ1" s="127"/>
      <c r="CK1" s="127"/>
    </row>
    <row r="2" spans="1:89" ht="14.4">
      <c r="A2" s="1514" t="s">
        <v>15</v>
      </c>
      <c r="B2" s="1513"/>
      <c r="C2" s="362"/>
      <c r="D2" s="363"/>
      <c r="E2" s="127"/>
      <c r="F2" s="360"/>
      <c r="G2" s="360"/>
      <c r="H2" s="360"/>
      <c r="I2" s="360"/>
      <c r="J2" s="360"/>
      <c r="K2" s="360"/>
      <c r="L2" s="360"/>
      <c r="M2" s="360"/>
      <c r="N2" s="360"/>
      <c r="O2" s="360"/>
      <c r="P2" s="360"/>
      <c r="Q2" s="360"/>
      <c r="R2" s="360"/>
      <c r="S2" s="361"/>
      <c r="T2" s="361"/>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60"/>
      <c r="BL2" s="360"/>
      <c r="BM2" s="360"/>
      <c r="BN2" s="360"/>
      <c r="BO2" s="360"/>
      <c r="BP2" s="360"/>
      <c r="BQ2" s="360"/>
      <c r="BR2" s="360"/>
      <c r="BS2" s="360"/>
      <c r="BT2" s="360"/>
      <c r="BU2" s="360"/>
      <c r="BV2" s="360"/>
      <c r="BW2" s="360"/>
      <c r="BX2" s="360"/>
      <c r="BY2" s="360"/>
      <c r="BZ2" s="360"/>
      <c r="CA2" s="360"/>
      <c r="CB2" s="360"/>
      <c r="CC2" s="360"/>
      <c r="CD2" s="360"/>
      <c r="CE2" s="360"/>
      <c r="CF2" s="360"/>
      <c r="CG2" s="360"/>
      <c r="CH2" s="127"/>
      <c r="CI2" s="127"/>
      <c r="CJ2" s="127"/>
      <c r="CK2" s="127"/>
    </row>
    <row r="3" spans="1:89" ht="14.4">
      <c r="A3" s="1514" t="s">
        <v>16</v>
      </c>
      <c r="B3" s="1513"/>
      <c r="C3" s="362"/>
      <c r="D3" s="363"/>
      <c r="E3" s="21"/>
      <c r="F3" s="361"/>
      <c r="G3" s="361"/>
      <c r="H3" s="361"/>
      <c r="I3" s="361"/>
      <c r="J3" s="361"/>
      <c r="K3" s="361"/>
      <c r="L3" s="361"/>
      <c r="M3" s="361"/>
      <c r="N3" s="361"/>
      <c r="O3" s="361"/>
      <c r="P3" s="361"/>
      <c r="Q3" s="364"/>
      <c r="R3" s="364"/>
      <c r="S3" s="361"/>
      <c r="T3" s="361"/>
      <c r="U3" s="361"/>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127"/>
      <c r="CI3" s="127"/>
      <c r="CJ3" s="127"/>
      <c r="CK3" s="127"/>
    </row>
    <row r="4" spans="1:89">
      <c r="A4" s="1515" t="s">
        <v>156</v>
      </c>
      <c r="B4" s="1513"/>
      <c r="C4" s="365"/>
      <c r="D4" s="366"/>
      <c r="E4" s="127"/>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60"/>
      <c r="BZ4" s="360"/>
      <c r="CA4" s="360"/>
      <c r="CB4" s="360"/>
      <c r="CC4" s="360"/>
      <c r="CD4" s="360"/>
      <c r="CE4" s="360"/>
      <c r="CF4" s="360"/>
      <c r="CG4" s="360"/>
      <c r="CH4" s="127"/>
      <c r="CI4" s="127"/>
      <c r="CJ4" s="127"/>
      <c r="CK4" s="127"/>
    </row>
    <row r="5" spans="1:89">
      <c r="A5" s="367"/>
      <c r="B5" s="368"/>
      <c r="C5" s="369"/>
      <c r="D5" s="369"/>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row>
    <row r="6" spans="1:89">
      <c r="A6" s="367"/>
      <c r="B6" s="370" t="s">
        <v>157</v>
      </c>
      <c r="C6" s="371" t="s">
        <v>158</v>
      </c>
      <c r="D6" s="166"/>
      <c r="E6" s="127"/>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127"/>
      <c r="CI6" s="127"/>
      <c r="CJ6" s="127"/>
      <c r="CK6" s="127"/>
    </row>
    <row r="7" spans="1:89">
      <c r="A7" s="367"/>
      <c r="B7" s="372" t="s">
        <v>231</v>
      </c>
      <c r="C7" s="373" t="str">
        <f>IF(('Energy &amp; GHG'!$B$7)=0,"-",'Energy &amp; GHG'!$B$7)</f>
        <v>kWh</v>
      </c>
      <c r="D7" s="166"/>
      <c r="E7" s="127"/>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0"/>
      <c r="CD7" s="360"/>
      <c r="CE7" s="360"/>
      <c r="CF7" s="360"/>
      <c r="CG7" s="360"/>
      <c r="CH7" s="127"/>
      <c r="CI7" s="127"/>
      <c r="CJ7" s="127"/>
      <c r="CK7" s="127"/>
    </row>
    <row r="8" spans="1:89">
      <c r="A8" s="367"/>
      <c r="B8" s="374" t="s">
        <v>232</v>
      </c>
      <c r="C8" s="373" t="str">
        <f>IF(('Energy &amp; GHG'!$B$8)=0,"-",'Energy &amp; GHG'!$B$8)</f>
        <v>kWh</v>
      </c>
      <c r="D8" s="166"/>
      <c r="E8" s="127"/>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127"/>
      <c r="CI8" s="127"/>
      <c r="CJ8" s="127"/>
      <c r="CK8" s="127"/>
    </row>
    <row r="9" spans="1:89">
      <c r="A9" s="367"/>
      <c r="B9" s="375" t="s">
        <v>233</v>
      </c>
      <c r="C9" s="373" t="str">
        <f>IF(('Energy &amp; GHG'!$B$9)=0,"-",'Energy &amp; GHG'!$B$9)</f>
        <v>kWh</v>
      </c>
      <c r="D9" s="166"/>
      <c r="E9" s="127"/>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127"/>
      <c r="CI9" s="127"/>
      <c r="CJ9" s="127"/>
      <c r="CK9" s="127"/>
    </row>
    <row r="10" spans="1:89">
      <c r="A10" s="367"/>
      <c r="B10" s="376" t="s">
        <v>234</v>
      </c>
      <c r="C10" s="373" t="str">
        <f>IF(('Energy &amp; GHG'!$B$11)=0,"-",'Energy &amp; GHG'!$B$11)</f>
        <v>kg</v>
      </c>
      <c r="D10" s="166"/>
      <c r="E10" s="127"/>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0"/>
      <c r="CD10" s="360"/>
      <c r="CE10" s="360"/>
      <c r="CF10" s="360"/>
      <c r="CG10" s="360"/>
      <c r="CH10" s="127"/>
      <c r="CI10" s="127"/>
      <c r="CJ10" s="127"/>
      <c r="CK10" s="127"/>
    </row>
    <row r="11" spans="1:89">
      <c r="A11" s="367"/>
      <c r="B11" s="377" t="s">
        <v>167</v>
      </c>
      <c r="C11" s="378" t="str">
        <f>IF(('Energy &amp; GHG'!$B$12)=0,"-",'Energy &amp; GHG'!$B$12)</f>
        <v>kg</v>
      </c>
      <c r="D11" s="166"/>
      <c r="E11" s="127"/>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c r="BK11" s="360"/>
      <c r="BL11" s="360"/>
      <c r="BM11" s="360"/>
      <c r="BN11" s="360"/>
      <c r="BO11" s="360"/>
      <c r="BP11" s="360"/>
      <c r="BQ11" s="360"/>
      <c r="BR11" s="360"/>
      <c r="BS11" s="360"/>
      <c r="BT11" s="360"/>
      <c r="BU11" s="360"/>
      <c r="BV11" s="360"/>
      <c r="BW11" s="360"/>
      <c r="BX11" s="360"/>
      <c r="BY11" s="360"/>
      <c r="BZ11" s="360"/>
      <c r="CA11" s="360"/>
      <c r="CB11" s="360"/>
      <c r="CC11" s="360"/>
      <c r="CD11" s="360"/>
      <c r="CE11" s="360"/>
      <c r="CF11" s="360"/>
      <c r="CG11" s="360"/>
      <c r="CH11" s="127"/>
      <c r="CI11" s="127"/>
      <c r="CJ11" s="127"/>
      <c r="CK11" s="127"/>
    </row>
    <row r="12" spans="1:89">
      <c r="A12" s="367"/>
      <c r="B12" s="367"/>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row>
    <row r="13" spans="1:89" ht="15.6">
      <c r="A13" s="1597" t="s">
        <v>235</v>
      </c>
      <c r="B13" s="1597" t="s">
        <v>236</v>
      </c>
      <c r="C13" s="1592" t="s">
        <v>237</v>
      </c>
      <c r="D13" s="1507"/>
      <c r="E13" s="1507"/>
      <c r="F13" s="1507"/>
      <c r="G13" s="1507"/>
      <c r="H13" s="1508"/>
      <c r="I13" s="1592" t="s">
        <v>238</v>
      </c>
      <c r="J13" s="1507"/>
      <c r="K13" s="1507"/>
      <c r="L13" s="1507"/>
      <c r="M13" s="1507"/>
      <c r="N13" s="1508"/>
      <c r="O13" s="1592" t="s">
        <v>239</v>
      </c>
      <c r="P13" s="1507"/>
      <c r="Q13" s="1507"/>
      <c r="R13" s="1507"/>
      <c r="S13" s="1507"/>
      <c r="T13" s="1508"/>
      <c r="U13" s="1592" t="s">
        <v>240</v>
      </c>
      <c r="V13" s="1507"/>
      <c r="W13" s="1507"/>
      <c r="X13" s="1507"/>
      <c r="Y13" s="1507"/>
      <c r="Z13" s="1508"/>
      <c r="AA13" s="1592" t="s">
        <v>241</v>
      </c>
      <c r="AB13" s="1507"/>
      <c r="AC13" s="1507"/>
      <c r="AD13" s="1507"/>
      <c r="AE13" s="1507"/>
      <c r="AF13" s="1508"/>
      <c r="AG13" s="1592" t="s">
        <v>242</v>
      </c>
      <c r="AH13" s="1507"/>
      <c r="AI13" s="1507"/>
      <c r="AJ13" s="1507"/>
      <c r="AK13" s="1507"/>
      <c r="AL13" s="1508"/>
      <c r="AM13" s="1592" t="s">
        <v>243</v>
      </c>
      <c r="AN13" s="1507"/>
      <c r="AO13" s="1507"/>
      <c r="AP13" s="1507"/>
      <c r="AQ13" s="1507"/>
      <c r="AR13" s="1508"/>
      <c r="AS13" s="1592" t="s">
        <v>244</v>
      </c>
      <c r="AT13" s="1507"/>
      <c r="AU13" s="1507"/>
      <c r="AV13" s="1507"/>
      <c r="AW13" s="1507"/>
      <c r="AX13" s="1508"/>
      <c r="AY13" s="1592" t="s">
        <v>245</v>
      </c>
      <c r="AZ13" s="1507"/>
      <c r="BA13" s="1507"/>
      <c r="BB13" s="1507"/>
      <c r="BC13" s="1507"/>
      <c r="BD13" s="1508"/>
      <c r="BE13" s="1592" t="s">
        <v>246</v>
      </c>
      <c r="BF13" s="1507"/>
      <c r="BG13" s="1507"/>
      <c r="BH13" s="1507"/>
      <c r="BI13" s="1507"/>
      <c r="BJ13" s="1508"/>
      <c r="BK13" s="1596" t="s">
        <v>247</v>
      </c>
      <c r="BL13" s="1510"/>
      <c r="BM13" s="1510"/>
      <c r="BN13" s="1510"/>
      <c r="BO13" s="1510"/>
      <c r="BP13" s="1505"/>
      <c r="BQ13" s="1592" t="s">
        <v>248</v>
      </c>
      <c r="BR13" s="1507"/>
      <c r="BS13" s="1507"/>
      <c r="BT13" s="1507"/>
      <c r="BU13" s="1507"/>
      <c r="BV13" s="1508"/>
      <c r="BW13" s="1593" t="s">
        <v>33</v>
      </c>
      <c r="BX13" s="1507"/>
      <c r="BY13" s="1507"/>
      <c r="BZ13" s="1507"/>
      <c r="CA13" s="1508"/>
      <c r="CB13" s="1594" t="s">
        <v>249</v>
      </c>
      <c r="CC13" s="1507"/>
      <c r="CD13" s="1507"/>
      <c r="CE13" s="1507"/>
      <c r="CF13" s="1508"/>
      <c r="CG13" s="127"/>
      <c r="CH13" s="127"/>
      <c r="CI13" s="127"/>
      <c r="CJ13" s="127"/>
      <c r="CK13" s="127"/>
    </row>
    <row r="14" spans="1:89" ht="43.2">
      <c r="A14" s="1522"/>
      <c r="B14" s="1522"/>
      <c r="C14" s="379" t="str">
        <f>$B$7&amp;" ("&amp;$C$7&amp;")"</f>
        <v>Purchased Electricity (kWh)</v>
      </c>
      <c r="D14" s="380" t="str">
        <f>$B$8&amp;" ("&amp;$C$8&amp;")"</f>
        <v>Renewable Energy (kWh)</v>
      </c>
      <c r="E14" s="381" t="str">
        <f>$B$9&amp;" ("&amp;$C$9&amp;")"</f>
        <v>DG (kWh)</v>
      </c>
      <c r="F14" s="382" t="str">
        <f>$B$10&amp;" ("&amp;$C$10&amp;")"</f>
        <v>STEAM CONSUMPTION (kg)</v>
      </c>
      <c r="G14" s="383" t="str">
        <f>$B$11&amp;" ("&amp;$C$11&amp;")"</f>
        <v>LPG (kg)</v>
      </c>
      <c r="H14" s="384" t="s">
        <v>250</v>
      </c>
      <c r="I14" s="385" t="str">
        <f>$B$7&amp;" ("&amp;$C$7&amp;")"</f>
        <v>Purchased Electricity (kWh)</v>
      </c>
      <c r="J14" s="380" t="str">
        <f>$B$8&amp;" ("&amp;$C$8&amp;")"</f>
        <v>Renewable Energy (kWh)</v>
      </c>
      <c r="K14" s="381" t="str">
        <f>$B$9&amp;" ("&amp;$C$9&amp;")"</f>
        <v>DG (kWh)</v>
      </c>
      <c r="L14" s="382" t="str">
        <f>$B$10&amp;" ("&amp;$C$10&amp;")"</f>
        <v>STEAM CONSUMPTION (kg)</v>
      </c>
      <c r="M14" s="383" t="str">
        <f>$B$11&amp;" ("&amp;$C$11&amp;")"</f>
        <v>LPG (kg)</v>
      </c>
      <c r="N14" s="384" t="s">
        <v>250</v>
      </c>
      <c r="O14" s="385" t="str">
        <f>$B$7&amp;" ("&amp;$C$7&amp;")"</f>
        <v>Purchased Electricity (kWh)</v>
      </c>
      <c r="P14" s="380" t="str">
        <f>$B$8&amp;" ("&amp;$C$8&amp;")"</f>
        <v>Renewable Energy (kWh)</v>
      </c>
      <c r="Q14" s="381" t="str">
        <f>$B$9&amp;" ("&amp;$C$9&amp;")"</f>
        <v>DG (kWh)</v>
      </c>
      <c r="R14" s="382" t="str">
        <f>$B$10&amp;" ("&amp;$C$10&amp;")"</f>
        <v>STEAM CONSUMPTION (kg)</v>
      </c>
      <c r="S14" s="383" t="str">
        <f>$B$11&amp;" ("&amp;$C$11&amp;")"</f>
        <v>LPG (kg)</v>
      </c>
      <c r="T14" s="384" t="s">
        <v>250</v>
      </c>
      <c r="U14" s="385" t="str">
        <f>$B$7&amp;" ("&amp;$C$7&amp;")"</f>
        <v>Purchased Electricity (kWh)</v>
      </c>
      <c r="V14" s="380" t="str">
        <f>$B$8&amp;" ("&amp;$C$8&amp;")"</f>
        <v>Renewable Energy (kWh)</v>
      </c>
      <c r="W14" s="381" t="str">
        <f>$B$9&amp;" ("&amp;$C$9&amp;")"</f>
        <v>DG (kWh)</v>
      </c>
      <c r="X14" s="382" t="str">
        <f>$B$10&amp;" ("&amp;$C$10&amp;")"</f>
        <v>STEAM CONSUMPTION (kg)</v>
      </c>
      <c r="Y14" s="383" t="str">
        <f>$B$11&amp;" ("&amp;$C$11&amp;")"</f>
        <v>LPG (kg)</v>
      </c>
      <c r="Z14" s="384" t="s">
        <v>250</v>
      </c>
      <c r="AA14" s="385" t="str">
        <f>$B$7&amp;" ("&amp;$C$7&amp;")"</f>
        <v>Purchased Electricity (kWh)</v>
      </c>
      <c r="AB14" s="380" t="str">
        <f>$B$8&amp;" ("&amp;$C$8&amp;")"</f>
        <v>Renewable Energy (kWh)</v>
      </c>
      <c r="AC14" s="381" t="str">
        <f>$B$9&amp;" ("&amp;$C$9&amp;")"</f>
        <v>DG (kWh)</v>
      </c>
      <c r="AD14" s="382" t="str">
        <f>$B$10&amp;" ("&amp;$C$10&amp;")"</f>
        <v>STEAM CONSUMPTION (kg)</v>
      </c>
      <c r="AE14" s="383" t="str">
        <f>$B$11&amp;" ("&amp;$C$11&amp;")"</f>
        <v>LPG (kg)</v>
      </c>
      <c r="AF14" s="384" t="s">
        <v>250</v>
      </c>
      <c r="AG14" s="385" t="str">
        <f>$B$7&amp;" ("&amp;$C$7&amp;")"</f>
        <v>Purchased Electricity (kWh)</v>
      </c>
      <c r="AH14" s="380" t="str">
        <f>$B$8&amp;" ("&amp;$C$8&amp;")"</f>
        <v>Renewable Energy (kWh)</v>
      </c>
      <c r="AI14" s="381" t="str">
        <f>$B$9&amp;" ("&amp;$C$9&amp;")"</f>
        <v>DG (kWh)</v>
      </c>
      <c r="AJ14" s="382" t="str">
        <f>$B$10&amp;" ("&amp;$C$10&amp;")"</f>
        <v>STEAM CONSUMPTION (kg)</v>
      </c>
      <c r="AK14" s="383" t="str">
        <f>$B$11&amp;" ("&amp;$C$11&amp;")"</f>
        <v>LPG (kg)</v>
      </c>
      <c r="AL14" s="384" t="s">
        <v>250</v>
      </c>
      <c r="AM14" s="385" t="str">
        <f>$B$7&amp;" ("&amp;$C$7&amp;")"</f>
        <v>Purchased Electricity (kWh)</v>
      </c>
      <c r="AN14" s="380" t="str">
        <f>$B$8&amp;" ("&amp;$C$8&amp;")"</f>
        <v>Renewable Energy (kWh)</v>
      </c>
      <c r="AO14" s="381" t="str">
        <f>$B$9&amp;" ("&amp;$C$9&amp;")"</f>
        <v>DG (kWh)</v>
      </c>
      <c r="AP14" s="382" t="str">
        <f>$B$10&amp;" ("&amp;$C$10&amp;")"</f>
        <v>STEAM CONSUMPTION (kg)</v>
      </c>
      <c r="AQ14" s="383" t="str">
        <f>$B$11&amp;" ("&amp;$C$11&amp;")"</f>
        <v>LPG (kg)</v>
      </c>
      <c r="AR14" s="384" t="s">
        <v>250</v>
      </c>
      <c r="AS14" s="385" t="str">
        <f>$B$7&amp;" ("&amp;$C$7&amp;")"</f>
        <v>Purchased Electricity (kWh)</v>
      </c>
      <c r="AT14" s="380" t="str">
        <f>$B$8&amp;" ("&amp;$C$8&amp;")"</f>
        <v>Renewable Energy (kWh)</v>
      </c>
      <c r="AU14" s="381" t="str">
        <f>$B$9&amp;" ("&amp;$C$9&amp;")"</f>
        <v>DG (kWh)</v>
      </c>
      <c r="AV14" s="382" t="str">
        <f>$B$10&amp;" ("&amp;$C$10&amp;")"</f>
        <v>STEAM CONSUMPTION (kg)</v>
      </c>
      <c r="AW14" s="383" t="str">
        <f>$B$11&amp;" ("&amp;$C$11&amp;")"</f>
        <v>LPG (kg)</v>
      </c>
      <c r="AX14" s="384" t="s">
        <v>250</v>
      </c>
      <c r="AY14" s="385" t="str">
        <f>$B$7&amp;" ("&amp;$C$7&amp;")"</f>
        <v>Purchased Electricity (kWh)</v>
      </c>
      <c r="AZ14" s="380" t="str">
        <f>$B$8&amp;" ("&amp;$C$8&amp;")"</f>
        <v>Renewable Energy (kWh)</v>
      </c>
      <c r="BA14" s="381" t="str">
        <f>$B$9&amp;" ("&amp;$C$9&amp;")"</f>
        <v>DG (kWh)</v>
      </c>
      <c r="BB14" s="382" t="str">
        <f>$B$10&amp;" ("&amp;$C$10&amp;")"</f>
        <v>STEAM CONSUMPTION (kg)</v>
      </c>
      <c r="BC14" s="383" t="str">
        <f>$B$11&amp;" ("&amp;$C$11&amp;")"</f>
        <v>LPG (kg)</v>
      </c>
      <c r="BD14" s="384" t="s">
        <v>250</v>
      </c>
      <c r="BE14" s="385" t="str">
        <f>$B$7&amp;" ("&amp;$C$7&amp;")"</f>
        <v>Purchased Electricity (kWh)</v>
      </c>
      <c r="BF14" s="380" t="str">
        <f>$B$8&amp;" ("&amp;$C$8&amp;")"</f>
        <v>Renewable Energy (kWh)</v>
      </c>
      <c r="BG14" s="381" t="str">
        <f>$B$9&amp;" ("&amp;$C$9&amp;")"</f>
        <v>DG (kWh)</v>
      </c>
      <c r="BH14" s="382" t="str">
        <f>$B$10&amp;" ("&amp;$C$10&amp;")"</f>
        <v>STEAM CONSUMPTION (kg)</v>
      </c>
      <c r="BI14" s="383" t="str">
        <f>$B$11&amp;" ("&amp;$C$11&amp;")"</f>
        <v>LPG (kg)</v>
      </c>
      <c r="BJ14" s="384" t="s">
        <v>250</v>
      </c>
      <c r="BK14" s="385" t="str">
        <f>$B$7&amp;" ("&amp;$C$7&amp;")"</f>
        <v>Purchased Electricity (kWh)</v>
      </c>
      <c r="BL14" s="380" t="str">
        <f>$B$8&amp;" ("&amp;$C$8&amp;")"</f>
        <v>Renewable Energy (kWh)</v>
      </c>
      <c r="BM14" s="381" t="str">
        <f>$B$9&amp;" ("&amp;$C$9&amp;")"</f>
        <v>DG (kWh)</v>
      </c>
      <c r="BN14" s="382" t="str">
        <f>$B$10&amp;" ("&amp;$C$10&amp;")"</f>
        <v>STEAM CONSUMPTION (kg)</v>
      </c>
      <c r="BO14" s="383" t="str">
        <f>$B$11&amp;" ("&amp;$C$11&amp;")"</f>
        <v>LPG (kg)</v>
      </c>
      <c r="BP14" s="384" t="s">
        <v>250</v>
      </c>
      <c r="BQ14" s="385" t="str">
        <f>$B$7&amp;" ("&amp;$C$7&amp;")"</f>
        <v>Purchased Electricity (kWh)</v>
      </c>
      <c r="BR14" s="380" t="str">
        <f>$B$8&amp;" ("&amp;$C$8&amp;")"</f>
        <v>Renewable Energy (kWh)</v>
      </c>
      <c r="BS14" s="381" t="str">
        <f>$B$9&amp;" ("&amp;$C$9&amp;")"</f>
        <v>DG (kWh)</v>
      </c>
      <c r="BT14" s="382" t="str">
        <f>$B$10&amp;" ("&amp;$C$10&amp;")"</f>
        <v>STEAM CONSUMPTION (kg)</v>
      </c>
      <c r="BU14" s="383" t="str">
        <f>$B$11&amp;" ("&amp;$C$11&amp;")"</f>
        <v>LPG (kg)</v>
      </c>
      <c r="BV14" s="384" t="s">
        <v>250</v>
      </c>
      <c r="BW14" s="386" t="str">
        <f>$B$7&amp;" ("&amp;$C$7&amp;")"</f>
        <v>Purchased Electricity (kWh)</v>
      </c>
      <c r="BX14" s="387" t="str">
        <f>$B$8&amp;" ("&amp;$C$8&amp;")"</f>
        <v>Renewable Energy (kWh)</v>
      </c>
      <c r="BY14" s="388" t="str">
        <f>$B$9&amp;" ("&amp;$C$9&amp;")"</f>
        <v>DG (kWh)</v>
      </c>
      <c r="BZ14" s="389" t="str">
        <f>$B$10&amp;" ("&amp;$C$10&amp;")"</f>
        <v>STEAM CONSUMPTION (kg)</v>
      </c>
      <c r="CA14" s="390" t="str">
        <f>$B$11&amp;" ("&amp;$C$11&amp;")"</f>
        <v>LPG (kg)</v>
      </c>
      <c r="CB14" s="386" t="str">
        <f>$B$7&amp;" ("&amp;$C$7&amp;")"</f>
        <v>Purchased Electricity (kWh)</v>
      </c>
      <c r="CC14" s="387" t="str">
        <f>$B$8&amp;" ("&amp;$C$8&amp;")"</f>
        <v>Renewable Energy (kWh)</v>
      </c>
      <c r="CD14" s="388" t="str">
        <f>$B$9&amp;" ("&amp;$C$9&amp;")"</f>
        <v>DG (kWh)</v>
      </c>
      <c r="CE14" s="389" t="str">
        <f>$B$10&amp;" ("&amp;$C$10&amp;")"</f>
        <v>STEAM CONSUMPTION (kg)</v>
      </c>
      <c r="CF14" s="390" t="str">
        <f>$B$11&amp;" ("&amp;$C$11&amp;")"</f>
        <v>LPG (kg)</v>
      </c>
      <c r="CG14" s="391"/>
      <c r="CH14" s="391"/>
      <c r="CI14" s="391"/>
      <c r="CJ14" s="391"/>
      <c r="CK14" s="391"/>
    </row>
    <row r="15" spans="1:89" ht="16.2">
      <c r="A15" s="392">
        <v>1</v>
      </c>
      <c r="B15" s="393" t="s">
        <v>251</v>
      </c>
      <c r="C15" s="394">
        <f>IF(IFERROR(H15*'Energy &amp; GHG'!$X$17,"-")=0,"-",IFERROR(H15*'Energy &amp; GHG'!$X$17,"-"))</f>
        <v>103.59005366185472</v>
      </c>
      <c r="D15" s="395">
        <f>IF(IFERROR(H15*'Energy &amp; GHG'!$Y$17,"-")=0,"-",IFERROR(H15*'Energy &amp; GHG'!$Y$17,"-"))</f>
        <v>19287.481419897715</v>
      </c>
      <c r="E15" s="396">
        <f>IF(IFERROR(H15*'Energy &amp; GHG'!$Z$17,"-")=0,"-",IFERROR(H15*'Energy &amp; GHG'!$Z$17,"-"))</f>
        <v>188.92852644043032</v>
      </c>
      <c r="F15" s="397">
        <v>21375</v>
      </c>
      <c r="G15" s="398"/>
      <c r="H15" s="399">
        <v>19580</v>
      </c>
      <c r="I15" s="400">
        <f>IFERROR(N15*'Energy &amp; GHG'!$X$18,"-")</f>
        <v>688.59281507379683</v>
      </c>
      <c r="J15" s="395">
        <f>IFERROR(N15*'Energy &amp; GHG'!$Y$18,"-")</f>
        <v>19553.166811366358</v>
      </c>
      <c r="K15" s="396">
        <f>IFERROR(N15*'Energy &amp; GHG'!$Z$18,"-")</f>
        <v>137.240373559847</v>
      </c>
      <c r="L15" s="398">
        <v>22562.5</v>
      </c>
      <c r="M15" s="398"/>
      <c r="N15" s="399">
        <v>20379</v>
      </c>
      <c r="O15" s="400">
        <f>IF(IFERROR(T15*'Energy &amp; GHG'!$X$19,"-")=0,"-",IFERROR(T15*'Energy &amp; GHG'!$X$19,"-"))</f>
        <v>145.89638752438481</v>
      </c>
      <c r="P15" s="395">
        <f>IF(IFERROR(T15*'Energy &amp; GHG'!$Y$19,"-")=0,"-",IFERROR(T15*'Energy &amp; GHG'!$Y$19,"-"))</f>
        <v>21978.935445507323</v>
      </c>
      <c r="Q15" s="396">
        <f>IF(IFERROR(T15*'Energy &amp; GHG'!$Z$19,"-")=0,"-",IFERROR(T15*'Energy &amp; GHG'!$Z$19,"-"))</f>
        <v>108.16816696829387</v>
      </c>
      <c r="R15" s="398">
        <v>23465</v>
      </c>
      <c r="S15" s="398"/>
      <c r="T15" s="399">
        <v>22233</v>
      </c>
      <c r="U15" s="400">
        <f>IF(IFERROR(Z15*'Energy &amp; GHG'!$X$20,"-")=0,"-",IFERROR(Z15*'Energy &amp; GHG'!$X$20,"-"))</f>
        <v>1974.4508702492747</v>
      </c>
      <c r="V15" s="395">
        <f>IF(IFERROR(Z15*'Energy &amp; GHG'!$Y$20,"-")=0,"-",IFERROR(Z15*'Energy &amp; GHG'!$Y$20,"-"))</f>
        <v>20084.742797089337</v>
      </c>
      <c r="W15" s="396">
        <f>IF(IFERROR(Z15*'Energy &amp; GHG'!$Z$20,"-")=0,"-",IFERROR(Z15*'Energy &amp; GHG'!$Z$20,"-"))</f>
        <v>173.80633266138943</v>
      </c>
      <c r="X15" s="398">
        <v>20757.5</v>
      </c>
      <c r="Y15" s="398"/>
      <c r="Z15" s="399">
        <v>22233</v>
      </c>
      <c r="AA15" s="400">
        <f>IF(IFERROR(AF15*'Energy &amp; GHG'!$X$21,"-")=0,"-",IFERROR(AF15*'Energy &amp; GHG'!$X$21,"-"))</f>
        <v>1596.6293831573698</v>
      </c>
      <c r="AB15" s="395">
        <f>IF(IFERROR(AF15*'Energy &amp; GHG'!$Y$21,"-")=0,"-",IFERROR(AF15*'Energy &amp; GHG'!$Y$21,"-"))</f>
        <v>20866.503878127856</v>
      </c>
      <c r="AC15" s="396">
        <f>IF(IFERROR(AF15*'Energy &amp; GHG'!$Z$21,"-")=0,"-",IFERROR(AF15*'Energy &amp; GHG'!$Z$21,"-"))</f>
        <v>377.86673871477268</v>
      </c>
      <c r="AD15" s="397">
        <v>21931</v>
      </c>
      <c r="AE15" s="398"/>
      <c r="AF15" s="399">
        <v>22841</v>
      </c>
      <c r="AG15" s="400">
        <f>IF(IFERROR(AL15*'Energy &amp; GHG'!$X$22,"-")=0,"-",IFERROR(AL15*'Energy &amp; GHG'!$X$22,"-"))</f>
        <v>1157.7898926964347</v>
      </c>
      <c r="AH15" s="395">
        <f>IF(IFERROR(AL15*'Energy &amp; GHG'!$Y$22,"-")=0,"-",IFERROR(AL15*'Energy &amp; GHG'!$Y$22,"-"))</f>
        <v>19146.330910349603</v>
      </c>
      <c r="AI15" s="396">
        <f>IF(IFERROR(AL15*'Energy &amp; GHG'!$Z$22,"-")=0,"-",IFERROR(AL15*'Energy &amp; GHG'!$Z$22,"-"))</f>
        <v>519.87919695396329</v>
      </c>
      <c r="AJ15" s="401">
        <v>20306</v>
      </c>
      <c r="AK15" s="398"/>
      <c r="AL15" s="399">
        <v>20824</v>
      </c>
      <c r="AM15" s="400">
        <f>IF(IFERROR(AR15*'Energy &amp; GHG'!$X$23,"-")=0,"-",IFERROR(AR15*'Energy &amp; GHG'!$X$23,"-"))</f>
        <v>1909.055390161411</v>
      </c>
      <c r="AN15" s="395">
        <f>IF(IFERROR(AR15*'Energy &amp; GHG'!$Y$23,"-")=0,"-",IFERROR(AR15*'Energy &amp; GHG'!$Y$23,"-"))</f>
        <v>19662.745245762195</v>
      </c>
      <c r="AO15" s="396">
        <f>IF(IFERROR(AR15*'Energy &amp; GHG'!$Z$23,"-")=0,"-",IFERROR(AR15*'Energy &amp; GHG'!$Z$23,"-"))</f>
        <v>408.19936407639182</v>
      </c>
      <c r="AP15" s="398">
        <v>35753</v>
      </c>
      <c r="AQ15" s="398"/>
      <c r="AR15" s="399">
        <v>21980</v>
      </c>
      <c r="AS15" s="400">
        <f>IF(IFERROR(AX15*'Energy &amp; GHG'!$X$24,"-")=0,"-",IFERROR(AX15*'Energy &amp; GHG'!$X$24,"-"))</f>
        <v>480.38531954887219</v>
      </c>
      <c r="AT15" s="395">
        <f>IF(IFERROR(AX15*'Energy &amp; GHG'!$Y$24,"-")=0,"-",IFERROR(AX15*'Energy &amp; GHG'!$Y$24,"-"))</f>
        <v>20070.691748120302</v>
      </c>
      <c r="AU15" s="396">
        <f>IF(IFERROR(AX15*'Energy &amp; GHG'!$Z$24,"-")=0,"-",IFERROR(AX15*'Energy &amp; GHG'!$Z$24,"-"))</f>
        <v>751.92293233082705</v>
      </c>
      <c r="AV15" s="398">
        <v>24453</v>
      </c>
      <c r="AW15" s="398"/>
      <c r="AX15" s="399">
        <v>21303</v>
      </c>
      <c r="AY15" s="400" t="str">
        <f>IF(IFERROR(BD15*'Energy &amp; GHG'!$X$25,"-")=0,"-",IFERROR(BD15*'Energy &amp; GHG'!$X$25,"-"))</f>
        <v>-</v>
      </c>
      <c r="AZ15" s="395" t="str">
        <f>IF(IFERROR(BD15*'Energy &amp; GHG'!$Y$25,"-")=0,"-",IFERROR(BD15*'Energy &amp; GHG'!$Y$25,"-"))</f>
        <v>-</v>
      </c>
      <c r="BA15" s="396" t="str">
        <f>IF(IFERROR(BD15*'Energy &amp; GHG'!$Z$25,"-")=0,"-",IFERROR(BD15*'Energy &amp; GHG'!$Z$25,"-"))</f>
        <v>-</v>
      </c>
      <c r="BB15" s="398"/>
      <c r="BC15" s="398"/>
      <c r="BD15" s="399"/>
      <c r="BE15" s="400" t="str">
        <f>IF(IFERROR(BJ15*'Energy &amp; GHG'!$X$26,"-")=0,"-",IFERROR(BJ15*'Energy &amp; GHG'!$X$26,"-"))</f>
        <v>-</v>
      </c>
      <c r="BF15" s="395" t="str">
        <f>IF(IFERROR(BJ15*'Energy &amp; GHG'!$Y$26,"-")=0,"-",IFERROR(BJ15*'Energy &amp; GHG'!$Y$26,"-"))</f>
        <v>-</v>
      </c>
      <c r="BG15" s="396" t="str">
        <f>IF(IFERROR(BJ15*'Energy &amp; GHG'!$Z$26,"-")=0,"-",IFERROR(BJ15*'Energy &amp; GHG'!$Z$26,"-"))</f>
        <v>-</v>
      </c>
      <c r="BH15" s="398"/>
      <c r="BI15" s="398"/>
      <c r="BJ15" s="399"/>
      <c r="BK15" s="400" t="str">
        <f>IF(IFERROR(BP15*'Energy &amp; GHG'!$X$27,"-")=0,"-",IFERROR(BP15*'Energy &amp; GHG'!$X$27,"-"))</f>
        <v>-</v>
      </c>
      <c r="BL15" s="395" t="str">
        <f>IF(IFERROR(BP15*'Energy &amp; GHG'!$Y$27,"-")=0,"-",IFERROR(BP15*'Energy &amp; GHG'!$Y$27,"-"))</f>
        <v>-</v>
      </c>
      <c r="BM15" s="396" t="str">
        <f>IF(IFERROR(BP15*'Energy &amp; GHG'!$Z$27,"-")=0,"-",IFERROR(BP15*'Energy &amp; GHG'!$Z$27,"-"))</f>
        <v>-</v>
      </c>
      <c r="BN15" s="398"/>
      <c r="BO15" s="398"/>
      <c r="BP15" s="399"/>
      <c r="BQ15" s="400" t="str">
        <f>IF(IFERROR(BV15*'Energy &amp; GHG'!$X$28,"-")=0,"-",IFERROR(BV15*'Energy &amp; GHG'!$X$28,"-"))</f>
        <v>-</v>
      </c>
      <c r="BR15" s="395" t="str">
        <f>IF(IFERROR(BV15*'Energy &amp; GHG'!$Y$28,"-")=0,"-",IFERROR(BV15*'Energy &amp; GHG'!$Y$28,"-"))</f>
        <v>-</v>
      </c>
      <c r="BS15" s="396" t="str">
        <f>IF(IFERROR(BV15*'Energy &amp; GHG'!$Z$28,"-")=0,"-",IFERROR(BV15*'Energy &amp; GHG'!$Z$28,"-"))</f>
        <v>-</v>
      </c>
      <c r="BT15" s="398"/>
      <c r="BU15" s="398"/>
      <c r="BV15" s="399"/>
      <c r="BW15" s="402">
        <f t="shared" ref="BW15:BY15" si="0">IF(SUM(C15,I15,O15,U15,AA15,AG15,AM15,AS15,AY15,BE15,BK15,BQ15)=0,"-",SUM(C15,I15,O15,U15,AA15,AG15,AM15,AS15,AY15,BE15,BK15,BQ15))</f>
        <v>8056.3901120733981</v>
      </c>
      <c r="BX15" s="403">
        <f t="shared" si="0"/>
        <v>160650.59825622066</v>
      </c>
      <c r="BY15" s="404">
        <f t="shared" si="0"/>
        <v>2666.0116317059155</v>
      </c>
      <c r="BZ15" s="405" t="e">
        <f>IF(SUM(#REF!,L15,R15,X15,AD15,AJ15,AP15,AV15,BB15,BH15,BN15,BT15)=0,"-",SUM(#REF!,L15,R15,X15,AD15,AJ15,AP15,AV15,BB15,BH15,BN15,BT15))</f>
        <v>#REF!</v>
      </c>
      <c r="CA15" s="406" t="str">
        <f t="shared" ref="CA15:CA16" si="1">IF(SUM(G15,M15,S15,Y15,AE15,AK15,AQ15,AW15,BC15,BI15,BO15,BU15)=0,"-",SUM(G15,M15,S15,Y15,AE15,AK15,AQ15,AW15,BC15,BI15,BO15,BU15))</f>
        <v>-</v>
      </c>
      <c r="CB15" s="407">
        <f t="shared" ref="CB15:CB69" si="2">IFERROR(SUM(BW15/$BW$70),"-")</f>
        <v>4.7831139271604269E-2</v>
      </c>
      <c r="CC15" s="408">
        <f t="shared" ref="CC15:CC69" si="3">IFERROR(SUM(BX15/$BX$70),"-")</f>
        <v>4.8021830273943328E-2</v>
      </c>
      <c r="CD15" s="409">
        <f t="shared" ref="CD15:CD69" si="4">IFERROR(SUM(BY15/$BY$70),"-")</f>
        <v>4.6349298186820515E-2</v>
      </c>
      <c r="CE15" s="410" t="str">
        <f t="shared" ref="CE15:CE69" si="5">IFERROR(SUM(BZ15/$BZ$70),"-")</f>
        <v>-</v>
      </c>
      <c r="CF15" s="411" t="str">
        <f t="shared" ref="CF15:CF69" si="6">IFERROR(SUM(CA15/$CA$70),"-")</f>
        <v>-</v>
      </c>
      <c r="CG15" s="412"/>
      <c r="CH15" s="412"/>
      <c r="CI15" s="412"/>
      <c r="CJ15" s="412"/>
      <c r="CK15" s="412"/>
    </row>
    <row r="16" spans="1:89" ht="15">
      <c r="A16" s="413">
        <v>2</v>
      </c>
      <c r="B16" s="393" t="s">
        <v>252</v>
      </c>
      <c r="C16" s="414">
        <f>IF(IFERROR(H16*'Energy &amp; GHG'!$X$17,"-")=0,"-",IFERROR(H16*'Energy &amp; GHG'!$X$17,"-"))</f>
        <v>29.098329680296274</v>
      </c>
      <c r="D16" s="415">
        <f>IF(IFERROR(H16*'Energy &amp; GHG'!$Y$17,"-")=0,"-",IFERROR(H16*'Energy &amp; GHG'!$Y$17,"-"))</f>
        <v>5417.8318595218298</v>
      </c>
      <c r="E16" s="416">
        <f>IF(IFERROR(H16*'Energy &amp; GHG'!$Z$17,"-")=0,"-",IFERROR(H16*'Energy &amp; GHG'!$Z$17,"-"))</f>
        <v>53.069810797873679</v>
      </c>
      <c r="F16" s="397">
        <v>0</v>
      </c>
      <c r="G16" s="397"/>
      <c r="H16" s="417">
        <v>5500</v>
      </c>
      <c r="I16" s="418">
        <f>IFERROR(N16*'Energy &amp; GHG'!$X$18,"-")</f>
        <v>168.94666447661729</v>
      </c>
      <c r="J16" s="415">
        <f>IFERROR(N16*'Energy &amp; GHG'!$Y$18,"-")</f>
        <v>4797.3813267006126</v>
      </c>
      <c r="K16" s="416">
        <f>IFERROR(N16*'Energy &amp; GHG'!$Z$18,"-")</f>
        <v>33.672008822770259</v>
      </c>
      <c r="L16" s="397">
        <v>0</v>
      </c>
      <c r="M16" s="397"/>
      <c r="N16" s="417">
        <v>5000</v>
      </c>
      <c r="O16" s="418">
        <f>IF(IFERROR(T16*'Energy &amp; GHG'!$X$19,"-")=0,"-",IFERROR(T16*'Energy &amp; GHG'!$X$19,"-"))</f>
        <v>32.810773967612285</v>
      </c>
      <c r="P16" s="415">
        <f>IF(IFERROR(T16*'Energy &amp; GHG'!$Y$19,"-")=0,"-",IFERROR(T16*'Energy &amp; GHG'!$Y$19,"-"))</f>
        <v>4942.8631865936495</v>
      </c>
      <c r="Q16" s="416">
        <f>IF(IFERROR(T16*'Energy &amp; GHG'!$Z$19,"-")=0,"-",IFERROR(T16*'Energy &amp; GHG'!$Z$19,"-"))</f>
        <v>24.326039438738334</v>
      </c>
      <c r="R16" s="397">
        <v>0</v>
      </c>
      <c r="S16" s="397"/>
      <c r="T16" s="417">
        <v>5000</v>
      </c>
      <c r="U16" s="418">
        <f>IF(IFERROR(Z16*'Energy &amp; GHG'!$X$20,"-")=0,"-",IFERROR(Z16*'Energy &amp; GHG'!$X$20,"-"))</f>
        <v>444.0360883032597</v>
      </c>
      <c r="V16" s="415">
        <f>IF(IFERROR(Z16*'Energy &amp; GHG'!$Y$20,"-")=0,"-",IFERROR(Z16*'Energy &amp; GHG'!$Y$20,"-"))</f>
        <v>4516.8764442696292</v>
      </c>
      <c r="W16" s="416">
        <f>IF(IFERROR(Z16*'Energy &amp; GHG'!$Z$20,"-")=0,"-",IFERROR(Z16*'Energy &amp; GHG'!$Z$20,"-"))</f>
        <v>39.087467427110475</v>
      </c>
      <c r="X16" s="397">
        <v>0</v>
      </c>
      <c r="Y16" s="397"/>
      <c r="Z16" s="417">
        <v>5000</v>
      </c>
      <c r="AA16" s="418">
        <f>IF(IFERROR(AF16*'Energy &amp; GHG'!$X$21,"-")=0,"-",IFERROR(AF16*'Energy &amp; GHG'!$X$21,"-"))</f>
        <v>349.50951866323055</v>
      </c>
      <c r="AB16" s="415">
        <f>IF(IFERROR(AF16*'Energy &amp; GHG'!$Y$21,"-")=0,"-",IFERROR(AF16*'Energy &amp; GHG'!$Y$21,"-"))</f>
        <v>4567.7737135256466</v>
      </c>
      <c r="AC16" s="416">
        <f>IF(IFERROR(AF16*'Energy &amp; GHG'!$Z$21,"-")=0,"-",IFERROR(AF16*'Energy &amp; GHG'!$Z$21,"-"))</f>
        <v>82.71676781112312</v>
      </c>
      <c r="AD16" s="419"/>
      <c r="AE16" s="397"/>
      <c r="AF16" s="417">
        <v>5000</v>
      </c>
      <c r="AG16" s="418">
        <f>IF(IFERROR(AL16*'Energy &amp; GHG'!$X$22,"-")=0,"-",IFERROR(AL16*'Energy &amp; GHG'!$X$22,"-"))</f>
        <v>315.63451886465901</v>
      </c>
      <c r="AH16" s="415">
        <f>IF(IFERROR(AL16*'Energy &amp; GHG'!$Y$22,"-")=0,"-",IFERROR(AL16*'Energy &amp; GHG'!$Y$22,"-"))</f>
        <v>5219.636985115957</v>
      </c>
      <c r="AI16" s="416">
        <f>IF(IFERROR(AL16*'Energy &amp; GHG'!$Z$22,"-")=0,"-",IFERROR(AL16*'Energy &amp; GHG'!$Z$22,"-"))</f>
        <v>141.72849601938387</v>
      </c>
      <c r="AJ16" s="419"/>
      <c r="AK16" s="397"/>
      <c r="AL16" s="417">
        <v>5677</v>
      </c>
      <c r="AM16" s="418">
        <f>IF(IFERROR(AR16*'Energy &amp; GHG'!$X$23,"-")=0,"-",IFERROR(AR16*'Energy &amp; GHG'!$X$23,"-"))</f>
        <v>503.75437956943512</v>
      </c>
      <c r="AN16" s="415">
        <f>IF(IFERROR(AR16*'Energy &amp; GHG'!$Y$23,"-")=0,"-",IFERROR(AR16*'Energy &amp; GHG'!$Y$23,"-"))</f>
        <v>5188.5315025214168</v>
      </c>
      <c r="AO16" s="416">
        <f>IF(IFERROR(AR16*'Energy &amp; GHG'!$Z$23,"-")=0,"-",IFERROR(AR16*'Energy &amp; GHG'!$Z$23,"-"))</f>
        <v>107.71411790914797</v>
      </c>
      <c r="AP16" s="397"/>
      <c r="AQ16" s="397"/>
      <c r="AR16" s="417">
        <v>5800</v>
      </c>
      <c r="AS16" s="418">
        <f>IF(IFERROR(AX16*'Energy &amp; GHG'!$X$24,"-")=0,"-",IFERROR(AX16*'Energy &amp; GHG'!$X$24,"-"))</f>
        <v>663.35703634085212</v>
      </c>
      <c r="AT16" s="415">
        <f>IF(IFERROR(AX16*'Energy &amp; GHG'!$Y$24,"-")=0,"-",IFERROR(AX16*'Energy &amp; GHG'!$Y$24,"-"))</f>
        <v>27715.323623642438</v>
      </c>
      <c r="AU16" s="416">
        <f>IF(IFERROR(AX16*'Energy &amp; GHG'!$Z$24,"-")=0,"-",IFERROR(AX16*'Energy &amp; GHG'!$Z$24,"-"))</f>
        <v>1038.3193400167083</v>
      </c>
      <c r="AV16" s="397"/>
      <c r="AW16" s="397"/>
      <c r="AX16" s="417">
        <v>29417</v>
      </c>
      <c r="AY16" s="418" t="str">
        <f>IF(IFERROR(BD16*'Energy &amp; GHG'!$X$25,"-")=0,"-",IFERROR(BD16*'Energy &amp; GHG'!$X$25,"-"))</f>
        <v>-</v>
      </c>
      <c r="AZ16" s="415" t="str">
        <f>IF(IFERROR(BD16*'Energy &amp; GHG'!$Y$25,"-")=0,"-",IFERROR(BD16*'Energy &amp; GHG'!$Y$25,"-"))</f>
        <v>-</v>
      </c>
      <c r="BA16" s="416" t="str">
        <f>IF(IFERROR(BD16*'Energy &amp; GHG'!$Z$25,"-")=0,"-",IFERROR(BD16*'Energy &amp; GHG'!$Z$25,"-"))</f>
        <v>-</v>
      </c>
      <c r="BB16" s="397"/>
      <c r="BC16" s="397"/>
      <c r="BD16" s="417"/>
      <c r="BE16" s="418" t="str">
        <f>IF(IFERROR(BJ16*'Energy &amp; GHG'!$X$26,"-")=0,"-",IFERROR(BJ16*'Energy &amp; GHG'!$X$26,"-"))</f>
        <v>-</v>
      </c>
      <c r="BF16" s="415" t="str">
        <f>IF(IFERROR(BJ16*'Energy &amp; GHG'!$Y$26,"-")=0,"-",IFERROR(BJ16*'Energy &amp; GHG'!$Y$26,"-"))</f>
        <v>-</v>
      </c>
      <c r="BG16" s="416" t="str">
        <f>IF(IFERROR(BJ16*'Energy &amp; GHG'!$Z$26,"-")=0,"-",IFERROR(BJ16*'Energy &amp; GHG'!$Z$26,"-"))</f>
        <v>-</v>
      </c>
      <c r="BH16" s="397"/>
      <c r="BI16" s="397"/>
      <c r="BJ16" s="417"/>
      <c r="BK16" s="418" t="str">
        <f>IF(IFERROR(BP16*'Energy &amp; GHG'!$X$27,"-")=0,"-",IFERROR(BP16*'Energy &amp; GHG'!$X$27,"-"))</f>
        <v>-</v>
      </c>
      <c r="BL16" s="415" t="str">
        <f>IF(IFERROR(BP16*'Energy &amp; GHG'!$Y$27,"-")=0,"-",IFERROR(BP16*'Energy &amp; GHG'!$Y$27,"-"))</f>
        <v>-</v>
      </c>
      <c r="BM16" s="416" t="str">
        <f>IF(IFERROR(BP16*'Energy &amp; GHG'!$Z$27,"-")=0,"-",IFERROR(BP16*'Energy &amp; GHG'!$Z$27,"-"))</f>
        <v>-</v>
      </c>
      <c r="BN16" s="397"/>
      <c r="BO16" s="397"/>
      <c r="BP16" s="417"/>
      <c r="BQ16" s="418" t="str">
        <f>IF(IFERROR(BV16*'Energy &amp; GHG'!$X$28,"-")=0,"-",IFERROR(BV16*'Energy &amp; GHG'!$X$28,"-"))</f>
        <v>-</v>
      </c>
      <c r="BR16" s="415" t="str">
        <f>IF(IFERROR(BV16*'Energy &amp; GHG'!$Y$28,"-")=0,"-",IFERROR(BV16*'Energy &amp; GHG'!$Y$28,"-"))</f>
        <v>-</v>
      </c>
      <c r="BS16" s="416" t="str">
        <f>IF(IFERROR(BV16*'Energy &amp; GHG'!$Z$28,"-")=0,"-",IFERROR(BV16*'Energy &amp; GHG'!$Z$28,"-"))</f>
        <v>-</v>
      </c>
      <c r="BT16" s="397"/>
      <c r="BU16" s="397"/>
      <c r="BV16" s="417"/>
      <c r="BW16" s="418">
        <f t="shared" ref="BW16:BY16" si="7">IF(SUM(C16,I16,O16,U16,AA16,AG16,AM16,AS16,AY16,BE16,BK16,BQ16)=0,"-",SUM(C16,I16,O16,U16,AA16,AG16,AM16,AS16,AY16,BE16,BK16,BQ16))</f>
        <v>2507.1473098659626</v>
      </c>
      <c r="BX16" s="415">
        <f t="shared" si="7"/>
        <v>62366.218641891173</v>
      </c>
      <c r="BY16" s="416">
        <f t="shared" si="7"/>
        <v>1520.6340482428559</v>
      </c>
      <c r="BZ16" s="420">
        <f>IF(SUM(F15,L16,R16,X16,AD16,AJ16,AP16,AV16,BB16,BH16,BN16,BT16)=0,"-",SUM(F15,L16,R16,X16,AD16,AJ16,AP16,AV16,BB16,BH16,BN16,BT16))</f>
        <v>21375</v>
      </c>
      <c r="CA16" s="421" t="str">
        <f t="shared" si="1"/>
        <v>-</v>
      </c>
      <c r="CB16" s="422">
        <f t="shared" si="2"/>
        <v>1.4885042864658924E-2</v>
      </c>
      <c r="CC16" s="423">
        <f t="shared" si="3"/>
        <v>1.8642569644664046E-2</v>
      </c>
      <c r="CD16" s="424">
        <f t="shared" si="4"/>
        <v>2.6436614190592074E-2</v>
      </c>
      <c r="CE16" s="425" t="str">
        <f t="shared" si="5"/>
        <v>-</v>
      </c>
      <c r="CF16" s="426" t="str">
        <f t="shared" si="6"/>
        <v>-</v>
      </c>
      <c r="CG16" s="412"/>
      <c r="CH16" s="412"/>
      <c r="CI16" s="412"/>
      <c r="CJ16" s="412"/>
      <c r="CK16" s="412"/>
    </row>
    <row r="17" spans="1:89" ht="15">
      <c r="A17" s="413">
        <v>3</v>
      </c>
      <c r="B17" s="427" t="s">
        <v>127</v>
      </c>
      <c r="C17" s="414">
        <f>IF(IFERROR(H17*'Energy &amp; GHG'!$X$17,"-")=0,"-",IFERROR(H17*'Energy &amp; GHG'!$X$17,"-"))</f>
        <v>65.831002947623006</v>
      </c>
      <c r="D17" s="415">
        <f>IF(IFERROR(H17*'Energy &amp; GHG'!$Y$17,"-")=0,"-",IFERROR(H17*'Energy &amp; GHG'!$Y$17,"-"))</f>
        <v>12257.105786914568</v>
      </c>
      <c r="E17" s="416">
        <f>IF(IFERROR(H17*'Energy &amp; GHG'!$Z$17,"-")=0,"-",IFERROR(H17*'Energy &amp; GHG'!$Z$17,"-"))</f>
        <v>120.06321013780767</v>
      </c>
      <c r="F17" s="397">
        <v>0</v>
      </c>
      <c r="G17" s="397"/>
      <c r="H17" s="417">
        <v>12443</v>
      </c>
      <c r="I17" s="418">
        <f>IFERROR(N17*'Energy &amp; GHG'!$X$18,"-")</f>
        <v>556.71304878334934</v>
      </c>
      <c r="J17" s="415">
        <f>IFERROR(N17*'Energy &amp; GHG'!$Y$18,"-")</f>
        <v>15808.33094774386</v>
      </c>
      <c r="K17" s="416">
        <f>IFERROR(N17*'Energy &amp; GHG'!$Z$18,"-")</f>
        <v>110.95600347279255</v>
      </c>
      <c r="L17" s="397">
        <v>0</v>
      </c>
      <c r="M17" s="397"/>
      <c r="N17" s="417">
        <v>16476</v>
      </c>
      <c r="O17" s="418">
        <f>IF(IFERROR(T17*'Energy &amp; GHG'!$X$19,"-")=0,"-",IFERROR(T17*'Energy &amp; GHG'!$X$19,"-"))</f>
        <v>105.57194631818929</v>
      </c>
      <c r="P17" s="415">
        <f>IF(IFERROR(T17*'Energy &amp; GHG'!$Y$19,"-")=0,"-",IFERROR(T17*'Energy &amp; GHG'!$Y$19,"-"))</f>
        <v>15904.156589183727</v>
      </c>
      <c r="Q17" s="416">
        <f>IF(IFERROR(T17*'Energy &amp; GHG'!$Z$19,"-")=0,"-",IFERROR(T17*'Energy &amp; GHG'!$Z$19,"-"))</f>
        <v>78.27146449808447</v>
      </c>
      <c r="R17" s="397">
        <v>0</v>
      </c>
      <c r="S17" s="397"/>
      <c r="T17" s="417">
        <v>16088</v>
      </c>
      <c r="U17" s="418">
        <f>IF(IFERROR(Z17*'Energy &amp; GHG'!$X$20,"-")=0,"-",IFERROR(Z17*'Energy &amp; GHG'!$X$20,"-"))</f>
        <v>1250.4056246619793</v>
      </c>
      <c r="V17" s="415">
        <f>IF(IFERROR(Z17*'Energy &amp; GHG'!$Y$20,"-")=0,"-",IFERROR(Z17*'Energy &amp; GHG'!$Y$20,"-"))</f>
        <v>12719.524067063277</v>
      </c>
      <c r="W17" s="416">
        <f>IF(IFERROR(Z17*'Energy &amp; GHG'!$Z$20,"-")=0,"-",IFERROR(Z17*'Energy &amp; GHG'!$Z$20,"-"))</f>
        <v>110.0703082747431</v>
      </c>
      <c r="X17" s="397">
        <v>0</v>
      </c>
      <c r="Y17" s="397"/>
      <c r="Z17" s="417">
        <v>14080</v>
      </c>
      <c r="AA17" s="418">
        <f>IF(IFERROR(AF17*'Energy &amp; GHG'!$X$21,"-")=0,"-",IFERROR(AF17*'Energy &amp; GHG'!$X$21,"-"))</f>
        <v>1048.8780655083549</v>
      </c>
      <c r="AB17" s="415">
        <f>IF(IFERROR(AF17*'Energy &amp; GHG'!$Y$21,"-")=0,"-",IFERROR(AF17*'Energy &amp; GHG'!$Y$21,"-"))</f>
        <v>13707.888914290465</v>
      </c>
      <c r="AC17" s="416">
        <f>IF(IFERROR(AF17*'Energy &amp; GHG'!$Z$21,"-")=0,"-",IFERROR(AF17*'Energy &amp; GHG'!$Z$21,"-"))</f>
        <v>248.23302020118049</v>
      </c>
      <c r="AD17" s="419"/>
      <c r="AE17" s="397"/>
      <c r="AF17" s="417">
        <v>15005</v>
      </c>
      <c r="AG17" s="418">
        <f>IF(IFERROR(AL17*'Energy &amp; GHG'!$X$22,"-")=0,"-",IFERROR(AL17*'Energy &amp; GHG'!$X$22,"-"))</f>
        <v>877.57182416060914</v>
      </c>
      <c r="AH17" s="415">
        <f>IF(IFERROR(AL17*'Energy &amp; GHG'!$Y$22,"-")=0,"-",IFERROR(AL17*'Energy &amp; GHG'!$Y$22,"-"))</f>
        <v>14512.374524056768</v>
      </c>
      <c r="AI17" s="416">
        <f>IF(IFERROR(AL17*'Energy &amp; GHG'!$Z$22,"-")=0,"-",IFERROR(AL17*'Energy &amp; GHG'!$Z$22,"-"))</f>
        <v>394.05365178262377</v>
      </c>
      <c r="AJ17" s="419"/>
      <c r="AK17" s="397"/>
      <c r="AL17" s="417">
        <v>15784</v>
      </c>
      <c r="AM17" s="418">
        <f>IF(IFERROR(AR17*'Energy &amp; GHG'!$X$23,"-")=0,"-",IFERROR(AR17*'Energy &amp; GHG'!$X$23,"-"))</f>
        <v>1516.4743909107478</v>
      </c>
      <c r="AN17" s="415">
        <f>IF(IFERROR(AR17*'Energy &amp; GHG'!$Y$23,"-")=0,"-",IFERROR(AR17*'Energy &amp; GHG'!$Y$23,"-"))</f>
        <v>15619.268971383437</v>
      </c>
      <c r="AO17" s="416">
        <f>IF(IFERROR(AR17*'Energy &amp; GHG'!$Z$23,"-")=0,"-",IFERROR(AR17*'Energy &amp; GHG'!$Z$23,"-"))</f>
        <v>324.2566377058144</v>
      </c>
      <c r="AP17" s="397"/>
      <c r="AQ17" s="397"/>
      <c r="AR17" s="417">
        <v>17460</v>
      </c>
      <c r="AS17" s="418">
        <f>IF(IFERROR(AX17*'Energy &amp; GHG'!$X$24,"-")=0,"-",IFERROR(AX17*'Energy &amp; GHG'!$X$24,"-"))</f>
        <v>293.98598370927317</v>
      </c>
      <c r="AT17" s="415">
        <f>IF(IFERROR(AX17*'Energy &amp; GHG'!$Y$24,"-")=0,"-",IFERROR(AX17*'Energy &amp; GHG'!$Y$24,"-"))</f>
        <v>12282.852571010861</v>
      </c>
      <c r="AU17" s="416">
        <f>IF(IFERROR(AX17*'Energy &amp; GHG'!$Z$24,"-")=0,"-",IFERROR(AX17*'Energy &amp; GHG'!$Z$24,"-"))</f>
        <v>460.16144527986631</v>
      </c>
      <c r="AV17" s="397"/>
      <c r="AW17" s="397"/>
      <c r="AX17" s="417">
        <v>13037</v>
      </c>
      <c r="AY17" s="418" t="str">
        <f>IF(IFERROR(BD17*'Energy &amp; GHG'!$X$25,"-")=0,"-",IFERROR(BD17*'Energy &amp; GHG'!$X$25,"-"))</f>
        <v>-</v>
      </c>
      <c r="AZ17" s="415" t="str">
        <f>IF(IFERROR(BD17*'Energy &amp; GHG'!$Y$25,"-")=0,"-",IFERROR(BD17*'Energy &amp; GHG'!$Y$25,"-"))</f>
        <v>-</v>
      </c>
      <c r="BA17" s="416" t="str">
        <f>IF(IFERROR(BD17*'Energy &amp; GHG'!$Z$25,"-")=0,"-",IFERROR(BD17*'Energy &amp; GHG'!$Z$25,"-"))</f>
        <v>-</v>
      </c>
      <c r="BB17" s="397"/>
      <c r="BC17" s="397"/>
      <c r="BD17" s="417"/>
      <c r="BE17" s="418" t="str">
        <f>IF(IFERROR(BJ17*'Energy &amp; GHG'!$X$26,"-")=0,"-",IFERROR(BJ17*'Energy &amp; GHG'!$X$26,"-"))</f>
        <v>-</v>
      </c>
      <c r="BF17" s="415" t="str">
        <f>IF(IFERROR(BJ17*'Energy &amp; GHG'!$Y$26,"-")=0,"-",IFERROR(BJ17*'Energy &amp; GHG'!$Y$26,"-"))</f>
        <v>-</v>
      </c>
      <c r="BG17" s="416" t="str">
        <f>IF(IFERROR(BJ17*'Energy &amp; GHG'!$Z$26,"-")=0,"-",IFERROR(BJ17*'Energy &amp; GHG'!$Z$26,"-"))</f>
        <v>-</v>
      </c>
      <c r="BH17" s="397"/>
      <c r="BI17" s="397"/>
      <c r="BJ17" s="417"/>
      <c r="BK17" s="418" t="str">
        <f>IF(IFERROR(BP17*'Energy &amp; GHG'!$X$27,"-")=0,"-",IFERROR(BP17*'Energy &amp; GHG'!$X$27,"-"))</f>
        <v>-</v>
      </c>
      <c r="BL17" s="415" t="str">
        <f>IF(IFERROR(BP17*'Energy &amp; GHG'!$Y$27,"-")=0,"-",IFERROR(BP17*'Energy &amp; GHG'!$Y$27,"-"))</f>
        <v>-</v>
      </c>
      <c r="BM17" s="416" t="str">
        <f>IF(IFERROR(BP17*'Energy &amp; GHG'!$Z$27,"-")=0,"-",IFERROR(BP17*'Energy &amp; GHG'!$Z$27,"-"))</f>
        <v>-</v>
      </c>
      <c r="BN17" s="397"/>
      <c r="BO17" s="397"/>
      <c r="BP17" s="417"/>
      <c r="BQ17" s="418" t="str">
        <f>IF(IFERROR(BV17*'Energy &amp; GHG'!$X$28,"-")=0,"-",IFERROR(BV17*'Energy &amp; GHG'!$X$28,"-"))</f>
        <v>-</v>
      </c>
      <c r="BR17" s="415" t="str">
        <f>IF(IFERROR(BV17*'Energy &amp; GHG'!$Y$28,"-")=0,"-",IFERROR(BV17*'Energy &amp; GHG'!$Y$28,"-"))</f>
        <v>-</v>
      </c>
      <c r="BS17" s="416" t="str">
        <f>IF(IFERROR(BV17*'Energy &amp; GHG'!$Z$28,"-")=0,"-",IFERROR(BV17*'Energy &amp; GHG'!$Z$28,"-"))</f>
        <v>-</v>
      </c>
      <c r="BT17" s="397"/>
      <c r="BU17" s="397"/>
      <c r="BV17" s="417"/>
      <c r="BW17" s="418">
        <f t="shared" ref="BW17:CA17" si="8">IF(SUM(C17,I17,O17,U17,AA17,AG17,AM17,AS17,AY17,BE17,BK17,BQ17)=0,"-",SUM(C17,I17,O17,U17,AA17,AG17,AM17,AS17,AY17,BE17,BK17,BQ17))</f>
        <v>5715.4318870001262</v>
      </c>
      <c r="BX17" s="415">
        <f t="shared" si="8"/>
        <v>112811.50237164697</v>
      </c>
      <c r="BY17" s="416">
        <f t="shared" si="8"/>
        <v>1846.0657413529127</v>
      </c>
      <c r="BZ17" s="420" t="str">
        <f t="shared" si="8"/>
        <v>-</v>
      </c>
      <c r="CA17" s="421" t="str">
        <f t="shared" si="8"/>
        <v>-</v>
      </c>
      <c r="CB17" s="422">
        <f t="shared" si="2"/>
        <v>3.3932768247504207E-2</v>
      </c>
      <c r="CC17" s="423">
        <f t="shared" si="3"/>
        <v>3.3721722039276716E-2</v>
      </c>
      <c r="CD17" s="424">
        <f t="shared" si="4"/>
        <v>3.2094327909473454E-2</v>
      </c>
      <c r="CE17" s="425" t="str">
        <f t="shared" si="5"/>
        <v>-</v>
      </c>
      <c r="CF17" s="426" t="str">
        <f t="shared" si="6"/>
        <v>-</v>
      </c>
      <c r="CG17" s="412"/>
      <c r="CH17" s="412"/>
      <c r="CI17" s="412"/>
      <c r="CJ17" s="412"/>
      <c r="CK17" s="412"/>
    </row>
    <row r="18" spans="1:89" ht="16.2">
      <c r="A18" s="413">
        <v>4</v>
      </c>
      <c r="B18" s="393" t="s">
        <v>147</v>
      </c>
      <c r="C18" s="414">
        <f>IF(IFERROR(H18*'Energy &amp; GHG'!$X$17,"-")=0,"-",IFERROR(H18*'Energy &amp; GHG'!$X$17,"-"))</f>
        <v>476.87929861688457</v>
      </c>
      <c r="D18" s="415">
        <f>IF(IFERROR(H18*'Energy &amp; GHG'!$Y$17,"-")=0,"-",IFERROR(H18*'Energy &amp; GHG'!$Y$17,"-"))</f>
        <v>88790.383694858028</v>
      </c>
      <c r="E18" s="416">
        <f>IF(IFERROR(H18*'Energy &amp; GHG'!$Z$17,"-")=0,"-",IFERROR(H18*'Energy &amp; GHG'!$Z$17,"-"))</f>
        <v>869.73700652508001</v>
      </c>
      <c r="F18" s="397">
        <v>0</v>
      </c>
      <c r="G18" s="397"/>
      <c r="H18" s="417">
        <v>90137</v>
      </c>
      <c r="I18" s="418">
        <f>IFERROR(N18*'Energy &amp; GHG'!$X$18,"-")</f>
        <v>2047.464626792125</v>
      </c>
      <c r="J18" s="415">
        <f>IFERROR(N18*'Energy &amp; GHG'!$Y$18,"-")</f>
        <v>58139.464298284722</v>
      </c>
      <c r="K18" s="416">
        <f>IFERROR(N18*'Energy &amp; GHG'!$Z$18,"-")</f>
        <v>408.07107492315271</v>
      </c>
      <c r="L18" s="397">
        <v>0</v>
      </c>
      <c r="M18" s="397"/>
      <c r="N18" s="417">
        <v>60595</v>
      </c>
      <c r="O18" s="418">
        <f>IF(IFERROR(T18*'Energy &amp; GHG'!$X$19,"-")=0,"-",IFERROR(T18*'Energy &amp; GHG'!$X$19,"-"))</f>
        <v>629.27783392483605</v>
      </c>
      <c r="P18" s="415">
        <f>IF(IFERROR(T18*'Energy &amp; GHG'!$Y$19,"-")=0,"-",IFERROR(T18*'Energy &amp; GHG'!$Y$19,"-"))</f>
        <v>94799.17305567961</v>
      </c>
      <c r="Q18" s="416">
        <f>IF(IFERROR(T18*'Energy &amp; GHG'!$Z$19,"-")=0,"-",IFERROR(T18*'Energy &amp; GHG'!$Z$19,"-"))</f>
        <v>466.54911039556254</v>
      </c>
      <c r="R18" s="397">
        <v>0</v>
      </c>
      <c r="S18" s="397"/>
      <c r="T18" s="417">
        <v>95895</v>
      </c>
      <c r="U18" s="418">
        <f>IF(IFERROR(Z18*'Energy &amp; GHG'!$X$20,"-")=0,"-",IFERROR(Z18*'Energy &amp; GHG'!$X$20,"-"))</f>
        <v>7475.1699321500564</v>
      </c>
      <c r="V18" s="415">
        <f>IF(IFERROR(Z18*'Energy &amp; GHG'!$Y$20,"-")=0,"-",IFERROR(Z18*'Energy &amp; GHG'!$Y$20,"-"))</f>
        <v>76039.808188701514</v>
      </c>
      <c r="W18" s="416">
        <f>IF(IFERROR(Z18*'Energy &amp; GHG'!$Z$20,"-")=0,"-",IFERROR(Z18*'Energy &amp; GHG'!$Z$20,"-"))</f>
        <v>658.02187914843398</v>
      </c>
      <c r="X18" s="397">
        <v>0</v>
      </c>
      <c r="Y18" s="397"/>
      <c r="Z18" s="417">
        <v>84173</v>
      </c>
      <c r="AA18" s="418">
        <f>IF(IFERROR(AF18*'Energy &amp; GHG'!$X$21,"-")=0,"-",IFERROR(AF18*'Energy &amp; GHG'!$X$21,"-"))</f>
        <v>6652.7738839471285</v>
      </c>
      <c r="AB18" s="415">
        <f>IF(IFERROR(AF18*'Energy &amp; GHG'!$Y$21,"-")=0,"-",IFERROR(AF18*'Energy &amp; GHG'!$Y$21,"-"))</f>
        <v>86945.745527475272</v>
      </c>
      <c r="AC18" s="416">
        <f>IF(IFERROR(AF18*'Energy &amp; GHG'!$Z$21,"-")=0,"-",IFERROR(AF18*'Energy &amp; GHG'!$Z$21,"-"))</f>
        <v>1574.4805885776043</v>
      </c>
      <c r="AD18" s="428"/>
      <c r="AE18" s="397"/>
      <c r="AF18" s="417">
        <v>95173</v>
      </c>
      <c r="AG18" s="418">
        <f>IF(IFERROR(AL18*'Energy &amp; GHG'!$X$22,"-")=0,"-",IFERROR(AL18*'Energy &amp; GHG'!$X$22,"-"))</f>
        <v>5848.7737971616471</v>
      </c>
      <c r="AH18" s="415">
        <f>IF(IFERROR(AL18*'Energy &amp; GHG'!$Y$22,"-")=0,"-",IFERROR(AL18*'Energy &amp; GHG'!$Y$22,"-"))</f>
        <v>96720.967462789893</v>
      </c>
      <c r="AI18" s="416">
        <f>IF(IFERROR(AL18*'Energy &amp; GHG'!$Z$22,"-")=0,"-",IFERROR(AL18*'Energy &amp; GHG'!$Z$22,"-"))</f>
        <v>2626.2587400484595</v>
      </c>
      <c r="AJ18" s="419"/>
      <c r="AK18" s="397"/>
      <c r="AL18" s="417">
        <v>105196</v>
      </c>
      <c r="AM18" s="418">
        <f>IF(IFERROR(AR18*'Energy &amp; GHG'!$X$23,"-")=0,"-",IFERROR(AR18*'Energy &amp; GHG'!$X$23,"-"))</f>
        <v>8555.3127407497414</v>
      </c>
      <c r="AN18" s="415">
        <f>IF(IFERROR(AR18*'Energy &amp; GHG'!$Y$23,"-")=0,"-",IFERROR(AR18*'Energy &amp; GHG'!$Y$23,"-"))</f>
        <v>88117.367251959411</v>
      </c>
      <c r="AO18" s="416">
        <f>IF(IFERROR(AR18*'Energy &amp; GHG'!$Z$23,"-")=0,"-",IFERROR(AR18*'Energy &amp; GHG'!$Z$23,"-"))</f>
        <v>1829.3200072908437</v>
      </c>
      <c r="AP18" s="397"/>
      <c r="AQ18" s="397"/>
      <c r="AR18" s="417">
        <v>98502</v>
      </c>
      <c r="AS18" s="418">
        <f>IF(IFERROR(AX18*'Energy &amp; GHG'!$X$24,"-")=0,"-",IFERROR(AX18*'Energy &amp; GHG'!$X$24,"-"))</f>
        <v>2033.2545989974938</v>
      </c>
      <c r="AT18" s="415">
        <f>IF(IFERROR(AX18*'Energy &amp; GHG'!$Y$24,"-")=0,"-",IFERROR(AX18*'Energy &amp; GHG'!$Y$24,"-"))</f>
        <v>84950.19444026734</v>
      </c>
      <c r="AU18" s="416">
        <f>IF(IFERROR(AX18*'Energy &amp; GHG'!$Z$24,"-")=0,"-",IFERROR(AX18*'Energy &amp; GHG'!$Z$24,"-"))</f>
        <v>3182.550960735171</v>
      </c>
      <c r="AV18" s="397"/>
      <c r="AW18" s="397"/>
      <c r="AX18" s="417">
        <v>90166</v>
      </c>
      <c r="AY18" s="418" t="str">
        <f>IF(IFERROR(BD18*'Energy &amp; GHG'!$X$25,"-")=0,"-",IFERROR(BD18*'Energy &amp; GHG'!$X$25,"-"))</f>
        <v>-</v>
      </c>
      <c r="AZ18" s="415" t="str">
        <f>IF(IFERROR(BD18*'Energy &amp; GHG'!$Y$25,"-")=0,"-",IFERROR(BD18*'Energy &amp; GHG'!$Y$25,"-"))</f>
        <v>-</v>
      </c>
      <c r="BA18" s="416" t="str">
        <f>IF(IFERROR(BD18*'Energy &amp; GHG'!$Z$25,"-")=0,"-",IFERROR(BD18*'Energy &amp; GHG'!$Z$25,"-"))</f>
        <v>-</v>
      </c>
      <c r="BB18" s="397"/>
      <c r="BC18" s="397"/>
      <c r="BD18" s="417"/>
      <c r="BE18" s="418" t="str">
        <f>IF(IFERROR(BJ18*'Energy &amp; GHG'!$X$26,"-")=0,"-",IFERROR(BJ18*'Energy &amp; GHG'!$X$26,"-"))</f>
        <v>-</v>
      </c>
      <c r="BF18" s="415" t="str">
        <f>IF(IFERROR(BJ18*'Energy &amp; GHG'!$Y$26,"-")=0,"-",IFERROR(BJ18*'Energy &amp; GHG'!$Y$26,"-"))</f>
        <v>-</v>
      </c>
      <c r="BG18" s="416" t="str">
        <f>IF(IFERROR(BJ18*'Energy &amp; GHG'!$Z$26,"-")=0,"-",IFERROR(BJ18*'Energy &amp; GHG'!$Z$26,"-"))</f>
        <v>-</v>
      </c>
      <c r="BH18" s="397"/>
      <c r="BI18" s="397"/>
      <c r="BJ18" s="417"/>
      <c r="BK18" s="418" t="str">
        <f>IF(IFERROR(BP18*'Energy &amp; GHG'!$X$27,"-")=0,"-",IFERROR(BP18*'Energy &amp; GHG'!$X$27,"-"))</f>
        <v>-</v>
      </c>
      <c r="BL18" s="415" t="str">
        <f>IF(IFERROR(BP18*'Energy &amp; GHG'!$Y$27,"-")=0,"-",IFERROR(BP18*'Energy &amp; GHG'!$Y$27,"-"))</f>
        <v>-</v>
      </c>
      <c r="BM18" s="416" t="str">
        <f>IF(IFERROR(BP18*'Energy &amp; GHG'!$Z$27,"-")=0,"-",IFERROR(BP18*'Energy &amp; GHG'!$Z$27,"-"))</f>
        <v>-</v>
      </c>
      <c r="BN18" s="397"/>
      <c r="BO18" s="397"/>
      <c r="BP18" s="417"/>
      <c r="BQ18" s="418" t="str">
        <f>IF(IFERROR(BV18*'Energy &amp; GHG'!$X$28,"-")=0,"-",IFERROR(BV18*'Energy &amp; GHG'!$X$28,"-"))</f>
        <v>-</v>
      </c>
      <c r="BR18" s="415" t="str">
        <f>IF(IFERROR(BV18*'Energy &amp; GHG'!$Y$28,"-")=0,"-",IFERROR(BV18*'Energy &amp; GHG'!$Y$28,"-"))</f>
        <v>-</v>
      </c>
      <c r="BS18" s="416" t="str">
        <f>IF(IFERROR(BV18*'Energy &amp; GHG'!$Z$28,"-")=0,"-",IFERROR(BV18*'Energy &amp; GHG'!$Z$28,"-"))</f>
        <v>-</v>
      </c>
      <c r="BT18" s="397"/>
      <c r="BU18" s="397"/>
      <c r="BV18" s="417"/>
      <c r="BW18" s="418">
        <f t="shared" ref="BW18:CA18" si="9">IF(SUM(C18,I18,O18,U18,AA18,AG18,AM18,AS18,AY18,BE18,BK18,BQ18)=0,"-",SUM(C18,I18,O18,U18,AA18,AG18,AM18,AS18,AY18,BE18,BK18,BQ18))</f>
        <v>33718.906712339915</v>
      </c>
      <c r="BX18" s="415">
        <f t="shared" si="9"/>
        <v>674503.10392001574</v>
      </c>
      <c r="BY18" s="416">
        <f t="shared" si="9"/>
        <v>11614.989367644308</v>
      </c>
      <c r="BZ18" s="420" t="str">
        <f t="shared" si="9"/>
        <v>-</v>
      </c>
      <c r="CA18" s="421" t="str">
        <f t="shared" si="9"/>
        <v>-</v>
      </c>
      <c r="CB18" s="422">
        <f t="shared" si="2"/>
        <v>0.20019061895068629</v>
      </c>
      <c r="CC18" s="423">
        <f t="shared" si="3"/>
        <v>0.20162311206606864</v>
      </c>
      <c r="CD18" s="424">
        <f t="shared" si="4"/>
        <v>0.20192957871426129</v>
      </c>
      <c r="CE18" s="425" t="str">
        <f t="shared" si="5"/>
        <v>-</v>
      </c>
      <c r="CF18" s="426" t="str">
        <f t="shared" si="6"/>
        <v>-</v>
      </c>
      <c r="CG18" s="412"/>
      <c r="CH18" s="412"/>
      <c r="CI18" s="412"/>
      <c r="CJ18" s="412"/>
      <c r="CK18" s="412"/>
    </row>
    <row r="19" spans="1:89" ht="15">
      <c r="A19" s="413">
        <v>5</v>
      </c>
      <c r="B19" s="393" t="s">
        <v>253</v>
      </c>
      <c r="C19" s="414">
        <f>IF(IFERROR(H19*'Energy &amp; GHG'!$X$17,"-")=0,"-",IFERROR(H19*'Energy &amp; GHG'!$X$17,"-"))</f>
        <v>240.02947623006574</v>
      </c>
      <c r="D19" s="415">
        <f>IF(IFERROR(H19*'Energy &amp; GHG'!$Y$17,"-")=0,"-",IFERROR(H19*'Energy &amp; GHG'!$Y$17,"-"))</f>
        <v>44691.202479026528</v>
      </c>
      <c r="E19" s="416">
        <f>IF(IFERROR(H19*'Energy &amp; GHG'!$Z$17,"-")=0,"-",IFERROR(H19*'Energy &amp; GHG'!$Z$17,"-"))</f>
        <v>437.76804474340565</v>
      </c>
      <c r="F19" s="397">
        <v>177690</v>
      </c>
      <c r="G19" s="397"/>
      <c r="H19" s="417">
        <v>45369</v>
      </c>
      <c r="I19" s="418">
        <f>IFERROR(N19*'Energy &amp; GHG'!$X$18,"-")</f>
        <v>912.31198817373343</v>
      </c>
      <c r="J19" s="415">
        <f>IFERROR(N19*'Energy &amp; GHG'!$Y$18,"-")</f>
        <v>25905.859164183308</v>
      </c>
      <c r="K19" s="416">
        <f>IFERROR(N19*'Energy &amp; GHG'!$Z$18,"-")</f>
        <v>181.82884764295937</v>
      </c>
      <c r="L19" s="397">
        <v>222750</v>
      </c>
      <c r="M19" s="397"/>
      <c r="N19" s="417">
        <v>27000</v>
      </c>
      <c r="O19" s="418">
        <f>IF(IFERROR(T19*'Energy &amp; GHG'!$X$19,"-")=0,"-",IFERROR(T19*'Energy &amp; GHG'!$X$19,"-"))</f>
        <v>311.29549909511832</v>
      </c>
      <c r="P19" s="415">
        <f>IF(IFERROR(T19*'Energy &amp; GHG'!$Y$19,"-")=0,"-",IFERROR(T19*'Energy &amp; GHG'!$Y$19,"-"))</f>
        <v>46895.908769125912</v>
      </c>
      <c r="Q19" s="416">
        <f>IF(IFERROR(T19*'Energy &amp; GHG'!$Z$19,"-")=0,"-",IFERROR(T19*'Energy &amp; GHG'!$Z$19,"-"))</f>
        <v>230.79573177897382</v>
      </c>
      <c r="R19" s="397">
        <v>192130</v>
      </c>
      <c r="S19" s="397"/>
      <c r="T19" s="417">
        <v>47438</v>
      </c>
      <c r="U19" s="418">
        <f>IF(IFERROR(Z19*'Energy &amp; GHG'!$X$20,"-")=0,"-",IFERROR(Z19*'Energy &amp; GHG'!$X$20,"-"))</f>
        <v>4505.3677663601948</v>
      </c>
      <c r="V19" s="415">
        <f>IF(IFERROR(Z19*'Energy &amp; GHG'!$Y$20,"-")=0,"-",IFERROR(Z19*'Energy &amp; GHG'!$Y$20,"-"))</f>
        <v>45830.035154137367</v>
      </c>
      <c r="W19" s="416">
        <f>IF(IFERROR(Z19*'Energy &amp; GHG'!$Z$20,"-")=0,"-",IFERROR(Z19*'Energy &amp; GHG'!$Z$20,"-"))</f>
        <v>396.5970795024337</v>
      </c>
      <c r="X19" s="397">
        <v>204930</v>
      </c>
      <c r="Y19" s="397"/>
      <c r="Z19" s="417">
        <v>50732</v>
      </c>
      <c r="AA19" s="418">
        <f>IF(IFERROR(AF19*'Energy &amp; GHG'!$X$21,"-")=0,"-",IFERROR(AF19*'Energy &amp; GHG'!$X$21,"-"))</f>
        <v>4378.795053620418</v>
      </c>
      <c r="AB19" s="415">
        <f>IF(IFERROR(AF19*'Energy &amp; GHG'!$Y$21,"-")=0,"-",IFERROR(AF19*'Energy &amp; GHG'!$Y$21,"-"))</f>
        <v>57226.89619253471</v>
      </c>
      <c r="AC19" s="416">
        <f>IF(IFERROR(AF19*'Energy &amp; GHG'!$Z$21,"-")=0,"-",IFERROR(AF19*'Energy &amp; GHG'!$Z$21,"-"))</f>
        <v>1036.3087538448749</v>
      </c>
      <c r="AD19" s="397">
        <v>235620</v>
      </c>
      <c r="AE19" s="397"/>
      <c r="AF19" s="417">
        <v>62642</v>
      </c>
      <c r="AG19" s="418">
        <f>IF(IFERROR(AL19*'Energy &amp; GHG'!$X$22,"-")=0,"-",IFERROR(AL19*'Energy &amp; GHG'!$X$22,"-"))</f>
        <v>2924.3868985808235</v>
      </c>
      <c r="AH19" s="415">
        <f>IF(IFERROR(AL19*'Energy &amp; GHG'!$Y$22,"-")=0,"-",IFERROR(AL19*'Energy &amp; GHG'!$Y$22,"-"))</f>
        <v>48360.483731394947</v>
      </c>
      <c r="AI19" s="416">
        <f>IF(IFERROR(AL19*'Energy &amp; GHG'!$Z$22,"-")=0,"-",IFERROR(AL19*'Energy &amp; GHG'!$Z$22,"-"))</f>
        <v>1313.1293700242297</v>
      </c>
      <c r="AJ19" s="419">
        <v>253554</v>
      </c>
      <c r="AK19" s="397"/>
      <c r="AL19" s="417">
        <v>52598</v>
      </c>
      <c r="AM19" s="418">
        <f>IF(IFERROR(AR19*'Energy &amp; GHG'!$X$23,"-")=0,"-",IFERROR(AR19*'Energy &amp; GHG'!$X$23,"-"))</f>
        <v>4277.5695161714966</v>
      </c>
      <c r="AN19" s="415">
        <f>IF(IFERROR(AR19*'Energy &amp; GHG'!$Y$23,"-")=0,"-",IFERROR(AR19*'Energy &amp; GHG'!$Y$23,"-"))</f>
        <v>44057.789051582717</v>
      </c>
      <c r="AO19" s="416">
        <f>IF(IFERROR(AR19*'Energy &amp; GHG'!$Z$23,"-")=0,"-",IFERROR(AR19*'Energy &amp; GHG'!$Z$23,"-"))</f>
        <v>914.64143224578243</v>
      </c>
      <c r="AP19" s="397">
        <v>252450</v>
      </c>
      <c r="AQ19" s="397"/>
      <c r="AR19" s="417">
        <v>49250</v>
      </c>
      <c r="AS19" s="418">
        <f>IF(IFERROR(AX19*'Energy &amp; GHG'!$X$24,"-")=0,"-",IFERROR(AX19*'Energy &amp; GHG'!$X$24,"-"))</f>
        <v>1237.4832268170426</v>
      </c>
      <c r="AT19" s="415">
        <f>IF(IFERROR(AX19*'Energy &amp; GHG'!$Y$24,"-")=0,"-",IFERROR(AX19*'Energy &amp; GHG'!$Y$24,"-"))</f>
        <v>51702.546639515458</v>
      </c>
      <c r="AU19" s="416">
        <f>IF(IFERROR(AX19*'Energy &amp; GHG'!$Z$24,"-")=0,"-",IFERROR(AX19*'Energy &amp; GHG'!$Z$24,"-"))</f>
        <v>1936.9701336675021</v>
      </c>
      <c r="AV19" s="397">
        <v>198312</v>
      </c>
      <c r="AW19" s="397"/>
      <c r="AX19" s="417">
        <v>54877</v>
      </c>
      <c r="AY19" s="418" t="str">
        <f>IF(IFERROR(BD19*'Energy &amp; GHG'!$X$25,"-")=0,"-",IFERROR(BD19*'Energy &amp; GHG'!$X$25,"-"))</f>
        <v>-</v>
      </c>
      <c r="AZ19" s="415" t="str">
        <f>IF(IFERROR(BD19*'Energy &amp; GHG'!$Y$25,"-")=0,"-",IFERROR(BD19*'Energy &amp; GHG'!$Y$25,"-"))</f>
        <v>-</v>
      </c>
      <c r="BA19" s="416" t="str">
        <f>IF(IFERROR(BD19*'Energy &amp; GHG'!$Z$25,"-")=0,"-",IFERROR(BD19*'Energy &amp; GHG'!$Z$25,"-"))</f>
        <v>-</v>
      </c>
      <c r="BB19" s="397"/>
      <c r="BC19" s="397"/>
      <c r="BD19" s="417"/>
      <c r="BE19" s="418" t="str">
        <f>IF(IFERROR(BJ19*'Energy &amp; GHG'!$X$26,"-")=0,"-",IFERROR(BJ19*'Energy &amp; GHG'!$X$26,"-"))</f>
        <v>-</v>
      </c>
      <c r="BF19" s="415" t="str">
        <f>IF(IFERROR(BJ19*'Energy &amp; GHG'!$Y$26,"-")=0,"-",IFERROR(BJ19*'Energy &amp; GHG'!$Y$26,"-"))</f>
        <v>-</v>
      </c>
      <c r="BG19" s="416" t="str">
        <f>IF(IFERROR(BJ19*'Energy &amp; GHG'!$Z$26,"-")=0,"-",IFERROR(BJ19*'Energy &amp; GHG'!$Z$26,"-"))</f>
        <v>-</v>
      </c>
      <c r="BH19" s="397"/>
      <c r="BI19" s="397"/>
      <c r="BJ19" s="417"/>
      <c r="BK19" s="418" t="str">
        <f>IF(IFERROR(BP19*'Energy &amp; GHG'!$X$27,"-")=0,"-",IFERROR(BP19*'Energy &amp; GHG'!$X$27,"-"))</f>
        <v>-</v>
      </c>
      <c r="BL19" s="415" t="str">
        <f>IF(IFERROR(BP19*'Energy &amp; GHG'!$Y$27,"-")=0,"-",IFERROR(BP19*'Energy &amp; GHG'!$Y$27,"-"))</f>
        <v>-</v>
      </c>
      <c r="BM19" s="416" t="str">
        <f>IF(IFERROR(BP19*'Energy &amp; GHG'!$Z$27,"-")=0,"-",IFERROR(BP19*'Energy &amp; GHG'!$Z$27,"-"))</f>
        <v>-</v>
      </c>
      <c r="BN19" s="397"/>
      <c r="BO19" s="397"/>
      <c r="BP19" s="417"/>
      <c r="BQ19" s="418" t="str">
        <f>IF(IFERROR(BV19*'Energy &amp; GHG'!$X$28,"-")=0,"-",IFERROR(BV19*'Energy &amp; GHG'!$X$28,"-"))</f>
        <v>-</v>
      </c>
      <c r="BR19" s="415" t="str">
        <f>IF(IFERROR(BV19*'Energy &amp; GHG'!$Y$28,"-")=0,"-",IFERROR(BV19*'Energy &amp; GHG'!$Y$28,"-"))</f>
        <v>-</v>
      </c>
      <c r="BS19" s="416" t="str">
        <f>IF(IFERROR(BV19*'Energy &amp; GHG'!$Z$28,"-")=0,"-",IFERROR(BV19*'Energy &amp; GHG'!$Z$28,"-"))</f>
        <v>-</v>
      </c>
      <c r="BT19" s="397"/>
      <c r="BU19" s="397"/>
      <c r="BV19" s="417"/>
      <c r="BW19" s="418">
        <f t="shared" ref="BW19:CA19" si="10">IF(SUM(C19,I19,O19,U19,AA19,AG19,AM19,AS19,AY19,BE19,BK19,BQ19)=0,"-",SUM(C19,I19,O19,U19,AA19,AG19,AM19,AS19,AY19,BE19,BK19,BQ19))</f>
        <v>18787.239425048894</v>
      </c>
      <c r="BX19" s="415">
        <f t="shared" si="10"/>
        <v>364670.72118150094</v>
      </c>
      <c r="BY19" s="416">
        <f t="shared" si="10"/>
        <v>6448.0393934501608</v>
      </c>
      <c r="BZ19" s="420">
        <f t="shared" si="10"/>
        <v>1737436</v>
      </c>
      <c r="CA19" s="421" t="str">
        <f t="shared" si="10"/>
        <v>-</v>
      </c>
      <c r="CB19" s="422">
        <f t="shared" si="2"/>
        <v>0.11154065939803652</v>
      </c>
      <c r="CC19" s="423">
        <f t="shared" si="3"/>
        <v>0.10900772028576275</v>
      </c>
      <c r="CD19" s="424">
        <f t="shared" si="4"/>
        <v>0.11210082394732548</v>
      </c>
      <c r="CE19" s="425" t="str">
        <f t="shared" si="5"/>
        <v>-</v>
      </c>
      <c r="CF19" s="426" t="str">
        <f t="shared" si="6"/>
        <v>-</v>
      </c>
      <c r="CG19" s="412"/>
      <c r="CH19" s="412"/>
      <c r="CI19" s="412"/>
      <c r="CJ19" s="412"/>
      <c r="CK19" s="412"/>
    </row>
    <row r="20" spans="1:89" ht="16.2">
      <c r="A20" s="413">
        <v>6</v>
      </c>
      <c r="B20" s="427" t="s">
        <v>254</v>
      </c>
      <c r="C20" s="414">
        <f>IF(IFERROR(H20*'Energy &amp; GHG'!$X$17,"-")=0,"-",IFERROR(H20*'Energy &amp; GHG'!$X$17,"-"))</f>
        <v>188.32438969087747</v>
      </c>
      <c r="D20" s="415">
        <f>IF(IFERROR(H20*'Energy &amp; GHG'!$Y$17,"-")=0,"-",IFERROR(H20*'Energy &amp; GHG'!$Y$17,"-"))</f>
        <v>35064.207794825285</v>
      </c>
      <c r="E20" s="416">
        <f>IF(IFERROR(H20*'Energy &amp; GHG'!$Z$17,"-")=0,"-",IFERROR(H20*'Energy &amp; GHG'!$Z$17,"-"))</f>
        <v>343.46781548383848</v>
      </c>
      <c r="F20" s="397">
        <v>0</v>
      </c>
      <c r="G20" s="397"/>
      <c r="H20" s="417">
        <v>35596</v>
      </c>
      <c r="I20" s="418">
        <f>IFERROR(N20*'Energy &amp; GHG'!$X$18,"-")</f>
        <v>1392.1205152873265</v>
      </c>
      <c r="J20" s="415">
        <f>IFERROR(N20*'Energy &amp; GHG'!$Y$18,"-")</f>
        <v>39530.422132013045</v>
      </c>
      <c r="K20" s="416">
        <f>IFERROR(N20*'Energy &amp; GHG'!$Z$18,"-")</f>
        <v>277.45735269962694</v>
      </c>
      <c r="L20" s="397">
        <v>0</v>
      </c>
      <c r="M20" s="397"/>
      <c r="N20" s="417">
        <v>41200</v>
      </c>
      <c r="O20" s="418">
        <f>IF(IFERROR(T20*'Energy &amp; GHG'!$X$19,"-")=0,"-",IFERROR(T20*'Energy &amp; GHG'!$X$19,"-"))</f>
        <v>186.36519613603778</v>
      </c>
      <c r="P20" s="415">
        <f>IF(IFERROR(T20*'Energy &amp; GHG'!$Y$19,"-")=0,"-",IFERROR(T20*'Energy &amp; GHG'!$Y$19,"-"))</f>
        <v>28075.462899851929</v>
      </c>
      <c r="Q20" s="416">
        <f>IF(IFERROR(T20*'Energy &amp; GHG'!$Z$19,"-")=0,"-",IFERROR(T20*'Energy &amp; GHG'!$Z$19,"-"))</f>
        <v>138.17190401203374</v>
      </c>
      <c r="R20" s="397">
        <v>0</v>
      </c>
      <c r="S20" s="397"/>
      <c r="T20" s="417">
        <v>28400</v>
      </c>
      <c r="U20" s="418">
        <f>IF(IFERROR(Z20*'Energy &amp; GHG'!$X$20,"-")=0,"-",IFERROR(Z20*'Energy &amp; GHG'!$X$20,"-"))</f>
        <v>2451.0792074339938</v>
      </c>
      <c r="V20" s="415">
        <f>IF(IFERROR(Z20*'Energy &amp; GHG'!$Y$20,"-")=0,"-",IFERROR(Z20*'Energy &amp; GHG'!$Y$20,"-"))</f>
        <v>24933.157972368357</v>
      </c>
      <c r="W20" s="416">
        <f>IF(IFERROR(Z20*'Energy &amp; GHG'!$Z$20,"-")=0,"-",IFERROR(Z20*'Energy &amp; GHG'!$Z$20,"-"))</f>
        <v>215.76282019764983</v>
      </c>
      <c r="X20" s="397">
        <v>0</v>
      </c>
      <c r="Y20" s="397"/>
      <c r="Z20" s="417">
        <v>27600</v>
      </c>
      <c r="AA20" s="418">
        <f>IF(IFERROR(AF20*'Energy &amp; GHG'!$X$21,"-")=0,"-",IFERROR(AF20*'Energy &amp; GHG'!$X$21,"-"))</f>
        <v>3327.3306176739547</v>
      </c>
      <c r="AB20" s="415">
        <f>IF(IFERROR(AF20*'Energy &amp; GHG'!$Y$21,"-")=0,"-",IFERROR(AF20*'Energy &amp; GHG'!$Y$21,"-"))</f>
        <v>43485.205752764152</v>
      </c>
      <c r="AC20" s="416">
        <f>IF(IFERROR(AF20*'Energy &amp; GHG'!$Z$21,"-")=0,"-",IFERROR(AF20*'Energy &amp; GHG'!$Z$21,"-"))</f>
        <v>787.46362956189216</v>
      </c>
      <c r="AD20" s="428"/>
      <c r="AE20" s="397"/>
      <c r="AF20" s="417">
        <v>47600</v>
      </c>
      <c r="AG20" s="418">
        <f>IF(IFERROR(AL20*'Energy &amp; GHG'!$X$22,"-")=0,"-",IFERROR(AL20*'Energy &amp; GHG'!$X$22,"-"))</f>
        <v>2507.5069228106609</v>
      </c>
      <c r="AH20" s="415">
        <f>IF(IFERROR(AL20*'Energy &amp; GHG'!$Y$22,"-")=0,"-",IFERROR(AL20*'Energy &amp; GHG'!$Y$22,"-"))</f>
        <v>41466.554170993426</v>
      </c>
      <c r="AI20" s="416">
        <f>IF(IFERROR(AL20*'Energy &amp; GHG'!$Z$22,"-")=0,"-",IFERROR(AL20*'Energy &amp; GHG'!$Z$22,"-"))</f>
        <v>1125.9389061959155</v>
      </c>
      <c r="AJ20" s="419"/>
      <c r="AK20" s="397"/>
      <c r="AL20" s="417">
        <v>45100</v>
      </c>
      <c r="AM20" s="418">
        <f>IF(IFERROR(AR20*'Energy &amp; GHG'!$X$23,"-")=0,"-",IFERROR(AR20*'Energy &amp; GHG'!$X$23,"-"))</f>
        <v>3439.4264536120054</v>
      </c>
      <c r="AN20" s="415">
        <f>IF(IFERROR(AR20*'Energy &amp; GHG'!$Y$23,"-")=0,"-",IFERROR(AR20*'Energy &amp; GHG'!$Y$23,"-"))</f>
        <v>35425.146120663463</v>
      </c>
      <c r="AO20" s="416">
        <f>IF(IFERROR(AR20*'Energy &amp; GHG'!$Z$23,"-")=0,"-",IFERROR(AR20*'Energy &amp; GHG'!$Z$23,"-"))</f>
        <v>735.42742572452755</v>
      </c>
      <c r="AP20" s="397"/>
      <c r="AQ20" s="397"/>
      <c r="AR20" s="417">
        <v>39600</v>
      </c>
      <c r="AS20" s="418">
        <f>IF(IFERROR(AX20*'Energy &amp; GHG'!$X$24,"-")=0,"-",IFERROR(AX20*'Energy &amp; GHG'!$X$24,"-"))</f>
        <v>816.31453634085221</v>
      </c>
      <c r="AT20" s="415">
        <f>IF(IFERROR(AX20*'Energy &amp; GHG'!$Y$24,"-")=0,"-",IFERROR(AX20*'Energy &amp; GHG'!$Y$24,"-"))</f>
        <v>34105.949456975774</v>
      </c>
      <c r="AU20" s="416">
        <f>IF(IFERROR(AX20*'Energy &amp; GHG'!$Z$24,"-")=0,"-",IFERROR(AX20*'Energy &amp; GHG'!$Z$24,"-"))</f>
        <v>1277.7360066833751</v>
      </c>
      <c r="AV20" s="397"/>
      <c r="AW20" s="397"/>
      <c r="AX20" s="417">
        <v>36200</v>
      </c>
      <c r="AY20" s="418" t="str">
        <f>IF(IFERROR(BD20*'Energy &amp; GHG'!$X$25,"-")=0,"-",IFERROR(BD20*'Energy &amp; GHG'!$X$25,"-"))</f>
        <v>-</v>
      </c>
      <c r="AZ20" s="415" t="str">
        <f>IF(IFERROR(BD20*'Energy &amp; GHG'!$Y$25,"-")=0,"-",IFERROR(BD20*'Energy &amp; GHG'!$Y$25,"-"))</f>
        <v>-</v>
      </c>
      <c r="BA20" s="416" t="str">
        <f>IF(IFERROR(BD20*'Energy &amp; GHG'!$Z$25,"-")=0,"-",IFERROR(BD20*'Energy &amp; GHG'!$Z$25,"-"))</f>
        <v>-</v>
      </c>
      <c r="BB20" s="397"/>
      <c r="BC20" s="397"/>
      <c r="BD20" s="417"/>
      <c r="BE20" s="418" t="str">
        <f>IF(IFERROR(BJ20*'Energy &amp; GHG'!$X$26,"-")=0,"-",IFERROR(BJ20*'Energy &amp; GHG'!$X$26,"-"))</f>
        <v>-</v>
      </c>
      <c r="BF20" s="415" t="str">
        <f>IF(IFERROR(BJ20*'Energy &amp; GHG'!$Y$26,"-")=0,"-",IFERROR(BJ20*'Energy &amp; GHG'!$Y$26,"-"))</f>
        <v>-</v>
      </c>
      <c r="BG20" s="416" t="str">
        <f>IF(IFERROR(BJ20*'Energy &amp; GHG'!$Z$26,"-")=0,"-",IFERROR(BJ20*'Energy &amp; GHG'!$Z$26,"-"))</f>
        <v>-</v>
      </c>
      <c r="BH20" s="397"/>
      <c r="BI20" s="397"/>
      <c r="BJ20" s="417"/>
      <c r="BK20" s="418" t="str">
        <f>IF(IFERROR(BP20*'Energy &amp; GHG'!$X$27,"-")=0,"-",IFERROR(BP20*'Energy &amp; GHG'!$X$27,"-"))</f>
        <v>-</v>
      </c>
      <c r="BL20" s="415" t="str">
        <f>IF(IFERROR(BP20*'Energy &amp; GHG'!$Y$27,"-")=0,"-",IFERROR(BP20*'Energy &amp; GHG'!$Y$27,"-"))</f>
        <v>-</v>
      </c>
      <c r="BM20" s="416" t="str">
        <f>IF(IFERROR(BP20*'Energy &amp; GHG'!$Z$27,"-")=0,"-",IFERROR(BP20*'Energy &amp; GHG'!$Z$27,"-"))</f>
        <v>-</v>
      </c>
      <c r="BN20" s="397"/>
      <c r="BO20" s="397"/>
      <c r="BP20" s="417"/>
      <c r="BQ20" s="418" t="str">
        <f>IF(IFERROR(BV20*'Energy &amp; GHG'!$X$28,"-")=0,"-",IFERROR(BV20*'Energy &amp; GHG'!$X$28,"-"))</f>
        <v>-</v>
      </c>
      <c r="BR20" s="415" t="str">
        <f>IF(IFERROR(BV20*'Energy &amp; GHG'!$Y$28,"-")=0,"-",IFERROR(BV20*'Energy &amp; GHG'!$Y$28,"-"))</f>
        <v>-</v>
      </c>
      <c r="BS20" s="416" t="str">
        <f>IF(IFERROR(BV20*'Energy &amp; GHG'!$Z$28,"-")=0,"-",IFERROR(BV20*'Energy &amp; GHG'!$Z$28,"-"))</f>
        <v>-</v>
      </c>
      <c r="BT20" s="397"/>
      <c r="BU20" s="397"/>
      <c r="BV20" s="417"/>
      <c r="BW20" s="418">
        <f t="shared" ref="BW20:CA20" si="11">IF(SUM(C20,I20,O20,U20,AA20,AG20,AM20,AS20,AY20,BE20,BK20,BQ20)=0,"-",SUM(C20,I20,O20,U20,AA20,AG20,AM20,AS20,AY20,BE20,BK20,BQ20))</f>
        <v>14308.467838985709</v>
      </c>
      <c r="BX20" s="415">
        <f t="shared" si="11"/>
        <v>282086.10630045546</v>
      </c>
      <c r="BY20" s="416">
        <f t="shared" si="11"/>
        <v>4901.4258605588593</v>
      </c>
      <c r="BZ20" s="420" t="str">
        <f t="shared" si="11"/>
        <v>-</v>
      </c>
      <c r="CA20" s="421" t="str">
        <f t="shared" si="11"/>
        <v>-</v>
      </c>
      <c r="CB20" s="422">
        <f t="shared" si="2"/>
        <v>8.4949997262938018E-2</v>
      </c>
      <c r="CC20" s="423">
        <f t="shared" si="3"/>
        <v>8.4321448325969564E-2</v>
      </c>
      <c r="CD20" s="424">
        <f t="shared" si="4"/>
        <v>8.5212549731551804E-2</v>
      </c>
      <c r="CE20" s="425" t="str">
        <f t="shared" si="5"/>
        <v>-</v>
      </c>
      <c r="CF20" s="426" t="str">
        <f t="shared" si="6"/>
        <v>-</v>
      </c>
      <c r="CG20" s="412"/>
      <c r="CH20" s="412"/>
      <c r="CI20" s="412"/>
      <c r="CJ20" s="412"/>
      <c r="CK20" s="412"/>
    </row>
    <row r="21" spans="1:89" ht="15">
      <c r="A21" s="413">
        <v>7</v>
      </c>
      <c r="B21" s="427" t="s">
        <v>255</v>
      </c>
      <c r="C21" s="414">
        <f>IF(IFERROR(H21*'Energy &amp; GHG'!$X$17,"-")=0,"-",IFERROR(H21*'Energy &amp; GHG'!$X$17,"-"))</f>
        <v>176.1771597007029</v>
      </c>
      <c r="D21" s="415">
        <f>IF(IFERROR(H21*'Energy &amp; GHG'!$Y$17,"-")=0,"-",IFERROR(H21*'Energy &amp; GHG'!$Y$17,"-"))</f>
        <v>32802.509258559439</v>
      </c>
      <c r="E21" s="416">
        <f>IF(IFERROR(H21*'Energy &amp; GHG'!$Z$17,"-")=0,"-",IFERROR(H21*'Energy &amp; GHG'!$Z$17,"-"))</f>
        <v>321.31358173985336</v>
      </c>
      <c r="F21" s="397">
        <v>445500</v>
      </c>
      <c r="G21" s="397"/>
      <c r="H21" s="417">
        <v>33300</v>
      </c>
      <c r="I21" s="418">
        <f>IFERROR(N21*'Energy &amp; GHG'!$X$18,"-")</f>
        <v>1210.3676936433817</v>
      </c>
      <c r="J21" s="415">
        <f>IFERROR(N21*'Energy &amp; GHG'!$Y$18,"-")</f>
        <v>34369.399300748526</v>
      </c>
      <c r="K21" s="416">
        <f>IFERROR(N21*'Energy &amp; GHG'!$Z$18,"-")</f>
        <v>241.23300560809068</v>
      </c>
      <c r="L21" s="397">
        <v>382200.5</v>
      </c>
      <c r="M21" s="397"/>
      <c r="N21" s="417">
        <v>35821</v>
      </c>
      <c r="O21" s="418">
        <f>IF(IFERROR(T21*'Energy &amp; GHG'!$X$19,"-")=0,"-",IFERROR(T21*'Energy &amp; GHG'!$X$19,"-"))</f>
        <v>170.91788375208594</v>
      </c>
      <c r="P21" s="415">
        <f>IF(IFERROR(T21*'Energy &amp; GHG'!$Y$19,"-")=0,"-",IFERROR(T21*'Energy &amp; GHG'!$Y$19,"-"))</f>
        <v>25748.362911603639</v>
      </c>
      <c r="Q21" s="416">
        <f>IF(IFERROR(T21*'Energy &amp; GHG'!$Z$19,"-")=0,"-",IFERROR(T21*'Energy &amp; GHG'!$Z$19,"-"))</f>
        <v>126.71920464427573</v>
      </c>
      <c r="R21" s="397">
        <v>267750</v>
      </c>
      <c r="S21" s="397"/>
      <c r="T21" s="417">
        <v>26046</v>
      </c>
      <c r="U21" s="418">
        <f>IF(IFERROR(Z21*'Energy &amp; GHG'!$X$20,"-")=0,"-",IFERROR(Z21*'Energy &amp; GHG'!$X$20,"-"))</f>
        <v>2766.5224445646295</v>
      </c>
      <c r="V21" s="415">
        <f>IF(IFERROR(Z21*'Energy &amp; GHG'!$Y$20,"-")=0,"-",IFERROR(Z21*'Energy &amp; GHG'!$Y$20,"-"))</f>
        <v>28141.946998377502</v>
      </c>
      <c r="W21" s="416">
        <f>IF(IFERROR(Z21*'Energy &amp; GHG'!$Z$20,"-")=0,"-",IFERROR(Z21*'Energy &amp; GHG'!$Z$20,"-"))</f>
        <v>243.53055705786909</v>
      </c>
      <c r="X21" s="397">
        <v>235692.5</v>
      </c>
      <c r="Y21" s="397"/>
      <c r="Z21" s="417">
        <v>31152</v>
      </c>
      <c r="AA21" s="418">
        <f>IF(IFERROR(AF21*'Energy &amp; GHG'!$X$21,"-")=0,"-",IFERROR(AF21*'Energy &amp; GHG'!$X$21,"-"))</f>
        <v>2523.5286266522571</v>
      </c>
      <c r="AB21" s="415">
        <f>IF(IFERROR(AF21*'Energy &amp; GHG'!$Y$21,"-")=0,"-",IFERROR(AF21*'Energy &amp; GHG'!$Y$21,"-"))</f>
        <v>32980.23976639787</v>
      </c>
      <c r="AC21" s="416">
        <f>IF(IFERROR(AF21*'Energy &amp; GHG'!$Z$21,"-")=0,"-",IFERROR(AF21*'Energy &amp; GHG'!$Z$21,"-"))</f>
        <v>597.23160694987121</v>
      </c>
      <c r="AD21" s="397">
        <v>298230</v>
      </c>
      <c r="AE21" s="397"/>
      <c r="AF21" s="417">
        <v>36101</v>
      </c>
      <c r="AG21" s="418">
        <f>IF(IFERROR(AL21*'Energy &amp; GHG'!$X$22,"-")=0,"-",IFERROR(AL21*'Energy &amp; GHG'!$X$22,"-"))</f>
        <v>1852.2191934925579</v>
      </c>
      <c r="AH21" s="415">
        <f>IF(IFERROR(AL21*'Energy &amp; GHG'!$Y$22,"-")=0,"-",IFERROR(AL21*'Energy &amp; GHG'!$Y$22,"-"))</f>
        <v>30630.083939079268</v>
      </c>
      <c r="AI21" s="416">
        <f>IF(IFERROR(AL21*'Energy &amp; GHG'!$Z$22,"-")=0,"-",IFERROR(AL21*'Energy &amp; GHG'!$Z$22,"-"))</f>
        <v>831.69686742817589</v>
      </c>
      <c r="AJ21" s="419">
        <v>245250</v>
      </c>
      <c r="AK21" s="397"/>
      <c r="AL21" s="417">
        <v>33314</v>
      </c>
      <c r="AM21" s="418">
        <f>IF(IFERROR(AR21*'Energy &amp; GHG'!$X$23,"-")=0,"-",IFERROR(AR21*'Energy &amp; GHG'!$X$23,"-"))</f>
        <v>3586.2100573141338</v>
      </c>
      <c r="AN21" s="415">
        <f>IF(IFERROR(AR21*'Energy &amp; GHG'!$Y$23,"-")=0,"-",IFERROR(AR21*'Energy &amp; GHG'!$Y$23,"-"))</f>
        <v>36936.976851570565</v>
      </c>
      <c r="AO21" s="416">
        <f>IF(IFERROR(AR21*'Energy &amp; GHG'!$Z$23,"-")=0,"-",IFERROR(AR21*'Energy &amp; GHG'!$Z$23,"-"))</f>
        <v>766.81309111529652</v>
      </c>
      <c r="AP21" s="397">
        <v>317567.5</v>
      </c>
      <c r="AQ21" s="397"/>
      <c r="AR21" s="417">
        <v>41290</v>
      </c>
      <c r="AS21" s="418">
        <f>IF(IFERROR(AX21*'Energy &amp; GHG'!$X$24,"-")=0,"-",IFERROR(AX21*'Energy &amp; GHG'!$X$24,"-"))</f>
        <v>1032.7055388471179</v>
      </c>
      <c r="AT21" s="415">
        <f>IF(IFERROR(AX21*'Energy &amp; GHG'!$Y$24,"-")=0,"-",IFERROR(AX21*'Energy &amp; GHG'!$Y$24,"-"))</f>
        <v>43146.852522974099</v>
      </c>
      <c r="AU21" s="416">
        <f>IF(IFERROR(AX21*'Energy &amp; GHG'!$Z$24,"-")=0,"-",IFERROR(AX21*'Energy &amp; GHG'!$Z$24,"-"))</f>
        <v>1616.4419381787802</v>
      </c>
      <c r="AV21" s="397">
        <v>374565</v>
      </c>
      <c r="AW21" s="397"/>
      <c r="AX21" s="417">
        <v>45796</v>
      </c>
      <c r="AY21" s="418" t="str">
        <f>IF(IFERROR(BD21*'Energy &amp; GHG'!$X$25,"-")=0,"-",IFERROR(BD21*'Energy &amp; GHG'!$X$25,"-"))</f>
        <v>-</v>
      </c>
      <c r="AZ21" s="415" t="str">
        <f>IF(IFERROR(BD21*'Energy &amp; GHG'!$Y$25,"-")=0,"-",IFERROR(BD21*'Energy &amp; GHG'!$Y$25,"-"))</f>
        <v>-</v>
      </c>
      <c r="BA21" s="416" t="str">
        <f>IF(IFERROR(BD21*'Energy &amp; GHG'!$Z$25,"-")=0,"-",IFERROR(BD21*'Energy &amp; GHG'!$Z$25,"-"))</f>
        <v>-</v>
      </c>
      <c r="BB21" s="397"/>
      <c r="BC21" s="397"/>
      <c r="BD21" s="417"/>
      <c r="BE21" s="418" t="str">
        <f>IF(IFERROR(BJ21*'Energy &amp; GHG'!$X$26,"-")=0,"-",IFERROR(BJ21*'Energy &amp; GHG'!$X$26,"-"))</f>
        <v>-</v>
      </c>
      <c r="BF21" s="415" t="str">
        <f>IF(IFERROR(BJ21*'Energy &amp; GHG'!$Y$26,"-")=0,"-",IFERROR(BJ21*'Energy &amp; GHG'!$Y$26,"-"))</f>
        <v>-</v>
      </c>
      <c r="BG21" s="416" t="str">
        <f>IF(IFERROR(BJ21*'Energy &amp; GHG'!$Z$26,"-")=0,"-",IFERROR(BJ21*'Energy &amp; GHG'!$Z$26,"-"))</f>
        <v>-</v>
      </c>
      <c r="BH21" s="397"/>
      <c r="BI21" s="397"/>
      <c r="BJ21" s="417"/>
      <c r="BK21" s="418" t="str">
        <f>IF(IFERROR(BP21*'Energy &amp; GHG'!$X$27,"-")=0,"-",IFERROR(BP21*'Energy &amp; GHG'!$X$27,"-"))</f>
        <v>-</v>
      </c>
      <c r="BL21" s="415" t="str">
        <f>IF(IFERROR(BP21*'Energy &amp; GHG'!$Y$27,"-")=0,"-",IFERROR(BP21*'Energy &amp; GHG'!$Y$27,"-"))</f>
        <v>-</v>
      </c>
      <c r="BM21" s="416" t="str">
        <f>IF(IFERROR(BP21*'Energy &amp; GHG'!$Z$27,"-")=0,"-",IFERROR(BP21*'Energy &amp; GHG'!$Z$27,"-"))</f>
        <v>-</v>
      </c>
      <c r="BN21" s="397"/>
      <c r="BO21" s="397"/>
      <c r="BP21" s="417"/>
      <c r="BQ21" s="418" t="str">
        <f>IF(IFERROR(BV21*'Energy &amp; GHG'!$X$28,"-")=0,"-",IFERROR(BV21*'Energy &amp; GHG'!$X$28,"-"))</f>
        <v>-</v>
      </c>
      <c r="BR21" s="415" t="str">
        <f>IF(IFERROR(BV21*'Energy &amp; GHG'!$Y$28,"-")=0,"-",IFERROR(BV21*'Energy &amp; GHG'!$Y$28,"-"))</f>
        <v>-</v>
      </c>
      <c r="BS21" s="416" t="str">
        <f>IF(IFERROR(BV21*'Energy &amp; GHG'!$Z$28,"-")=0,"-",IFERROR(BV21*'Energy &amp; GHG'!$Z$28,"-"))</f>
        <v>-</v>
      </c>
      <c r="BT21" s="397"/>
      <c r="BU21" s="397"/>
      <c r="BV21" s="417"/>
      <c r="BW21" s="418">
        <f t="shared" ref="BW21:CA21" si="12">IF(SUM(C21,I21,O21,U21,AA21,AG21,AM21,AS21,AY21,BE21,BK21,BQ21)=0,"-",SUM(C21,I21,O21,U21,AA21,AG21,AM21,AS21,AY21,BE21,BK21,BQ21))</f>
        <v>13318.648597966869</v>
      </c>
      <c r="BX21" s="415">
        <f t="shared" si="12"/>
        <v>264756.37154931092</v>
      </c>
      <c r="BY21" s="416">
        <f t="shared" si="12"/>
        <v>4744.9798527222129</v>
      </c>
      <c r="BZ21" s="420">
        <f t="shared" si="12"/>
        <v>2566755.5</v>
      </c>
      <c r="CA21" s="421" t="str">
        <f t="shared" si="12"/>
        <v>-</v>
      </c>
      <c r="CB21" s="422">
        <f t="shared" si="2"/>
        <v>7.9073397283012103E-2</v>
      </c>
      <c r="CC21" s="423">
        <f t="shared" si="3"/>
        <v>7.9141227461901317E-2</v>
      </c>
      <c r="CD21" s="424">
        <f t="shared" si="4"/>
        <v>8.2492695631471033E-2</v>
      </c>
      <c r="CE21" s="425" t="str">
        <f t="shared" si="5"/>
        <v>-</v>
      </c>
      <c r="CF21" s="426" t="str">
        <f t="shared" si="6"/>
        <v>-</v>
      </c>
      <c r="CG21" s="412"/>
      <c r="CH21" s="412"/>
      <c r="CI21" s="412"/>
      <c r="CJ21" s="412"/>
      <c r="CK21" s="412"/>
    </row>
    <row r="22" spans="1:89" ht="15">
      <c r="A22" s="413">
        <v>8</v>
      </c>
      <c r="B22" s="393" t="s">
        <v>256</v>
      </c>
      <c r="C22" s="414" t="str">
        <f>IF(IFERROR(H22*'Energy &amp; GHG'!$X$17,"-")=0,"-",IFERROR(H22*'Energy &amp; GHG'!$X$17,"-"))</f>
        <v>-</v>
      </c>
      <c r="D22" s="415" t="str">
        <f>IF(IFERROR(H22*'Energy &amp; GHG'!$Y$17,"-")=0,"-",IFERROR(H22*'Energy &amp; GHG'!$Y$17,"-"))</f>
        <v>-</v>
      </c>
      <c r="E22" s="416" t="str">
        <f>IF(IFERROR(H22*'Energy &amp; GHG'!$Z$17,"-")=0,"-",IFERROR(H22*'Energy &amp; GHG'!$Z$17,"-"))</f>
        <v>-</v>
      </c>
      <c r="F22" s="397">
        <v>0</v>
      </c>
      <c r="G22" s="397"/>
      <c r="H22" s="417">
        <v>0</v>
      </c>
      <c r="I22" s="418">
        <f>IFERROR(N22*'Energy &amp; GHG'!$X$18,"-")</f>
        <v>0</v>
      </c>
      <c r="J22" s="415">
        <f>IFERROR(N22*'Energy &amp; GHG'!$Y$18,"-")</f>
        <v>0</v>
      </c>
      <c r="K22" s="416">
        <f>IFERROR(N22*'Energy &amp; GHG'!$Z$18,"-")</f>
        <v>0</v>
      </c>
      <c r="L22" s="397">
        <v>0</v>
      </c>
      <c r="M22" s="397"/>
      <c r="N22" s="417">
        <v>0</v>
      </c>
      <c r="O22" s="418" t="str">
        <f>IF(IFERROR(T22*'Energy &amp; GHG'!$X$19,"-")=0,"-",IFERROR(T22*'Energy &amp; GHG'!$X$19,"-"))</f>
        <v>-</v>
      </c>
      <c r="P22" s="415" t="str">
        <f>IF(IFERROR(T22*'Energy &amp; GHG'!$Y$19,"-")=0,"-",IFERROR(T22*'Energy &amp; GHG'!$Y$19,"-"))</f>
        <v>-</v>
      </c>
      <c r="Q22" s="416" t="str">
        <f>IF(IFERROR(T22*'Energy &amp; GHG'!$Z$19,"-")=0,"-",IFERROR(T22*'Energy &amp; GHG'!$Z$19,"-"))</f>
        <v>-</v>
      </c>
      <c r="R22" s="397">
        <v>0</v>
      </c>
      <c r="S22" s="397"/>
      <c r="T22" s="417">
        <v>0</v>
      </c>
      <c r="U22" s="418" t="str">
        <f>IF(IFERROR(Z22*'Energy &amp; GHG'!$X$20,"-")=0,"-",IFERROR(Z22*'Energy &amp; GHG'!$X$20,"-"))</f>
        <v>-</v>
      </c>
      <c r="V22" s="415" t="str">
        <f>IF(IFERROR(Z22*'Energy &amp; GHG'!$Y$20,"-")=0,"-",IFERROR(Z22*'Energy &amp; GHG'!$Y$20,"-"))</f>
        <v>-</v>
      </c>
      <c r="W22" s="416" t="str">
        <f>IF(IFERROR(Z22*'Energy &amp; GHG'!$Z$20,"-")=0,"-",IFERROR(Z22*'Energy &amp; GHG'!$Z$20,"-"))</f>
        <v>-</v>
      </c>
      <c r="X22" s="397">
        <v>0</v>
      </c>
      <c r="Y22" s="397"/>
      <c r="Z22" s="417">
        <v>0</v>
      </c>
      <c r="AA22" s="418" t="str">
        <f>IF(IFERROR(AF22*'Energy &amp; GHG'!$X$21,"-")=0,"-",IFERROR(AF22*'Energy &amp; GHG'!$X$21,"-"))</f>
        <v>-</v>
      </c>
      <c r="AB22" s="415" t="str">
        <f>IF(IFERROR(AF22*'Energy &amp; GHG'!$Y$21,"-")=0,"-",IFERROR(AF22*'Energy &amp; GHG'!$Y$21,"-"))</f>
        <v>-</v>
      </c>
      <c r="AC22" s="416" t="str">
        <f>IF(IFERROR(AF22*'Energy &amp; GHG'!$Z$21,"-")=0,"-",IFERROR(AF22*'Energy &amp; GHG'!$Z$21,"-"))</f>
        <v>-</v>
      </c>
      <c r="AD22" s="419"/>
      <c r="AE22" s="397"/>
      <c r="AF22" s="417">
        <v>0</v>
      </c>
      <c r="AG22" s="418" t="str">
        <f>IF(IFERROR(AL22*'Energy &amp; GHG'!$X$22,"-")=0,"-",IFERROR(AL22*'Energy &amp; GHG'!$X$22,"-"))</f>
        <v>-</v>
      </c>
      <c r="AH22" s="415" t="str">
        <f>IF(IFERROR(AL22*'Energy &amp; GHG'!$Y$22,"-")=0,"-",IFERROR(AL22*'Energy &amp; GHG'!$Y$22,"-"))</f>
        <v>-</v>
      </c>
      <c r="AI22" s="416" t="str">
        <f>IF(IFERROR(AL22*'Energy &amp; GHG'!$Z$22,"-")=0,"-",IFERROR(AL22*'Energy &amp; GHG'!$Z$22,"-"))</f>
        <v>-</v>
      </c>
      <c r="AJ22" s="419"/>
      <c r="AK22" s="397"/>
      <c r="AL22" s="417">
        <v>0</v>
      </c>
      <c r="AM22" s="418" t="str">
        <f>IF(IFERROR(AR22*'Energy &amp; GHG'!$X$23,"-")=0,"-",IFERROR(AR22*'Energy &amp; GHG'!$X$23,"-"))</f>
        <v>-</v>
      </c>
      <c r="AN22" s="415" t="str">
        <f>IF(IFERROR(AR22*'Energy &amp; GHG'!$Y$23,"-")=0,"-",IFERROR(AR22*'Energy &amp; GHG'!$Y$23,"-"))</f>
        <v>-</v>
      </c>
      <c r="AO22" s="416" t="str">
        <f>IF(IFERROR(AR22*'Energy &amp; GHG'!$Z$23,"-")=0,"-",IFERROR(AR22*'Energy &amp; GHG'!$Z$23,"-"))</f>
        <v>-</v>
      </c>
      <c r="AP22" s="397"/>
      <c r="AQ22" s="397"/>
      <c r="AR22" s="417">
        <v>0</v>
      </c>
      <c r="AS22" s="418" t="str">
        <f>IF(IFERROR(AX22*'Energy &amp; GHG'!$X$24,"-")=0,"-",IFERROR(AX22*'Energy &amp; GHG'!$X$24,"-"))</f>
        <v>-</v>
      </c>
      <c r="AT22" s="415" t="str">
        <f>IF(IFERROR(AX22*'Energy &amp; GHG'!$Y$24,"-")=0,"-",IFERROR(AX22*'Energy &amp; GHG'!$Y$24,"-"))</f>
        <v>-</v>
      </c>
      <c r="AU22" s="416" t="str">
        <f>IF(IFERROR(AX22*'Energy &amp; GHG'!$Z$24,"-")=0,"-",IFERROR(AX22*'Energy &amp; GHG'!$Z$24,"-"))</f>
        <v>-</v>
      </c>
      <c r="AV22" s="397"/>
      <c r="AW22" s="397"/>
      <c r="AX22" s="417"/>
      <c r="AY22" s="418" t="str">
        <f>IF(IFERROR(BD22*'Energy &amp; GHG'!$X$25,"-")=0,"-",IFERROR(BD22*'Energy &amp; GHG'!$X$25,"-"))</f>
        <v>-</v>
      </c>
      <c r="AZ22" s="415" t="str">
        <f>IF(IFERROR(BD22*'Energy &amp; GHG'!$Y$25,"-")=0,"-",IFERROR(BD22*'Energy &amp; GHG'!$Y$25,"-"))</f>
        <v>-</v>
      </c>
      <c r="BA22" s="416" t="str">
        <f>IF(IFERROR(BD22*'Energy &amp; GHG'!$Z$25,"-")=0,"-",IFERROR(BD22*'Energy &amp; GHG'!$Z$25,"-"))</f>
        <v>-</v>
      </c>
      <c r="BB22" s="397"/>
      <c r="BC22" s="397"/>
      <c r="BD22" s="417"/>
      <c r="BE22" s="418" t="str">
        <f>IF(IFERROR(BJ22*'Energy &amp; GHG'!$X$26,"-")=0,"-",IFERROR(BJ22*'Energy &amp; GHG'!$X$26,"-"))</f>
        <v>-</v>
      </c>
      <c r="BF22" s="415" t="str">
        <f>IF(IFERROR(BJ22*'Energy &amp; GHG'!$Y$26,"-")=0,"-",IFERROR(BJ22*'Energy &amp; GHG'!$Y$26,"-"))</f>
        <v>-</v>
      </c>
      <c r="BG22" s="416" t="str">
        <f>IF(IFERROR(BJ22*'Energy &amp; GHG'!$Z$26,"-")=0,"-",IFERROR(BJ22*'Energy &amp; GHG'!$Z$26,"-"))</f>
        <v>-</v>
      </c>
      <c r="BH22" s="397"/>
      <c r="BI22" s="397"/>
      <c r="BJ22" s="417"/>
      <c r="BK22" s="418" t="str">
        <f>IF(IFERROR(BP22*'Energy &amp; GHG'!$X$27,"-")=0,"-",IFERROR(BP22*'Energy &amp; GHG'!$X$27,"-"))</f>
        <v>-</v>
      </c>
      <c r="BL22" s="415" t="str">
        <f>IF(IFERROR(BP22*'Energy &amp; GHG'!$Y$27,"-")=0,"-",IFERROR(BP22*'Energy &amp; GHG'!$Y$27,"-"))</f>
        <v>-</v>
      </c>
      <c r="BM22" s="416" t="str">
        <f>IF(IFERROR(BP22*'Energy &amp; GHG'!$Z$27,"-")=0,"-",IFERROR(BP22*'Energy &amp; GHG'!$Z$27,"-"))</f>
        <v>-</v>
      </c>
      <c r="BN22" s="397"/>
      <c r="BO22" s="397"/>
      <c r="BP22" s="417"/>
      <c r="BQ22" s="418" t="str">
        <f>IF(IFERROR(BV22*'Energy &amp; GHG'!$X$28,"-")=0,"-",IFERROR(BV22*'Energy &amp; GHG'!$X$28,"-"))</f>
        <v>-</v>
      </c>
      <c r="BR22" s="415" t="str">
        <f>IF(IFERROR(BV22*'Energy &amp; GHG'!$Y$28,"-")=0,"-",IFERROR(BV22*'Energy &amp; GHG'!$Y$28,"-"))</f>
        <v>-</v>
      </c>
      <c r="BS22" s="416" t="str">
        <f>IF(IFERROR(BV22*'Energy &amp; GHG'!$Z$28,"-")=0,"-",IFERROR(BV22*'Energy &amp; GHG'!$Z$28,"-"))</f>
        <v>-</v>
      </c>
      <c r="BT22" s="397"/>
      <c r="BU22" s="397"/>
      <c r="BV22" s="417"/>
      <c r="BW22" s="418" t="str">
        <f t="shared" ref="BW22:CA22" si="13">IF(SUM(C22,I22,O22,U22,AA22,AG22,AM22,AS22,AY22,BE22,BK22,BQ22)=0,"-",SUM(C22,I22,O22,U22,AA22,AG22,AM22,AS22,AY22,BE22,BK22,BQ22))</f>
        <v>-</v>
      </c>
      <c r="BX22" s="415" t="str">
        <f t="shared" si="13"/>
        <v>-</v>
      </c>
      <c r="BY22" s="416" t="str">
        <f t="shared" si="13"/>
        <v>-</v>
      </c>
      <c r="BZ22" s="420" t="str">
        <f t="shared" si="13"/>
        <v>-</v>
      </c>
      <c r="CA22" s="421" t="str">
        <f t="shared" si="13"/>
        <v>-</v>
      </c>
      <c r="CB22" s="422" t="str">
        <f t="shared" si="2"/>
        <v>-</v>
      </c>
      <c r="CC22" s="423" t="str">
        <f t="shared" si="3"/>
        <v>-</v>
      </c>
      <c r="CD22" s="424" t="str">
        <f t="shared" si="4"/>
        <v>-</v>
      </c>
      <c r="CE22" s="425" t="str">
        <f t="shared" si="5"/>
        <v>-</v>
      </c>
      <c r="CF22" s="426" t="str">
        <f t="shared" si="6"/>
        <v>-</v>
      </c>
      <c r="CG22" s="412"/>
      <c r="CH22" s="412"/>
      <c r="CI22" s="412"/>
      <c r="CJ22" s="412"/>
      <c r="CK22" s="412"/>
    </row>
    <row r="23" spans="1:89" ht="15">
      <c r="A23" s="413">
        <v>9</v>
      </c>
      <c r="B23" s="393" t="s">
        <v>257</v>
      </c>
      <c r="C23" s="414" t="str">
        <f>IF(IFERROR(H23*'Energy &amp; GHG'!$X$17,"-")=0,"-",IFERROR(H23*'Energy &amp; GHG'!$X$17,"-"))</f>
        <v>-</v>
      </c>
      <c r="D23" s="415" t="str">
        <f>IF(IFERROR(H23*'Energy &amp; GHG'!$Y$17,"-")=0,"-",IFERROR(H23*'Energy &amp; GHG'!$Y$17,"-"))</f>
        <v>-</v>
      </c>
      <c r="E23" s="416" t="str">
        <f>IF(IFERROR(H23*'Energy &amp; GHG'!$Z$17,"-")=0,"-",IFERROR(H23*'Energy &amp; GHG'!$Z$17,"-"))</f>
        <v>-</v>
      </c>
      <c r="F23" s="397">
        <v>0</v>
      </c>
      <c r="G23" s="397"/>
      <c r="H23" s="417">
        <v>0</v>
      </c>
      <c r="I23" s="418">
        <f>IFERROR(N23*'Energy &amp; GHG'!$X$18,"-")</f>
        <v>0</v>
      </c>
      <c r="J23" s="415">
        <f>IFERROR(N23*'Energy &amp; GHG'!$Y$18,"-")</f>
        <v>0</v>
      </c>
      <c r="K23" s="416">
        <f>IFERROR(N23*'Energy &amp; GHG'!$Z$18,"-")</f>
        <v>0</v>
      </c>
      <c r="L23" s="397">
        <v>0</v>
      </c>
      <c r="M23" s="397"/>
      <c r="N23" s="417">
        <v>0</v>
      </c>
      <c r="O23" s="418" t="str">
        <f>IF(IFERROR(T23*'Energy &amp; GHG'!$X$19,"-")=0,"-",IFERROR(T23*'Energy &amp; GHG'!$X$19,"-"))</f>
        <v>-</v>
      </c>
      <c r="P23" s="415" t="str">
        <f>IF(IFERROR(T23*'Energy &amp; GHG'!$Y$19,"-")=0,"-",IFERROR(T23*'Energy &amp; GHG'!$Y$19,"-"))</f>
        <v>-</v>
      </c>
      <c r="Q23" s="416" t="str">
        <f>IF(IFERROR(T23*'Energy &amp; GHG'!$Z$19,"-")=0,"-",IFERROR(T23*'Energy &amp; GHG'!$Z$19,"-"))</f>
        <v>-</v>
      </c>
      <c r="R23" s="397">
        <v>0</v>
      </c>
      <c r="S23" s="397"/>
      <c r="T23" s="417">
        <v>0</v>
      </c>
      <c r="U23" s="418" t="str">
        <f>IF(IFERROR(Z23*'Energy &amp; GHG'!$X$20,"-")=0,"-",IFERROR(Z23*'Energy &amp; GHG'!$X$20,"-"))</f>
        <v>-</v>
      </c>
      <c r="V23" s="415" t="str">
        <f>IF(IFERROR(Z23*'Energy &amp; GHG'!$Y$20,"-")=0,"-",IFERROR(Z23*'Energy &amp; GHG'!$Y$20,"-"))</f>
        <v>-</v>
      </c>
      <c r="W23" s="416" t="str">
        <f>IF(IFERROR(Z23*'Energy &amp; GHG'!$Z$20,"-")=0,"-",IFERROR(Z23*'Energy &amp; GHG'!$Z$20,"-"))</f>
        <v>-</v>
      </c>
      <c r="X23" s="397">
        <v>0</v>
      </c>
      <c r="Y23" s="397"/>
      <c r="Z23" s="417">
        <v>0</v>
      </c>
      <c r="AA23" s="418" t="str">
        <f>IF(IFERROR(AF23*'Energy &amp; GHG'!$X$21,"-")=0,"-",IFERROR(AF23*'Energy &amp; GHG'!$X$21,"-"))</f>
        <v>-</v>
      </c>
      <c r="AB23" s="415" t="str">
        <f>IF(IFERROR(AF23*'Energy &amp; GHG'!$Y$21,"-")=0,"-",IFERROR(AF23*'Energy &amp; GHG'!$Y$21,"-"))</f>
        <v>-</v>
      </c>
      <c r="AC23" s="416" t="str">
        <f>IF(IFERROR(AF23*'Energy &amp; GHG'!$Z$21,"-")=0,"-",IFERROR(AF23*'Energy &amp; GHG'!$Z$21,"-"))</f>
        <v>-</v>
      </c>
      <c r="AD23" s="419"/>
      <c r="AE23" s="397"/>
      <c r="AF23" s="417">
        <v>0</v>
      </c>
      <c r="AG23" s="418" t="str">
        <f>IF(IFERROR(AL23*'Energy &amp; GHG'!$X$22,"-")=0,"-",IFERROR(AL23*'Energy &amp; GHG'!$X$22,"-"))</f>
        <v>-</v>
      </c>
      <c r="AH23" s="415" t="str">
        <f>IF(IFERROR(AL23*'Energy &amp; GHG'!$Y$22,"-")=0,"-",IFERROR(AL23*'Energy &amp; GHG'!$Y$22,"-"))</f>
        <v>-</v>
      </c>
      <c r="AI23" s="416" t="str">
        <f>IF(IFERROR(AL23*'Energy &amp; GHG'!$Z$22,"-")=0,"-",IFERROR(AL23*'Energy &amp; GHG'!$Z$22,"-"))</f>
        <v>-</v>
      </c>
      <c r="AJ23" s="419"/>
      <c r="AK23" s="397"/>
      <c r="AL23" s="417">
        <v>0</v>
      </c>
      <c r="AM23" s="418" t="str">
        <f>IF(IFERROR(AR23*'Energy &amp; GHG'!$X$23,"-")=0,"-",IFERROR(AR23*'Energy &amp; GHG'!$X$23,"-"))</f>
        <v>-</v>
      </c>
      <c r="AN23" s="415" t="str">
        <f>IF(IFERROR(AR23*'Energy &amp; GHG'!$Y$23,"-")=0,"-",IFERROR(AR23*'Energy &amp; GHG'!$Y$23,"-"))</f>
        <v>-</v>
      </c>
      <c r="AO23" s="416" t="str">
        <f>IF(IFERROR(AR23*'Energy &amp; GHG'!$Z$23,"-")=0,"-",IFERROR(AR23*'Energy &amp; GHG'!$Z$23,"-"))</f>
        <v>-</v>
      </c>
      <c r="AP23" s="397"/>
      <c r="AQ23" s="397"/>
      <c r="AR23" s="417">
        <v>0</v>
      </c>
      <c r="AS23" s="418" t="str">
        <f>IF(IFERROR(AX23*'Energy &amp; GHG'!$X$24,"-")=0,"-",IFERROR(AX23*'Energy &amp; GHG'!$X$24,"-"))</f>
        <v>-</v>
      </c>
      <c r="AT23" s="415" t="str">
        <f>IF(IFERROR(AX23*'Energy &amp; GHG'!$Y$24,"-")=0,"-",IFERROR(AX23*'Energy &amp; GHG'!$Y$24,"-"))</f>
        <v>-</v>
      </c>
      <c r="AU23" s="416" t="str">
        <f>IF(IFERROR(AX23*'Energy &amp; GHG'!$Z$24,"-")=0,"-",IFERROR(AX23*'Energy &amp; GHG'!$Z$24,"-"))</f>
        <v>-</v>
      </c>
      <c r="AV23" s="397"/>
      <c r="AW23" s="397"/>
      <c r="AX23" s="417"/>
      <c r="AY23" s="418" t="str">
        <f>IF(IFERROR(BD23*'Energy &amp; GHG'!$X$25,"-")=0,"-",IFERROR(BD23*'Energy &amp; GHG'!$X$25,"-"))</f>
        <v>-</v>
      </c>
      <c r="AZ23" s="415" t="str">
        <f>IF(IFERROR(BD23*'Energy &amp; GHG'!$Y$25,"-")=0,"-",IFERROR(BD23*'Energy &amp; GHG'!$Y$25,"-"))</f>
        <v>-</v>
      </c>
      <c r="BA23" s="416" t="str">
        <f>IF(IFERROR(BD23*'Energy &amp; GHG'!$Z$25,"-")=0,"-",IFERROR(BD23*'Energy &amp; GHG'!$Z$25,"-"))</f>
        <v>-</v>
      </c>
      <c r="BB23" s="397"/>
      <c r="BC23" s="397"/>
      <c r="BD23" s="417"/>
      <c r="BE23" s="418" t="str">
        <f>IF(IFERROR(BJ23*'Energy &amp; GHG'!$X$26,"-")=0,"-",IFERROR(BJ23*'Energy &amp; GHG'!$X$26,"-"))</f>
        <v>-</v>
      </c>
      <c r="BF23" s="415" t="str">
        <f>IF(IFERROR(BJ23*'Energy &amp; GHG'!$Y$26,"-")=0,"-",IFERROR(BJ23*'Energy &amp; GHG'!$Y$26,"-"))</f>
        <v>-</v>
      </c>
      <c r="BG23" s="416" t="str">
        <f>IF(IFERROR(BJ23*'Energy &amp; GHG'!$Z$26,"-")=0,"-",IFERROR(BJ23*'Energy &amp; GHG'!$Z$26,"-"))</f>
        <v>-</v>
      </c>
      <c r="BH23" s="397"/>
      <c r="BI23" s="397"/>
      <c r="BJ23" s="417"/>
      <c r="BK23" s="418" t="str">
        <f>IF(IFERROR(BP23*'Energy &amp; GHG'!$X$27,"-")=0,"-",IFERROR(BP23*'Energy &amp; GHG'!$X$27,"-"))</f>
        <v>-</v>
      </c>
      <c r="BL23" s="415" t="str">
        <f>IF(IFERROR(BP23*'Energy &amp; GHG'!$Y$27,"-")=0,"-",IFERROR(BP23*'Energy &amp; GHG'!$Y$27,"-"))</f>
        <v>-</v>
      </c>
      <c r="BM23" s="416" t="str">
        <f>IF(IFERROR(BP23*'Energy &amp; GHG'!$Z$27,"-")=0,"-",IFERROR(BP23*'Energy &amp; GHG'!$Z$27,"-"))</f>
        <v>-</v>
      </c>
      <c r="BN23" s="397"/>
      <c r="BO23" s="397"/>
      <c r="BP23" s="417"/>
      <c r="BQ23" s="418" t="str">
        <f>IF(IFERROR(BV23*'Energy &amp; GHG'!$X$28,"-")=0,"-",IFERROR(BV23*'Energy &amp; GHG'!$X$28,"-"))</f>
        <v>-</v>
      </c>
      <c r="BR23" s="415" t="str">
        <f>IF(IFERROR(BV23*'Energy &amp; GHG'!$Y$28,"-")=0,"-",IFERROR(BV23*'Energy &amp; GHG'!$Y$28,"-"))</f>
        <v>-</v>
      </c>
      <c r="BS23" s="416" t="str">
        <f>IF(IFERROR(BV23*'Energy &amp; GHG'!$Z$28,"-")=0,"-",IFERROR(BV23*'Energy &amp; GHG'!$Z$28,"-"))</f>
        <v>-</v>
      </c>
      <c r="BT23" s="397"/>
      <c r="BU23" s="397"/>
      <c r="BV23" s="417"/>
      <c r="BW23" s="418" t="str">
        <f t="shared" ref="BW23:CA23" si="14">IF(SUM(C23,I23,O23,U23,AA23,AG23,AM23,AS23,AY23,BE23,BK23,BQ23)=0,"-",SUM(C23,I23,O23,U23,AA23,AG23,AM23,AS23,AY23,BE23,BK23,BQ23))</f>
        <v>-</v>
      </c>
      <c r="BX23" s="415" t="str">
        <f t="shared" si="14"/>
        <v>-</v>
      </c>
      <c r="BY23" s="416" t="str">
        <f t="shared" si="14"/>
        <v>-</v>
      </c>
      <c r="BZ23" s="420" t="str">
        <f t="shared" si="14"/>
        <v>-</v>
      </c>
      <c r="CA23" s="421" t="str">
        <f t="shared" si="14"/>
        <v>-</v>
      </c>
      <c r="CB23" s="422" t="str">
        <f t="shared" si="2"/>
        <v>-</v>
      </c>
      <c r="CC23" s="423" t="str">
        <f t="shared" si="3"/>
        <v>-</v>
      </c>
      <c r="CD23" s="424" t="str">
        <f t="shared" si="4"/>
        <v>-</v>
      </c>
      <c r="CE23" s="425" t="str">
        <f t="shared" si="5"/>
        <v>-</v>
      </c>
      <c r="CF23" s="426" t="str">
        <f t="shared" si="6"/>
        <v>-</v>
      </c>
      <c r="CG23" s="412"/>
      <c r="CH23" s="412"/>
      <c r="CI23" s="412"/>
      <c r="CJ23" s="412"/>
      <c r="CK23" s="412"/>
    </row>
    <row r="24" spans="1:89" ht="15">
      <c r="A24" s="413">
        <v>10</v>
      </c>
      <c r="B24" s="393" t="s">
        <v>258</v>
      </c>
      <c r="C24" s="414" t="str">
        <f>IF(IFERROR(H24*'Energy &amp; GHG'!$X$17,"-")=0,"-",IFERROR(H24*'Energy &amp; GHG'!$X$17,"-"))</f>
        <v>-</v>
      </c>
      <c r="D24" s="415" t="str">
        <f>IF(IFERROR(H24*'Energy &amp; GHG'!$Y$17,"-")=0,"-",IFERROR(H24*'Energy &amp; GHG'!$Y$17,"-"))</f>
        <v>-</v>
      </c>
      <c r="E24" s="416" t="str">
        <f>IF(IFERROR(H24*'Energy &amp; GHG'!$Z$17,"-")=0,"-",IFERROR(H24*'Energy &amp; GHG'!$Z$17,"-"))</f>
        <v>-</v>
      </c>
      <c r="F24" s="397">
        <v>0</v>
      </c>
      <c r="G24" s="397"/>
      <c r="H24" s="417">
        <v>0</v>
      </c>
      <c r="I24" s="418">
        <f>IFERROR(N24*'Energy &amp; GHG'!$X$18,"-")</f>
        <v>0</v>
      </c>
      <c r="J24" s="415">
        <f>IFERROR(N24*'Energy &amp; GHG'!$Y$18,"-")</f>
        <v>0</v>
      </c>
      <c r="K24" s="416">
        <f>IFERROR(N24*'Energy &amp; GHG'!$Z$18,"-")</f>
        <v>0</v>
      </c>
      <c r="L24" s="397">
        <v>0</v>
      </c>
      <c r="M24" s="397"/>
      <c r="N24" s="417">
        <v>0</v>
      </c>
      <c r="O24" s="418" t="str">
        <f>IF(IFERROR(T24*'Energy &amp; GHG'!$X$19,"-")=0,"-",IFERROR(T24*'Energy &amp; GHG'!$X$19,"-"))</f>
        <v>-</v>
      </c>
      <c r="P24" s="415" t="str">
        <f>IF(IFERROR(T24*'Energy &amp; GHG'!$Y$19,"-")=0,"-",IFERROR(T24*'Energy &amp; GHG'!$Y$19,"-"))</f>
        <v>-</v>
      </c>
      <c r="Q24" s="416" t="str">
        <f>IF(IFERROR(T24*'Energy &amp; GHG'!$Z$19,"-")=0,"-",IFERROR(T24*'Energy &amp; GHG'!$Z$19,"-"))</f>
        <v>-</v>
      </c>
      <c r="R24" s="397">
        <v>0</v>
      </c>
      <c r="S24" s="397"/>
      <c r="T24" s="417">
        <v>0</v>
      </c>
      <c r="U24" s="418" t="str">
        <f>IF(IFERROR(Z24*'Energy &amp; GHG'!$X$20,"-")=0,"-",IFERROR(Z24*'Energy &amp; GHG'!$X$20,"-"))</f>
        <v>-</v>
      </c>
      <c r="V24" s="415" t="str">
        <f>IF(IFERROR(Z24*'Energy &amp; GHG'!$Y$20,"-")=0,"-",IFERROR(Z24*'Energy &amp; GHG'!$Y$20,"-"))</f>
        <v>-</v>
      </c>
      <c r="W24" s="416" t="str">
        <f>IF(IFERROR(Z24*'Energy &amp; GHG'!$Z$20,"-")=0,"-",IFERROR(Z24*'Energy &amp; GHG'!$Z$20,"-"))</f>
        <v>-</v>
      </c>
      <c r="X24" s="397">
        <v>0</v>
      </c>
      <c r="Y24" s="397"/>
      <c r="Z24" s="417">
        <v>0</v>
      </c>
      <c r="AA24" s="418" t="str">
        <f>IF(IFERROR(AF24*'Energy &amp; GHG'!$X$21,"-")=0,"-",IFERROR(AF24*'Energy &amp; GHG'!$X$21,"-"))</f>
        <v>-</v>
      </c>
      <c r="AB24" s="415" t="str">
        <f>IF(IFERROR(AF24*'Energy &amp; GHG'!$Y$21,"-")=0,"-",IFERROR(AF24*'Energy &amp; GHG'!$Y$21,"-"))</f>
        <v>-</v>
      </c>
      <c r="AC24" s="416" t="str">
        <f>IF(IFERROR(AF24*'Energy &amp; GHG'!$Z$21,"-")=0,"-",IFERROR(AF24*'Energy &amp; GHG'!$Z$21,"-"))</f>
        <v>-</v>
      </c>
      <c r="AD24" s="419"/>
      <c r="AE24" s="397"/>
      <c r="AF24" s="417">
        <v>0</v>
      </c>
      <c r="AG24" s="418" t="str">
        <f>IF(IFERROR(AL24*'Energy &amp; GHG'!$X$22,"-")=0,"-",IFERROR(AL24*'Energy &amp; GHG'!$X$22,"-"))</f>
        <v>-</v>
      </c>
      <c r="AH24" s="415" t="str">
        <f>IF(IFERROR(AL24*'Energy &amp; GHG'!$Y$22,"-")=0,"-",IFERROR(AL24*'Energy &amp; GHG'!$Y$22,"-"))</f>
        <v>-</v>
      </c>
      <c r="AI24" s="416" t="str">
        <f>IF(IFERROR(AL24*'Energy &amp; GHG'!$Z$22,"-")=0,"-",IFERROR(AL24*'Energy &amp; GHG'!$Z$22,"-"))</f>
        <v>-</v>
      </c>
      <c r="AJ24" s="419"/>
      <c r="AK24" s="397"/>
      <c r="AL24" s="417">
        <v>0</v>
      </c>
      <c r="AM24" s="418" t="str">
        <f>IF(IFERROR(AR24*'Energy &amp; GHG'!$X$23,"-")=0,"-",IFERROR(AR24*'Energy &amp; GHG'!$X$23,"-"))</f>
        <v>-</v>
      </c>
      <c r="AN24" s="415" t="str">
        <f>IF(IFERROR(AR24*'Energy &amp; GHG'!$Y$23,"-")=0,"-",IFERROR(AR24*'Energy &amp; GHG'!$Y$23,"-"))</f>
        <v>-</v>
      </c>
      <c r="AO24" s="416" t="str">
        <f>IF(IFERROR(AR24*'Energy &amp; GHG'!$Z$23,"-")=0,"-",IFERROR(AR24*'Energy &amp; GHG'!$Z$23,"-"))</f>
        <v>-</v>
      </c>
      <c r="AP24" s="397"/>
      <c r="AQ24" s="397"/>
      <c r="AR24" s="417">
        <v>0</v>
      </c>
      <c r="AS24" s="418" t="str">
        <f>IF(IFERROR(AX24*'Energy &amp; GHG'!$X$24,"-")=0,"-",IFERROR(AX24*'Energy &amp; GHG'!$X$24,"-"))</f>
        <v>-</v>
      </c>
      <c r="AT24" s="415" t="str">
        <f>IF(IFERROR(AX24*'Energy &amp; GHG'!$Y$24,"-")=0,"-",IFERROR(AX24*'Energy &amp; GHG'!$Y$24,"-"))</f>
        <v>-</v>
      </c>
      <c r="AU24" s="416" t="str">
        <f>IF(IFERROR(AX24*'Energy &amp; GHG'!$Z$24,"-")=0,"-",IFERROR(AX24*'Energy &amp; GHG'!$Z$24,"-"))</f>
        <v>-</v>
      </c>
      <c r="AV24" s="397"/>
      <c r="AW24" s="397"/>
      <c r="AX24" s="417"/>
      <c r="AY24" s="418" t="str">
        <f>IF(IFERROR(BD24*'Energy &amp; GHG'!$X$25,"-")=0,"-",IFERROR(BD24*'Energy &amp; GHG'!$X$25,"-"))</f>
        <v>-</v>
      </c>
      <c r="AZ24" s="415" t="str">
        <f>IF(IFERROR(BD24*'Energy &amp; GHG'!$Y$25,"-")=0,"-",IFERROR(BD24*'Energy &amp; GHG'!$Y$25,"-"))</f>
        <v>-</v>
      </c>
      <c r="BA24" s="416" t="str">
        <f>IF(IFERROR(BD24*'Energy &amp; GHG'!$Z$25,"-")=0,"-",IFERROR(BD24*'Energy &amp; GHG'!$Z$25,"-"))</f>
        <v>-</v>
      </c>
      <c r="BB24" s="397"/>
      <c r="BC24" s="397"/>
      <c r="BD24" s="417"/>
      <c r="BE24" s="418" t="str">
        <f>IF(IFERROR(BJ24*'Energy &amp; GHG'!$X$26,"-")=0,"-",IFERROR(BJ24*'Energy &amp; GHG'!$X$26,"-"))</f>
        <v>-</v>
      </c>
      <c r="BF24" s="415" t="str">
        <f>IF(IFERROR(BJ24*'Energy &amp; GHG'!$Y$26,"-")=0,"-",IFERROR(BJ24*'Energy &amp; GHG'!$Y$26,"-"))</f>
        <v>-</v>
      </c>
      <c r="BG24" s="416" t="str">
        <f>IF(IFERROR(BJ24*'Energy &amp; GHG'!$Z$26,"-")=0,"-",IFERROR(BJ24*'Energy &amp; GHG'!$Z$26,"-"))</f>
        <v>-</v>
      </c>
      <c r="BH24" s="397"/>
      <c r="BI24" s="397"/>
      <c r="BJ24" s="417"/>
      <c r="BK24" s="418" t="str">
        <f>IF(IFERROR(BP24*'Energy &amp; GHG'!$X$27,"-")=0,"-",IFERROR(BP24*'Energy &amp; GHG'!$X$27,"-"))</f>
        <v>-</v>
      </c>
      <c r="BL24" s="415" t="str">
        <f>IF(IFERROR(BP24*'Energy &amp; GHG'!$Y$27,"-")=0,"-",IFERROR(BP24*'Energy &amp; GHG'!$Y$27,"-"))</f>
        <v>-</v>
      </c>
      <c r="BM24" s="416" t="str">
        <f>IF(IFERROR(BP24*'Energy &amp; GHG'!$Z$27,"-")=0,"-",IFERROR(BP24*'Energy &amp; GHG'!$Z$27,"-"))</f>
        <v>-</v>
      </c>
      <c r="BN24" s="397"/>
      <c r="BO24" s="397"/>
      <c r="BP24" s="417"/>
      <c r="BQ24" s="418" t="str">
        <f>IF(IFERROR(BV24*'Energy &amp; GHG'!$X$28,"-")=0,"-",IFERROR(BV24*'Energy &amp; GHG'!$X$28,"-"))</f>
        <v>-</v>
      </c>
      <c r="BR24" s="415" t="str">
        <f>IF(IFERROR(BV24*'Energy &amp; GHG'!$Y$28,"-")=0,"-",IFERROR(BV24*'Energy &amp; GHG'!$Y$28,"-"))</f>
        <v>-</v>
      </c>
      <c r="BS24" s="416" t="str">
        <f>IF(IFERROR(BV24*'Energy &amp; GHG'!$Z$28,"-")=0,"-",IFERROR(BV24*'Energy &amp; GHG'!$Z$28,"-"))</f>
        <v>-</v>
      </c>
      <c r="BT24" s="397"/>
      <c r="BU24" s="397"/>
      <c r="BV24" s="417"/>
      <c r="BW24" s="418" t="str">
        <f t="shared" ref="BW24:CA24" si="15">IF(SUM(C24,I24,O24,U24,AA24,AG24,AM24,AS24,AY24,BE24,BK24,BQ24)=0,"-",SUM(C24,I24,O24,U24,AA24,AG24,AM24,AS24,AY24,BE24,BK24,BQ24))</f>
        <v>-</v>
      </c>
      <c r="BX24" s="415" t="str">
        <f t="shared" si="15"/>
        <v>-</v>
      </c>
      <c r="BY24" s="416" t="str">
        <f t="shared" si="15"/>
        <v>-</v>
      </c>
      <c r="BZ24" s="420" t="str">
        <f t="shared" si="15"/>
        <v>-</v>
      </c>
      <c r="CA24" s="421" t="str">
        <f t="shared" si="15"/>
        <v>-</v>
      </c>
      <c r="CB24" s="422" t="str">
        <f t="shared" si="2"/>
        <v>-</v>
      </c>
      <c r="CC24" s="423" t="str">
        <f t="shared" si="3"/>
        <v>-</v>
      </c>
      <c r="CD24" s="424" t="str">
        <f t="shared" si="4"/>
        <v>-</v>
      </c>
      <c r="CE24" s="425" t="str">
        <f t="shared" si="5"/>
        <v>-</v>
      </c>
      <c r="CF24" s="426" t="str">
        <f t="shared" si="6"/>
        <v>-</v>
      </c>
      <c r="CG24" s="412"/>
      <c r="CH24" s="412"/>
      <c r="CI24" s="412"/>
      <c r="CJ24" s="412"/>
      <c r="CK24" s="412"/>
    </row>
    <row r="25" spans="1:89" ht="15">
      <c r="A25" s="413">
        <v>11</v>
      </c>
      <c r="B25" s="393" t="s">
        <v>259</v>
      </c>
      <c r="C25" s="414" t="str">
        <f>IF(IFERROR(H25*'Energy &amp; GHG'!$X$17,"-")=0,"-",IFERROR(H25*'Energy &amp; GHG'!$X$17,"-"))</f>
        <v>-</v>
      </c>
      <c r="D25" s="415" t="str">
        <f>IF(IFERROR(H25*'Energy &amp; GHG'!$Y$17,"-")=0,"-",IFERROR(H25*'Energy &amp; GHG'!$Y$17,"-"))</f>
        <v>-</v>
      </c>
      <c r="E25" s="416" t="str">
        <f>IF(IFERROR(H25*'Energy &amp; GHG'!$Z$17,"-")=0,"-",IFERROR(H25*'Energy &amp; GHG'!$Z$17,"-"))</f>
        <v>-</v>
      </c>
      <c r="F25" s="397">
        <v>0</v>
      </c>
      <c r="G25" s="397"/>
      <c r="H25" s="417">
        <v>0</v>
      </c>
      <c r="I25" s="418">
        <f>IFERROR(N25*'Energy &amp; GHG'!$X$18,"-")</f>
        <v>0</v>
      </c>
      <c r="J25" s="415">
        <f>IFERROR(N25*'Energy &amp; GHG'!$Y$18,"-")</f>
        <v>0</v>
      </c>
      <c r="K25" s="416">
        <f>IFERROR(N25*'Energy &amp; GHG'!$Z$18,"-")</f>
        <v>0</v>
      </c>
      <c r="L25" s="397">
        <v>0</v>
      </c>
      <c r="M25" s="397"/>
      <c r="N25" s="417">
        <v>0</v>
      </c>
      <c r="O25" s="418" t="str">
        <f>IF(IFERROR(T25*'Energy &amp; GHG'!$X$19,"-")=0,"-",IFERROR(T25*'Energy &amp; GHG'!$X$19,"-"))</f>
        <v>-</v>
      </c>
      <c r="P25" s="415" t="str">
        <f>IF(IFERROR(T25*'Energy &amp; GHG'!$Y$19,"-")=0,"-",IFERROR(T25*'Energy &amp; GHG'!$Y$19,"-"))</f>
        <v>-</v>
      </c>
      <c r="Q25" s="416" t="str">
        <f>IF(IFERROR(T25*'Energy &amp; GHG'!$Z$19,"-")=0,"-",IFERROR(T25*'Energy &amp; GHG'!$Z$19,"-"))</f>
        <v>-</v>
      </c>
      <c r="R25" s="397">
        <v>0</v>
      </c>
      <c r="S25" s="397"/>
      <c r="T25" s="417">
        <v>0</v>
      </c>
      <c r="U25" s="418" t="str">
        <f>IF(IFERROR(Z25*'Energy &amp; GHG'!$X$20,"-")=0,"-",IFERROR(Z25*'Energy &amp; GHG'!$X$20,"-"))</f>
        <v>-</v>
      </c>
      <c r="V25" s="415" t="str">
        <f>IF(IFERROR(Z25*'Energy &amp; GHG'!$Y$20,"-")=0,"-",IFERROR(Z25*'Energy &amp; GHG'!$Y$20,"-"))</f>
        <v>-</v>
      </c>
      <c r="W25" s="416" t="str">
        <f>IF(IFERROR(Z25*'Energy &amp; GHG'!$Z$20,"-")=0,"-",IFERROR(Z25*'Energy &amp; GHG'!$Z$20,"-"))</f>
        <v>-</v>
      </c>
      <c r="X25" s="397">
        <v>0</v>
      </c>
      <c r="Y25" s="397"/>
      <c r="Z25" s="417">
        <v>0</v>
      </c>
      <c r="AA25" s="418" t="str">
        <f>IF(IFERROR(AF25*'Energy &amp; GHG'!$X$21,"-")=0,"-",IFERROR(AF25*'Energy &amp; GHG'!$X$21,"-"))</f>
        <v>-</v>
      </c>
      <c r="AB25" s="415" t="str">
        <f>IF(IFERROR(AF25*'Energy &amp; GHG'!$Y$21,"-")=0,"-",IFERROR(AF25*'Energy &amp; GHG'!$Y$21,"-"))</f>
        <v>-</v>
      </c>
      <c r="AC25" s="416" t="str">
        <f>IF(IFERROR(AF25*'Energy &amp; GHG'!$Z$21,"-")=0,"-",IFERROR(AF25*'Energy &amp; GHG'!$Z$21,"-"))</f>
        <v>-</v>
      </c>
      <c r="AD25" s="419"/>
      <c r="AE25" s="397"/>
      <c r="AF25" s="417">
        <v>0</v>
      </c>
      <c r="AG25" s="418" t="str">
        <f>IF(IFERROR(AL25*'Energy &amp; GHG'!$X$22,"-")=0,"-",IFERROR(AL25*'Energy &amp; GHG'!$X$22,"-"))</f>
        <v>-</v>
      </c>
      <c r="AH25" s="415" t="str">
        <f>IF(IFERROR(AL25*'Energy &amp; GHG'!$Y$22,"-")=0,"-",IFERROR(AL25*'Energy &amp; GHG'!$Y$22,"-"))</f>
        <v>-</v>
      </c>
      <c r="AI25" s="416" t="str">
        <f>IF(IFERROR(AL25*'Energy &amp; GHG'!$Z$22,"-")=0,"-",IFERROR(AL25*'Energy &amp; GHG'!$Z$22,"-"))</f>
        <v>-</v>
      </c>
      <c r="AJ25" s="419"/>
      <c r="AK25" s="397"/>
      <c r="AL25" s="417">
        <v>0</v>
      </c>
      <c r="AM25" s="418" t="str">
        <f>IF(IFERROR(AR25*'Energy &amp; GHG'!$X$23,"-")=0,"-",IFERROR(AR25*'Energy &amp; GHG'!$X$23,"-"))</f>
        <v>-</v>
      </c>
      <c r="AN25" s="415" t="str">
        <f>IF(IFERROR(AR25*'Energy &amp; GHG'!$Y$23,"-")=0,"-",IFERROR(AR25*'Energy &amp; GHG'!$Y$23,"-"))</f>
        <v>-</v>
      </c>
      <c r="AO25" s="416" t="str">
        <f>IF(IFERROR(AR25*'Energy &amp; GHG'!$Z$23,"-")=0,"-",IFERROR(AR25*'Energy &amp; GHG'!$Z$23,"-"))</f>
        <v>-</v>
      </c>
      <c r="AP25" s="397"/>
      <c r="AQ25" s="397"/>
      <c r="AR25" s="417">
        <v>0</v>
      </c>
      <c r="AS25" s="418" t="str">
        <f>IF(IFERROR(AX25*'Energy &amp; GHG'!$X$24,"-")=0,"-",IFERROR(AX25*'Energy &amp; GHG'!$X$24,"-"))</f>
        <v>-</v>
      </c>
      <c r="AT25" s="415" t="str">
        <f>IF(IFERROR(AX25*'Energy &amp; GHG'!$Y$24,"-")=0,"-",IFERROR(AX25*'Energy &amp; GHG'!$Y$24,"-"))</f>
        <v>-</v>
      </c>
      <c r="AU25" s="416" t="str">
        <f>IF(IFERROR(AX25*'Energy &amp; GHG'!$Z$24,"-")=0,"-",IFERROR(AX25*'Energy &amp; GHG'!$Z$24,"-"))</f>
        <v>-</v>
      </c>
      <c r="AV25" s="397"/>
      <c r="AW25" s="397"/>
      <c r="AX25" s="417"/>
      <c r="AY25" s="418" t="str">
        <f>IF(IFERROR(BD25*'Energy &amp; GHG'!$X$25,"-")=0,"-",IFERROR(BD25*'Energy &amp; GHG'!$X$25,"-"))</f>
        <v>-</v>
      </c>
      <c r="AZ25" s="415" t="str">
        <f>IF(IFERROR(BD25*'Energy &amp; GHG'!$Y$25,"-")=0,"-",IFERROR(BD25*'Energy &amp; GHG'!$Y$25,"-"))</f>
        <v>-</v>
      </c>
      <c r="BA25" s="416" t="str">
        <f>IF(IFERROR(BD25*'Energy &amp; GHG'!$Z$25,"-")=0,"-",IFERROR(BD25*'Energy &amp; GHG'!$Z$25,"-"))</f>
        <v>-</v>
      </c>
      <c r="BB25" s="397"/>
      <c r="BC25" s="397"/>
      <c r="BD25" s="417"/>
      <c r="BE25" s="418" t="str">
        <f>IF(IFERROR(BJ25*'Energy &amp; GHG'!$X$26,"-")=0,"-",IFERROR(BJ25*'Energy &amp; GHG'!$X$26,"-"))</f>
        <v>-</v>
      </c>
      <c r="BF25" s="415" t="str">
        <f>IF(IFERROR(BJ25*'Energy &amp; GHG'!$Y$26,"-")=0,"-",IFERROR(BJ25*'Energy &amp; GHG'!$Y$26,"-"))</f>
        <v>-</v>
      </c>
      <c r="BG25" s="416" t="str">
        <f>IF(IFERROR(BJ25*'Energy &amp; GHG'!$Z$26,"-")=0,"-",IFERROR(BJ25*'Energy &amp; GHG'!$Z$26,"-"))</f>
        <v>-</v>
      </c>
      <c r="BH25" s="397"/>
      <c r="BI25" s="397"/>
      <c r="BJ25" s="417"/>
      <c r="BK25" s="418" t="str">
        <f>IF(IFERROR(BP25*'Energy &amp; GHG'!$X$27,"-")=0,"-",IFERROR(BP25*'Energy &amp; GHG'!$X$27,"-"))</f>
        <v>-</v>
      </c>
      <c r="BL25" s="415" t="str">
        <f>IF(IFERROR(BP25*'Energy &amp; GHG'!$Y$27,"-")=0,"-",IFERROR(BP25*'Energy &amp; GHG'!$Y$27,"-"))</f>
        <v>-</v>
      </c>
      <c r="BM25" s="416" t="str">
        <f>IF(IFERROR(BP25*'Energy &amp; GHG'!$Z$27,"-")=0,"-",IFERROR(BP25*'Energy &amp; GHG'!$Z$27,"-"))</f>
        <v>-</v>
      </c>
      <c r="BN25" s="397"/>
      <c r="BO25" s="397"/>
      <c r="BP25" s="417"/>
      <c r="BQ25" s="418" t="str">
        <f>IF(IFERROR(BV25*'Energy &amp; GHG'!$X$28,"-")=0,"-",IFERROR(BV25*'Energy &amp; GHG'!$X$28,"-"))</f>
        <v>-</v>
      </c>
      <c r="BR25" s="415" t="str">
        <f>IF(IFERROR(BV25*'Energy &amp; GHG'!$Y$28,"-")=0,"-",IFERROR(BV25*'Energy &amp; GHG'!$Y$28,"-"))</f>
        <v>-</v>
      </c>
      <c r="BS25" s="416" t="str">
        <f>IF(IFERROR(BV25*'Energy &amp; GHG'!$Z$28,"-")=0,"-",IFERROR(BV25*'Energy &amp; GHG'!$Z$28,"-"))</f>
        <v>-</v>
      </c>
      <c r="BT25" s="397"/>
      <c r="BU25" s="397"/>
      <c r="BV25" s="417"/>
      <c r="BW25" s="418" t="str">
        <f t="shared" ref="BW25:CA25" si="16">IF(SUM(C25,I25,O25,U25,AA25,AG25,AM25,AS25,AY25,BE25,BK25,BQ25)=0,"-",SUM(C25,I25,O25,U25,AA25,AG25,AM25,AS25,AY25,BE25,BK25,BQ25))</f>
        <v>-</v>
      </c>
      <c r="BX25" s="415" t="str">
        <f t="shared" si="16"/>
        <v>-</v>
      </c>
      <c r="BY25" s="416" t="str">
        <f t="shared" si="16"/>
        <v>-</v>
      </c>
      <c r="BZ25" s="420" t="str">
        <f t="shared" si="16"/>
        <v>-</v>
      </c>
      <c r="CA25" s="421" t="str">
        <f t="shared" si="16"/>
        <v>-</v>
      </c>
      <c r="CB25" s="422" t="str">
        <f t="shared" si="2"/>
        <v>-</v>
      </c>
      <c r="CC25" s="423" t="str">
        <f t="shared" si="3"/>
        <v>-</v>
      </c>
      <c r="CD25" s="424" t="str">
        <f t="shared" si="4"/>
        <v>-</v>
      </c>
      <c r="CE25" s="425" t="str">
        <f t="shared" si="5"/>
        <v>-</v>
      </c>
      <c r="CF25" s="426" t="str">
        <f t="shared" si="6"/>
        <v>-</v>
      </c>
      <c r="CG25" s="412"/>
      <c r="CH25" s="412"/>
      <c r="CI25" s="412"/>
      <c r="CJ25" s="412"/>
      <c r="CK25" s="412"/>
    </row>
    <row r="26" spans="1:89" ht="15">
      <c r="A26" s="413">
        <v>12</v>
      </c>
      <c r="B26" s="429" t="s">
        <v>260</v>
      </c>
      <c r="C26" s="414" t="str">
        <f>IF(IFERROR(H26*'Energy &amp; GHG'!$X$17,"-")=0,"-",IFERROR(H26*'Energy &amp; GHG'!$X$17,"-"))</f>
        <v>-</v>
      </c>
      <c r="D26" s="415" t="str">
        <f>IF(IFERROR(H26*'Energy &amp; GHG'!$Y$17,"-")=0,"-",IFERROR(H26*'Energy &amp; GHG'!$Y$17,"-"))</f>
        <v>-</v>
      </c>
      <c r="E26" s="416" t="str">
        <f>IF(IFERROR(H26*'Energy &amp; GHG'!$Z$17,"-")=0,"-",IFERROR(H26*'Energy &amp; GHG'!$Z$17,"-"))</f>
        <v>-</v>
      </c>
      <c r="F26" s="397">
        <v>0</v>
      </c>
      <c r="G26" s="397"/>
      <c r="H26" s="417">
        <v>0</v>
      </c>
      <c r="I26" s="418">
        <f>IFERROR(N26*'Energy &amp; GHG'!$X$18,"-")</f>
        <v>0</v>
      </c>
      <c r="J26" s="415">
        <f>IFERROR(N26*'Energy &amp; GHG'!$Y$18,"-")</f>
        <v>0</v>
      </c>
      <c r="K26" s="416">
        <f>IFERROR(N26*'Energy &amp; GHG'!$Z$18,"-")</f>
        <v>0</v>
      </c>
      <c r="L26" s="397">
        <v>0</v>
      </c>
      <c r="M26" s="397"/>
      <c r="N26" s="417">
        <v>0</v>
      </c>
      <c r="O26" s="418" t="str">
        <f>IF(IFERROR(T26*'Energy &amp; GHG'!$X$19,"-")=0,"-",IFERROR(T26*'Energy &amp; GHG'!$X$19,"-"))</f>
        <v>-</v>
      </c>
      <c r="P26" s="415" t="str">
        <f>IF(IFERROR(T26*'Energy &amp; GHG'!$Y$19,"-")=0,"-",IFERROR(T26*'Energy &amp; GHG'!$Y$19,"-"))</f>
        <v>-</v>
      </c>
      <c r="Q26" s="416" t="str">
        <f>IF(IFERROR(T26*'Energy &amp; GHG'!$Z$19,"-")=0,"-",IFERROR(T26*'Energy &amp; GHG'!$Z$19,"-"))</f>
        <v>-</v>
      </c>
      <c r="R26" s="397">
        <v>0</v>
      </c>
      <c r="S26" s="397"/>
      <c r="T26" s="417">
        <v>0</v>
      </c>
      <c r="U26" s="418" t="str">
        <f>IF(IFERROR(Z26*'Energy &amp; GHG'!$X$20,"-")=0,"-",IFERROR(Z26*'Energy &amp; GHG'!$X$20,"-"))</f>
        <v>-</v>
      </c>
      <c r="V26" s="415" t="str">
        <f>IF(IFERROR(Z26*'Energy &amp; GHG'!$Y$20,"-")=0,"-",IFERROR(Z26*'Energy &amp; GHG'!$Y$20,"-"))</f>
        <v>-</v>
      </c>
      <c r="W26" s="416" t="str">
        <f>IF(IFERROR(Z26*'Energy &amp; GHG'!$Z$20,"-")=0,"-",IFERROR(Z26*'Energy &amp; GHG'!$Z$20,"-"))</f>
        <v>-</v>
      </c>
      <c r="X26" s="397">
        <v>0</v>
      </c>
      <c r="Y26" s="397"/>
      <c r="Z26" s="417">
        <v>0</v>
      </c>
      <c r="AA26" s="418" t="str">
        <f>IF(IFERROR(AF26*'Energy &amp; GHG'!$X$21,"-")=0,"-",IFERROR(AF26*'Energy &amp; GHG'!$X$21,"-"))</f>
        <v>-</v>
      </c>
      <c r="AB26" s="415" t="str">
        <f>IF(IFERROR(AF26*'Energy &amp; GHG'!$Y$21,"-")=0,"-",IFERROR(AF26*'Energy &amp; GHG'!$Y$21,"-"))</f>
        <v>-</v>
      </c>
      <c r="AC26" s="416" t="str">
        <f>IF(IFERROR(AF26*'Energy &amp; GHG'!$Z$21,"-")=0,"-",IFERROR(AF26*'Energy &amp; GHG'!$Z$21,"-"))</f>
        <v>-</v>
      </c>
      <c r="AD26" s="419"/>
      <c r="AE26" s="397"/>
      <c r="AF26" s="417">
        <v>0</v>
      </c>
      <c r="AG26" s="418" t="str">
        <f>IF(IFERROR(AL26*'Energy &amp; GHG'!$X$22,"-")=0,"-",IFERROR(AL26*'Energy &amp; GHG'!$X$22,"-"))</f>
        <v>-</v>
      </c>
      <c r="AH26" s="415" t="str">
        <f>IF(IFERROR(AL26*'Energy &amp; GHG'!$Y$22,"-")=0,"-",IFERROR(AL26*'Energy &amp; GHG'!$Y$22,"-"))</f>
        <v>-</v>
      </c>
      <c r="AI26" s="416" t="str">
        <f>IF(IFERROR(AL26*'Energy &amp; GHG'!$Z$22,"-")=0,"-",IFERROR(AL26*'Energy &amp; GHG'!$Z$22,"-"))</f>
        <v>-</v>
      </c>
      <c r="AJ26" s="419"/>
      <c r="AK26" s="397"/>
      <c r="AL26" s="417">
        <v>0</v>
      </c>
      <c r="AM26" s="418" t="str">
        <f>IF(IFERROR(AR26*'Energy &amp; GHG'!$X$23,"-")=0,"-",IFERROR(AR26*'Energy &amp; GHG'!$X$23,"-"))</f>
        <v>-</v>
      </c>
      <c r="AN26" s="415" t="str">
        <f>IF(IFERROR(AR26*'Energy &amp; GHG'!$Y$23,"-")=0,"-",IFERROR(AR26*'Energy &amp; GHG'!$Y$23,"-"))</f>
        <v>-</v>
      </c>
      <c r="AO26" s="416" t="str">
        <f>IF(IFERROR(AR26*'Energy &amp; GHG'!$Z$23,"-")=0,"-",IFERROR(AR26*'Energy &amp; GHG'!$Z$23,"-"))</f>
        <v>-</v>
      </c>
      <c r="AP26" s="397"/>
      <c r="AQ26" s="397"/>
      <c r="AR26" s="417">
        <v>0</v>
      </c>
      <c r="AS26" s="418" t="str">
        <f>IF(IFERROR(AX26*'Energy &amp; GHG'!$X$24,"-")=0,"-",IFERROR(AX26*'Energy &amp; GHG'!$X$24,"-"))</f>
        <v>-</v>
      </c>
      <c r="AT26" s="415" t="str">
        <f>IF(IFERROR(AX26*'Energy &amp; GHG'!$Y$24,"-")=0,"-",IFERROR(AX26*'Energy &amp; GHG'!$Y$24,"-"))</f>
        <v>-</v>
      </c>
      <c r="AU26" s="416" t="str">
        <f>IF(IFERROR(AX26*'Energy &amp; GHG'!$Z$24,"-")=0,"-",IFERROR(AX26*'Energy &amp; GHG'!$Z$24,"-"))</f>
        <v>-</v>
      </c>
      <c r="AV26" s="397"/>
      <c r="AW26" s="397"/>
      <c r="AX26" s="417"/>
      <c r="AY26" s="418" t="str">
        <f>IF(IFERROR(BD26*'Energy &amp; GHG'!$X$25,"-")=0,"-",IFERROR(BD26*'Energy &amp; GHG'!$X$25,"-"))</f>
        <v>-</v>
      </c>
      <c r="AZ26" s="415" t="str">
        <f>IF(IFERROR(BD26*'Energy &amp; GHG'!$Y$25,"-")=0,"-",IFERROR(BD26*'Energy &amp; GHG'!$Y$25,"-"))</f>
        <v>-</v>
      </c>
      <c r="BA26" s="416" t="str">
        <f>IF(IFERROR(BD26*'Energy &amp; GHG'!$Z$25,"-")=0,"-",IFERROR(BD26*'Energy &amp; GHG'!$Z$25,"-"))</f>
        <v>-</v>
      </c>
      <c r="BB26" s="397"/>
      <c r="BC26" s="397"/>
      <c r="BD26" s="417"/>
      <c r="BE26" s="418" t="str">
        <f>IF(IFERROR(BJ26*'Energy &amp; GHG'!$X$26,"-")=0,"-",IFERROR(BJ26*'Energy &amp; GHG'!$X$26,"-"))</f>
        <v>-</v>
      </c>
      <c r="BF26" s="415" t="str">
        <f>IF(IFERROR(BJ26*'Energy &amp; GHG'!$Y$26,"-")=0,"-",IFERROR(BJ26*'Energy &amp; GHG'!$Y$26,"-"))</f>
        <v>-</v>
      </c>
      <c r="BG26" s="416" t="str">
        <f>IF(IFERROR(BJ26*'Energy &amp; GHG'!$Z$26,"-")=0,"-",IFERROR(BJ26*'Energy &amp; GHG'!$Z$26,"-"))</f>
        <v>-</v>
      </c>
      <c r="BH26" s="397"/>
      <c r="BI26" s="397"/>
      <c r="BJ26" s="417"/>
      <c r="BK26" s="418" t="str">
        <f>IF(IFERROR(BP26*'Energy &amp; GHG'!$X$27,"-")=0,"-",IFERROR(BP26*'Energy &amp; GHG'!$X$27,"-"))</f>
        <v>-</v>
      </c>
      <c r="BL26" s="415" t="str">
        <f>IF(IFERROR(BP26*'Energy &amp; GHG'!$Y$27,"-")=0,"-",IFERROR(BP26*'Energy &amp; GHG'!$Y$27,"-"))</f>
        <v>-</v>
      </c>
      <c r="BM26" s="416" t="str">
        <f>IF(IFERROR(BP26*'Energy &amp; GHG'!$Z$27,"-")=0,"-",IFERROR(BP26*'Energy &amp; GHG'!$Z$27,"-"))</f>
        <v>-</v>
      </c>
      <c r="BN26" s="397"/>
      <c r="BO26" s="397"/>
      <c r="BP26" s="417"/>
      <c r="BQ26" s="418" t="str">
        <f>IF(IFERROR(BV26*'Energy &amp; GHG'!$X$28,"-")=0,"-",IFERROR(BV26*'Energy &amp; GHG'!$X$28,"-"))</f>
        <v>-</v>
      </c>
      <c r="BR26" s="415" t="str">
        <f>IF(IFERROR(BV26*'Energy &amp; GHG'!$Y$28,"-")=0,"-",IFERROR(BV26*'Energy &amp; GHG'!$Y$28,"-"))</f>
        <v>-</v>
      </c>
      <c r="BS26" s="416" t="str">
        <f>IF(IFERROR(BV26*'Energy &amp; GHG'!$Z$28,"-")=0,"-",IFERROR(BV26*'Energy &amp; GHG'!$Z$28,"-"))</f>
        <v>-</v>
      </c>
      <c r="BT26" s="397"/>
      <c r="BU26" s="397"/>
      <c r="BV26" s="417"/>
      <c r="BW26" s="418" t="str">
        <f t="shared" ref="BW26:CA26" si="17">IF(SUM(C26,I26,O26,U26,AA26,AG26,AM26,AS26,AY26,BE26,BK26,BQ26)=0,"-",SUM(C26,I26,O26,U26,AA26,AG26,AM26,AS26,AY26,BE26,BK26,BQ26))</f>
        <v>-</v>
      </c>
      <c r="BX26" s="415" t="str">
        <f t="shared" si="17"/>
        <v>-</v>
      </c>
      <c r="BY26" s="416" t="str">
        <f t="shared" si="17"/>
        <v>-</v>
      </c>
      <c r="BZ26" s="420" t="str">
        <f t="shared" si="17"/>
        <v>-</v>
      </c>
      <c r="CA26" s="421" t="str">
        <f t="shared" si="17"/>
        <v>-</v>
      </c>
      <c r="CB26" s="422" t="str">
        <f t="shared" si="2"/>
        <v>-</v>
      </c>
      <c r="CC26" s="423" t="str">
        <f t="shared" si="3"/>
        <v>-</v>
      </c>
      <c r="CD26" s="424" t="str">
        <f t="shared" si="4"/>
        <v>-</v>
      </c>
      <c r="CE26" s="425" t="str">
        <f t="shared" si="5"/>
        <v>-</v>
      </c>
      <c r="CF26" s="426" t="str">
        <f t="shared" si="6"/>
        <v>-</v>
      </c>
      <c r="CG26" s="412"/>
      <c r="CH26" s="412"/>
      <c r="CI26" s="412"/>
      <c r="CJ26" s="412"/>
      <c r="CK26" s="412"/>
    </row>
    <row r="27" spans="1:89" ht="15">
      <c r="A27" s="430">
        <v>13</v>
      </c>
      <c r="B27" s="431" t="s">
        <v>261</v>
      </c>
      <c r="C27" s="432">
        <f>IF(IFERROR(H27*'Energy &amp; GHG'!$X$17,"-")=0,"-",IFERROR(H27*'Energy &amp; GHG'!$X$17,"-"))</f>
        <v>18.559443730632605</v>
      </c>
      <c r="D27" s="433">
        <f>IF(IFERROR(H27*'Energy &amp; GHG'!$Y$17,"-")=0,"-",IFERROR(H27*'Energy &amp; GHG'!$Y$17,"-"))</f>
        <v>3455.5916660368325</v>
      </c>
      <c r="E27" s="434">
        <f>IF(IFERROR(H27*'Energy &amp; GHG'!$Z$17,"-")=0,"-",IFERROR(H27*'Energy &amp; GHG'!$Z$17,"-"))</f>
        <v>33.848890232534707</v>
      </c>
      <c r="F27" s="435">
        <v>0</v>
      </c>
      <c r="G27" s="435"/>
      <c r="H27" s="436">
        <v>3508</v>
      </c>
      <c r="I27" s="432">
        <f>IFERROR(N27*'Energy &amp; GHG'!$X$18,"-")</f>
        <v>152.05199802895558</v>
      </c>
      <c r="J27" s="433">
        <f>IFERROR(N27*'Energy &amp; GHG'!$Y$18,"-")</f>
        <v>4317.6431940305511</v>
      </c>
      <c r="K27" s="434">
        <f>IFERROR(N27*'Energy &amp; GHG'!$Z$18,"-")</f>
        <v>30.30480794049323</v>
      </c>
      <c r="L27" s="435">
        <v>0</v>
      </c>
      <c r="M27" s="435"/>
      <c r="N27" s="436">
        <v>4500</v>
      </c>
      <c r="O27" s="432">
        <f>IF(IFERROR(T27*'Energy &amp; GHG'!$X$19,"-")=0,"-",IFERROR(T27*'Energy &amp; GHG'!$X$19,"-"))</f>
        <v>18.702141161539004</v>
      </c>
      <c r="P27" s="433">
        <f>IF(IFERROR(T27*'Energy &amp; GHG'!$Y$19,"-")=0,"-",IFERROR(T27*'Energy &amp; GHG'!$Y$19,"-"))</f>
        <v>2817.4320163583802</v>
      </c>
      <c r="Q27" s="434">
        <f>IF(IFERROR(T27*'Energy &amp; GHG'!$Z$19,"-")=0,"-",IFERROR(T27*'Energy &amp; GHG'!$Z$19,"-"))</f>
        <v>13.86584248008085</v>
      </c>
      <c r="R27" s="435">
        <v>0</v>
      </c>
      <c r="S27" s="435"/>
      <c r="T27" s="436">
        <v>2850</v>
      </c>
      <c r="U27" s="432">
        <f>IF(IFERROR(Z27*'Energy &amp; GHG'!$X$20,"-")=0,"-",IFERROR(Z27*'Energy &amp; GHG'!$X$20,"-"))</f>
        <v>364.19839962633364</v>
      </c>
      <c r="V27" s="433">
        <f>IF(IFERROR(Z27*'Energy &amp; GHG'!$Y$20,"-")=0,"-",IFERROR(Z27*'Energy &amp; GHG'!$Y$20,"-"))</f>
        <v>3704.7420595899503</v>
      </c>
      <c r="W27" s="434">
        <f>IF(IFERROR(Z27*'Energy &amp; GHG'!$Z$20,"-")=0,"-",IFERROR(Z27*'Energy &amp; GHG'!$Z$20,"-"))</f>
        <v>32.05954078371601</v>
      </c>
      <c r="X27" s="435">
        <v>0</v>
      </c>
      <c r="Y27" s="435"/>
      <c r="Z27" s="436">
        <v>4101</v>
      </c>
      <c r="AA27" s="432">
        <f>IF(IFERROR(AF27*'Energy &amp; GHG'!$X$21,"-")=0,"-",IFERROR(AF27*'Energy &amp; GHG'!$X$21,"-"))</f>
        <v>398.44085127608281</v>
      </c>
      <c r="AB27" s="433">
        <f>IF(IFERROR(AF27*'Energy &amp; GHG'!$Y$21,"-")=0,"-",IFERROR(AF27*'Energy &amp; GHG'!$Y$21,"-"))</f>
        <v>5207.262033419237</v>
      </c>
      <c r="AC27" s="434">
        <f>IF(IFERROR(AF27*'Energy &amp; GHG'!$Z$21,"-")=0,"-",IFERROR(AF27*'Energy &amp; GHG'!$Z$21,"-"))</f>
        <v>94.297115304680361</v>
      </c>
      <c r="AD27" s="437"/>
      <c r="AE27" s="435"/>
      <c r="AF27" s="436">
        <v>5700</v>
      </c>
      <c r="AG27" s="432">
        <f>IF(IFERROR(AL27*'Energy &amp; GHG'!$X$22,"-")=0,"-",IFERROR(AL27*'Energy &amp; GHG'!$X$22,"-"))</f>
        <v>300.23364485981307</v>
      </c>
      <c r="AH27" s="433">
        <f>IF(IFERROR(AL27*'Energy &amp; GHG'!$Y$22,"-")=0,"-",IFERROR(AL27*'Energy &amp; GHG'!$Y$22,"-"))</f>
        <v>4964.9532710280373</v>
      </c>
      <c r="AI27" s="434">
        <f>IF(IFERROR(AL27*'Energy &amp; GHG'!$Z$22,"-")=0,"-",IFERROR(AL27*'Energy &amp; GHG'!$Z$22,"-"))</f>
        <v>134.81308411214954</v>
      </c>
      <c r="AJ27" s="437"/>
      <c r="AK27" s="435"/>
      <c r="AL27" s="436">
        <v>5400</v>
      </c>
      <c r="AM27" s="432">
        <f>IF(IFERROR(AR27*'Energy &amp; GHG'!$X$23,"-")=0,"-",IFERROR(AR27*'Energy &amp; GHG'!$X$23,"-"))</f>
        <v>515.91396804180079</v>
      </c>
      <c r="AN27" s="433">
        <f>IF(IFERROR(AR27*'Energy &amp; GHG'!$Y$23,"-")=0,"-",IFERROR(AR27*'Energy &amp; GHG'!$Y$23,"-"))</f>
        <v>5313.77191809952</v>
      </c>
      <c r="AO27" s="434">
        <f>IF(IFERROR(AR27*'Energy &amp; GHG'!$Z$23,"-")=0,"-",IFERROR(AR27*'Energy &amp; GHG'!$Z$23,"-"))</f>
        <v>110.31411385867914</v>
      </c>
      <c r="AP27" s="435"/>
      <c r="AQ27" s="435"/>
      <c r="AR27" s="436">
        <v>5940</v>
      </c>
      <c r="AS27" s="432">
        <f>IF(IFERROR(AX27*'Energy &amp; GHG'!$X$24,"-")=0,"-",IFERROR(AX27*'Energy &amp; GHG'!$X$24,"-"))</f>
        <v>127.79156015037594</v>
      </c>
      <c r="AT27" s="433">
        <f>IF(IFERROR(AX27*'Energy &amp; GHG'!$Y$24,"-")=0,"-",IFERROR(AX27*'Energy &amp; GHG'!$Y$24,"-"))</f>
        <v>5339.1827506265663</v>
      </c>
      <c r="AU27" s="434">
        <f>IF(IFERROR(AX27*'Energy &amp; GHG'!$Z$24,"-")=0,"-",IFERROR(AX27*'Energy &amp; GHG'!$Z$24,"-"))</f>
        <v>200.02568922305764</v>
      </c>
      <c r="AV27" s="435"/>
      <c r="AW27" s="435"/>
      <c r="AX27" s="436">
        <v>5667</v>
      </c>
      <c r="AY27" s="432" t="str">
        <f>IF(IFERROR(BD27*'Energy &amp; GHG'!$X$25,"-")=0,"-",IFERROR(BD27*'Energy &amp; GHG'!$X$25,"-"))</f>
        <v>-</v>
      </c>
      <c r="AZ27" s="433" t="str">
        <f>IF(IFERROR(BD27*'Energy &amp; GHG'!$Y$25,"-")=0,"-",IFERROR(BD27*'Energy &amp; GHG'!$Y$25,"-"))</f>
        <v>-</v>
      </c>
      <c r="BA27" s="434" t="str">
        <f>IF(IFERROR(BD27*'Energy &amp; GHG'!$Z$25,"-")=0,"-",IFERROR(BD27*'Energy &amp; GHG'!$Z$25,"-"))</f>
        <v>-</v>
      </c>
      <c r="BB27" s="435"/>
      <c r="BC27" s="435"/>
      <c r="BD27" s="436"/>
      <c r="BE27" s="432" t="str">
        <f>IF(IFERROR(BJ27*'Energy &amp; GHG'!$X$26,"-")=0,"-",IFERROR(BJ27*'Energy &amp; GHG'!$X$26,"-"))</f>
        <v>-</v>
      </c>
      <c r="BF27" s="433" t="str">
        <f>IF(IFERROR(BJ27*'Energy &amp; GHG'!$Y$26,"-")=0,"-",IFERROR(BJ27*'Energy &amp; GHG'!$Y$26,"-"))</f>
        <v>-</v>
      </c>
      <c r="BG27" s="434" t="str">
        <f>IF(IFERROR(BJ27*'Energy &amp; GHG'!$Z$26,"-")=0,"-",IFERROR(BJ27*'Energy &amp; GHG'!$Z$26,"-"))</f>
        <v>-</v>
      </c>
      <c r="BH27" s="435"/>
      <c r="BI27" s="435"/>
      <c r="BJ27" s="436"/>
      <c r="BK27" s="432" t="str">
        <f>IF(IFERROR(BP27*'Energy &amp; GHG'!$X$27,"-")=0,"-",IFERROR(BP27*'Energy &amp; GHG'!$X$27,"-"))</f>
        <v>-</v>
      </c>
      <c r="BL27" s="433" t="str">
        <f>IF(IFERROR(BP27*'Energy &amp; GHG'!$Y$27,"-")=0,"-",IFERROR(BP27*'Energy &amp; GHG'!$Y$27,"-"))</f>
        <v>-</v>
      </c>
      <c r="BM27" s="434" t="str">
        <f>IF(IFERROR(BP27*'Energy &amp; GHG'!$Z$27,"-")=0,"-",IFERROR(BP27*'Energy &amp; GHG'!$Z$27,"-"))</f>
        <v>-</v>
      </c>
      <c r="BN27" s="435"/>
      <c r="BO27" s="435"/>
      <c r="BP27" s="436"/>
      <c r="BQ27" s="432" t="str">
        <f>IF(IFERROR(BV27*'Energy &amp; GHG'!$X$28,"-")=0,"-",IFERROR(BV27*'Energy &amp; GHG'!$X$28,"-"))</f>
        <v>-</v>
      </c>
      <c r="BR27" s="433" t="str">
        <f>IF(IFERROR(BV27*'Energy &amp; GHG'!$Y$28,"-")=0,"-",IFERROR(BV27*'Energy &amp; GHG'!$Y$28,"-"))</f>
        <v>-</v>
      </c>
      <c r="BS27" s="434" t="str">
        <f>IF(IFERROR(BV27*'Energy &amp; GHG'!$Z$28,"-")=0,"-",IFERROR(BV27*'Energy &amp; GHG'!$Z$28,"-"))</f>
        <v>-</v>
      </c>
      <c r="BT27" s="435"/>
      <c r="BU27" s="435"/>
      <c r="BV27" s="436"/>
      <c r="BW27" s="438">
        <f t="shared" ref="BW27:CA27" si="18">IF(SUM(C27,I27,O27,U27,AA27,AG27,AM27,AS27,AY27,BE27,BK27,BQ27)=0,"-",SUM(C27,I27,O27,U27,AA27,AG27,AM27,AS27,AY27,BE27,BK27,BQ27))</f>
        <v>1895.8920068755333</v>
      </c>
      <c r="BX27" s="433">
        <f t="shared" si="18"/>
        <v>35120.578909189069</v>
      </c>
      <c r="BY27" s="434">
        <f t="shared" si="18"/>
        <v>649.52908393539155</v>
      </c>
      <c r="BZ27" s="439" t="str">
        <f t="shared" si="18"/>
        <v>-</v>
      </c>
      <c r="CA27" s="440" t="str">
        <f t="shared" si="18"/>
        <v>-</v>
      </c>
      <c r="CB27" s="441">
        <f t="shared" si="2"/>
        <v>1.1255993486324212E-2</v>
      </c>
      <c r="CC27" s="442">
        <f t="shared" si="3"/>
        <v>1.0498276992469307E-2</v>
      </c>
      <c r="CD27" s="443">
        <f t="shared" si="4"/>
        <v>1.1292230249224473E-2</v>
      </c>
      <c r="CE27" s="444" t="str">
        <f t="shared" si="5"/>
        <v>-</v>
      </c>
      <c r="CF27" s="445" t="str">
        <f t="shared" si="6"/>
        <v>-</v>
      </c>
      <c r="CG27" s="412"/>
      <c r="CH27" s="412"/>
      <c r="CI27" s="412"/>
      <c r="CJ27" s="412"/>
      <c r="CK27" s="412"/>
    </row>
    <row r="28" spans="1:89" ht="15">
      <c r="A28" s="413">
        <v>14</v>
      </c>
      <c r="B28" s="431" t="s">
        <v>262</v>
      </c>
      <c r="C28" s="432">
        <f>IF(IFERROR(H28*'Energy &amp; GHG'!$X$17,"-")=0,"-",IFERROR(H28*'Energy &amp; GHG'!$X$17,"-"))</f>
        <v>4.4970145869548785</v>
      </c>
      <c r="D28" s="433">
        <f>IF(IFERROR(H28*'Energy &amp; GHG'!$Y$17,"-")=0,"-",IFERROR(H28*'Energy &amp; GHG'!$Y$17,"-"))</f>
        <v>837.30128738064639</v>
      </c>
      <c r="E28" s="434">
        <f>IF(IFERROR(H28*'Energy &amp; GHG'!$Z$17,"-")=0,"-",IFERROR(H28*'Energy &amp; GHG'!$Z$17,"-"))</f>
        <v>8.2016980323986601</v>
      </c>
      <c r="F28" s="435">
        <v>0</v>
      </c>
      <c r="G28" s="435"/>
      <c r="H28" s="436">
        <v>850</v>
      </c>
      <c r="I28" s="432">
        <f>IFERROR(N28*'Energy &amp; GHG'!$X$18,"-")</f>
        <v>16.894666447661731</v>
      </c>
      <c r="J28" s="433">
        <f>IFERROR(N28*'Energy &amp; GHG'!$Y$18,"-")</f>
        <v>479.73813267006125</v>
      </c>
      <c r="K28" s="434">
        <f>IFERROR(N28*'Energy &amp; GHG'!$Z$18,"-")</f>
        <v>3.3672008822770256</v>
      </c>
      <c r="L28" s="435">
        <v>0</v>
      </c>
      <c r="M28" s="435"/>
      <c r="N28" s="436">
        <v>500</v>
      </c>
      <c r="O28" s="432">
        <f>IF(IFERROR(T28*'Energy &amp; GHG'!$X$19,"-")=0,"-",IFERROR(T28*'Energy &amp; GHG'!$X$19,"-"))</f>
        <v>3.3466989446964535</v>
      </c>
      <c r="P28" s="433">
        <f>IF(IFERROR(T28*'Energy &amp; GHG'!$Y$19,"-")=0,"-",IFERROR(T28*'Energy &amp; GHG'!$Y$19,"-"))</f>
        <v>504.17204503255226</v>
      </c>
      <c r="Q28" s="434">
        <f>IF(IFERROR(T28*'Energy &amp; GHG'!$Z$19,"-")=0,"-",IFERROR(T28*'Energy &amp; GHG'!$Z$19,"-"))</f>
        <v>2.4812560227513103</v>
      </c>
      <c r="R28" s="435">
        <v>0</v>
      </c>
      <c r="S28" s="435"/>
      <c r="T28" s="436">
        <v>510</v>
      </c>
      <c r="U28" s="432">
        <f>IF(IFERROR(Z28*'Energy &amp; GHG'!$X$20,"-")=0,"-",IFERROR(Z28*'Energy &amp; GHG'!$X$20,"-"))</f>
        <v>44.403608830325972</v>
      </c>
      <c r="V28" s="433">
        <f>IF(IFERROR(Z28*'Energy &amp; GHG'!$Y$20,"-")=0,"-",IFERROR(Z28*'Energy &amp; GHG'!$Y$20,"-"))</f>
        <v>451.68764442696295</v>
      </c>
      <c r="W28" s="434">
        <f>IF(IFERROR(Z28*'Energy &amp; GHG'!$Z$20,"-")=0,"-",IFERROR(Z28*'Energy &amp; GHG'!$Z$20,"-"))</f>
        <v>3.9087467427110476</v>
      </c>
      <c r="X28" s="435">
        <v>0</v>
      </c>
      <c r="Y28" s="435"/>
      <c r="Z28" s="436">
        <v>500</v>
      </c>
      <c r="AA28" s="432">
        <f>IF(IFERROR(AF28*'Energy &amp; GHG'!$X$21,"-")=0,"-",IFERROR(AF28*'Energy &amp; GHG'!$X$21,"-"))</f>
        <v>43.339180314240586</v>
      </c>
      <c r="AB28" s="433">
        <f>IF(IFERROR(AF28*'Energy &amp; GHG'!$Y$21,"-")=0,"-",IFERROR(AF28*'Energy &amp; GHG'!$Y$21,"-"))</f>
        <v>566.40394047718019</v>
      </c>
      <c r="AC28" s="434">
        <f>IF(IFERROR(AF28*'Energy &amp; GHG'!$Z$21,"-")=0,"-",IFERROR(AF28*'Energy &amp; GHG'!$Z$21,"-"))</f>
        <v>10.256879208579267</v>
      </c>
      <c r="AD28" s="437"/>
      <c r="AE28" s="435"/>
      <c r="AF28" s="436">
        <v>620</v>
      </c>
      <c r="AG28" s="432">
        <f>IF(IFERROR(AL28*'Energy &amp; GHG'!$X$22,"-")=0,"-",IFERROR(AL28*'Energy &amp; GHG'!$X$22,"-"))</f>
        <v>33.748485635167874</v>
      </c>
      <c r="AH28" s="433">
        <f>IF(IFERROR(AL28*'Energy &amp; GHG'!$Y$22,"-")=0,"-",IFERROR(AL28*'Energy &amp; GHG'!$Y$22,"-"))</f>
        <v>558.09752509518864</v>
      </c>
      <c r="AI28" s="434">
        <f>IF(IFERROR(AL28*'Energy &amp; GHG'!$Z$22,"-")=0,"-",IFERROR(AL28*'Energy &amp; GHG'!$Z$22,"-"))</f>
        <v>15.153989269643475</v>
      </c>
      <c r="AJ28" s="437"/>
      <c r="AK28" s="435"/>
      <c r="AL28" s="436">
        <v>607</v>
      </c>
      <c r="AM28" s="432">
        <f>IF(IFERROR(AR28*'Energy &amp; GHG'!$X$23,"-")=0,"-",IFERROR(AR28*'Energy &amp; GHG'!$X$23,"-"))</f>
        <v>64.272110496790006</v>
      </c>
      <c r="AN28" s="433">
        <f>IF(IFERROR(AR28*'Energy &amp; GHG'!$Y$23,"-")=0,"-",IFERROR(AR28*'Energy &amp; GHG'!$Y$23,"-"))</f>
        <v>661.98505376997389</v>
      </c>
      <c r="AO28" s="434">
        <f>IF(IFERROR(AR28*'Energy &amp; GHG'!$Z$23,"-")=0,"-",IFERROR(AR28*'Energy &amp; GHG'!$Z$23,"-"))</f>
        <v>13.74283573323612</v>
      </c>
      <c r="AP28" s="435"/>
      <c r="AQ28" s="435"/>
      <c r="AR28" s="436">
        <v>740</v>
      </c>
      <c r="AS28" s="432">
        <f>IF(IFERROR(AX28*'Energy &amp; GHG'!$X$24,"-")=0,"-",IFERROR(AX28*'Energy &amp; GHG'!$X$24,"-"))</f>
        <v>16.23609022556391</v>
      </c>
      <c r="AT28" s="433">
        <f>IF(IFERROR(AX28*'Energy &amp; GHG'!$Y$24,"-")=0,"-",IFERROR(AX28*'Energy &amp; GHG'!$Y$24,"-"))</f>
        <v>678.35037593984964</v>
      </c>
      <c r="AU28" s="434">
        <f>IF(IFERROR(AX28*'Energy &amp; GHG'!$Z$24,"-")=0,"-",IFERROR(AX28*'Energy &amp; GHG'!$Z$24,"-"))</f>
        <v>25.413533834586463</v>
      </c>
      <c r="AV28" s="435"/>
      <c r="AW28" s="435"/>
      <c r="AX28" s="436">
        <v>720</v>
      </c>
      <c r="AY28" s="432" t="str">
        <f>IF(IFERROR(BD28*'Energy &amp; GHG'!$X$25,"-")=0,"-",IFERROR(BD28*'Energy &amp; GHG'!$X$25,"-"))</f>
        <v>-</v>
      </c>
      <c r="AZ28" s="433" t="str">
        <f>IF(IFERROR(BD28*'Energy &amp; GHG'!$Y$25,"-")=0,"-",IFERROR(BD28*'Energy &amp; GHG'!$Y$25,"-"))</f>
        <v>-</v>
      </c>
      <c r="BA28" s="434" t="str">
        <f>IF(IFERROR(BD28*'Energy &amp; GHG'!$Z$25,"-")=0,"-",IFERROR(BD28*'Energy &amp; GHG'!$Z$25,"-"))</f>
        <v>-</v>
      </c>
      <c r="BB28" s="435"/>
      <c r="BC28" s="435"/>
      <c r="BD28" s="436"/>
      <c r="BE28" s="432" t="str">
        <f>IF(IFERROR(BJ28*'Energy &amp; GHG'!$X$26,"-")=0,"-",IFERROR(BJ28*'Energy &amp; GHG'!$X$26,"-"))</f>
        <v>-</v>
      </c>
      <c r="BF28" s="433" t="str">
        <f>IF(IFERROR(BJ28*'Energy &amp; GHG'!$Y$26,"-")=0,"-",IFERROR(BJ28*'Energy &amp; GHG'!$Y$26,"-"))</f>
        <v>-</v>
      </c>
      <c r="BG28" s="434" t="str">
        <f>IF(IFERROR(BJ28*'Energy &amp; GHG'!$Z$26,"-")=0,"-",IFERROR(BJ28*'Energy &amp; GHG'!$Z$26,"-"))</f>
        <v>-</v>
      </c>
      <c r="BH28" s="435"/>
      <c r="BI28" s="435"/>
      <c r="BJ28" s="436"/>
      <c r="BK28" s="432" t="str">
        <f>IF(IFERROR(BP28*'Energy &amp; GHG'!$X$27,"-")=0,"-",IFERROR(BP28*'Energy &amp; GHG'!$X$27,"-"))</f>
        <v>-</v>
      </c>
      <c r="BL28" s="433" t="str">
        <f>IF(IFERROR(BP28*'Energy &amp; GHG'!$Y$27,"-")=0,"-",IFERROR(BP28*'Energy &amp; GHG'!$Y$27,"-"))</f>
        <v>-</v>
      </c>
      <c r="BM28" s="434" t="str">
        <f>IF(IFERROR(BP28*'Energy &amp; GHG'!$Z$27,"-")=0,"-",IFERROR(BP28*'Energy &amp; GHG'!$Z$27,"-"))</f>
        <v>-</v>
      </c>
      <c r="BN28" s="435"/>
      <c r="BO28" s="435"/>
      <c r="BP28" s="436"/>
      <c r="BQ28" s="432" t="str">
        <f>IF(IFERROR(BV28*'Energy &amp; GHG'!$X$28,"-")=0,"-",IFERROR(BV28*'Energy &amp; GHG'!$X$28,"-"))</f>
        <v>-</v>
      </c>
      <c r="BR28" s="433" t="str">
        <f>IF(IFERROR(BV28*'Energy &amp; GHG'!$Y$28,"-")=0,"-",IFERROR(BV28*'Energy &amp; GHG'!$Y$28,"-"))</f>
        <v>-</v>
      </c>
      <c r="BS28" s="434" t="str">
        <f>IF(IFERROR(BV28*'Energy &amp; GHG'!$Z$28,"-")=0,"-",IFERROR(BV28*'Energy &amp; GHG'!$Z$28,"-"))</f>
        <v>-</v>
      </c>
      <c r="BT28" s="435"/>
      <c r="BU28" s="435"/>
      <c r="BV28" s="436"/>
      <c r="BW28" s="438">
        <f t="shared" ref="BW28:CA28" si="19">IF(SUM(C28,I28,O28,U28,AA28,AG28,AM28,AS28,AY28,BE28,BK28,BQ28)=0,"-",SUM(C28,I28,O28,U28,AA28,AG28,AM28,AS28,AY28,BE28,BK28,BQ28))</f>
        <v>226.7378554814014</v>
      </c>
      <c r="BX28" s="433">
        <f t="shared" si="19"/>
        <v>4737.7360047924158</v>
      </c>
      <c r="BY28" s="434">
        <f t="shared" si="19"/>
        <v>82.526139726183374</v>
      </c>
      <c r="BZ28" s="439" t="str">
        <f t="shared" si="19"/>
        <v>-</v>
      </c>
      <c r="CA28" s="440" t="str">
        <f t="shared" si="19"/>
        <v>-</v>
      </c>
      <c r="CB28" s="441">
        <f t="shared" si="2"/>
        <v>1.3461525314449653E-3</v>
      </c>
      <c r="CC28" s="442">
        <f t="shared" si="3"/>
        <v>1.4162085717354742E-3</v>
      </c>
      <c r="CD28" s="443">
        <f t="shared" si="4"/>
        <v>1.4347381732646625E-3</v>
      </c>
      <c r="CE28" s="444" t="str">
        <f t="shared" si="5"/>
        <v>-</v>
      </c>
      <c r="CF28" s="445" t="str">
        <f t="shared" si="6"/>
        <v>-</v>
      </c>
      <c r="CG28" s="412"/>
      <c r="CH28" s="412"/>
      <c r="CI28" s="412"/>
      <c r="CJ28" s="412"/>
      <c r="CK28" s="412"/>
    </row>
    <row r="29" spans="1:89" ht="15">
      <c r="A29" s="430">
        <v>15</v>
      </c>
      <c r="B29" s="431" t="s">
        <v>263</v>
      </c>
      <c r="C29" s="432">
        <f>IF(IFERROR(H29*'Energy &amp; GHG'!$X$17,"-")=0,"-",IFERROR(H29*'Energy &amp; GHG'!$X$17,"-"))</f>
        <v>3.11616657848991</v>
      </c>
      <c r="D29" s="433">
        <f>IF(IFERROR(H29*'Energy &amp; GHG'!$Y$17,"-")=0,"-",IFERROR(H29*'Energy &amp; GHG'!$Y$17,"-"))</f>
        <v>580.2005391378832</v>
      </c>
      <c r="E29" s="434">
        <f>IF(IFERROR(H29*'Energy &amp; GHG'!$Z$17,"-")=0,"-",IFERROR(H29*'Energy &amp; GHG'!$Z$17,"-"))</f>
        <v>5.6832942836268359</v>
      </c>
      <c r="F29" s="435">
        <v>0</v>
      </c>
      <c r="G29" s="435"/>
      <c r="H29" s="436">
        <v>589</v>
      </c>
      <c r="I29" s="432">
        <f>IFERROR(N29*'Energy &amp; GHG'!$X$18,"-")</f>
        <v>565.7348006664007</v>
      </c>
      <c r="J29" s="433">
        <f>IFERROR(N29*'Energy &amp; GHG'!$Y$18,"-")</f>
        <v>16064.511110589672</v>
      </c>
      <c r="K29" s="434">
        <f>IFERROR(N29*'Energy &amp; GHG'!$Z$18,"-")</f>
        <v>112.75408874392848</v>
      </c>
      <c r="L29" s="435">
        <v>0</v>
      </c>
      <c r="M29" s="435"/>
      <c r="N29" s="436">
        <v>16743</v>
      </c>
      <c r="O29" s="432">
        <f>IF(IFERROR(T29*'Energy &amp; GHG'!$X$19,"-")=0,"-",IFERROR(T29*'Energy &amp; GHG'!$X$19,"-"))</f>
        <v>134.91134040002819</v>
      </c>
      <c r="P29" s="433">
        <f>IF(IFERROR(T29*'Energy &amp; GHG'!$Y$19,"-")=0,"-",IFERROR(T29*'Energy &amp; GHG'!$Y$19,"-"))</f>
        <v>20324.064850635768</v>
      </c>
      <c r="Q29" s="434">
        <f>IF(IFERROR(T29*'Energy &amp; GHG'!$Z$19,"-")=0,"-",IFERROR(T29*'Energy &amp; GHG'!$Z$19,"-"))</f>
        <v>100.02380896420428</v>
      </c>
      <c r="R29" s="435">
        <v>0</v>
      </c>
      <c r="S29" s="435"/>
      <c r="T29" s="436">
        <v>20559</v>
      </c>
      <c r="U29" s="432">
        <f>IF(IFERROR(Z29*'Energy &amp; GHG'!$X$20,"-")=0,"-",IFERROR(Z29*'Energy &amp; GHG'!$X$20,"-"))</f>
        <v>1994.2548797876</v>
      </c>
      <c r="V29" s="433">
        <f>IF(IFERROR(Z29*'Energy &amp; GHG'!$Y$20,"-")=0,"-",IFERROR(Z29*'Energy &amp; GHG'!$Y$20,"-"))</f>
        <v>20286.195486503762</v>
      </c>
      <c r="W29" s="434">
        <f>IF(IFERROR(Z29*'Energy &amp; GHG'!$Z$20,"-")=0,"-",IFERROR(Z29*'Energy &amp; GHG'!$Z$20,"-"))</f>
        <v>175.54963370863857</v>
      </c>
      <c r="X29" s="435">
        <v>0</v>
      </c>
      <c r="Y29" s="435"/>
      <c r="Z29" s="436">
        <v>22456</v>
      </c>
      <c r="AA29" s="432">
        <f>IF(IFERROR(AF29*'Energy &amp; GHG'!$X$21,"-")=0,"-",IFERROR(AF29*'Energy &amp; GHG'!$X$21,"-"))</f>
        <v>1988.4295535788513</v>
      </c>
      <c r="AB29" s="433">
        <f>IF(IFERROR(AF29*'Energy &amp; GHG'!$Y$21,"-")=0,"-",IFERROR(AF29*'Energy &amp; GHG'!$Y$21,"-"))</f>
        <v>25986.978210990106</v>
      </c>
      <c r="AC29" s="434">
        <f>IF(IFERROR(AF29*'Energy &amp; GHG'!$Z$21,"-")=0,"-",IFERROR(AF29*'Energy &amp; GHG'!$Z$21,"-"))</f>
        <v>470.59223543104167</v>
      </c>
      <c r="AD29" s="437"/>
      <c r="AE29" s="435"/>
      <c r="AF29" s="436">
        <v>28446</v>
      </c>
      <c r="AG29" s="432">
        <f>IF(IFERROR(AL29*'Energy &amp; GHG'!$X$22,"-")=0,"-",IFERROR(AL29*'Energy &amp; GHG'!$X$22,"-"))</f>
        <v>1725.1202838352369</v>
      </c>
      <c r="AH29" s="433">
        <f>IF(IFERROR(AL29*'Energy &amp; GHG'!$Y$22,"-")=0,"-",IFERROR(AL29*'Energy &amp; GHG'!$Y$22,"-"))</f>
        <v>28528.253721010729</v>
      </c>
      <c r="AI29" s="434">
        <f>IF(IFERROR(AL29*'Energy &amp; GHG'!$Z$22,"-")=0,"-",IFERROR(AL29*'Energy &amp; GHG'!$Z$22,"-"))</f>
        <v>774.62599515403258</v>
      </c>
      <c r="AJ29" s="437"/>
      <c r="AK29" s="435"/>
      <c r="AL29" s="436">
        <v>31028</v>
      </c>
      <c r="AM29" s="432">
        <f>IF(IFERROR(AR29*'Energy &amp; GHG'!$X$23,"-")=0,"-",IFERROR(AR29*'Energy &amp; GHG'!$X$23,"-"))</f>
        <v>2366.1690625189863</v>
      </c>
      <c r="AN29" s="433">
        <f>IF(IFERROR(AR29*'Energy &amp; GHG'!$Y$23,"-")=0,"-",IFERROR(AR29*'Energy &amp; GHG'!$Y$23,"-"))</f>
        <v>24370.890297101887</v>
      </c>
      <c r="AO29" s="434">
        <f>IF(IFERROR(AR29*'Energy &amp; GHG'!$Z$23,"-")=0,"-",IFERROR(AR29*'Energy &amp; GHG'!$Z$23,"-"))</f>
        <v>505.94064037912386</v>
      </c>
      <c r="AP29" s="435"/>
      <c r="AQ29" s="435"/>
      <c r="AR29" s="436">
        <v>27243</v>
      </c>
      <c r="AS29" s="432" t="str">
        <f>IF(IFERROR(AX29*'Energy &amp; GHG'!$X$24,"-")=0,"-",IFERROR(AX29*'Energy &amp; GHG'!$X$24,"-"))</f>
        <v>-</v>
      </c>
      <c r="AT29" s="433" t="str">
        <f>IF(IFERROR(AX29*'Energy &amp; GHG'!$Y$24,"-")=0,"-",IFERROR(AX29*'Energy &amp; GHG'!$Y$24,"-"))</f>
        <v>-</v>
      </c>
      <c r="AU29" s="434" t="str">
        <f>IF(IFERROR(AX29*'Energy &amp; GHG'!$Z$24,"-")=0,"-",IFERROR(AX29*'Energy &amp; GHG'!$Z$24,"-"))</f>
        <v>-</v>
      </c>
      <c r="AV29" s="435"/>
      <c r="AW29" s="435"/>
      <c r="AX29" s="436"/>
      <c r="AY29" s="432" t="str">
        <f>IF(IFERROR(BD29*'Energy &amp; GHG'!$X$25,"-")=0,"-",IFERROR(BD29*'Energy &amp; GHG'!$X$25,"-"))</f>
        <v>-</v>
      </c>
      <c r="AZ29" s="433" t="str">
        <f>IF(IFERROR(BD29*'Energy &amp; GHG'!$Y$25,"-")=0,"-",IFERROR(BD29*'Energy &amp; GHG'!$Y$25,"-"))</f>
        <v>-</v>
      </c>
      <c r="BA29" s="434" t="str">
        <f>IF(IFERROR(BD29*'Energy &amp; GHG'!$Z$25,"-")=0,"-",IFERROR(BD29*'Energy &amp; GHG'!$Z$25,"-"))</f>
        <v>-</v>
      </c>
      <c r="BB29" s="435"/>
      <c r="BC29" s="435"/>
      <c r="BD29" s="436"/>
      <c r="BE29" s="432" t="str">
        <f>IF(IFERROR(BJ29*'Energy &amp; GHG'!$X$26,"-")=0,"-",IFERROR(BJ29*'Energy &amp; GHG'!$X$26,"-"))</f>
        <v>-</v>
      </c>
      <c r="BF29" s="433" t="str">
        <f>IF(IFERROR(BJ29*'Energy &amp; GHG'!$Y$26,"-")=0,"-",IFERROR(BJ29*'Energy &amp; GHG'!$Y$26,"-"))</f>
        <v>-</v>
      </c>
      <c r="BG29" s="434" t="str">
        <f>IF(IFERROR(BJ29*'Energy &amp; GHG'!$Z$26,"-")=0,"-",IFERROR(BJ29*'Energy &amp; GHG'!$Z$26,"-"))</f>
        <v>-</v>
      </c>
      <c r="BH29" s="435"/>
      <c r="BI29" s="435"/>
      <c r="BJ29" s="436"/>
      <c r="BK29" s="432" t="str">
        <f>IF(IFERROR(BP29*'Energy &amp; GHG'!$X$27,"-")=0,"-",IFERROR(BP29*'Energy &amp; GHG'!$X$27,"-"))</f>
        <v>-</v>
      </c>
      <c r="BL29" s="433" t="str">
        <f>IF(IFERROR(BP29*'Energy &amp; GHG'!$Y$27,"-")=0,"-",IFERROR(BP29*'Energy &amp; GHG'!$Y$27,"-"))</f>
        <v>-</v>
      </c>
      <c r="BM29" s="434" t="str">
        <f>IF(IFERROR(BP29*'Energy &amp; GHG'!$Z$27,"-")=0,"-",IFERROR(BP29*'Energy &amp; GHG'!$Z$27,"-"))</f>
        <v>-</v>
      </c>
      <c r="BN29" s="435"/>
      <c r="BO29" s="435"/>
      <c r="BP29" s="436"/>
      <c r="BQ29" s="432" t="str">
        <f>IF(IFERROR(BV29*'Energy &amp; GHG'!$X$28,"-")=0,"-",IFERROR(BV29*'Energy &amp; GHG'!$X$28,"-"))</f>
        <v>-</v>
      </c>
      <c r="BR29" s="433" t="str">
        <f>IF(IFERROR(BV29*'Energy &amp; GHG'!$Y$28,"-")=0,"-",IFERROR(BV29*'Energy &amp; GHG'!$Y$28,"-"))</f>
        <v>-</v>
      </c>
      <c r="BS29" s="434" t="str">
        <f>IF(IFERROR(BV29*'Energy &amp; GHG'!$Z$28,"-")=0,"-",IFERROR(BV29*'Energy &amp; GHG'!$Z$28,"-"))</f>
        <v>-</v>
      </c>
      <c r="BT29" s="435"/>
      <c r="BU29" s="435"/>
      <c r="BV29" s="436"/>
      <c r="BW29" s="438">
        <f t="shared" ref="BW29:CA29" si="20">IF(SUM(C29,I29,O29,U29,AA29,AG29,AM29,AS29,AY29,BE29,BK29,BQ29)=0,"-",SUM(C29,I29,O29,U29,AA29,AG29,AM29,AS29,AY29,BE29,BK29,BQ29))</f>
        <v>8777.7360873655925</v>
      </c>
      <c r="BX29" s="433">
        <f t="shared" si="20"/>
        <v>136141.09421596982</v>
      </c>
      <c r="BY29" s="434">
        <f t="shared" si="20"/>
        <v>2145.1696966645964</v>
      </c>
      <c r="BZ29" s="439" t="str">
        <f t="shared" si="20"/>
        <v>-</v>
      </c>
      <c r="CA29" s="440" t="str">
        <f t="shared" si="20"/>
        <v>-</v>
      </c>
      <c r="CB29" s="441">
        <f t="shared" si="2"/>
        <v>5.2113801770222096E-2</v>
      </c>
      <c r="CC29" s="442">
        <f t="shared" si="3"/>
        <v>4.0695425916318223E-2</v>
      </c>
      <c r="CD29" s="443">
        <f t="shared" si="4"/>
        <v>3.7294327132555573E-2</v>
      </c>
      <c r="CE29" s="444" t="str">
        <f t="shared" si="5"/>
        <v>-</v>
      </c>
      <c r="CF29" s="445" t="str">
        <f t="shared" si="6"/>
        <v>-</v>
      </c>
      <c r="CG29" s="412"/>
      <c r="CH29" s="412"/>
      <c r="CI29" s="412"/>
      <c r="CJ29" s="412"/>
      <c r="CK29" s="412"/>
    </row>
    <row r="30" spans="1:89" ht="15">
      <c r="A30" s="413">
        <v>16</v>
      </c>
      <c r="B30" s="446" t="s">
        <v>264</v>
      </c>
      <c r="C30" s="432">
        <f>IF(IFERROR(H30*'Energy &amp; GHG'!$X$17,"-")=0,"-",IFERROR(H30*'Energy &amp; GHG'!$X$17,"-"))</f>
        <v>18.141485904315623</v>
      </c>
      <c r="D30" s="433">
        <f>IF(IFERROR(H30*'Energy &amp; GHG'!$Y$17,"-")=0,"-",IFERROR(H30*'Energy &amp; GHG'!$Y$17,"-"))</f>
        <v>3377.771899327337</v>
      </c>
      <c r="E30" s="434">
        <f>IF(IFERROR(H30*'Energy &amp; GHG'!$Z$17,"-")=0,"-",IFERROR(H30*'Energy &amp; GHG'!$Z$17,"-"))</f>
        <v>33.086614768347061</v>
      </c>
      <c r="F30" s="435">
        <v>0</v>
      </c>
      <c r="G30" s="435"/>
      <c r="H30" s="436">
        <v>3429</v>
      </c>
      <c r="I30" s="432">
        <f>IFERROR(N30*'Energy &amp; GHG'!$X$18,"-")</f>
        <v>116.2353051599127</v>
      </c>
      <c r="J30" s="433">
        <f>IFERROR(N30*'Energy &amp; GHG'!$Y$18,"-")</f>
        <v>3300.5983527700214</v>
      </c>
      <c r="K30" s="434">
        <f>IFERROR(N30*'Energy &amp; GHG'!$Z$18,"-")</f>
        <v>23.166342070065937</v>
      </c>
      <c r="L30" s="435">
        <v>0</v>
      </c>
      <c r="M30" s="435"/>
      <c r="N30" s="436">
        <v>3440</v>
      </c>
      <c r="O30" s="432">
        <f>IF(IFERROR(T30*'Energy &amp; GHG'!$X$19,"-")=0,"-",IFERROR(T30*'Energy &amp; GHG'!$X$19,"-"))</f>
        <v>23.426892612875175</v>
      </c>
      <c r="P30" s="433">
        <f>IF(IFERROR(T30*'Energy &amp; GHG'!$Y$19,"-")=0,"-",IFERROR(T30*'Energy &amp; GHG'!$Y$19,"-"))</f>
        <v>3529.2043152278657</v>
      </c>
      <c r="Q30" s="434">
        <f>IF(IFERROR(T30*'Energy &amp; GHG'!$Z$19,"-")=0,"-",IFERROR(T30*'Energy &amp; GHG'!$Z$19,"-"))</f>
        <v>17.368792159259172</v>
      </c>
      <c r="R30" s="435">
        <v>0</v>
      </c>
      <c r="S30" s="435"/>
      <c r="T30" s="436">
        <v>3570</v>
      </c>
      <c r="U30" s="432">
        <f>IF(IFERROR(Z30*'Energy &amp; GHG'!$X$20,"-")=0,"-",IFERROR(Z30*'Energy &amp; GHG'!$X$20,"-"))</f>
        <v>298.12582968680857</v>
      </c>
      <c r="V30" s="433">
        <f>IF(IFERROR(Z30*'Energy &amp; GHG'!$Y$20,"-")=0,"-",IFERROR(Z30*'Energy &amp; GHG'!$Y$20,"-"))</f>
        <v>3032.6308446826292</v>
      </c>
      <c r="W30" s="434">
        <f>IF(IFERROR(Z30*'Energy &amp; GHG'!$Z$20,"-")=0,"-",IFERROR(Z30*'Energy &amp; GHG'!$Z$20,"-"))</f>
        <v>26.243325630561973</v>
      </c>
      <c r="X30" s="435">
        <v>0</v>
      </c>
      <c r="Y30" s="435"/>
      <c r="Z30" s="436">
        <v>3357</v>
      </c>
      <c r="AA30" s="432">
        <f>IF(IFERROR(AF30*'Energy &amp; GHG'!$X$21,"-")=0,"-",IFERROR(AF30*'Energy &amp; GHG'!$X$21,"-"))</f>
        <v>252.55557818605041</v>
      </c>
      <c r="AB30" s="433">
        <f>IF(IFERROR(AF30*'Energy &amp; GHG'!$Y$21,"-")=0,"-",IFERROR(AF30*'Energy &amp; GHG'!$Y$21,"-"))</f>
        <v>3300.6732853936319</v>
      </c>
      <c r="AC30" s="434">
        <f>IF(IFERROR(AF30*'Energy &amp; GHG'!$Z$21,"-")=0,"-",IFERROR(AF30*'Energy &amp; GHG'!$Z$21,"-"))</f>
        <v>59.771136420317568</v>
      </c>
      <c r="AD30" s="437"/>
      <c r="AE30" s="435"/>
      <c r="AF30" s="436">
        <v>3613</v>
      </c>
      <c r="AG30" s="432">
        <f>IF(IFERROR(AL30*'Energy &amp; GHG'!$X$22,"-")=0,"-",IFERROR(AL30*'Energy &amp; GHG'!$X$22,"-"))</f>
        <v>192.76111976462442</v>
      </c>
      <c r="AH30" s="433">
        <f>IF(IFERROR(AL30*'Energy &amp; GHG'!$Y$22,"-")=0,"-",IFERROR(AL30*'Energy &amp; GHG'!$Y$22,"-"))</f>
        <v>3187.6838871581863</v>
      </c>
      <c r="AI30" s="434">
        <f>IF(IFERROR(AL30*'Energy &amp; GHG'!$Z$22,"-")=0,"-",IFERROR(AL30*'Energy &amp; GHG'!$Z$22,"-"))</f>
        <v>86.554993077189337</v>
      </c>
      <c r="AJ30" s="437"/>
      <c r="AK30" s="435"/>
      <c r="AL30" s="436">
        <v>3467</v>
      </c>
      <c r="AM30" s="432">
        <f>IF(IFERROR(AR30*'Energy &amp; GHG'!$X$23,"-")=0,"-",IFERROR(AR30*'Energy &amp; GHG'!$X$23,"-"))</f>
        <v>323.09763655143081</v>
      </c>
      <c r="AN30" s="433">
        <f>IF(IFERROR(AR30*'Energy &amp; GHG'!$Y$23,"-")=0,"-",IFERROR(AR30*'Energy &amp; GHG'!$Y$23,"-"))</f>
        <v>3327.816756789598</v>
      </c>
      <c r="AO30" s="434">
        <f>IF(IFERROR(AR30*'Energy &amp; GHG'!$Z$23,"-")=0,"-",IFERROR(AR30*'Energy &amp; GHG'!$Z$23,"-"))</f>
        <v>69.085606658970775</v>
      </c>
      <c r="AP30" s="435"/>
      <c r="AQ30" s="435"/>
      <c r="AR30" s="436">
        <v>3720</v>
      </c>
      <c r="AS30" s="432">
        <f>IF(IFERROR(AX30*'Energy &amp; GHG'!$X$24,"-")=0,"-",IFERROR(AX30*'Energy &amp; GHG'!$X$24,"-"))</f>
        <v>79.444091478696748</v>
      </c>
      <c r="AT30" s="433">
        <f>IF(IFERROR(AX30*'Energy &amp; GHG'!$Y$24,"-")=0,"-",IFERROR(AX30*'Energy &amp; GHG'!$Y$24,"-"))</f>
        <v>3319.2060756056808</v>
      </c>
      <c r="AU30" s="434">
        <f>IF(IFERROR(AX30*'Energy &amp; GHG'!$Z$24,"-")=0,"-",IFERROR(AX30*'Energy &amp; GHG'!$Z$24,"-"))</f>
        <v>124.34983291562239</v>
      </c>
      <c r="AV30" s="435"/>
      <c r="AW30" s="435"/>
      <c r="AX30" s="436">
        <v>3523</v>
      </c>
      <c r="AY30" s="432" t="str">
        <f>IF(IFERROR(BD30*'Energy &amp; GHG'!$X$25,"-")=0,"-",IFERROR(BD30*'Energy &amp; GHG'!$X$25,"-"))</f>
        <v>-</v>
      </c>
      <c r="AZ30" s="433" t="str">
        <f>IF(IFERROR(BD30*'Energy &amp; GHG'!$Y$25,"-")=0,"-",IFERROR(BD30*'Energy &amp; GHG'!$Y$25,"-"))</f>
        <v>-</v>
      </c>
      <c r="BA30" s="434" t="str">
        <f>IF(IFERROR(BD30*'Energy &amp; GHG'!$Z$25,"-")=0,"-",IFERROR(BD30*'Energy &amp; GHG'!$Z$25,"-"))</f>
        <v>-</v>
      </c>
      <c r="BB30" s="435"/>
      <c r="BC30" s="435"/>
      <c r="BD30" s="436"/>
      <c r="BE30" s="432" t="str">
        <f>IF(IFERROR(BJ30*'Energy &amp; GHG'!$X$26,"-")=0,"-",IFERROR(BJ30*'Energy &amp; GHG'!$X$26,"-"))</f>
        <v>-</v>
      </c>
      <c r="BF30" s="433" t="str">
        <f>IF(IFERROR(BJ30*'Energy &amp; GHG'!$Y$26,"-")=0,"-",IFERROR(BJ30*'Energy &amp; GHG'!$Y$26,"-"))</f>
        <v>-</v>
      </c>
      <c r="BG30" s="434" t="str">
        <f>IF(IFERROR(BJ30*'Energy &amp; GHG'!$Z$26,"-")=0,"-",IFERROR(BJ30*'Energy &amp; GHG'!$Z$26,"-"))</f>
        <v>-</v>
      </c>
      <c r="BH30" s="435"/>
      <c r="BI30" s="435"/>
      <c r="BJ30" s="436"/>
      <c r="BK30" s="432" t="str">
        <f>IF(IFERROR(BP30*'Energy &amp; GHG'!$X$27,"-")=0,"-",IFERROR(BP30*'Energy &amp; GHG'!$X$27,"-"))</f>
        <v>-</v>
      </c>
      <c r="BL30" s="433" t="str">
        <f>IF(IFERROR(BP30*'Energy &amp; GHG'!$Y$27,"-")=0,"-",IFERROR(BP30*'Energy &amp; GHG'!$Y$27,"-"))</f>
        <v>-</v>
      </c>
      <c r="BM30" s="434" t="str">
        <f>IF(IFERROR(BP30*'Energy &amp; GHG'!$Z$27,"-")=0,"-",IFERROR(BP30*'Energy &amp; GHG'!$Z$27,"-"))</f>
        <v>-</v>
      </c>
      <c r="BN30" s="435"/>
      <c r="BO30" s="435"/>
      <c r="BP30" s="436"/>
      <c r="BQ30" s="432" t="str">
        <f>IF(IFERROR(BV30*'Energy &amp; GHG'!$X$28,"-")=0,"-",IFERROR(BV30*'Energy &amp; GHG'!$X$28,"-"))</f>
        <v>-</v>
      </c>
      <c r="BR30" s="433" t="str">
        <f>IF(IFERROR(BV30*'Energy &amp; GHG'!$Y$28,"-")=0,"-",IFERROR(BV30*'Energy &amp; GHG'!$Y$28,"-"))</f>
        <v>-</v>
      </c>
      <c r="BS30" s="434" t="str">
        <f>IF(IFERROR(BV30*'Energy &amp; GHG'!$Z$28,"-")=0,"-",IFERROR(BV30*'Energy &amp; GHG'!$Z$28,"-"))</f>
        <v>-</v>
      </c>
      <c r="BT30" s="435"/>
      <c r="BU30" s="435"/>
      <c r="BV30" s="436"/>
      <c r="BW30" s="438">
        <f t="shared" ref="BW30:CA30" si="21">IF(SUM(C30,I30,O30,U30,AA30,AG30,AM30,AS30,AY30,BE30,BK30,BQ30)=0,"-",SUM(C30,I30,O30,U30,AA30,AG30,AM30,AS30,AY30,BE30,BK30,BQ30))</f>
        <v>1303.7879393447145</v>
      </c>
      <c r="BX30" s="433">
        <f t="shared" si="21"/>
        <v>26375.585416954953</v>
      </c>
      <c r="BY30" s="434">
        <f t="shared" si="21"/>
        <v>439.62664370033417</v>
      </c>
      <c r="BZ30" s="439" t="str">
        <f t="shared" si="21"/>
        <v>-</v>
      </c>
      <c r="CA30" s="440" t="str">
        <f t="shared" si="21"/>
        <v>-</v>
      </c>
      <c r="CB30" s="441">
        <f t="shared" si="2"/>
        <v>7.7406458277112329E-3</v>
      </c>
      <c r="CC30" s="442">
        <f t="shared" si="3"/>
        <v>7.8842151851112718E-3</v>
      </c>
      <c r="CD30" s="443">
        <f t="shared" si="4"/>
        <v>7.6430223174606092E-3</v>
      </c>
      <c r="CE30" s="444" t="str">
        <f t="shared" si="5"/>
        <v>-</v>
      </c>
      <c r="CF30" s="445" t="str">
        <f t="shared" si="6"/>
        <v>-</v>
      </c>
      <c r="CG30" s="412"/>
      <c r="CH30" s="412"/>
      <c r="CI30" s="412"/>
      <c r="CJ30" s="412"/>
      <c r="CK30" s="412"/>
    </row>
    <row r="31" spans="1:89" ht="15">
      <c r="A31" s="430">
        <v>17</v>
      </c>
      <c r="B31" s="447" t="s">
        <v>265</v>
      </c>
      <c r="C31" s="432">
        <f>IF(IFERROR(H31*'Energy &amp; GHG'!$X$17,"-")=0,"-",IFERROR(H31*'Energy &amp; GHG'!$X$17,"-"))</f>
        <v>23.141108003930164</v>
      </c>
      <c r="D31" s="433">
        <f>IF(IFERROR(H31*'Energy &amp; GHG'!$Y$17,"-")=0,"-",IFERROR(H31*'Energy &amp; GHG'!$Y$17,"-"))</f>
        <v>4308.6539188269971</v>
      </c>
      <c r="E31" s="434">
        <f>IF(IFERROR(H31*'Energy &amp; GHG'!$Z$17,"-")=0,"-",IFERROR(H31*'Energy &amp; GHG'!$Z$17,"-"))</f>
        <v>42.20497316907263</v>
      </c>
      <c r="F31" s="435">
        <v>0</v>
      </c>
      <c r="G31" s="435"/>
      <c r="H31" s="436">
        <v>4374</v>
      </c>
      <c r="I31" s="432">
        <f>IFERROR(N31*'Energy &amp; GHG'!$X$18,"-")</f>
        <v>144.28045146303117</v>
      </c>
      <c r="J31" s="433">
        <f>IFERROR(N31*'Energy &amp; GHG'!$Y$18,"-")</f>
        <v>4096.9636530023236</v>
      </c>
      <c r="K31" s="434">
        <f>IFERROR(N31*'Energy &amp; GHG'!$Z$18,"-")</f>
        <v>28.755895534645799</v>
      </c>
      <c r="L31" s="435">
        <v>0</v>
      </c>
      <c r="M31" s="435"/>
      <c r="N31" s="436">
        <v>4270</v>
      </c>
      <c r="O31" s="432">
        <f>IF(IFERROR(T31*'Energy &amp; GHG'!$X$19,"-")=0,"-",IFERROR(T31*'Energy &amp; GHG'!$X$19,"-"))</f>
        <v>29.647815357134462</v>
      </c>
      <c r="P31" s="433">
        <f>IF(IFERROR(T31*'Energy &amp; GHG'!$Y$19,"-")=0,"-",IFERROR(T31*'Energy &amp; GHG'!$Y$19,"-"))</f>
        <v>4466.3711754060214</v>
      </c>
      <c r="Q31" s="434">
        <f>IF(IFERROR(T31*'Energy &amp; GHG'!$Z$19,"-")=0,"-",IFERROR(T31*'Energy &amp; GHG'!$Z$19,"-"))</f>
        <v>21.98100923684396</v>
      </c>
      <c r="R31" s="435">
        <v>0</v>
      </c>
      <c r="S31" s="435"/>
      <c r="T31" s="436">
        <v>4518</v>
      </c>
      <c r="U31" s="432">
        <f>IF(IFERROR(Z31*'Energy &amp; GHG'!$X$20,"-")=0,"-",IFERROR(Z31*'Energy &amp; GHG'!$X$20,"-"))</f>
        <v>388.97561335365549</v>
      </c>
      <c r="V31" s="433">
        <f>IF(IFERROR(Z31*'Energy &amp; GHG'!$Y$20,"-")=0,"-",IFERROR(Z31*'Energy &amp; GHG'!$Y$20,"-"))</f>
        <v>3956.7837651801956</v>
      </c>
      <c r="W31" s="434">
        <f>IF(IFERROR(Z31*'Energy &amp; GHG'!$Z$20,"-")=0,"-",IFERROR(Z31*'Energy &amp; GHG'!$Z$20,"-"))</f>
        <v>34.240621466148774</v>
      </c>
      <c r="X31" s="435">
        <v>0</v>
      </c>
      <c r="Y31" s="435"/>
      <c r="Z31" s="436">
        <v>4380</v>
      </c>
      <c r="AA31" s="432">
        <f>IF(IFERROR(AF31*'Energy &amp; GHG'!$X$21,"-")=0,"-",IFERROR(AF31*'Energy &amp; GHG'!$X$21,"-"))</f>
        <v>324.0652257045474</v>
      </c>
      <c r="AB31" s="433">
        <f>IF(IFERROR(AF31*'Energy &amp; GHG'!$Y$21,"-")=0,"-",IFERROR(AF31*'Energy &amp; GHG'!$Y$21,"-"))</f>
        <v>4235.239787180979</v>
      </c>
      <c r="AC31" s="434">
        <f>IF(IFERROR(AF31*'Energy &amp; GHG'!$Z$21,"-")=0,"-",IFERROR(AF31*'Energy &amp; GHG'!$Z$21,"-"))</f>
        <v>76.694987114473363</v>
      </c>
      <c r="AD31" s="437"/>
      <c r="AE31" s="435"/>
      <c r="AF31" s="436">
        <v>4636</v>
      </c>
      <c r="AG31" s="432">
        <f>IF(IFERROR(AL31*'Energy &amp; GHG'!$X$22,"-")=0,"-",IFERROR(AL31*'Energy &amp; GHG'!$X$22,"-"))</f>
        <v>246.30278643129108</v>
      </c>
      <c r="AH31" s="433">
        <f>IF(IFERROR(AL31*'Energy &amp; GHG'!$Y$22,"-")=0,"-",IFERROR(AL31*'Energy &amp; GHG'!$Y$22,"-"))</f>
        <v>4073.1005538248528</v>
      </c>
      <c r="AI31" s="434">
        <f>IF(IFERROR(AL31*'Energy &amp; GHG'!$Z$22,"-")=0,"-",IFERROR(AL31*'Energy &amp; GHG'!$Z$22,"-"))</f>
        <v>110.59665974385601</v>
      </c>
      <c r="AJ31" s="437"/>
      <c r="AK31" s="435"/>
      <c r="AL31" s="436">
        <v>4430</v>
      </c>
      <c r="AM31" s="432">
        <f>IF(IFERROR(AR31*'Energy &amp; GHG'!$X$23,"-")=0,"-",IFERROR(AR31*'Energy &amp; GHG'!$X$23,"-"))</f>
        <v>435.13955890394311</v>
      </c>
      <c r="AN31" s="433">
        <f>IF(IFERROR(AR31*'Energy &amp; GHG'!$Y$23,"-")=0,"-",IFERROR(AR31*'Energy &amp; GHG'!$Y$23,"-"))</f>
        <v>4481.8177289021205</v>
      </c>
      <c r="AO31" s="434">
        <f>IF(IFERROR(AR31*'Energy &amp; GHG'!$Z$23,"-")=0,"-",IFERROR(AR31*'Energy &amp; GHG'!$Z$23,"-"))</f>
        <v>93.042712193936438</v>
      </c>
      <c r="AP31" s="435"/>
      <c r="AQ31" s="435"/>
      <c r="AR31" s="436">
        <v>5010</v>
      </c>
      <c r="AS31" s="432">
        <f>IF(IFERROR(AX31*'Energy &amp; GHG'!$X$24,"-")=0,"-",IFERROR(AX31*'Energy &amp; GHG'!$X$24,"-"))</f>
        <v>94.733076441102767</v>
      </c>
      <c r="AT31" s="433">
        <f>IF(IFERROR(AX31*'Energy &amp; GHG'!$Y$24,"-")=0,"-",IFERROR(AX31*'Energy &amp; GHG'!$Y$24,"-"))</f>
        <v>3957.9860129490394</v>
      </c>
      <c r="AU31" s="434">
        <f>IF(IFERROR(AX31*'Energy &amp; GHG'!$Z$24,"-")=0,"-",IFERROR(AX31*'Energy &amp; GHG'!$Z$24,"-"))</f>
        <v>148.28091060985798</v>
      </c>
      <c r="AV31" s="435"/>
      <c r="AW31" s="435"/>
      <c r="AX31" s="436">
        <v>4201</v>
      </c>
      <c r="AY31" s="432" t="str">
        <f>IF(IFERROR(BD31*'Energy &amp; GHG'!$X$25,"-")=0,"-",IFERROR(BD31*'Energy &amp; GHG'!$X$25,"-"))</f>
        <v>-</v>
      </c>
      <c r="AZ31" s="433" t="str">
        <f>IF(IFERROR(BD31*'Energy &amp; GHG'!$Y$25,"-")=0,"-",IFERROR(BD31*'Energy &amp; GHG'!$Y$25,"-"))</f>
        <v>-</v>
      </c>
      <c r="BA31" s="434" t="str">
        <f>IF(IFERROR(BD31*'Energy &amp; GHG'!$Z$25,"-")=0,"-",IFERROR(BD31*'Energy &amp; GHG'!$Z$25,"-"))</f>
        <v>-</v>
      </c>
      <c r="BB31" s="435"/>
      <c r="BC31" s="435"/>
      <c r="BD31" s="436"/>
      <c r="BE31" s="432" t="str">
        <f>IF(IFERROR(BJ31*'Energy &amp; GHG'!$X$26,"-")=0,"-",IFERROR(BJ31*'Energy &amp; GHG'!$X$26,"-"))</f>
        <v>-</v>
      </c>
      <c r="BF31" s="433" t="str">
        <f>IF(IFERROR(BJ31*'Energy &amp; GHG'!$Y$26,"-")=0,"-",IFERROR(BJ31*'Energy &amp; GHG'!$Y$26,"-"))</f>
        <v>-</v>
      </c>
      <c r="BG31" s="434" t="str">
        <f>IF(IFERROR(BJ31*'Energy &amp; GHG'!$Z$26,"-")=0,"-",IFERROR(BJ31*'Energy &amp; GHG'!$Z$26,"-"))</f>
        <v>-</v>
      </c>
      <c r="BH31" s="435"/>
      <c r="BI31" s="435"/>
      <c r="BJ31" s="436"/>
      <c r="BK31" s="432" t="str">
        <f>IF(IFERROR(BP31*'Energy &amp; GHG'!$X$27,"-")=0,"-",IFERROR(BP31*'Energy &amp; GHG'!$X$27,"-"))</f>
        <v>-</v>
      </c>
      <c r="BL31" s="433" t="str">
        <f>IF(IFERROR(BP31*'Energy &amp; GHG'!$Y$27,"-")=0,"-",IFERROR(BP31*'Energy &amp; GHG'!$Y$27,"-"))</f>
        <v>-</v>
      </c>
      <c r="BM31" s="434" t="str">
        <f>IF(IFERROR(BP31*'Energy &amp; GHG'!$Z$27,"-")=0,"-",IFERROR(BP31*'Energy &amp; GHG'!$Z$27,"-"))</f>
        <v>-</v>
      </c>
      <c r="BN31" s="435"/>
      <c r="BO31" s="435"/>
      <c r="BP31" s="436"/>
      <c r="BQ31" s="432" t="str">
        <f>IF(IFERROR(BV31*'Energy &amp; GHG'!$X$28,"-")=0,"-",IFERROR(BV31*'Energy &amp; GHG'!$X$28,"-"))</f>
        <v>-</v>
      </c>
      <c r="BR31" s="433" t="str">
        <f>IF(IFERROR(BV31*'Energy &amp; GHG'!$Y$28,"-")=0,"-",IFERROR(BV31*'Energy &amp; GHG'!$Y$28,"-"))</f>
        <v>-</v>
      </c>
      <c r="BS31" s="434" t="str">
        <f>IF(IFERROR(BV31*'Energy &amp; GHG'!$Z$28,"-")=0,"-",IFERROR(BV31*'Energy &amp; GHG'!$Z$28,"-"))</f>
        <v>-</v>
      </c>
      <c r="BT31" s="435"/>
      <c r="BU31" s="435"/>
      <c r="BV31" s="436"/>
      <c r="BW31" s="438">
        <f t="shared" ref="BW31:CA31" si="22">IF(SUM(C31,I31,O31,U31,AA31,AG31,AM31,AS31,AY31,BE31,BK31,BQ31)=0,"-",SUM(C31,I31,O31,U31,AA31,AG31,AM31,AS31,AY31,BE31,BK31,BQ31))</f>
        <v>1686.2856356586356</v>
      </c>
      <c r="BX31" s="433">
        <f t="shared" si="22"/>
        <v>33576.916595272531</v>
      </c>
      <c r="BY31" s="434">
        <f t="shared" si="22"/>
        <v>555.7977690688349</v>
      </c>
      <c r="BZ31" s="439" t="str">
        <f t="shared" si="22"/>
        <v>-</v>
      </c>
      <c r="CA31" s="440" t="str">
        <f t="shared" si="22"/>
        <v>-</v>
      </c>
      <c r="CB31" s="441">
        <f t="shared" si="2"/>
        <v>1.0011551323715133E-2</v>
      </c>
      <c r="CC31" s="442">
        <f t="shared" si="3"/>
        <v>1.0036843979185696E-2</v>
      </c>
      <c r="CD31" s="443">
        <f t="shared" si="4"/>
        <v>9.6626872230325973E-3</v>
      </c>
      <c r="CE31" s="444" t="str">
        <f t="shared" si="5"/>
        <v>-</v>
      </c>
      <c r="CF31" s="445" t="str">
        <f t="shared" si="6"/>
        <v>-</v>
      </c>
      <c r="CG31" s="412"/>
      <c r="CH31" s="412"/>
      <c r="CI31" s="412"/>
      <c r="CJ31" s="412"/>
      <c r="CK31" s="412"/>
    </row>
    <row r="32" spans="1:89" ht="15">
      <c r="A32" s="413">
        <v>18</v>
      </c>
      <c r="B32" s="447" t="s">
        <v>266</v>
      </c>
      <c r="C32" s="432">
        <f>IF(IFERROR(H32*'Energy &amp; GHG'!$X$17,"-")=0,"-",IFERROR(H32*'Energy &amp; GHG'!$X$17,"-"))</f>
        <v>49.049202630186684</v>
      </c>
      <c r="D32" s="433">
        <f>IF(IFERROR(H32*'Energy &amp; GHG'!$Y$17,"-")=0,"-",IFERROR(H32*'Energy &amp; GHG'!$Y$17,"-"))</f>
        <v>9132.4943944776151</v>
      </c>
      <c r="E32" s="434">
        <f>IF(IFERROR(H32*'Energy &amp; GHG'!$Z$17,"-")=0,"-",IFERROR(H32*'Energy &amp; GHG'!$Z$17,"-"))</f>
        <v>89.456402892197616</v>
      </c>
      <c r="F32" s="435">
        <v>2500</v>
      </c>
      <c r="G32" s="435"/>
      <c r="H32" s="436">
        <v>9271</v>
      </c>
      <c r="I32" s="432">
        <f>IFERROR(N32*'Energy &amp; GHG'!$X$18,"-")</f>
        <v>308.80071333036108</v>
      </c>
      <c r="J32" s="433">
        <f>IFERROR(N32*'Energy &amp; GHG'!$Y$18,"-")</f>
        <v>8768.6535889433799</v>
      </c>
      <c r="K32" s="434">
        <f>IFERROR(N32*'Energy &amp; GHG'!$Z$18,"-")</f>
        <v>61.545697726259476</v>
      </c>
      <c r="L32" s="435">
        <v>5462</v>
      </c>
      <c r="M32" s="435"/>
      <c r="N32" s="436">
        <v>9139</v>
      </c>
      <c r="O32" s="432">
        <f>IF(IFERROR(T32*'Energy &amp; GHG'!$X$19,"-")=0,"-",IFERROR(T32*'Energy &amp; GHG'!$X$19,"-"))</f>
        <v>29.096594354478576</v>
      </c>
      <c r="P32" s="433">
        <f>IF(IFERROR(T32*'Energy &amp; GHG'!$Y$19,"-")=0,"-",IFERROR(T32*'Energy &amp; GHG'!$Y$19,"-"))</f>
        <v>4383.331073871248</v>
      </c>
      <c r="Q32" s="434">
        <f>IF(IFERROR(T32*'Energy &amp; GHG'!$Z$19,"-")=0,"-",IFERROR(T32*'Energy &amp; GHG'!$Z$19,"-"))</f>
        <v>21.572331774273156</v>
      </c>
      <c r="R32" s="435">
        <v>5720</v>
      </c>
      <c r="S32" s="435"/>
      <c r="T32" s="436">
        <v>4434</v>
      </c>
      <c r="U32" s="432">
        <f>IF(IFERROR(Z32*'Energy &amp; GHG'!$X$20,"-")=0,"-",IFERROR(Z32*'Energy &amp; GHG'!$X$20,"-"))</f>
        <v>425.47537981218346</v>
      </c>
      <c r="V32" s="433">
        <f>IF(IFERROR(Z32*'Energy &amp; GHG'!$Y$20,"-")=0,"-",IFERROR(Z32*'Energy &amp; GHG'!$Y$20,"-"))</f>
        <v>4328.0710088991591</v>
      </c>
      <c r="W32" s="434">
        <f>IF(IFERROR(Z32*'Energy &amp; GHG'!$Z$20,"-")=0,"-",IFERROR(Z32*'Energy &amp; GHG'!$Z$20,"-"))</f>
        <v>37.453611288657257</v>
      </c>
      <c r="X32" s="435">
        <v>5060</v>
      </c>
      <c r="Y32" s="435"/>
      <c r="Z32" s="436">
        <v>4791</v>
      </c>
      <c r="AA32" s="432">
        <f>IF(IFERROR(AF32*'Energy &amp; GHG'!$X$21,"-")=0,"-",IFERROR(AF32*'Energy &amp; GHG'!$X$21,"-"))</f>
        <v>414.93770055698729</v>
      </c>
      <c r="AB32" s="433">
        <f>IF(IFERROR(AF32*'Energy &amp; GHG'!$Y$21,"-")=0,"-",IFERROR(AF32*'Energy &amp; GHG'!$Y$21,"-"))</f>
        <v>5422.860952697647</v>
      </c>
      <c r="AC32" s="434">
        <f>IF(IFERROR(AF32*'Energy &amp; GHG'!$Z$21,"-")=0,"-",IFERROR(AF32*'Energy &amp; GHG'!$Z$21,"-"))</f>
        <v>98.20134674536537</v>
      </c>
      <c r="AD32" s="397">
        <v>5720</v>
      </c>
      <c r="AE32" s="435"/>
      <c r="AF32" s="436">
        <v>5936</v>
      </c>
      <c r="AG32" s="432">
        <f>IF(IFERROR(AL32*'Energy &amp; GHG'!$X$22,"-")=0,"-",IFERROR(AL32*'Energy &amp; GHG'!$X$22,"-"))</f>
        <v>279.05049325025959</v>
      </c>
      <c r="AH32" s="433">
        <f>IF(IFERROR(AL32*'Energy &amp; GHG'!$Y$22,"-")=0,"-",IFERROR(AL32*'Energy &amp; GHG'!$Y$22,"-"))</f>
        <v>4614.6482346832818</v>
      </c>
      <c r="AI32" s="434">
        <f>IF(IFERROR(AL32*'Energy &amp; GHG'!$Z$22,"-")=0,"-",IFERROR(AL32*'Energy &amp; GHG'!$Z$22,"-"))</f>
        <v>125.30127206645898</v>
      </c>
      <c r="AJ32" s="437">
        <v>5500</v>
      </c>
      <c r="AK32" s="435"/>
      <c r="AL32" s="436">
        <v>5019</v>
      </c>
      <c r="AM32" s="432">
        <f>IF(IFERROR(AR32*'Energy &amp; GHG'!$X$23,"-")=0,"-",IFERROR(AR32*'Energy &amp; GHG'!$X$23,"-"))</f>
        <v>435.92124673430948</v>
      </c>
      <c r="AN32" s="433">
        <f>IF(IFERROR(AR32*'Energy &amp; GHG'!$Y$23,"-")=0,"-",IFERROR(AR32*'Energy &amp; GHG'!$Y$23,"-"))</f>
        <v>4489.8688984749979</v>
      </c>
      <c r="AO32" s="434">
        <f>IF(IFERROR(AR32*'Energy &amp; GHG'!$Z$23,"-")=0,"-",IFERROR(AR32*'Energy &amp; GHG'!$Z$23,"-"))</f>
        <v>93.20985479069202</v>
      </c>
      <c r="AP32" s="435">
        <v>37684</v>
      </c>
      <c r="AQ32" s="435"/>
      <c r="AR32" s="436">
        <v>5019</v>
      </c>
      <c r="AS32" s="432">
        <f>IF(IFERROR(AX32*'Energy &amp; GHG'!$X$24,"-")=0,"-",IFERROR(AX32*'Energy &amp; GHG'!$X$24,"-"))</f>
        <v>121.11672305764412</v>
      </c>
      <c r="AT32" s="433">
        <f>IF(IFERROR(AX32*'Energy &amp; GHG'!$Y$24,"-")=0,"-",IFERROR(AX32*'Energy &amp; GHG'!$Y$24,"-"))</f>
        <v>5060.3053738512945</v>
      </c>
      <c r="AU32" s="434">
        <f>IF(IFERROR(AX32*'Energy &amp; GHG'!$Z$24,"-")=0,"-",IFERROR(AX32*'Energy &amp; GHG'!$Z$24,"-"))</f>
        <v>189.57790309106099</v>
      </c>
      <c r="AV32" s="435">
        <v>38635</v>
      </c>
      <c r="AW32" s="435"/>
      <c r="AX32" s="436">
        <v>5371</v>
      </c>
      <c r="AY32" s="432" t="str">
        <f>IF(IFERROR(BD32*'Energy &amp; GHG'!$X$25,"-")=0,"-",IFERROR(BD32*'Energy &amp; GHG'!$X$25,"-"))</f>
        <v>-</v>
      </c>
      <c r="AZ32" s="433" t="str">
        <f>IF(IFERROR(BD32*'Energy &amp; GHG'!$Y$25,"-")=0,"-",IFERROR(BD32*'Energy &amp; GHG'!$Y$25,"-"))</f>
        <v>-</v>
      </c>
      <c r="BA32" s="434" t="str">
        <f>IF(IFERROR(BD32*'Energy &amp; GHG'!$Z$25,"-")=0,"-",IFERROR(BD32*'Energy &amp; GHG'!$Z$25,"-"))</f>
        <v>-</v>
      </c>
      <c r="BB32" s="435"/>
      <c r="BC32" s="435"/>
      <c r="BD32" s="436"/>
      <c r="BE32" s="432" t="str">
        <f>IF(IFERROR(BJ32*'Energy &amp; GHG'!$X$26,"-")=0,"-",IFERROR(BJ32*'Energy &amp; GHG'!$X$26,"-"))</f>
        <v>-</v>
      </c>
      <c r="BF32" s="433" t="str">
        <f>IF(IFERROR(BJ32*'Energy &amp; GHG'!$Y$26,"-")=0,"-",IFERROR(BJ32*'Energy &amp; GHG'!$Y$26,"-"))</f>
        <v>-</v>
      </c>
      <c r="BG32" s="434" t="str">
        <f>IF(IFERROR(BJ32*'Energy &amp; GHG'!$Z$26,"-")=0,"-",IFERROR(BJ32*'Energy &amp; GHG'!$Z$26,"-"))</f>
        <v>-</v>
      </c>
      <c r="BH32" s="435"/>
      <c r="BI32" s="435"/>
      <c r="BJ32" s="436"/>
      <c r="BK32" s="432" t="str">
        <f>IF(IFERROR(BP32*'Energy &amp; GHG'!$X$27,"-")=0,"-",IFERROR(BP32*'Energy &amp; GHG'!$X$27,"-"))</f>
        <v>-</v>
      </c>
      <c r="BL32" s="433" t="str">
        <f>IF(IFERROR(BP32*'Energy &amp; GHG'!$Y$27,"-")=0,"-",IFERROR(BP32*'Energy &amp; GHG'!$Y$27,"-"))</f>
        <v>-</v>
      </c>
      <c r="BM32" s="434" t="str">
        <f>IF(IFERROR(BP32*'Energy &amp; GHG'!$Z$27,"-")=0,"-",IFERROR(BP32*'Energy &amp; GHG'!$Z$27,"-"))</f>
        <v>-</v>
      </c>
      <c r="BN32" s="435"/>
      <c r="BO32" s="435"/>
      <c r="BP32" s="436"/>
      <c r="BQ32" s="432" t="str">
        <f>IF(IFERROR(BV32*'Energy &amp; GHG'!$X$28,"-")=0,"-",IFERROR(BV32*'Energy &amp; GHG'!$X$28,"-"))</f>
        <v>-</v>
      </c>
      <c r="BR32" s="433" t="str">
        <f>IF(IFERROR(BV32*'Energy &amp; GHG'!$Y$28,"-")=0,"-",IFERROR(BV32*'Energy &amp; GHG'!$Y$28,"-"))</f>
        <v>-</v>
      </c>
      <c r="BS32" s="434" t="str">
        <f>IF(IFERROR(BV32*'Energy &amp; GHG'!$Z$28,"-")=0,"-",IFERROR(BV32*'Energy &amp; GHG'!$Z$28,"-"))</f>
        <v>-</v>
      </c>
      <c r="BT32" s="435"/>
      <c r="BU32" s="435"/>
      <c r="BV32" s="436"/>
      <c r="BW32" s="438">
        <f t="shared" ref="BW32:CA32" si="23">IF(SUM(C32,I32,O32,U32,AA32,AG32,AM32,AS32,AY32,BE32,BK32,BQ32)=0,"-",SUM(C32,I32,O32,U32,AA32,AG32,AM32,AS32,AY32,BE32,BK32,BQ32))</f>
        <v>2063.4480537264103</v>
      </c>
      <c r="BX32" s="433">
        <f t="shared" si="23"/>
        <v>46200.23352589862</v>
      </c>
      <c r="BY32" s="434">
        <f t="shared" si="23"/>
        <v>716.31842037496483</v>
      </c>
      <c r="BZ32" s="439">
        <f t="shared" si="23"/>
        <v>106281</v>
      </c>
      <c r="CA32" s="440" t="str">
        <f t="shared" si="23"/>
        <v>-</v>
      </c>
      <c r="CB32" s="441">
        <f t="shared" si="2"/>
        <v>1.2250781040208089E-2</v>
      </c>
      <c r="CC32" s="442">
        <f t="shared" si="3"/>
        <v>1.3810217933074775E-2</v>
      </c>
      <c r="CD32" s="443">
        <f t="shared" si="4"/>
        <v>1.2453380048243479E-2</v>
      </c>
      <c r="CE32" s="444" t="str">
        <f t="shared" si="5"/>
        <v>-</v>
      </c>
      <c r="CF32" s="445" t="str">
        <f t="shared" si="6"/>
        <v>-</v>
      </c>
      <c r="CG32" s="412"/>
      <c r="CH32" s="412"/>
      <c r="CI32" s="412"/>
      <c r="CJ32" s="412"/>
      <c r="CK32" s="412"/>
    </row>
    <row r="33" spans="1:89" ht="15">
      <c r="A33" s="430">
        <v>19</v>
      </c>
      <c r="B33" s="446" t="s">
        <v>267</v>
      </c>
      <c r="C33" s="432" t="str">
        <f>IF(IFERROR(H33*'Energy &amp; GHG'!$X$17,"-")=0,"-",IFERROR(H33*'Energy &amp; GHG'!$X$17,"-"))</f>
        <v>-</v>
      </c>
      <c r="D33" s="433" t="str">
        <f>IF(IFERROR(H33*'Energy &amp; GHG'!$Y$17,"-")=0,"-",IFERROR(H33*'Energy &amp; GHG'!$Y$17,"-"))</f>
        <v>-</v>
      </c>
      <c r="E33" s="434" t="str">
        <f>IF(IFERROR(H33*'Energy &amp; GHG'!$Z$17,"-")=0,"-",IFERROR(H33*'Energy &amp; GHG'!$Z$17,"-"))</f>
        <v>-</v>
      </c>
      <c r="F33" s="435">
        <v>0</v>
      </c>
      <c r="G33" s="435"/>
      <c r="H33" s="436">
        <v>0</v>
      </c>
      <c r="I33" s="432">
        <f>IFERROR(N33*'Energy &amp; GHG'!$X$18,"-")</f>
        <v>0</v>
      </c>
      <c r="J33" s="433">
        <f>IFERROR(N33*'Energy &amp; GHG'!$Y$18,"-")</f>
        <v>0</v>
      </c>
      <c r="K33" s="434">
        <f>IFERROR(N33*'Energy &amp; GHG'!$Z$18,"-")</f>
        <v>0</v>
      </c>
      <c r="L33" s="435">
        <v>0</v>
      </c>
      <c r="M33" s="435"/>
      <c r="N33" s="436">
        <v>0</v>
      </c>
      <c r="O33" s="432" t="str">
        <f>IF(IFERROR(T33*'Energy &amp; GHG'!$X$19,"-")=0,"-",IFERROR(T33*'Energy &amp; GHG'!$X$19,"-"))</f>
        <v>-</v>
      </c>
      <c r="P33" s="433" t="str">
        <f>IF(IFERROR(T33*'Energy &amp; GHG'!$Y$19,"-")=0,"-",IFERROR(T33*'Energy &amp; GHG'!$Y$19,"-"))</f>
        <v>-</v>
      </c>
      <c r="Q33" s="434" t="str">
        <f>IF(IFERROR(T33*'Energy &amp; GHG'!$Z$19,"-")=0,"-",IFERROR(T33*'Energy &amp; GHG'!$Z$19,"-"))</f>
        <v>-</v>
      </c>
      <c r="R33" s="435">
        <v>0</v>
      </c>
      <c r="S33" s="435"/>
      <c r="T33" s="436">
        <v>0</v>
      </c>
      <c r="U33" s="432" t="str">
        <f>IF(IFERROR(Z33*'Energy &amp; GHG'!$X$20,"-")=0,"-",IFERROR(Z33*'Energy &amp; GHG'!$X$20,"-"))</f>
        <v>-</v>
      </c>
      <c r="V33" s="433" t="str">
        <f>IF(IFERROR(Z33*'Energy &amp; GHG'!$Y$20,"-")=0,"-",IFERROR(Z33*'Energy &amp; GHG'!$Y$20,"-"))</f>
        <v>-</v>
      </c>
      <c r="W33" s="434" t="str">
        <f>IF(IFERROR(Z33*'Energy &amp; GHG'!$Z$20,"-")=0,"-",IFERROR(Z33*'Energy &amp; GHG'!$Z$20,"-"))</f>
        <v>-</v>
      </c>
      <c r="X33" s="435">
        <v>0</v>
      </c>
      <c r="Y33" s="435"/>
      <c r="Z33" s="436">
        <v>0</v>
      </c>
      <c r="AA33" s="432" t="str">
        <f>IF(IFERROR(AF33*'Energy &amp; GHG'!$X$21,"-")=0,"-",IFERROR(AF33*'Energy &amp; GHG'!$X$21,"-"))</f>
        <v>-</v>
      </c>
      <c r="AB33" s="433" t="str">
        <f>IF(IFERROR(AF33*'Energy &amp; GHG'!$Y$21,"-")=0,"-",IFERROR(AF33*'Energy &amp; GHG'!$Y$21,"-"))</f>
        <v>-</v>
      </c>
      <c r="AC33" s="434" t="str">
        <f>IF(IFERROR(AF33*'Energy &amp; GHG'!$Z$21,"-")=0,"-",IFERROR(AF33*'Energy &amp; GHG'!$Z$21,"-"))</f>
        <v>-</v>
      </c>
      <c r="AD33" s="437"/>
      <c r="AE33" s="435"/>
      <c r="AF33" s="436">
        <v>0</v>
      </c>
      <c r="AG33" s="432" t="str">
        <f>IF(IFERROR(AL33*'Energy &amp; GHG'!$X$22,"-")=0,"-",IFERROR(AL33*'Energy &amp; GHG'!$X$22,"-"))</f>
        <v>-</v>
      </c>
      <c r="AH33" s="433" t="str">
        <f>IF(IFERROR(AL33*'Energy &amp; GHG'!$Y$22,"-")=0,"-",IFERROR(AL33*'Energy &amp; GHG'!$Y$22,"-"))</f>
        <v>-</v>
      </c>
      <c r="AI33" s="434" t="str">
        <f>IF(IFERROR(AL33*'Energy &amp; GHG'!$Z$22,"-")=0,"-",IFERROR(AL33*'Energy &amp; GHG'!$Z$22,"-"))</f>
        <v>-</v>
      </c>
      <c r="AJ33" s="437"/>
      <c r="AK33" s="435"/>
      <c r="AL33" s="436">
        <v>0</v>
      </c>
      <c r="AM33" s="432" t="str">
        <f>IF(IFERROR(AR33*'Energy &amp; GHG'!$X$23,"-")=0,"-",IFERROR(AR33*'Energy &amp; GHG'!$X$23,"-"))</f>
        <v>-</v>
      </c>
      <c r="AN33" s="433" t="str">
        <f>IF(IFERROR(AR33*'Energy &amp; GHG'!$Y$23,"-")=0,"-",IFERROR(AR33*'Energy &amp; GHG'!$Y$23,"-"))</f>
        <v>-</v>
      </c>
      <c r="AO33" s="434" t="str">
        <f>IF(IFERROR(AR33*'Energy &amp; GHG'!$Z$23,"-")=0,"-",IFERROR(AR33*'Energy &amp; GHG'!$Z$23,"-"))</f>
        <v>-</v>
      </c>
      <c r="AP33" s="435"/>
      <c r="AQ33" s="435"/>
      <c r="AR33" s="436">
        <v>0</v>
      </c>
      <c r="AS33" s="432" t="str">
        <f>IF(IFERROR(AX33*'Energy &amp; GHG'!$X$24,"-")=0,"-",IFERROR(AX33*'Energy &amp; GHG'!$X$24,"-"))</f>
        <v>-</v>
      </c>
      <c r="AT33" s="433" t="str">
        <f>IF(IFERROR(AX33*'Energy &amp; GHG'!$Y$24,"-")=0,"-",IFERROR(AX33*'Energy &amp; GHG'!$Y$24,"-"))</f>
        <v>-</v>
      </c>
      <c r="AU33" s="434" t="str">
        <f>IF(IFERROR(AX33*'Energy &amp; GHG'!$Z$24,"-")=0,"-",IFERROR(AX33*'Energy &amp; GHG'!$Z$24,"-"))</f>
        <v>-</v>
      </c>
      <c r="AV33" s="435"/>
      <c r="AW33" s="435"/>
      <c r="AX33" s="436"/>
      <c r="AY33" s="432" t="str">
        <f>IF(IFERROR(BD33*'Energy &amp; GHG'!$X$25,"-")=0,"-",IFERROR(BD33*'Energy &amp; GHG'!$X$25,"-"))</f>
        <v>-</v>
      </c>
      <c r="AZ33" s="433" t="str">
        <f>IF(IFERROR(BD33*'Energy &amp; GHG'!$Y$25,"-")=0,"-",IFERROR(BD33*'Energy &amp; GHG'!$Y$25,"-"))</f>
        <v>-</v>
      </c>
      <c r="BA33" s="434" t="str">
        <f>IF(IFERROR(BD33*'Energy &amp; GHG'!$Z$25,"-")=0,"-",IFERROR(BD33*'Energy &amp; GHG'!$Z$25,"-"))</f>
        <v>-</v>
      </c>
      <c r="BB33" s="435"/>
      <c r="BC33" s="435"/>
      <c r="BD33" s="436"/>
      <c r="BE33" s="432" t="str">
        <f>IF(IFERROR(BJ33*'Energy &amp; GHG'!$X$26,"-")=0,"-",IFERROR(BJ33*'Energy &amp; GHG'!$X$26,"-"))</f>
        <v>-</v>
      </c>
      <c r="BF33" s="433" t="str">
        <f>IF(IFERROR(BJ33*'Energy &amp; GHG'!$Y$26,"-")=0,"-",IFERROR(BJ33*'Energy &amp; GHG'!$Y$26,"-"))</f>
        <v>-</v>
      </c>
      <c r="BG33" s="434" t="str">
        <f>IF(IFERROR(BJ33*'Energy &amp; GHG'!$Z$26,"-")=0,"-",IFERROR(BJ33*'Energy &amp; GHG'!$Z$26,"-"))</f>
        <v>-</v>
      </c>
      <c r="BH33" s="435"/>
      <c r="BI33" s="435"/>
      <c r="BJ33" s="436"/>
      <c r="BK33" s="432" t="str">
        <f>IF(IFERROR(BP33*'Energy &amp; GHG'!$X$27,"-")=0,"-",IFERROR(BP33*'Energy &amp; GHG'!$X$27,"-"))</f>
        <v>-</v>
      </c>
      <c r="BL33" s="433" t="str">
        <f>IF(IFERROR(BP33*'Energy &amp; GHG'!$Y$27,"-")=0,"-",IFERROR(BP33*'Energy &amp; GHG'!$Y$27,"-"))</f>
        <v>-</v>
      </c>
      <c r="BM33" s="434" t="str">
        <f>IF(IFERROR(BP33*'Energy &amp; GHG'!$Z$27,"-")=0,"-",IFERROR(BP33*'Energy &amp; GHG'!$Z$27,"-"))</f>
        <v>-</v>
      </c>
      <c r="BN33" s="435"/>
      <c r="BO33" s="435"/>
      <c r="BP33" s="436"/>
      <c r="BQ33" s="432" t="str">
        <f>IF(IFERROR(BV33*'Energy &amp; GHG'!$X$28,"-")=0,"-",IFERROR(BV33*'Energy &amp; GHG'!$X$28,"-"))</f>
        <v>-</v>
      </c>
      <c r="BR33" s="433" t="str">
        <f>IF(IFERROR(BV33*'Energy &amp; GHG'!$Y$28,"-")=0,"-",IFERROR(BV33*'Energy &amp; GHG'!$Y$28,"-"))</f>
        <v>-</v>
      </c>
      <c r="BS33" s="434" t="str">
        <f>IF(IFERROR(BV33*'Energy &amp; GHG'!$Z$28,"-")=0,"-",IFERROR(BV33*'Energy &amp; GHG'!$Z$28,"-"))</f>
        <v>-</v>
      </c>
      <c r="BT33" s="435"/>
      <c r="BU33" s="435"/>
      <c r="BV33" s="436"/>
      <c r="BW33" s="438" t="str">
        <f t="shared" ref="BW33:CA33" si="24">IF(SUM(C33,I33,O33,U33,AA33,AG33,AM33,AS33,AY33,BE33,BK33,BQ33)=0,"-",SUM(C33,I33,O33,U33,AA33,AG33,AM33,AS33,AY33,BE33,BK33,BQ33))</f>
        <v>-</v>
      </c>
      <c r="BX33" s="433" t="str">
        <f t="shared" si="24"/>
        <v>-</v>
      </c>
      <c r="BY33" s="434" t="str">
        <f t="shared" si="24"/>
        <v>-</v>
      </c>
      <c r="BZ33" s="439" t="str">
        <f t="shared" si="24"/>
        <v>-</v>
      </c>
      <c r="CA33" s="440" t="str">
        <f t="shared" si="24"/>
        <v>-</v>
      </c>
      <c r="CB33" s="441" t="str">
        <f t="shared" si="2"/>
        <v>-</v>
      </c>
      <c r="CC33" s="442" t="str">
        <f t="shared" si="3"/>
        <v>-</v>
      </c>
      <c r="CD33" s="443" t="str">
        <f t="shared" si="4"/>
        <v>-</v>
      </c>
      <c r="CE33" s="444" t="str">
        <f t="shared" si="5"/>
        <v>-</v>
      </c>
      <c r="CF33" s="445" t="str">
        <f t="shared" si="6"/>
        <v>-</v>
      </c>
      <c r="CG33" s="412"/>
      <c r="CH33" s="412"/>
      <c r="CI33" s="412"/>
      <c r="CJ33" s="412"/>
      <c r="CK33" s="412"/>
    </row>
    <row r="34" spans="1:89" ht="15">
      <c r="A34" s="413">
        <v>20</v>
      </c>
      <c r="B34" s="447" t="s">
        <v>268</v>
      </c>
      <c r="C34" s="432">
        <f>IF(IFERROR(H34*'Energy &amp; GHG'!$X$17,"-")=0,"-",IFERROR(H34*'Energy &amp; GHG'!$X$17,"-"))</f>
        <v>274.31788980424761</v>
      </c>
      <c r="D34" s="433">
        <f>IF(IFERROR(H34*'Energy &amp; GHG'!$Y$17,"-")=0,"-",IFERROR(H34*'Energy &amp; GHG'!$Y$17,"-"))</f>
        <v>51075.37853021943</v>
      </c>
      <c r="E34" s="434">
        <f>IF(IFERROR(H34*'Energy &amp; GHG'!$Z$17,"-")=0,"-",IFERROR(H34*'Energy &amp; GHG'!$Z$17,"-"))</f>
        <v>500.30357997631825</v>
      </c>
      <c r="F34" s="435">
        <v>0</v>
      </c>
      <c r="G34" s="435"/>
      <c r="H34" s="436">
        <v>51850</v>
      </c>
      <c r="I34" s="432">
        <f>IFERROR(N34*'Energy &amp; GHG'!$X$18,"-")</f>
        <v>2534.4702818124219</v>
      </c>
      <c r="J34" s="433">
        <f>IFERROR(N34*'Energy &amp; GHG'!$Y$18,"-")</f>
        <v>71968.395710631914</v>
      </c>
      <c r="K34" s="434">
        <f>IFERROR(N34*'Energy &amp; GHG'!$Z$18,"-")</f>
        <v>505.13400755567028</v>
      </c>
      <c r="L34" s="435">
        <v>0</v>
      </c>
      <c r="M34" s="435"/>
      <c r="N34" s="436">
        <v>75008</v>
      </c>
      <c r="O34" s="432">
        <f>IF(IFERROR(T34*'Energy &amp; GHG'!$X$19,"-")=0,"-",IFERROR(T34*'Energy &amp; GHG'!$X$19,"-"))</f>
        <v>417.70083907208499</v>
      </c>
      <c r="P34" s="433">
        <f>IF(IFERROR(T34*'Energy &amp; GHG'!$Y$19,"-")=0,"-",IFERROR(T34*'Energy &amp; GHG'!$Y$19,"-"))</f>
        <v>62925.614083249115</v>
      </c>
      <c r="Q34" s="434">
        <f>IF(IFERROR(T34*'Energy &amp; GHG'!$Z$19,"-")=0,"-",IFERROR(T34*'Energy &amp; GHG'!$Z$19,"-"))</f>
        <v>309.68507767880226</v>
      </c>
      <c r="R34" s="435">
        <v>0</v>
      </c>
      <c r="S34" s="435"/>
      <c r="T34" s="436">
        <v>63653</v>
      </c>
      <c r="U34" s="432">
        <f>IF(IFERROR(Z34*'Energy &amp; GHG'!$X$20,"-")=0,"-",IFERROR(Z34*'Energy &amp; GHG'!$X$20,"-"))</f>
        <v>5249.9274792270999</v>
      </c>
      <c r="V34" s="433">
        <f>IF(IFERROR(Z34*'Energy &amp; GHG'!$Y$20,"-")=0,"-",IFERROR(Z34*'Energy &amp; GHG'!$Y$20,"-"))</f>
        <v>53403.933575888688</v>
      </c>
      <c r="W34" s="434">
        <f>IF(IFERROR(Z34*'Energy &amp; GHG'!$Z$20,"-")=0,"-",IFERROR(Z34*'Energy &amp; GHG'!$Z$20,"-"))</f>
        <v>462.13894488421255</v>
      </c>
      <c r="X34" s="435">
        <v>0</v>
      </c>
      <c r="Y34" s="435"/>
      <c r="Z34" s="436">
        <v>59116</v>
      </c>
      <c r="AA34" s="432">
        <f>IF(IFERROR(AF34*'Energy &amp; GHG'!$X$21,"-")=0,"-",IFERROR(AF34*'Energy &amp; GHG'!$X$21,"-"))</f>
        <v>3418.8322096599886</v>
      </c>
      <c r="AB34" s="433">
        <f>IF(IFERROR(AF34*'Energy &amp; GHG'!$Y$21,"-")=0,"-",IFERROR(AF34*'Energy &amp; GHG'!$Y$21,"-"))</f>
        <v>44681.048910965168</v>
      </c>
      <c r="AC34" s="434">
        <f>IF(IFERROR(AF34*'Energy &amp; GHG'!$Z$21,"-")=0,"-",IFERROR(AF34*'Energy &amp; GHG'!$Z$21,"-"))</f>
        <v>809.11887937484414</v>
      </c>
      <c r="AD34" s="437"/>
      <c r="AE34" s="435"/>
      <c r="AF34" s="436">
        <v>48909</v>
      </c>
      <c r="AG34" s="432">
        <f>IF(IFERROR(AL34*'Energy &amp; GHG'!$X$22,"-")=0,"-",IFERROR(AL34*'Energy &amp; GHG'!$X$22,"-"))</f>
        <v>2330.5914676358602</v>
      </c>
      <c r="AH34" s="433">
        <f>IF(IFERROR(AL34*'Energy &amp; GHG'!$Y$22,"-")=0,"-",IFERROR(AL34*'Energy &amp; GHG'!$Y$22,"-"))</f>
        <v>38540.909484250609</v>
      </c>
      <c r="AI34" s="434">
        <f>IF(IFERROR(AL34*'Energy &amp; GHG'!$Z$22,"-")=0,"-",IFERROR(AL34*'Energy &amp; GHG'!$Z$22,"-"))</f>
        <v>1046.4990481135342</v>
      </c>
      <c r="AJ34" s="437"/>
      <c r="AK34" s="435"/>
      <c r="AL34" s="436">
        <v>41918</v>
      </c>
      <c r="AM34" s="432">
        <f>IF(IFERROR(AR34*'Energy &amp; GHG'!$X$23,"-")=0,"-",IFERROR(AR34*'Energy &amp; GHG'!$X$23,"-"))</f>
        <v>4744.32400510359</v>
      </c>
      <c r="AN34" s="433">
        <f>IF(IFERROR(AR34*'Energy &amp; GHG'!$Y$23,"-")=0,"-",IFERROR(AR34*'Energy &amp; GHG'!$Y$23,"-"))</f>
        <v>48865.231860987908</v>
      </c>
      <c r="AO34" s="434">
        <f>IF(IFERROR(AR34*'Energy &amp; GHG'!$Z$23,"-")=0,"-",IFERROR(AR34*'Energy &amp; GHG'!$Z$23,"-"))</f>
        <v>1014.4441339084998</v>
      </c>
      <c r="AP34" s="435"/>
      <c r="AQ34" s="435"/>
      <c r="AR34" s="436">
        <v>54624</v>
      </c>
      <c r="AS34" s="432">
        <f>IF(IFERROR(AX34*'Energy &amp; GHG'!$X$24,"-")=0,"-",IFERROR(AX34*'Energy &amp; GHG'!$X$24,"-"))</f>
        <v>1112.3074812030077</v>
      </c>
      <c r="AT34" s="433">
        <f>IF(IFERROR(AX34*'Energy &amp; GHG'!$Y$24,"-")=0,"-",IFERROR(AX34*'Energy &amp; GHG'!$Y$24,"-"))</f>
        <v>46472.653671679196</v>
      </c>
      <c r="AU34" s="434">
        <f>IF(IFERROR(AX34*'Energy &amp; GHG'!$Z$24,"-")=0,"-",IFERROR(AX34*'Energy &amp; GHG'!$Z$24,"-"))</f>
        <v>1741.0388471177944</v>
      </c>
      <c r="AV34" s="435"/>
      <c r="AW34" s="435"/>
      <c r="AX34" s="436">
        <v>49326</v>
      </c>
      <c r="AY34" s="432" t="str">
        <f>IF(IFERROR(BD34*'Energy &amp; GHG'!$X$25,"-")=0,"-",IFERROR(BD34*'Energy &amp; GHG'!$X$25,"-"))</f>
        <v>-</v>
      </c>
      <c r="AZ34" s="433" t="str">
        <f>IF(IFERROR(BD34*'Energy &amp; GHG'!$Y$25,"-")=0,"-",IFERROR(BD34*'Energy &amp; GHG'!$Y$25,"-"))</f>
        <v>-</v>
      </c>
      <c r="BA34" s="434" t="str">
        <f>IF(IFERROR(BD34*'Energy &amp; GHG'!$Z$25,"-")=0,"-",IFERROR(BD34*'Energy &amp; GHG'!$Z$25,"-"))</f>
        <v>-</v>
      </c>
      <c r="BB34" s="435"/>
      <c r="BC34" s="435"/>
      <c r="BD34" s="436"/>
      <c r="BE34" s="432" t="str">
        <f>IF(IFERROR(BJ34*'Energy &amp; GHG'!$X$26,"-")=0,"-",IFERROR(BJ34*'Energy &amp; GHG'!$X$26,"-"))</f>
        <v>-</v>
      </c>
      <c r="BF34" s="433" t="str">
        <f>IF(IFERROR(BJ34*'Energy &amp; GHG'!$Y$26,"-")=0,"-",IFERROR(BJ34*'Energy &amp; GHG'!$Y$26,"-"))</f>
        <v>-</v>
      </c>
      <c r="BG34" s="434" t="str">
        <f>IF(IFERROR(BJ34*'Energy &amp; GHG'!$Z$26,"-")=0,"-",IFERROR(BJ34*'Energy &amp; GHG'!$Z$26,"-"))</f>
        <v>-</v>
      </c>
      <c r="BH34" s="435"/>
      <c r="BI34" s="435"/>
      <c r="BJ34" s="436"/>
      <c r="BK34" s="432" t="str">
        <f>IF(IFERROR(BP34*'Energy &amp; GHG'!$X$27,"-")=0,"-",IFERROR(BP34*'Energy &amp; GHG'!$X$27,"-"))</f>
        <v>-</v>
      </c>
      <c r="BL34" s="433" t="str">
        <f>IF(IFERROR(BP34*'Energy &amp; GHG'!$Y$27,"-")=0,"-",IFERROR(BP34*'Energy &amp; GHG'!$Y$27,"-"))</f>
        <v>-</v>
      </c>
      <c r="BM34" s="434" t="str">
        <f>IF(IFERROR(BP34*'Energy &amp; GHG'!$Z$27,"-")=0,"-",IFERROR(BP34*'Energy &amp; GHG'!$Z$27,"-"))</f>
        <v>-</v>
      </c>
      <c r="BN34" s="435"/>
      <c r="BO34" s="435"/>
      <c r="BP34" s="436"/>
      <c r="BQ34" s="432" t="str">
        <f>IF(IFERROR(BV34*'Energy &amp; GHG'!$X$28,"-")=0,"-",IFERROR(BV34*'Energy &amp; GHG'!$X$28,"-"))</f>
        <v>-</v>
      </c>
      <c r="BR34" s="433" t="str">
        <f>IF(IFERROR(BV34*'Energy &amp; GHG'!$Y$28,"-")=0,"-",IFERROR(BV34*'Energy &amp; GHG'!$Y$28,"-"))</f>
        <v>-</v>
      </c>
      <c r="BS34" s="434" t="str">
        <f>IF(IFERROR(BV34*'Energy &amp; GHG'!$Z$28,"-")=0,"-",IFERROR(BV34*'Energy &amp; GHG'!$Z$28,"-"))</f>
        <v>-</v>
      </c>
      <c r="BT34" s="435"/>
      <c r="BU34" s="435"/>
      <c r="BV34" s="436"/>
      <c r="BW34" s="438">
        <f t="shared" ref="BW34:CA34" si="25">IF(SUM(C34,I34,O34,U34,AA34,AG34,AM34,AS34,AY34,BE34,BK34,BQ34)=0,"-",SUM(C34,I34,O34,U34,AA34,AG34,AM34,AS34,AY34,BE34,BK34,BQ34))</f>
        <v>20082.4716535183</v>
      </c>
      <c r="BX34" s="433">
        <f t="shared" si="25"/>
        <v>417933.165827872</v>
      </c>
      <c r="BY34" s="434">
        <f t="shared" si="25"/>
        <v>6388.362518609676</v>
      </c>
      <c r="BZ34" s="439" t="str">
        <f t="shared" si="25"/>
        <v>-</v>
      </c>
      <c r="CA34" s="440" t="str">
        <f t="shared" si="25"/>
        <v>-</v>
      </c>
      <c r="CB34" s="441">
        <f t="shared" si="2"/>
        <v>0.11923050959733955</v>
      </c>
      <c r="CC34" s="442">
        <f t="shared" si="3"/>
        <v>0.12492898111234228</v>
      </c>
      <c r="CD34" s="443">
        <f t="shared" si="4"/>
        <v>0.11106332612325585</v>
      </c>
      <c r="CE34" s="444" t="str">
        <f t="shared" si="5"/>
        <v>-</v>
      </c>
      <c r="CF34" s="445" t="str">
        <f t="shared" si="6"/>
        <v>-</v>
      </c>
      <c r="CG34" s="412"/>
      <c r="CH34" s="412"/>
      <c r="CI34" s="412"/>
      <c r="CJ34" s="412"/>
      <c r="CK34" s="412"/>
    </row>
    <row r="35" spans="1:89" ht="15">
      <c r="A35" s="430">
        <v>21</v>
      </c>
      <c r="B35" s="447" t="s">
        <v>269</v>
      </c>
      <c r="C35" s="432">
        <f>IF(IFERROR(H35*'Energy &amp; GHG'!$X$17,"-")=0,"-",IFERROR(H35*'Energy &amp; GHG'!$X$17,"-"))</f>
        <v>7.9359080946262566</v>
      </c>
      <c r="D35" s="433">
        <f>IF(IFERROR(H35*'Energy &amp; GHG'!$Y$17,"-")=0,"-",IFERROR(H35*'Energy &amp; GHG'!$Y$17,"-"))</f>
        <v>1477.5905071423172</v>
      </c>
      <c r="E35" s="434">
        <f>IF(IFERROR(H35*'Energy &amp; GHG'!$Z$17,"-")=0,"-",IFERROR(H35*'Energy &amp; GHG'!$Z$17,"-"))</f>
        <v>14.473584763056458</v>
      </c>
      <c r="F35" s="435">
        <v>3500</v>
      </c>
      <c r="G35" s="435"/>
      <c r="H35" s="436">
        <v>1500</v>
      </c>
      <c r="I35" s="432">
        <f>IFERROR(N35*'Energy &amp; GHG'!$X$18,"-")</f>
        <v>67.578665790646923</v>
      </c>
      <c r="J35" s="433">
        <f>IFERROR(N35*'Energy &amp; GHG'!$Y$18,"-")</f>
        <v>1918.952530680245</v>
      </c>
      <c r="K35" s="434">
        <f>IFERROR(N35*'Energy &amp; GHG'!$Z$18,"-")</f>
        <v>13.468803529108103</v>
      </c>
      <c r="L35" s="435">
        <v>5700</v>
      </c>
      <c r="M35" s="435"/>
      <c r="N35" s="436">
        <v>2000</v>
      </c>
      <c r="O35" s="432">
        <f>IF(IFERROR(T35*'Energy &amp; GHG'!$X$19,"-")=0,"-",IFERROR(T35*'Energy &amp; GHG'!$X$19,"-"))</f>
        <v>19.686464380567372</v>
      </c>
      <c r="P35" s="433">
        <f>IF(IFERROR(T35*'Energy &amp; GHG'!$Y$19,"-")=0,"-",IFERROR(T35*'Energy &amp; GHG'!$Y$19,"-"))</f>
        <v>2965.7179119561897</v>
      </c>
      <c r="Q35" s="434">
        <f>IF(IFERROR(T35*'Energy &amp; GHG'!$Z$19,"-")=0,"-",IFERROR(T35*'Energy &amp; GHG'!$Z$19,"-"))</f>
        <v>14.595623663243</v>
      </c>
      <c r="R35" s="435">
        <v>5980</v>
      </c>
      <c r="S35" s="435"/>
      <c r="T35" s="436">
        <v>3000</v>
      </c>
      <c r="U35" s="432">
        <f>IF(IFERROR(Z35*'Energy &amp; GHG'!$X$20,"-")=0,"-",IFERROR(Z35*'Energy &amp; GHG'!$X$20,"-"))</f>
        <v>177.61443532130389</v>
      </c>
      <c r="V35" s="433">
        <f>IF(IFERROR(Z35*'Energy &amp; GHG'!$Y$20,"-")=0,"-",IFERROR(Z35*'Energy &amp; GHG'!$Y$20,"-"))</f>
        <v>1806.7505777078518</v>
      </c>
      <c r="W35" s="434">
        <f>IF(IFERROR(Z35*'Energy &amp; GHG'!$Z$20,"-")=0,"-",IFERROR(Z35*'Energy &amp; GHG'!$Z$20,"-"))</f>
        <v>15.63498697084419</v>
      </c>
      <c r="X35" s="435">
        <v>5290</v>
      </c>
      <c r="Y35" s="435"/>
      <c r="Z35" s="436">
        <v>2000</v>
      </c>
      <c r="AA35" s="432">
        <f>IF(IFERROR(AF35*'Energy &amp; GHG'!$X$21,"-")=0,"-",IFERROR(AF35*'Energy &amp; GHG'!$X$21,"-"))</f>
        <v>195.72533045140912</v>
      </c>
      <c r="AB35" s="433">
        <f>IF(IFERROR(AF35*'Energy &amp; GHG'!$Y$21,"-")=0,"-",IFERROR(AF35*'Energy &amp; GHG'!$Y$21,"-"))</f>
        <v>2557.9532795743621</v>
      </c>
      <c r="AC35" s="434">
        <f>IF(IFERROR(AF35*'Energy &amp; GHG'!$Z$21,"-")=0,"-",IFERROR(AF35*'Energy &amp; GHG'!$Z$21,"-"))</f>
        <v>46.32138997422895</v>
      </c>
      <c r="AD35" s="397">
        <v>5849</v>
      </c>
      <c r="AE35" s="435"/>
      <c r="AF35" s="436">
        <v>2800</v>
      </c>
      <c r="AG35" s="432">
        <f>IF(IFERROR(AL35*'Energy &amp; GHG'!$X$22,"-")=0,"-",IFERROR(AL35*'Energy &amp; GHG'!$X$22,"-"))</f>
        <v>111.19764624437521</v>
      </c>
      <c r="AH35" s="433">
        <f>IF(IFERROR(AL35*'Energy &amp; GHG'!$Y$22,"-")=0,"-",IFERROR(AL35*'Energy &amp; GHG'!$Y$22,"-"))</f>
        <v>1838.8715818622361</v>
      </c>
      <c r="AI35" s="434">
        <f>IF(IFERROR(AL35*'Energy &amp; GHG'!$Z$22,"-")=0,"-",IFERROR(AL35*'Energy &amp; GHG'!$Z$22,"-"))</f>
        <v>49.930771893388716</v>
      </c>
      <c r="AJ35" s="437">
        <v>5750</v>
      </c>
      <c r="AK35" s="435"/>
      <c r="AL35" s="436">
        <v>2000</v>
      </c>
      <c r="AM35" s="432">
        <f>IF(IFERROR(AR35*'Energy &amp; GHG'!$X$23,"-")=0,"-",IFERROR(AR35*'Energy &amp; GHG'!$X$23,"-"))</f>
        <v>217.13550843510134</v>
      </c>
      <c r="AN35" s="433">
        <f>IF(IFERROR(AR35*'Energy &amp; GHG'!$Y$23,"-")=0,"-",IFERROR(AR35*'Energy &amp; GHG'!$Y$23,"-"))</f>
        <v>2236.435992466128</v>
      </c>
      <c r="AO35" s="434">
        <f>IF(IFERROR(AR35*'Energy &amp; GHG'!$Z$23,"-")=0,"-",IFERROR(AR35*'Energy &amp; GHG'!$Z$23,"-"))</f>
        <v>46.428499098770679</v>
      </c>
      <c r="AP35" s="435">
        <v>28210</v>
      </c>
      <c r="AQ35" s="435"/>
      <c r="AR35" s="436">
        <v>2500</v>
      </c>
      <c r="AS35" s="432">
        <f>IF(IFERROR(AX35*'Energy &amp; GHG'!$X$24,"-")=0,"-",IFERROR(AX35*'Energy &amp; GHG'!$X$24,"-"))</f>
        <v>53.939899749373438</v>
      </c>
      <c r="AT35" s="433">
        <f>IF(IFERROR(AX35*'Energy &amp; GHG'!$Y$24,"-")=0,"-",IFERROR(AX35*'Energy &amp; GHG'!$Y$24,"-"))</f>
        <v>2253.6306934001673</v>
      </c>
      <c r="AU35" s="434">
        <f>IF(IFERROR(AX35*'Energy &amp; GHG'!$Z$24,"-")=0,"-",IFERROR(AX35*'Energy &amp; GHG'!$Z$24,"-"))</f>
        <v>84.429406850459472</v>
      </c>
      <c r="AV35" s="435">
        <v>38000</v>
      </c>
      <c r="AW35" s="435"/>
      <c r="AX35" s="436">
        <v>2392</v>
      </c>
      <c r="AY35" s="432" t="str">
        <f>IF(IFERROR(BD35*'Energy &amp; GHG'!$X$25,"-")=0,"-",IFERROR(BD35*'Energy &amp; GHG'!$X$25,"-"))</f>
        <v>-</v>
      </c>
      <c r="AZ35" s="433" t="str">
        <f>IF(IFERROR(BD35*'Energy &amp; GHG'!$Y$25,"-")=0,"-",IFERROR(BD35*'Energy &amp; GHG'!$Y$25,"-"))</f>
        <v>-</v>
      </c>
      <c r="BA35" s="434" t="str">
        <f>IF(IFERROR(BD35*'Energy &amp; GHG'!$Z$25,"-")=0,"-",IFERROR(BD35*'Energy &amp; GHG'!$Z$25,"-"))</f>
        <v>-</v>
      </c>
      <c r="BB35" s="435"/>
      <c r="BC35" s="435"/>
      <c r="BD35" s="436"/>
      <c r="BE35" s="432" t="str">
        <f>IF(IFERROR(BJ35*'Energy &amp; GHG'!$X$26,"-")=0,"-",IFERROR(BJ35*'Energy &amp; GHG'!$X$26,"-"))</f>
        <v>-</v>
      </c>
      <c r="BF35" s="433" t="str">
        <f>IF(IFERROR(BJ35*'Energy &amp; GHG'!$Y$26,"-")=0,"-",IFERROR(BJ35*'Energy &amp; GHG'!$Y$26,"-"))</f>
        <v>-</v>
      </c>
      <c r="BG35" s="434" t="str">
        <f>IF(IFERROR(BJ35*'Energy &amp; GHG'!$Z$26,"-")=0,"-",IFERROR(BJ35*'Energy &amp; GHG'!$Z$26,"-"))</f>
        <v>-</v>
      </c>
      <c r="BH35" s="435"/>
      <c r="BI35" s="435"/>
      <c r="BJ35" s="436"/>
      <c r="BK35" s="432" t="str">
        <f>IF(IFERROR(BP35*'Energy &amp; GHG'!$X$27,"-")=0,"-",IFERROR(BP35*'Energy &amp; GHG'!$X$27,"-"))</f>
        <v>-</v>
      </c>
      <c r="BL35" s="433" t="str">
        <f>IF(IFERROR(BP35*'Energy &amp; GHG'!$Y$27,"-")=0,"-",IFERROR(BP35*'Energy &amp; GHG'!$Y$27,"-"))</f>
        <v>-</v>
      </c>
      <c r="BM35" s="434" t="str">
        <f>IF(IFERROR(BP35*'Energy &amp; GHG'!$Z$27,"-")=0,"-",IFERROR(BP35*'Energy &amp; GHG'!$Z$27,"-"))</f>
        <v>-</v>
      </c>
      <c r="BN35" s="435"/>
      <c r="BO35" s="435"/>
      <c r="BP35" s="436"/>
      <c r="BQ35" s="432" t="str">
        <f>IF(IFERROR(BV35*'Energy &amp; GHG'!$X$28,"-")=0,"-",IFERROR(BV35*'Energy &amp; GHG'!$X$28,"-"))</f>
        <v>-</v>
      </c>
      <c r="BR35" s="433" t="str">
        <f>IF(IFERROR(BV35*'Energy &amp; GHG'!$Y$28,"-")=0,"-",IFERROR(BV35*'Energy &amp; GHG'!$Y$28,"-"))</f>
        <v>-</v>
      </c>
      <c r="BS35" s="434" t="str">
        <f>IF(IFERROR(BV35*'Energy &amp; GHG'!$Z$28,"-")=0,"-",IFERROR(BV35*'Energy &amp; GHG'!$Z$28,"-"))</f>
        <v>-</v>
      </c>
      <c r="BT35" s="435"/>
      <c r="BU35" s="435"/>
      <c r="BV35" s="436"/>
      <c r="BW35" s="438">
        <f t="shared" ref="BW35:CA35" si="26">IF(SUM(C35,I35,O35,U35,AA35,AG35,AM35,AS35,AY35,BE35,BK35,BQ35)=0,"-",SUM(C35,I35,O35,U35,AA35,AG35,AM35,AS35,AY35,BE35,BK35,BQ35))</f>
        <v>850.81385846740352</v>
      </c>
      <c r="BX35" s="433">
        <f t="shared" si="26"/>
        <v>17055.903074789498</v>
      </c>
      <c r="BY35" s="434">
        <f t="shared" si="26"/>
        <v>285.28306674309954</v>
      </c>
      <c r="BZ35" s="439">
        <f t="shared" si="26"/>
        <v>98279</v>
      </c>
      <c r="CA35" s="440" t="str">
        <f t="shared" si="26"/>
        <v>-</v>
      </c>
      <c r="CB35" s="441">
        <f t="shared" si="2"/>
        <v>5.0513189645048093E-3</v>
      </c>
      <c r="CC35" s="442">
        <f t="shared" si="3"/>
        <v>5.0983668378256665E-3</v>
      </c>
      <c r="CD35" s="443">
        <f t="shared" si="4"/>
        <v>4.9597195191776701E-3</v>
      </c>
      <c r="CE35" s="444" t="str">
        <f t="shared" si="5"/>
        <v>-</v>
      </c>
      <c r="CF35" s="445" t="str">
        <f t="shared" si="6"/>
        <v>-</v>
      </c>
      <c r="CG35" s="412"/>
      <c r="CH35" s="412"/>
      <c r="CI35" s="412"/>
      <c r="CJ35" s="412"/>
      <c r="CK35" s="412"/>
    </row>
    <row r="36" spans="1:89" ht="15">
      <c r="A36" s="413">
        <v>22</v>
      </c>
      <c r="B36" s="447" t="s">
        <v>270</v>
      </c>
      <c r="C36" s="432">
        <f>IF(IFERROR(H36*'Energy &amp; GHG'!$X$17,"-")=0,"-",IFERROR(H36*'Energy &amp; GHG'!$X$17,"-"))</f>
        <v>28.606303378429445</v>
      </c>
      <c r="D36" s="433">
        <f>IF(IFERROR(H36*'Energy &amp; GHG'!$Y$17,"-")=0,"-",IFERROR(H36*'Energy &amp; GHG'!$Y$17,"-"))</f>
        <v>5326.2212480790058</v>
      </c>
      <c r="E36" s="434">
        <f>IF(IFERROR(H36*'Energy &amp; GHG'!$Z$17,"-")=0,"-",IFERROR(H36*'Energy &amp; GHG'!$Z$17,"-"))</f>
        <v>52.172448542564183</v>
      </c>
      <c r="F36" s="435">
        <v>0</v>
      </c>
      <c r="G36" s="435"/>
      <c r="H36" s="436">
        <v>5407</v>
      </c>
      <c r="I36" s="432">
        <f>IFERROR(N36*'Energy &amp; GHG'!$X$18,"-")</f>
        <v>309.27376399089565</v>
      </c>
      <c r="J36" s="433">
        <f>IFERROR(N36*'Energy &amp; GHG'!$Y$18,"-")</f>
        <v>8782.0862566581418</v>
      </c>
      <c r="K36" s="434">
        <f>IFERROR(N36*'Energy &amp; GHG'!$Z$18,"-")</f>
        <v>61.63997935096323</v>
      </c>
      <c r="L36" s="435">
        <v>0</v>
      </c>
      <c r="M36" s="435"/>
      <c r="N36" s="436">
        <v>9153</v>
      </c>
      <c r="O36" s="432">
        <f>IF(IFERROR(T36*'Energy &amp; GHG'!$X$19,"-")=0,"-",IFERROR(T36*'Energy &amp; GHG'!$X$19,"-"))</f>
        <v>28.525686887442124</v>
      </c>
      <c r="P36" s="433">
        <f>IF(IFERROR(T36*'Energy &amp; GHG'!$Y$19,"-")=0,"-",IFERROR(T36*'Energy &amp; GHG'!$Y$19,"-"))</f>
        <v>4297.3252544245188</v>
      </c>
      <c r="Q36" s="434">
        <f>IF(IFERROR(T36*'Energy &amp; GHG'!$Z$19,"-")=0,"-",IFERROR(T36*'Energy &amp; GHG'!$Z$19,"-"))</f>
        <v>21.149058688039108</v>
      </c>
      <c r="R36" s="435">
        <v>0</v>
      </c>
      <c r="S36" s="435"/>
      <c r="T36" s="436">
        <v>4347</v>
      </c>
      <c r="U36" s="432">
        <f>IF(IFERROR(Z36*'Energy &amp; GHG'!$X$20,"-")=0,"-",IFERROR(Z36*'Energy &amp; GHG'!$X$20,"-"))</f>
        <v>667.1198190668174</v>
      </c>
      <c r="V36" s="433">
        <f>IF(IFERROR(Z36*'Energy &amp; GHG'!$Y$20,"-")=0,"-",IFERROR(Z36*'Energy &amp; GHG'!$Y$20,"-"))</f>
        <v>6786.1551698706917</v>
      </c>
      <c r="W36" s="434">
        <f>IF(IFERROR(Z36*'Energy &amp; GHG'!$Z$20,"-")=0,"-",IFERROR(Z36*'Energy &amp; GHG'!$Z$20,"-"))</f>
        <v>58.725011062490779</v>
      </c>
      <c r="X36" s="435">
        <v>0</v>
      </c>
      <c r="Y36" s="435"/>
      <c r="Z36" s="436">
        <v>7512</v>
      </c>
      <c r="AA36" s="432">
        <f>IF(IFERROR(AF36*'Energy &amp; GHG'!$X$21,"-")=0,"-",IFERROR(AF36*'Energy &amp; GHG'!$X$21,"-"))</f>
        <v>322.52738382242916</v>
      </c>
      <c r="AB36" s="433">
        <f>IF(IFERROR(AF36*'Energy &amp; GHG'!$Y$21,"-")=0,"-",IFERROR(AF36*'Energy &amp; GHG'!$Y$21,"-"))</f>
        <v>4215.1415828414665</v>
      </c>
      <c r="AC36" s="434">
        <f>IF(IFERROR(AF36*'Energy &amp; GHG'!$Z$21,"-")=0,"-",IFERROR(AF36*'Energy &amp; GHG'!$Z$21,"-"))</f>
        <v>76.331033336104412</v>
      </c>
      <c r="AD36" s="437"/>
      <c r="AE36" s="435"/>
      <c r="AF36" s="436">
        <v>4614</v>
      </c>
      <c r="AG36" s="432">
        <f>IF(IFERROR(AL36*'Energy &amp; GHG'!$X$22,"-")=0,"-",IFERROR(AL36*'Energy &amp; GHG'!$X$22,"-"))</f>
        <v>417.269167532018</v>
      </c>
      <c r="AH36" s="433">
        <f>IF(IFERROR(AL36*'Energy &amp; GHG'!$Y$22,"-")=0,"-",IFERROR(AL36*'Energy &amp; GHG'!$Y$22,"-"))</f>
        <v>6900.3656109380408</v>
      </c>
      <c r="AI36" s="434">
        <f>IF(IFERROR(AL36*'Energy &amp; GHG'!$Z$22,"-")=0,"-",IFERROR(AL36*'Energy &amp; GHG'!$Z$22,"-"))</f>
        <v>187.36522152994115</v>
      </c>
      <c r="AJ36" s="437"/>
      <c r="AK36" s="435"/>
      <c r="AL36" s="436">
        <v>7505</v>
      </c>
      <c r="AM36" s="432">
        <f>IF(IFERROR(AR36*'Energy &amp; GHG'!$X$23,"-")=0,"-",IFERROR(AR36*'Energy &amp; GHG'!$X$23,"-"))</f>
        <v>539.01718613929563</v>
      </c>
      <c r="AN36" s="433">
        <f>IF(IFERROR(AR36*'Energy &amp; GHG'!$Y$23,"-")=0,"-",IFERROR(AR36*'Energy &amp; GHG'!$Y$23,"-"))</f>
        <v>5551.7287076979155</v>
      </c>
      <c r="AO36" s="434">
        <f>IF(IFERROR(AR36*'Energy &amp; GHG'!$Z$23,"-")=0,"-",IFERROR(AR36*'Energy &amp; GHG'!$Z$23,"-"))</f>
        <v>115.25410616278833</v>
      </c>
      <c r="AP36" s="435"/>
      <c r="AQ36" s="435"/>
      <c r="AR36" s="436">
        <v>6206</v>
      </c>
      <c r="AS36" s="432">
        <f>IF(IFERROR(AX36*'Energy &amp; GHG'!$X$24,"-")=0,"-",IFERROR(AX36*'Energy &amp; GHG'!$X$24,"-"))</f>
        <v>128.35531328320803</v>
      </c>
      <c r="AT36" s="433">
        <f>IF(IFERROR(AX36*'Energy &amp; GHG'!$Y$24,"-")=0,"-",IFERROR(AX36*'Energy &amp; GHG'!$Y$24,"-"))</f>
        <v>5362.7365831244779</v>
      </c>
      <c r="AU36" s="434">
        <f>IF(IFERROR(AX36*'Energy &amp; GHG'!$Z$24,"-")=0,"-",IFERROR(AX36*'Energy &amp; GHG'!$Z$24,"-"))</f>
        <v>200.90810359231412</v>
      </c>
      <c r="AV36" s="435"/>
      <c r="AW36" s="435"/>
      <c r="AX36" s="436">
        <v>5692</v>
      </c>
      <c r="AY36" s="432" t="str">
        <f>IF(IFERROR(BD36*'Energy &amp; GHG'!$X$25,"-")=0,"-",IFERROR(BD36*'Energy &amp; GHG'!$X$25,"-"))</f>
        <v>-</v>
      </c>
      <c r="AZ36" s="433" t="str">
        <f>IF(IFERROR(BD36*'Energy &amp; GHG'!$Y$25,"-")=0,"-",IFERROR(BD36*'Energy &amp; GHG'!$Y$25,"-"))</f>
        <v>-</v>
      </c>
      <c r="BA36" s="434" t="str">
        <f>IF(IFERROR(BD36*'Energy &amp; GHG'!$Z$25,"-")=0,"-",IFERROR(BD36*'Energy &amp; GHG'!$Z$25,"-"))</f>
        <v>-</v>
      </c>
      <c r="BB36" s="435"/>
      <c r="BC36" s="435"/>
      <c r="BD36" s="436"/>
      <c r="BE36" s="432" t="str">
        <f>IF(IFERROR(BJ36*'Energy &amp; GHG'!$X$26,"-")=0,"-",IFERROR(BJ36*'Energy &amp; GHG'!$X$26,"-"))</f>
        <v>-</v>
      </c>
      <c r="BF36" s="433" t="str">
        <f>IF(IFERROR(BJ36*'Energy &amp; GHG'!$Y$26,"-")=0,"-",IFERROR(BJ36*'Energy &amp; GHG'!$Y$26,"-"))</f>
        <v>-</v>
      </c>
      <c r="BG36" s="434" t="str">
        <f>IF(IFERROR(BJ36*'Energy &amp; GHG'!$Z$26,"-")=0,"-",IFERROR(BJ36*'Energy &amp; GHG'!$Z$26,"-"))</f>
        <v>-</v>
      </c>
      <c r="BH36" s="435"/>
      <c r="BI36" s="435"/>
      <c r="BJ36" s="436"/>
      <c r="BK36" s="432" t="str">
        <f>IF(IFERROR(BP36*'Energy &amp; GHG'!$X$27,"-")=0,"-",IFERROR(BP36*'Energy &amp; GHG'!$X$27,"-"))</f>
        <v>-</v>
      </c>
      <c r="BL36" s="433" t="str">
        <f>IF(IFERROR(BP36*'Energy &amp; GHG'!$Y$27,"-")=0,"-",IFERROR(BP36*'Energy &amp; GHG'!$Y$27,"-"))</f>
        <v>-</v>
      </c>
      <c r="BM36" s="434" t="str">
        <f>IF(IFERROR(BP36*'Energy &amp; GHG'!$Z$27,"-")=0,"-",IFERROR(BP36*'Energy &amp; GHG'!$Z$27,"-"))</f>
        <v>-</v>
      </c>
      <c r="BN36" s="435"/>
      <c r="BO36" s="435"/>
      <c r="BP36" s="436"/>
      <c r="BQ36" s="432" t="str">
        <f>IF(IFERROR(BV36*'Energy &amp; GHG'!$X$28,"-")=0,"-",IFERROR(BV36*'Energy &amp; GHG'!$X$28,"-"))</f>
        <v>-</v>
      </c>
      <c r="BR36" s="433" t="str">
        <f>IF(IFERROR(BV36*'Energy &amp; GHG'!$Y$28,"-")=0,"-",IFERROR(BV36*'Energy &amp; GHG'!$Y$28,"-"))</f>
        <v>-</v>
      </c>
      <c r="BS36" s="434" t="str">
        <f>IF(IFERROR(BV36*'Energy &amp; GHG'!$Z$28,"-")=0,"-",IFERROR(BV36*'Energy &amp; GHG'!$Z$28,"-"))</f>
        <v>-</v>
      </c>
      <c r="BT36" s="435"/>
      <c r="BU36" s="435"/>
      <c r="BV36" s="436"/>
      <c r="BW36" s="438">
        <f t="shared" ref="BW36:CA36" si="27">IF(SUM(C36,I36,O36,U36,AA36,AG36,AM36,AS36,AY36,BE36,BK36,BQ36)=0,"-",SUM(C36,I36,O36,U36,AA36,AG36,AM36,AS36,AY36,BE36,BK36,BQ36))</f>
        <v>2440.6946241005353</v>
      </c>
      <c r="BX36" s="433">
        <f t="shared" si="27"/>
        <v>47221.760413634249</v>
      </c>
      <c r="BY36" s="434">
        <f t="shared" si="27"/>
        <v>773.5449622652053</v>
      </c>
      <c r="BZ36" s="439" t="str">
        <f t="shared" si="27"/>
        <v>-</v>
      </c>
      <c r="CA36" s="440" t="str">
        <f t="shared" si="27"/>
        <v>-</v>
      </c>
      <c r="CB36" s="441">
        <f t="shared" si="2"/>
        <v>1.4490510372612026E-2</v>
      </c>
      <c r="CC36" s="442">
        <f t="shared" si="3"/>
        <v>1.4115573726053966E-2</v>
      </c>
      <c r="CD36" s="443">
        <f t="shared" si="4"/>
        <v>1.3448278203498008E-2</v>
      </c>
      <c r="CE36" s="444" t="str">
        <f t="shared" si="5"/>
        <v>-</v>
      </c>
      <c r="CF36" s="445" t="str">
        <f t="shared" si="6"/>
        <v>-</v>
      </c>
      <c r="CG36" s="412"/>
      <c r="CH36" s="412"/>
      <c r="CI36" s="412"/>
      <c r="CJ36" s="412"/>
      <c r="CK36" s="412"/>
    </row>
    <row r="37" spans="1:89" ht="15">
      <c r="A37" s="430">
        <v>23</v>
      </c>
      <c r="B37" s="447" t="s">
        <v>271</v>
      </c>
      <c r="C37" s="432" t="str">
        <f>IF(IFERROR(H37*'Energy &amp; GHG'!$X$17,"-")=0,"-",IFERROR(H37*'Energy &amp; GHG'!$X$17,"-"))</f>
        <v>-</v>
      </c>
      <c r="D37" s="433" t="str">
        <f>IF(IFERROR(H37*'Energy &amp; GHG'!$Y$17,"-")=0,"-",IFERROR(H37*'Energy &amp; GHG'!$Y$17,"-"))</f>
        <v>-</v>
      </c>
      <c r="E37" s="434" t="str">
        <f>IF(IFERROR(H37*'Energy &amp; GHG'!$Z$17,"-")=0,"-",IFERROR(H37*'Energy &amp; GHG'!$Z$17,"-"))</f>
        <v>-</v>
      </c>
      <c r="F37" s="435">
        <v>0</v>
      </c>
      <c r="G37" s="435"/>
      <c r="H37" s="436">
        <v>0</v>
      </c>
      <c r="I37" s="432">
        <f>IFERROR(N37*'Energy &amp; GHG'!$X$18,"-")</f>
        <v>0</v>
      </c>
      <c r="J37" s="433">
        <f>IFERROR(N37*'Energy &amp; GHG'!$Y$18,"-")</f>
        <v>0</v>
      </c>
      <c r="K37" s="434">
        <f>IFERROR(N37*'Energy &amp; GHG'!$Z$18,"-")</f>
        <v>0</v>
      </c>
      <c r="L37" s="435">
        <v>0</v>
      </c>
      <c r="M37" s="435"/>
      <c r="N37" s="436">
        <v>0</v>
      </c>
      <c r="O37" s="432" t="str">
        <f>IF(IFERROR(T37*'Energy &amp; GHG'!$X$19,"-")=0,"-",IFERROR(T37*'Energy &amp; GHG'!$X$19,"-"))</f>
        <v>-</v>
      </c>
      <c r="P37" s="433" t="str">
        <f>IF(IFERROR(T37*'Energy &amp; GHG'!$Y$19,"-")=0,"-",IFERROR(T37*'Energy &amp; GHG'!$Y$19,"-"))</f>
        <v>-</v>
      </c>
      <c r="Q37" s="434" t="str">
        <f>IF(IFERROR(T37*'Energy &amp; GHG'!$Z$19,"-")=0,"-",IFERROR(T37*'Energy &amp; GHG'!$Z$19,"-"))</f>
        <v>-</v>
      </c>
      <c r="R37" s="435">
        <v>0</v>
      </c>
      <c r="S37" s="435"/>
      <c r="T37" s="436">
        <v>0</v>
      </c>
      <c r="U37" s="432" t="str">
        <f>IF(IFERROR(Z37*'Energy &amp; GHG'!$X$20,"-")=0,"-",IFERROR(Z37*'Energy &amp; GHG'!$X$20,"-"))</f>
        <v>-</v>
      </c>
      <c r="V37" s="433" t="str">
        <f>IF(IFERROR(Z37*'Energy &amp; GHG'!$Y$20,"-")=0,"-",IFERROR(Z37*'Energy &amp; GHG'!$Y$20,"-"))</f>
        <v>-</v>
      </c>
      <c r="W37" s="434" t="str">
        <f>IF(IFERROR(Z37*'Energy &amp; GHG'!$Z$20,"-")=0,"-",IFERROR(Z37*'Energy &amp; GHG'!$Z$20,"-"))</f>
        <v>-</v>
      </c>
      <c r="X37" s="435">
        <v>0</v>
      </c>
      <c r="Y37" s="435"/>
      <c r="Z37" s="436">
        <v>0</v>
      </c>
      <c r="AA37" s="432" t="str">
        <f>IF(IFERROR(AF37*'Energy &amp; GHG'!$X$21,"-")=0,"-",IFERROR(AF37*'Energy &amp; GHG'!$X$21,"-"))</f>
        <v>-</v>
      </c>
      <c r="AB37" s="433" t="str">
        <f>IF(IFERROR(AF37*'Energy &amp; GHG'!$Y$21,"-")=0,"-",IFERROR(AF37*'Energy &amp; GHG'!$Y$21,"-"))</f>
        <v>-</v>
      </c>
      <c r="AC37" s="434" t="str">
        <f>IF(IFERROR(AF37*'Energy &amp; GHG'!$Z$21,"-")=0,"-",IFERROR(AF37*'Energy &amp; GHG'!$Z$21,"-"))</f>
        <v>-</v>
      </c>
      <c r="AD37" s="437"/>
      <c r="AE37" s="435"/>
      <c r="AF37" s="436">
        <v>0</v>
      </c>
      <c r="AG37" s="432" t="str">
        <f>IF(IFERROR(AL37*'Energy &amp; GHG'!$X$22,"-")=0,"-",IFERROR(AL37*'Energy &amp; GHG'!$X$22,"-"))</f>
        <v>-</v>
      </c>
      <c r="AH37" s="433" t="str">
        <f>IF(IFERROR(AL37*'Energy &amp; GHG'!$Y$22,"-")=0,"-",IFERROR(AL37*'Energy &amp; GHG'!$Y$22,"-"))</f>
        <v>-</v>
      </c>
      <c r="AI37" s="434" t="str">
        <f>IF(IFERROR(AL37*'Energy &amp; GHG'!$Z$22,"-")=0,"-",IFERROR(AL37*'Energy &amp; GHG'!$Z$22,"-"))</f>
        <v>-</v>
      </c>
      <c r="AJ37" s="437"/>
      <c r="AK37" s="435"/>
      <c r="AL37" s="436">
        <v>0</v>
      </c>
      <c r="AM37" s="432" t="str">
        <f>IF(IFERROR(AR37*'Energy &amp; GHG'!$X$23,"-")=0,"-",IFERROR(AR37*'Energy &amp; GHG'!$X$23,"-"))</f>
        <v>-</v>
      </c>
      <c r="AN37" s="433" t="str">
        <f>IF(IFERROR(AR37*'Energy &amp; GHG'!$Y$23,"-")=0,"-",IFERROR(AR37*'Energy &amp; GHG'!$Y$23,"-"))</f>
        <v>-</v>
      </c>
      <c r="AO37" s="434" t="str">
        <f>IF(IFERROR(AR37*'Energy &amp; GHG'!$Z$23,"-")=0,"-",IFERROR(AR37*'Energy &amp; GHG'!$Z$23,"-"))</f>
        <v>-</v>
      </c>
      <c r="AP37" s="435"/>
      <c r="AQ37" s="435"/>
      <c r="AR37" s="436">
        <v>0</v>
      </c>
      <c r="AS37" s="432" t="str">
        <f>IF(IFERROR(AX37*'Energy &amp; GHG'!$X$24,"-")=0,"-",IFERROR(AX37*'Energy &amp; GHG'!$X$24,"-"))</f>
        <v>-</v>
      </c>
      <c r="AT37" s="433" t="str">
        <f>IF(IFERROR(AX37*'Energy &amp; GHG'!$Y$24,"-")=0,"-",IFERROR(AX37*'Energy &amp; GHG'!$Y$24,"-"))</f>
        <v>-</v>
      </c>
      <c r="AU37" s="434" t="str">
        <f>IF(IFERROR(AX37*'Energy &amp; GHG'!$Z$24,"-")=0,"-",IFERROR(AX37*'Energy &amp; GHG'!$Z$24,"-"))</f>
        <v>-</v>
      </c>
      <c r="AV37" s="435"/>
      <c r="AW37" s="435"/>
      <c r="AX37" s="436"/>
      <c r="AY37" s="432" t="str">
        <f>IF(IFERROR(BD37*'Energy &amp; GHG'!$X$25,"-")=0,"-",IFERROR(BD37*'Energy &amp; GHG'!$X$25,"-"))</f>
        <v>-</v>
      </c>
      <c r="AZ37" s="433" t="str">
        <f>IF(IFERROR(BD37*'Energy &amp; GHG'!$Y$25,"-")=0,"-",IFERROR(BD37*'Energy &amp; GHG'!$Y$25,"-"))</f>
        <v>-</v>
      </c>
      <c r="BA37" s="434" t="str">
        <f>IF(IFERROR(BD37*'Energy &amp; GHG'!$Z$25,"-")=0,"-",IFERROR(BD37*'Energy &amp; GHG'!$Z$25,"-"))</f>
        <v>-</v>
      </c>
      <c r="BB37" s="435"/>
      <c r="BC37" s="435"/>
      <c r="BD37" s="436"/>
      <c r="BE37" s="432" t="str">
        <f>IF(IFERROR(BJ37*'Energy &amp; GHG'!$X$26,"-")=0,"-",IFERROR(BJ37*'Energy &amp; GHG'!$X$26,"-"))</f>
        <v>-</v>
      </c>
      <c r="BF37" s="433" t="str">
        <f>IF(IFERROR(BJ37*'Energy &amp; GHG'!$Y$26,"-")=0,"-",IFERROR(BJ37*'Energy &amp; GHG'!$Y$26,"-"))</f>
        <v>-</v>
      </c>
      <c r="BG37" s="434" t="str">
        <f>IF(IFERROR(BJ37*'Energy &amp; GHG'!$Z$26,"-")=0,"-",IFERROR(BJ37*'Energy &amp; GHG'!$Z$26,"-"))</f>
        <v>-</v>
      </c>
      <c r="BH37" s="435"/>
      <c r="BI37" s="435"/>
      <c r="BJ37" s="436"/>
      <c r="BK37" s="432" t="str">
        <f>IF(IFERROR(BP37*'Energy &amp; GHG'!$X$27,"-")=0,"-",IFERROR(BP37*'Energy &amp; GHG'!$X$27,"-"))</f>
        <v>-</v>
      </c>
      <c r="BL37" s="433" t="str">
        <f>IF(IFERROR(BP37*'Energy &amp; GHG'!$Y$27,"-")=0,"-",IFERROR(BP37*'Energy &amp; GHG'!$Y$27,"-"))</f>
        <v>-</v>
      </c>
      <c r="BM37" s="434" t="str">
        <f>IF(IFERROR(BP37*'Energy &amp; GHG'!$Z$27,"-")=0,"-",IFERROR(BP37*'Energy &amp; GHG'!$Z$27,"-"))</f>
        <v>-</v>
      </c>
      <c r="BN37" s="435"/>
      <c r="BO37" s="435"/>
      <c r="BP37" s="436"/>
      <c r="BQ37" s="432" t="str">
        <f>IF(IFERROR(BV37*'Energy &amp; GHG'!$X$28,"-")=0,"-",IFERROR(BV37*'Energy &amp; GHG'!$X$28,"-"))</f>
        <v>-</v>
      </c>
      <c r="BR37" s="433" t="str">
        <f>IF(IFERROR(BV37*'Energy &amp; GHG'!$Y$28,"-")=0,"-",IFERROR(BV37*'Energy &amp; GHG'!$Y$28,"-"))</f>
        <v>-</v>
      </c>
      <c r="BS37" s="434" t="str">
        <f>IF(IFERROR(BV37*'Energy &amp; GHG'!$Z$28,"-")=0,"-",IFERROR(BV37*'Energy &amp; GHG'!$Z$28,"-"))</f>
        <v>-</v>
      </c>
      <c r="BT37" s="435"/>
      <c r="BU37" s="435"/>
      <c r="BV37" s="436"/>
      <c r="BW37" s="438" t="str">
        <f t="shared" ref="BW37:CA37" si="28">IF(SUM(C37,I37,O37,U37,AA37,AG37,AM37,AS37,AY37,BE37,BK37,BQ37)=0,"-",SUM(C37,I37,O37,U37,AA37,AG37,AM37,AS37,AY37,BE37,BK37,BQ37))</f>
        <v>-</v>
      </c>
      <c r="BX37" s="433" t="str">
        <f t="shared" si="28"/>
        <v>-</v>
      </c>
      <c r="BY37" s="434" t="str">
        <f t="shared" si="28"/>
        <v>-</v>
      </c>
      <c r="BZ37" s="439" t="str">
        <f t="shared" si="28"/>
        <v>-</v>
      </c>
      <c r="CA37" s="440" t="str">
        <f t="shared" si="28"/>
        <v>-</v>
      </c>
      <c r="CB37" s="441" t="str">
        <f t="shared" si="2"/>
        <v>-</v>
      </c>
      <c r="CC37" s="442" t="str">
        <f t="shared" si="3"/>
        <v>-</v>
      </c>
      <c r="CD37" s="443" t="str">
        <f t="shared" si="4"/>
        <v>-</v>
      </c>
      <c r="CE37" s="444" t="str">
        <f t="shared" si="5"/>
        <v>-</v>
      </c>
      <c r="CF37" s="445" t="str">
        <f t="shared" si="6"/>
        <v>-</v>
      </c>
      <c r="CG37" s="412"/>
      <c r="CH37" s="412"/>
      <c r="CI37" s="412"/>
      <c r="CJ37" s="412"/>
      <c r="CK37" s="412"/>
    </row>
    <row r="38" spans="1:89" ht="15">
      <c r="A38" s="430">
        <v>24</v>
      </c>
      <c r="B38" s="447" t="s">
        <v>272</v>
      </c>
      <c r="C38" s="432">
        <f>IF(IFERROR(H38*'Energy &amp; GHG'!$X$17,"-")=0,"-",IFERROR(H38*'Energy &amp; GHG'!$X$17,"-"))</f>
        <v>7.0047615448567759</v>
      </c>
      <c r="D38" s="433">
        <f>IF(IFERROR(H38*'Energy &amp; GHG'!$Y$17,"-")=0,"-",IFERROR(H38*'Energy &amp; GHG'!$Y$17,"-"))</f>
        <v>1304.2198876376187</v>
      </c>
      <c r="E38" s="434">
        <f>IF(IFERROR(H38*'Energy &amp; GHG'!$Z$17,"-")=0,"-",IFERROR(H38*'Energy &amp; GHG'!$Z$17,"-"))</f>
        <v>12.775350817524501</v>
      </c>
      <c r="F38" s="435">
        <v>0</v>
      </c>
      <c r="G38" s="435"/>
      <c r="H38" s="436">
        <v>1324</v>
      </c>
      <c r="I38" s="432">
        <f>IFERROR(N38*'Energy &amp; GHG'!$X$18,"-")</f>
        <v>39.905202149377004</v>
      </c>
      <c r="J38" s="433">
        <f>IFERROR(N38*'Energy &amp; GHG'!$Y$18,"-")</f>
        <v>1133.1414693666848</v>
      </c>
      <c r="K38" s="434">
        <f>IFERROR(N38*'Energy &amp; GHG'!$Z$18,"-")</f>
        <v>7.9533284839383347</v>
      </c>
      <c r="L38" s="435">
        <v>0</v>
      </c>
      <c r="M38" s="435"/>
      <c r="N38" s="436">
        <v>1181</v>
      </c>
      <c r="O38" s="432">
        <f>IF(IFERROR(T38*'Energy &amp; GHG'!$X$19,"-")=0,"-",IFERROR(T38*'Energy &amp; GHG'!$X$19,"-"))</f>
        <v>7.7105318823888878</v>
      </c>
      <c r="P38" s="433">
        <f>IF(IFERROR(T38*'Energy &amp; GHG'!$Y$19,"-")=0,"-",IFERROR(T38*'Energy &amp; GHG'!$Y$19,"-"))</f>
        <v>1161.5728488495076</v>
      </c>
      <c r="Q38" s="434">
        <f>IF(IFERROR(T38*'Energy &amp; GHG'!$Z$19,"-")=0,"-",IFERROR(T38*'Energy &amp; GHG'!$Z$19,"-"))</f>
        <v>5.7166192681035088</v>
      </c>
      <c r="R38" s="435">
        <v>0</v>
      </c>
      <c r="S38" s="435"/>
      <c r="T38" s="436">
        <v>1175</v>
      </c>
      <c r="U38" s="432">
        <f>IF(IFERROR(Z38*'Energy &amp; GHG'!$X$20,"-")=0,"-",IFERROR(Z38*'Energy &amp; GHG'!$X$20,"-"))</f>
        <v>93.425192979005843</v>
      </c>
      <c r="V38" s="433">
        <f>IF(IFERROR(Z38*'Energy &amp; GHG'!$Y$20,"-")=0,"-",IFERROR(Z38*'Energy &amp; GHG'!$Y$20,"-"))</f>
        <v>950.35080387433004</v>
      </c>
      <c r="W38" s="434">
        <f>IF(IFERROR(Z38*'Energy &amp; GHG'!$Z$20,"-")=0,"-",IFERROR(Z38*'Energy &amp; GHG'!$Z$20,"-"))</f>
        <v>8.2240031466640442</v>
      </c>
      <c r="X38" s="435">
        <v>0</v>
      </c>
      <c r="Y38" s="435"/>
      <c r="Z38" s="436">
        <v>1052</v>
      </c>
      <c r="AA38" s="432">
        <f>IF(IFERROR(AF38*'Energy &amp; GHG'!$X$21,"-")=0,"-",IFERROR(AF38*'Energy &amp; GHG'!$X$21,"-"))</f>
        <v>78.360034084296288</v>
      </c>
      <c r="AB38" s="433">
        <f>IF(IFERROR(AF38*'Energy &amp; GHG'!$Y$21,"-")=0,"-",IFERROR(AF38*'Energy &amp; GHG'!$Y$21,"-"))</f>
        <v>1024.09486657245</v>
      </c>
      <c r="AC38" s="434">
        <f>IF(IFERROR(AF38*'Energy &amp; GHG'!$Z$21,"-")=0,"-",IFERROR(AF38*'Energy &amp; GHG'!$Z$21,"-"))</f>
        <v>18.545099343253803</v>
      </c>
      <c r="AD38" s="437"/>
      <c r="AE38" s="435"/>
      <c r="AF38" s="436">
        <v>1121</v>
      </c>
      <c r="AG38" s="432">
        <f>IF(IFERROR(AL38*'Energy &amp; GHG'!$X$22,"-")=0,"-",IFERROR(AL38*'Energy &amp; GHG'!$X$22,"-"))</f>
        <v>56.432805469020423</v>
      </c>
      <c r="AH38" s="433">
        <f>IF(IFERROR(AL38*'Energy &amp; GHG'!$Y$22,"-")=0,"-",IFERROR(AL38*'Energy &amp; GHG'!$Y$22,"-"))</f>
        <v>933.22732779508476</v>
      </c>
      <c r="AI38" s="434">
        <f>IF(IFERROR(AL38*'Energy &amp; GHG'!$Z$22,"-")=0,"-",IFERROR(AL38*'Energy &amp; GHG'!$Z$22,"-"))</f>
        <v>25.339866735894773</v>
      </c>
      <c r="AJ38" s="437"/>
      <c r="AK38" s="435"/>
      <c r="AL38" s="436">
        <v>1015</v>
      </c>
      <c r="AM38" s="432">
        <f>IF(IFERROR(AR38*'Energy &amp; GHG'!$X$23,"-")=0,"-",IFERROR(AR38*'Energy &amp; GHG'!$X$23,"-"))</f>
        <v>88.157016424651147</v>
      </c>
      <c r="AN38" s="433">
        <f>IF(IFERROR(AR38*'Energy &amp; GHG'!$Y$23,"-")=0,"-",IFERROR(AR38*'Energy &amp; GHG'!$Y$23,"-"))</f>
        <v>907.99301294124791</v>
      </c>
      <c r="AO38" s="434">
        <f>IF(IFERROR(AR38*'Energy &amp; GHG'!$Z$23,"-")=0,"-",IFERROR(AR38*'Energy &amp; GHG'!$Z$23,"-"))</f>
        <v>18.849970634100895</v>
      </c>
      <c r="AP38" s="435"/>
      <c r="AQ38" s="435"/>
      <c r="AR38" s="436">
        <v>1015</v>
      </c>
      <c r="AS38" s="432">
        <f>IF(IFERROR(AX38*'Energy &amp; GHG'!$X$24,"-")=0,"-",IFERROR(AX38*'Energy &amp; GHG'!$X$24,"-"))</f>
        <v>78.745037593984961</v>
      </c>
      <c r="AT38" s="433">
        <f>IF(IFERROR(AX38*'Energy &amp; GHG'!$Y$24,"-")=0,"-",IFERROR(AX38*'Energy &amp; GHG'!$Y$24,"-"))</f>
        <v>3289.9993233082705</v>
      </c>
      <c r="AU38" s="434">
        <f>IF(IFERROR(AX38*'Energy &amp; GHG'!$Z$24,"-")=0,"-",IFERROR(AX38*'Energy &amp; GHG'!$Z$24,"-"))</f>
        <v>123.25563909774435</v>
      </c>
      <c r="AV38" s="435"/>
      <c r="AW38" s="435"/>
      <c r="AX38" s="436">
        <v>3492</v>
      </c>
      <c r="AY38" s="432" t="str">
        <f>IF(IFERROR(BD38*'Energy &amp; GHG'!$X$25,"-")=0,"-",IFERROR(BD38*'Energy &amp; GHG'!$X$25,"-"))</f>
        <v>-</v>
      </c>
      <c r="AZ38" s="433" t="str">
        <f>IF(IFERROR(BD38*'Energy &amp; GHG'!$Y$25,"-")=0,"-",IFERROR(BD38*'Energy &amp; GHG'!$Y$25,"-"))</f>
        <v>-</v>
      </c>
      <c r="BA38" s="434" t="str">
        <f>IF(IFERROR(BD38*'Energy &amp; GHG'!$Z$25,"-")=0,"-",IFERROR(BD38*'Energy &amp; GHG'!$Z$25,"-"))</f>
        <v>-</v>
      </c>
      <c r="BB38" s="435"/>
      <c r="BC38" s="435"/>
      <c r="BD38" s="436"/>
      <c r="BE38" s="432" t="str">
        <f>IF(IFERROR(BJ38*'Energy &amp; GHG'!$X$26,"-")=0,"-",IFERROR(BJ38*'Energy &amp; GHG'!$X$26,"-"))</f>
        <v>-</v>
      </c>
      <c r="BF38" s="433" t="str">
        <f>IF(IFERROR(BJ38*'Energy &amp; GHG'!$Y$26,"-")=0,"-",IFERROR(BJ38*'Energy &amp; GHG'!$Y$26,"-"))</f>
        <v>-</v>
      </c>
      <c r="BG38" s="434" t="str">
        <f>IF(IFERROR(BJ38*'Energy &amp; GHG'!$Z$26,"-")=0,"-",IFERROR(BJ38*'Energy &amp; GHG'!$Z$26,"-"))</f>
        <v>-</v>
      </c>
      <c r="BH38" s="435"/>
      <c r="BI38" s="435"/>
      <c r="BJ38" s="436"/>
      <c r="BK38" s="432" t="str">
        <f>IF(IFERROR(BP38*'Energy &amp; GHG'!$X$27,"-")=0,"-",IFERROR(BP38*'Energy &amp; GHG'!$X$27,"-"))</f>
        <v>-</v>
      </c>
      <c r="BL38" s="433" t="str">
        <f>IF(IFERROR(BP38*'Energy &amp; GHG'!$Y$27,"-")=0,"-",IFERROR(BP38*'Energy &amp; GHG'!$Y$27,"-"))</f>
        <v>-</v>
      </c>
      <c r="BM38" s="434" t="str">
        <f>IF(IFERROR(BP38*'Energy &amp; GHG'!$Z$27,"-")=0,"-",IFERROR(BP38*'Energy &amp; GHG'!$Z$27,"-"))</f>
        <v>-</v>
      </c>
      <c r="BN38" s="435"/>
      <c r="BO38" s="435"/>
      <c r="BP38" s="436"/>
      <c r="BQ38" s="432" t="str">
        <f>IF(IFERROR(BV38*'Energy &amp; GHG'!$X$28,"-")=0,"-",IFERROR(BV38*'Energy &amp; GHG'!$X$28,"-"))</f>
        <v>-</v>
      </c>
      <c r="BR38" s="433" t="str">
        <f>IF(IFERROR(BV38*'Energy &amp; GHG'!$Y$28,"-")=0,"-",IFERROR(BV38*'Energy &amp; GHG'!$Y$28,"-"))</f>
        <v>-</v>
      </c>
      <c r="BS38" s="434" t="str">
        <f>IF(IFERROR(BV38*'Energy &amp; GHG'!$Z$28,"-")=0,"-",IFERROR(BV38*'Energy &amp; GHG'!$Z$28,"-"))</f>
        <v>-</v>
      </c>
      <c r="BT38" s="435"/>
      <c r="BU38" s="435"/>
      <c r="BV38" s="436"/>
      <c r="BW38" s="438">
        <f t="shared" ref="BW38:CA38" si="29">IF(SUM(C38,I38,O38,U38,AA38,AG38,AM38,AS38,AY38,BE38,BK38,BQ38)=0,"-",SUM(C38,I38,O38,U38,AA38,AG38,AM38,AS38,AY38,BE38,BK38,BQ38))</f>
        <v>449.74058212758132</v>
      </c>
      <c r="BX38" s="433">
        <f t="shared" si="29"/>
        <v>10704.599540345194</v>
      </c>
      <c r="BY38" s="434">
        <f t="shared" si="29"/>
        <v>220.65987752722421</v>
      </c>
      <c r="BZ38" s="439" t="str">
        <f t="shared" si="29"/>
        <v>-</v>
      </c>
      <c r="CA38" s="440" t="str">
        <f t="shared" si="29"/>
        <v>-</v>
      </c>
      <c r="CB38" s="441">
        <f t="shared" si="2"/>
        <v>2.6701294401817988E-3</v>
      </c>
      <c r="CC38" s="442">
        <f t="shared" si="3"/>
        <v>3.1998291189499731E-3</v>
      </c>
      <c r="CD38" s="443">
        <f t="shared" si="4"/>
        <v>3.8362287469962488E-3</v>
      </c>
      <c r="CE38" s="444" t="str">
        <f t="shared" si="5"/>
        <v>-</v>
      </c>
      <c r="CF38" s="445" t="str">
        <f t="shared" si="6"/>
        <v>-</v>
      </c>
      <c r="CG38" s="412"/>
      <c r="CH38" s="412"/>
      <c r="CI38" s="412"/>
      <c r="CJ38" s="412"/>
      <c r="CK38" s="412"/>
    </row>
    <row r="39" spans="1:89" ht="15">
      <c r="A39" s="430">
        <v>25</v>
      </c>
      <c r="B39" s="431" t="s">
        <v>273</v>
      </c>
      <c r="C39" s="432">
        <f>IF(IFERROR(H39*'Energy &amp; GHG'!$X$17,"-")=0,"-",IFERROR(H39*'Energy &amp; GHG'!$X$17,"-"))</f>
        <v>168.08782404958052</v>
      </c>
      <c r="D39" s="433">
        <f>IF(IFERROR(H39*'Energy &amp; GHG'!$Y$17,"-")=0,"-",IFERROR(H39*'Energy &amp; GHG'!$Y$17,"-"))</f>
        <v>31296.352001612373</v>
      </c>
      <c r="E39" s="434">
        <f>IF(IFERROR(H39*'Energy &amp; GHG'!$Z$17,"-")=0,"-",IFERROR(H39*'Energy &amp; GHG'!$Z$17,"-"))</f>
        <v>306.56017433804448</v>
      </c>
      <c r="F39" s="435">
        <v>0</v>
      </c>
      <c r="G39" s="435"/>
      <c r="H39" s="436">
        <v>31771</v>
      </c>
      <c r="I39" s="432">
        <f>IFERROR(N39*'Energy &amp; GHG'!$X$18,"-")</f>
        <v>1772.9262970176219</v>
      </c>
      <c r="J39" s="433">
        <f>IFERROR(N39*'Energy &amp; GHG'!$Y$18,"-")</f>
        <v>50343.71964239623</v>
      </c>
      <c r="K39" s="434">
        <f>IFERROR(N39*'Energy &amp; GHG'!$Z$18,"-")</f>
        <v>353.35406058615109</v>
      </c>
      <c r="L39" s="435">
        <v>0</v>
      </c>
      <c r="M39" s="435"/>
      <c r="N39" s="436">
        <v>52470</v>
      </c>
      <c r="O39" s="432">
        <f>IF(IFERROR(T39*'Energy &amp; GHG'!$X$19,"-")=0,"-",IFERROR(T39*'Energy &amp; GHG'!$X$19,"-"))</f>
        <v>215.67177944390909</v>
      </c>
      <c r="P39" s="433">
        <f>IF(IFERROR(T39*'Energy &amp; GHG'!$Y$19,"-")=0,"-",IFERROR(T39*'Energy &amp; GHG'!$Y$19,"-"))</f>
        <v>32490.428298117378</v>
      </c>
      <c r="Q39" s="434">
        <f>IF(IFERROR(T39*'Energy &amp; GHG'!$Z$19,"-")=0,"-",IFERROR(T39*'Energy &amp; GHG'!$Z$19,"-"))</f>
        <v>159.89992243871481</v>
      </c>
      <c r="R39" s="435">
        <v>0</v>
      </c>
      <c r="S39" s="435"/>
      <c r="T39" s="436">
        <v>32866</v>
      </c>
      <c r="U39" s="432">
        <f>IF(IFERROR(Z39*'Energy &amp; GHG'!$X$20,"-")=0,"-",IFERROR(Z39*'Energy &amp; GHG'!$X$20,"-"))</f>
        <v>1709.5389399675498</v>
      </c>
      <c r="V39" s="433">
        <f>IF(IFERROR(Z39*'Energy &amp; GHG'!$Y$20,"-")=0,"-",IFERROR(Z39*'Energy &amp; GHG'!$Y$20,"-"))</f>
        <v>17389.974310438076</v>
      </c>
      <c r="W39" s="434">
        <f>IF(IFERROR(Z39*'Energy &amp; GHG'!$Z$20,"-")=0,"-",IFERROR(Z39*'Energy &amp; GHG'!$Z$20,"-"))</f>
        <v>150.48674959437534</v>
      </c>
      <c r="X39" s="435">
        <v>0</v>
      </c>
      <c r="Y39" s="435"/>
      <c r="Z39" s="436">
        <v>19250</v>
      </c>
      <c r="AA39" s="432">
        <f>IF(IFERROR(AF39*'Energy &amp; GHG'!$X$21,"-")=0,"-",IFERROR(AF39*'Energy &amp; GHG'!$X$21,"-"))</f>
        <v>2656.2723418405521</v>
      </c>
      <c r="AB39" s="433">
        <f>IF(IFERROR(AF39*'Energy &amp; GHG'!$Y$21,"-")=0,"-",IFERROR(AF39*'Energy &amp; GHG'!$Y$21,"-"))</f>
        <v>34715.08022279491</v>
      </c>
      <c r="AC39" s="434">
        <f>IF(IFERROR(AF39*'Energy &amp; GHG'!$Z$21,"-")=0,"-",IFERROR(AF39*'Energy &amp; GHG'!$Z$21,"-"))</f>
        <v>628.6474353645358</v>
      </c>
      <c r="AD39" s="437"/>
      <c r="AE39" s="435"/>
      <c r="AF39" s="436">
        <v>38000</v>
      </c>
      <c r="AG39" s="432">
        <f>IF(IFERROR(AL39*'Energy &amp; GHG'!$X$22,"-")=0,"-",IFERROR(AL39*'Energy &amp; GHG'!$X$22,"-"))</f>
        <v>1945.9588092765662</v>
      </c>
      <c r="AH39" s="433">
        <f>IF(IFERROR(AL39*'Energy &amp; GHG'!$Y$22,"-")=0,"-",IFERROR(AL39*'Energy &amp; GHG'!$Y$22,"-"))</f>
        <v>32180.252682589133</v>
      </c>
      <c r="AI39" s="434">
        <f>IF(IFERROR(AL39*'Energy &amp; GHG'!$Z$22,"-")=0,"-",IFERROR(AL39*'Energy &amp; GHG'!$Z$22,"-"))</f>
        <v>873.78850813430256</v>
      </c>
      <c r="AJ39" s="437"/>
      <c r="AK39" s="435"/>
      <c r="AL39" s="436">
        <v>35000</v>
      </c>
      <c r="AM39" s="432">
        <f>IF(IFERROR(AR39*'Energy &amp; GHG'!$X$23,"-")=0,"-",IFERROR(AR39*'Energy &amp; GHG'!$X$23,"-"))</f>
        <v>4239.0062498734223</v>
      </c>
      <c r="AN39" s="433">
        <f>IF(IFERROR(AR39*'Energy &amp; GHG'!$Y$23,"-")=0,"-",IFERROR(AR39*'Energy &amp; GHG'!$Y$23,"-"))</f>
        <v>43660.598019320736</v>
      </c>
      <c r="AO39" s="434">
        <f>IF(IFERROR(AR39*'Energy &amp; GHG'!$Z$23,"-")=0,"-",IFERROR(AR39*'Energy &amp; GHG'!$Z$23,"-"))</f>
        <v>906.39573080584069</v>
      </c>
      <c r="AP39" s="435"/>
      <c r="AQ39" s="435"/>
      <c r="AR39" s="436">
        <v>48806</v>
      </c>
      <c r="AS39" s="432">
        <f>IF(IFERROR(AX39*'Energy &amp; GHG'!$X$24,"-")=0,"-",IFERROR(AX39*'Energy &amp; GHG'!$X$24,"-"))</f>
        <v>1047.678822055138</v>
      </c>
      <c r="AT39" s="433">
        <f>IF(IFERROR(AX39*'Energy &amp; GHG'!$Y$24,"-")=0,"-",IFERROR(AX39*'Energy &amp; GHG'!$Y$24,"-"))</f>
        <v>43772.442314118627</v>
      </c>
      <c r="AU39" s="434">
        <f>IF(IFERROR(AX39*'Energy &amp; GHG'!$Z$24,"-")=0,"-",IFERROR(AX39*'Energy &amp; GHG'!$Z$24,"-"))</f>
        <v>1639.8788638262322</v>
      </c>
      <c r="AV39" s="435"/>
      <c r="AW39" s="435"/>
      <c r="AX39" s="436">
        <v>46460</v>
      </c>
      <c r="AY39" s="432" t="str">
        <f>IF(IFERROR(BD39*'Energy &amp; GHG'!$X$25,"-")=0,"-",IFERROR(BD39*'Energy &amp; GHG'!$X$25,"-"))</f>
        <v>-</v>
      </c>
      <c r="AZ39" s="433" t="str">
        <f>IF(IFERROR(BD39*'Energy &amp; GHG'!$Y$25,"-")=0,"-",IFERROR(BD39*'Energy &amp; GHG'!$Y$25,"-"))</f>
        <v>-</v>
      </c>
      <c r="BA39" s="434" t="str">
        <f>IF(IFERROR(BD39*'Energy &amp; GHG'!$Z$25,"-")=0,"-",IFERROR(BD39*'Energy &amp; GHG'!$Z$25,"-"))</f>
        <v>-</v>
      </c>
      <c r="BB39" s="435"/>
      <c r="BC39" s="435"/>
      <c r="BD39" s="436"/>
      <c r="BE39" s="432" t="str">
        <f>IF(IFERROR(BJ39*'Energy &amp; GHG'!$X$26,"-")=0,"-",IFERROR(BJ39*'Energy &amp; GHG'!$X$26,"-"))</f>
        <v>-</v>
      </c>
      <c r="BF39" s="433" t="str">
        <f>IF(IFERROR(BJ39*'Energy &amp; GHG'!$Y$26,"-")=0,"-",IFERROR(BJ39*'Energy &amp; GHG'!$Y$26,"-"))</f>
        <v>-</v>
      </c>
      <c r="BG39" s="434" t="str">
        <f>IF(IFERROR(BJ39*'Energy &amp; GHG'!$Z$26,"-")=0,"-",IFERROR(BJ39*'Energy &amp; GHG'!$Z$26,"-"))</f>
        <v>-</v>
      </c>
      <c r="BH39" s="435"/>
      <c r="BI39" s="435"/>
      <c r="BJ39" s="436"/>
      <c r="BK39" s="432" t="str">
        <f>IF(IFERROR(BP39*'Energy &amp; GHG'!$X$27,"-")=0,"-",IFERROR(BP39*'Energy &amp; GHG'!$X$27,"-"))</f>
        <v>-</v>
      </c>
      <c r="BL39" s="433" t="str">
        <f>IF(IFERROR(BP39*'Energy &amp; GHG'!$Y$27,"-")=0,"-",IFERROR(BP39*'Energy &amp; GHG'!$Y$27,"-"))</f>
        <v>-</v>
      </c>
      <c r="BM39" s="434" t="str">
        <f>IF(IFERROR(BP39*'Energy &amp; GHG'!$Z$27,"-")=0,"-",IFERROR(BP39*'Energy &amp; GHG'!$Z$27,"-"))</f>
        <v>-</v>
      </c>
      <c r="BN39" s="435"/>
      <c r="BO39" s="435"/>
      <c r="BP39" s="436"/>
      <c r="BQ39" s="432" t="str">
        <f>IF(IFERROR(BV39*'Energy &amp; GHG'!$X$28,"-")=0,"-",IFERROR(BV39*'Energy &amp; GHG'!$X$28,"-"))</f>
        <v>-</v>
      </c>
      <c r="BR39" s="433" t="str">
        <f>IF(IFERROR(BV39*'Energy &amp; GHG'!$Y$28,"-")=0,"-",IFERROR(BV39*'Energy &amp; GHG'!$Y$28,"-"))</f>
        <v>-</v>
      </c>
      <c r="BS39" s="434" t="str">
        <f>IF(IFERROR(BV39*'Energy &amp; GHG'!$Z$28,"-")=0,"-",IFERROR(BV39*'Energy &amp; GHG'!$Z$28,"-"))</f>
        <v>-</v>
      </c>
      <c r="BT39" s="435"/>
      <c r="BU39" s="435"/>
      <c r="BV39" s="436"/>
      <c r="BW39" s="438">
        <f t="shared" ref="BW39:CA39" si="30">IF(SUM(C39,I39,O39,U39,AA39,AG39,AM39,AS39,AY39,BE39,BK39,BQ39)=0,"-",SUM(C39,I39,O39,U39,AA39,AG39,AM39,AS39,AY39,BE39,BK39,BQ39))</f>
        <v>13755.141063524341</v>
      </c>
      <c r="BX39" s="433">
        <f t="shared" si="30"/>
        <v>285848.84749138745</v>
      </c>
      <c r="BY39" s="434">
        <f t="shared" si="30"/>
        <v>5019.0114450881974</v>
      </c>
      <c r="BZ39" s="439" t="str">
        <f t="shared" si="30"/>
        <v>-</v>
      </c>
      <c r="CA39" s="440" t="str">
        <f t="shared" si="30"/>
        <v>-</v>
      </c>
      <c r="CB39" s="441">
        <f t="shared" si="2"/>
        <v>8.1664872077634759E-2</v>
      </c>
      <c r="CC39" s="442">
        <f t="shared" si="3"/>
        <v>8.5446210516693086E-2</v>
      </c>
      <c r="CD39" s="443">
        <f t="shared" si="4"/>
        <v>8.7256805373577856E-2</v>
      </c>
      <c r="CE39" s="444" t="str">
        <f t="shared" si="5"/>
        <v>-</v>
      </c>
      <c r="CF39" s="445" t="str">
        <f t="shared" si="6"/>
        <v>-</v>
      </c>
      <c r="CG39" s="412"/>
      <c r="CH39" s="412"/>
      <c r="CI39" s="412"/>
      <c r="CJ39" s="412"/>
      <c r="CK39" s="412"/>
    </row>
    <row r="40" spans="1:89" ht="15">
      <c r="A40" s="430">
        <v>26</v>
      </c>
      <c r="B40" s="447" t="s">
        <v>274</v>
      </c>
      <c r="C40" s="432">
        <f>IF(IFERROR(H40*'Energy &amp; GHG'!$X$17,"-")=0,"-",IFERROR(H40*'Energy &amp; GHG'!$X$17,"-"))</f>
        <v>23.72307459753609</v>
      </c>
      <c r="D40" s="433">
        <f>IF(IFERROR(H40*'Energy &amp; GHG'!$Y$17,"-")=0,"-",IFERROR(H40*'Energy &amp; GHG'!$Y$17,"-"))</f>
        <v>4417.0105560174334</v>
      </c>
      <c r="E40" s="434">
        <f>IF(IFERROR(H40*'Energy &amp; GHG'!$Z$17,"-")=0,"-",IFERROR(H40*'Energy &amp; GHG'!$Z$17,"-"))</f>
        <v>43.26636938503011</v>
      </c>
      <c r="F40" s="435">
        <v>0</v>
      </c>
      <c r="G40" s="435"/>
      <c r="H40" s="436">
        <v>4484</v>
      </c>
      <c r="I40" s="432">
        <f>IFERROR(N40*'Energy &amp; GHG'!$X$18,"-")</f>
        <v>141.74625149588192</v>
      </c>
      <c r="J40" s="433">
        <f>IFERROR(N40*'Energy &amp; GHG'!$Y$18,"-")</f>
        <v>4025.0029331018141</v>
      </c>
      <c r="K40" s="434">
        <f>IFERROR(N40*'Energy &amp; GHG'!$Z$18,"-")</f>
        <v>28.250815402304244</v>
      </c>
      <c r="L40" s="435">
        <v>0</v>
      </c>
      <c r="M40" s="435"/>
      <c r="N40" s="436">
        <v>4195</v>
      </c>
      <c r="O40" s="432">
        <f>IF(IFERROR(T40*'Energy &amp; GHG'!$X$19,"-")=0,"-",IFERROR(T40*'Energy &amp; GHG'!$X$19,"-"))</f>
        <v>27.134510071215363</v>
      </c>
      <c r="P40" s="433">
        <f>IF(IFERROR(T40*'Energy &amp; GHG'!$Y$19,"-")=0,"-",IFERROR(T40*'Energy &amp; GHG'!$Y$19,"-"))</f>
        <v>4087.7478553129481</v>
      </c>
      <c r="Q40" s="434">
        <f>IF(IFERROR(T40*'Energy &amp; GHG'!$Z$19,"-")=0,"-",IFERROR(T40*'Energy &amp; GHG'!$Z$19,"-"))</f>
        <v>20.117634615836604</v>
      </c>
      <c r="R40" s="435">
        <v>0</v>
      </c>
      <c r="S40" s="435"/>
      <c r="T40" s="436">
        <v>4135</v>
      </c>
      <c r="U40" s="432">
        <f>IF(IFERROR(Z40*'Energy &amp; GHG'!$X$20,"-")=0,"-",IFERROR(Z40*'Energy &amp; GHG'!$X$20,"-"))</f>
        <v>477.51640936132549</v>
      </c>
      <c r="V40" s="433">
        <f>IF(IFERROR(Z40*'Energy &amp; GHG'!$Y$20,"-")=0,"-",IFERROR(Z40*'Energy &amp; GHG'!$Y$20,"-"))</f>
        <v>4857.4489281675596</v>
      </c>
      <c r="W40" s="434">
        <f>IF(IFERROR(Z40*'Energy &amp; GHG'!$Z$20,"-")=0,"-",IFERROR(Z40*'Energy &amp; GHG'!$Z$20,"-"))</f>
        <v>42.034662471114608</v>
      </c>
      <c r="X40" s="435">
        <v>0</v>
      </c>
      <c r="Y40" s="435"/>
      <c r="Z40" s="436">
        <v>5377</v>
      </c>
      <c r="AA40" s="432">
        <f>IF(IFERROR(AF40*'Energy &amp; GHG'!$X$21,"-")=0,"-",IFERROR(AF40*'Energy &amp; GHG'!$X$21,"-"))</f>
        <v>387.60605619752266</v>
      </c>
      <c r="AB40" s="433">
        <f>IF(IFERROR(AF40*'Energy &amp; GHG'!$Y$21,"-")=0,"-",IFERROR(AF40*'Energy &amp; GHG'!$Y$21,"-"))</f>
        <v>5065.6610482999422</v>
      </c>
      <c r="AC40" s="434">
        <f>IF(IFERROR(AF40*'Energy &amp; GHG'!$Z$21,"-")=0,"-",IFERROR(AF40*'Energy &amp; GHG'!$Z$21,"-"))</f>
        <v>91.732895502535541</v>
      </c>
      <c r="AD40" s="437"/>
      <c r="AE40" s="435"/>
      <c r="AF40" s="436">
        <v>5545</v>
      </c>
      <c r="AG40" s="432">
        <f>IF(IFERROR(AL40*'Energy &amp; GHG'!$X$22,"-")=0,"-",IFERROR(AL40*'Energy &amp; GHG'!$X$22,"-"))</f>
        <v>311.4090083073728</v>
      </c>
      <c r="AH40" s="433">
        <f>IF(IFERROR(AL40*'Energy &amp; GHG'!$Y$22,"-")=0,"-",IFERROR(AL40*'Energy &amp; GHG'!$Y$22,"-"))</f>
        <v>5149.7598650051923</v>
      </c>
      <c r="AI40" s="434">
        <f>IF(IFERROR(AL40*'Energy &amp; GHG'!$Z$22,"-")=0,"-",IFERROR(AL40*'Energy &amp; GHG'!$Z$22,"-"))</f>
        <v>139.8311266874351</v>
      </c>
      <c r="AJ40" s="437"/>
      <c r="AK40" s="435"/>
      <c r="AL40" s="436">
        <v>5601</v>
      </c>
      <c r="AM40" s="432">
        <f>IF(IFERROR(AR40*'Energy &amp; GHG'!$X$23,"-")=0,"-",IFERROR(AR40*'Energy &amp; GHG'!$X$23,"-"))</f>
        <v>341.77129027684953</v>
      </c>
      <c r="AN40" s="433">
        <f>IF(IFERROR(AR40*'Energy &amp; GHG'!$Y$23,"-")=0,"-",IFERROR(AR40*'Energy &amp; GHG'!$Y$23,"-"))</f>
        <v>3520.1502521416851</v>
      </c>
      <c r="AO40" s="434">
        <f>IF(IFERROR(AR40*'Energy &amp; GHG'!$Z$23,"-")=0,"-",IFERROR(AR40*'Energy &amp; GHG'!$Z$23,"-"))</f>
        <v>73.078457581465045</v>
      </c>
      <c r="AP40" s="435"/>
      <c r="AQ40" s="435"/>
      <c r="AR40" s="436">
        <v>3935</v>
      </c>
      <c r="AS40" s="432">
        <f>IF(IFERROR(AX40*'Energy &amp; GHG'!$X$24,"-")=0,"-",IFERROR(AX40*'Energy &amp; GHG'!$X$24,"-"))</f>
        <v>105.73753759398497</v>
      </c>
      <c r="AT40" s="433">
        <f>IF(IFERROR(AX40*'Energy &amp; GHG'!$Y$24,"-")=0,"-",IFERROR(AX40*'Energy &amp; GHG'!$Y$24,"-"))</f>
        <v>4417.7568233082702</v>
      </c>
      <c r="AU40" s="434">
        <f>IF(IFERROR(AX40*'Energy &amp; GHG'!$Z$24,"-")=0,"-",IFERROR(AX40*'Energy &amp; GHG'!$Z$24,"-"))</f>
        <v>165.50563909774436</v>
      </c>
      <c r="AV40" s="435"/>
      <c r="AW40" s="435"/>
      <c r="AX40" s="436">
        <v>4689</v>
      </c>
      <c r="AY40" s="432" t="str">
        <f>IF(IFERROR(BD40*'Energy &amp; GHG'!$X$25,"-")=0,"-",IFERROR(BD40*'Energy &amp; GHG'!$X$25,"-"))</f>
        <v>-</v>
      </c>
      <c r="AZ40" s="433" t="str">
        <f>IF(IFERROR(BD40*'Energy &amp; GHG'!$Y$25,"-")=0,"-",IFERROR(BD40*'Energy &amp; GHG'!$Y$25,"-"))</f>
        <v>-</v>
      </c>
      <c r="BA40" s="434" t="str">
        <f>IF(IFERROR(BD40*'Energy &amp; GHG'!$Z$25,"-")=0,"-",IFERROR(BD40*'Energy &amp; GHG'!$Z$25,"-"))</f>
        <v>-</v>
      </c>
      <c r="BB40" s="435"/>
      <c r="BC40" s="435"/>
      <c r="BD40" s="436"/>
      <c r="BE40" s="432" t="str">
        <f>IF(IFERROR(BJ40*'Energy &amp; GHG'!$X$26,"-")=0,"-",IFERROR(BJ40*'Energy &amp; GHG'!$X$26,"-"))</f>
        <v>-</v>
      </c>
      <c r="BF40" s="433" t="str">
        <f>IF(IFERROR(BJ40*'Energy &amp; GHG'!$Y$26,"-")=0,"-",IFERROR(BJ40*'Energy &amp; GHG'!$Y$26,"-"))</f>
        <v>-</v>
      </c>
      <c r="BG40" s="434" t="str">
        <f>IF(IFERROR(BJ40*'Energy &amp; GHG'!$Z$26,"-")=0,"-",IFERROR(BJ40*'Energy &amp; GHG'!$Z$26,"-"))</f>
        <v>-</v>
      </c>
      <c r="BH40" s="435"/>
      <c r="BI40" s="435"/>
      <c r="BJ40" s="436"/>
      <c r="BK40" s="432" t="str">
        <f>IF(IFERROR(BP40*'Energy &amp; GHG'!$X$27,"-")=0,"-",IFERROR(BP40*'Energy &amp; GHG'!$X$27,"-"))</f>
        <v>-</v>
      </c>
      <c r="BL40" s="433" t="str">
        <f>IF(IFERROR(BP40*'Energy &amp; GHG'!$Y$27,"-")=0,"-",IFERROR(BP40*'Energy &amp; GHG'!$Y$27,"-"))</f>
        <v>-</v>
      </c>
      <c r="BM40" s="434" t="str">
        <f>IF(IFERROR(BP40*'Energy &amp; GHG'!$Z$27,"-")=0,"-",IFERROR(BP40*'Energy &amp; GHG'!$Z$27,"-"))</f>
        <v>-</v>
      </c>
      <c r="BN40" s="435"/>
      <c r="BO40" s="435"/>
      <c r="BP40" s="436"/>
      <c r="BQ40" s="432" t="str">
        <f>IF(IFERROR(BV40*'Energy &amp; GHG'!$X$28,"-")=0,"-",IFERROR(BV40*'Energy &amp; GHG'!$X$28,"-"))</f>
        <v>-</v>
      </c>
      <c r="BR40" s="433" t="str">
        <f>IF(IFERROR(BV40*'Energy &amp; GHG'!$Y$28,"-")=0,"-",IFERROR(BV40*'Energy &amp; GHG'!$Y$28,"-"))</f>
        <v>-</v>
      </c>
      <c r="BS40" s="434" t="str">
        <f>IF(IFERROR(BV40*'Energy &amp; GHG'!$Z$28,"-")=0,"-",IFERROR(BV40*'Energy &amp; GHG'!$Z$28,"-"))</f>
        <v>-</v>
      </c>
      <c r="BT40" s="435"/>
      <c r="BU40" s="435"/>
      <c r="BV40" s="436"/>
      <c r="BW40" s="438">
        <f t="shared" ref="BW40:CA40" si="31">IF(SUM(C40,I40,O40,U40,AA40,AG40,AM40,AS40,AY40,BE40,BK40,BQ40)=0,"-",SUM(C40,I40,O40,U40,AA40,AG40,AM40,AS40,AY40,BE40,BK40,BQ40))</f>
        <v>1816.6441379016887</v>
      </c>
      <c r="BX40" s="433">
        <f t="shared" si="31"/>
        <v>35540.538261354843</v>
      </c>
      <c r="BY40" s="434">
        <f t="shared" si="31"/>
        <v>603.81760074346562</v>
      </c>
      <c r="BZ40" s="439" t="str">
        <f t="shared" si="31"/>
        <v>-</v>
      </c>
      <c r="CA40" s="440" t="str">
        <f t="shared" si="31"/>
        <v>-</v>
      </c>
      <c r="CB40" s="441">
        <f t="shared" si="2"/>
        <v>1.0785495433829796E-2</v>
      </c>
      <c r="CC40" s="442">
        <f t="shared" si="3"/>
        <v>1.0623811643137058E-2</v>
      </c>
      <c r="CD40" s="443">
        <f t="shared" si="4"/>
        <v>1.0497524352285565E-2</v>
      </c>
      <c r="CE40" s="444" t="str">
        <f t="shared" si="5"/>
        <v>-</v>
      </c>
      <c r="CF40" s="445" t="str">
        <f t="shared" si="6"/>
        <v>-</v>
      </c>
      <c r="CG40" s="412"/>
      <c r="CH40" s="412"/>
      <c r="CI40" s="412"/>
      <c r="CJ40" s="412"/>
      <c r="CK40" s="412"/>
    </row>
    <row r="41" spans="1:89" ht="15">
      <c r="A41" s="430">
        <v>27</v>
      </c>
      <c r="B41" s="431" t="s">
        <v>275</v>
      </c>
      <c r="C41" s="432">
        <f>IF(IFERROR(H41*'Energy &amp; GHG'!$X$17,"-")=0,"-",IFERROR(H41*'Energy &amp; GHG'!$X$17,"-"))</f>
        <v>7.9359080946262566</v>
      </c>
      <c r="D41" s="433">
        <f>IF(IFERROR(H41*'Energy &amp; GHG'!$Y$17,"-")=0,"-",IFERROR(H41*'Energy &amp; GHG'!$Y$17,"-"))</f>
        <v>1477.5905071423172</v>
      </c>
      <c r="E41" s="434">
        <f>IF(IFERROR(H41*'Energy &amp; GHG'!$Z$17,"-")=0,"-",IFERROR(H41*'Energy &amp; GHG'!$Z$17,"-"))</f>
        <v>14.473584763056458</v>
      </c>
      <c r="F41" s="435">
        <v>0</v>
      </c>
      <c r="G41" s="435"/>
      <c r="H41" s="436">
        <v>1500</v>
      </c>
      <c r="I41" s="432">
        <f>IFERROR(N41*'Energy &amp; GHG'!$X$18,"-")</f>
        <v>60.820799211582226</v>
      </c>
      <c r="J41" s="433">
        <f>IFERROR(N41*'Energy &amp; GHG'!$Y$18,"-")</f>
        <v>1727.0572776122206</v>
      </c>
      <c r="K41" s="434">
        <f>IFERROR(N41*'Energy &amp; GHG'!$Z$18,"-")</f>
        <v>12.121923176197292</v>
      </c>
      <c r="L41" s="435">
        <v>0</v>
      </c>
      <c r="M41" s="435"/>
      <c r="N41" s="436">
        <v>1800</v>
      </c>
      <c r="O41" s="432">
        <f>IF(IFERROR(T41*'Energy &amp; GHG'!$X$19,"-")=0,"-",IFERROR(T41*'Energy &amp; GHG'!$X$19,"-"))</f>
        <v>9.8432321902836861</v>
      </c>
      <c r="P41" s="433">
        <f>IF(IFERROR(T41*'Energy &amp; GHG'!$Y$19,"-")=0,"-",IFERROR(T41*'Energy &amp; GHG'!$Y$19,"-"))</f>
        <v>1482.8589559780949</v>
      </c>
      <c r="Q41" s="434">
        <f>IF(IFERROR(T41*'Energy &amp; GHG'!$Z$19,"-")=0,"-",IFERROR(T41*'Energy &amp; GHG'!$Z$19,"-"))</f>
        <v>7.2978118316214999</v>
      </c>
      <c r="R41" s="435">
        <v>0</v>
      </c>
      <c r="S41" s="435"/>
      <c r="T41" s="436">
        <v>1500</v>
      </c>
      <c r="U41" s="432">
        <f>IF(IFERROR(Z41*'Energy &amp; GHG'!$X$20,"-")=0,"-",IFERROR(Z41*'Energy &amp; GHG'!$X$20,"-"))</f>
        <v>133.21082649097792</v>
      </c>
      <c r="V41" s="433">
        <f>IF(IFERROR(Z41*'Energy &amp; GHG'!$Y$20,"-")=0,"-",IFERROR(Z41*'Energy &amp; GHG'!$Y$20,"-"))</f>
        <v>1355.062933280889</v>
      </c>
      <c r="W41" s="434">
        <f>IF(IFERROR(Z41*'Energy &amp; GHG'!$Z$20,"-")=0,"-",IFERROR(Z41*'Energy &amp; GHG'!$Z$20,"-"))</f>
        <v>11.726240228133141</v>
      </c>
      <c r="X41" s="435">
        <v>0</v>
      </c>
      <c r="Y41" s="435"/>
      <c r="Z41" s="436">
        <v>1500</v>
      </c>
      <c r="AA41" s="432">
        <f>IF(IFERROR(AF41*'Energy &amp; GHG'!$X$21,"-")=0,"-",IFERROR(AF41*'Energy &amp; GHG'!$X$21,"-"))</f>
        <v>125.823426718763</v>
      </c>
      <c r="AB41" s="433">
        <f>IF(IFERROR(AF41*'Energy &amp; GHG'!$Y$21,"-")=0,"-",IFERROR(AF41*'Energy &amp; GHG'!$Y$21,"-"))</f>
        <v>1644.3985368692327</v>
      </c>
      <c r="AC41" s="434">
        <f>IF(IFERROR(AF41*'Energy &amp; GHG'!$Z$21,"-")=0,"-",IFERROR(AF41*'Energy &amp; GHG'!$Z$21,"-"))</f>
        <v>29.778036412004326</v>
      </c>
      <c r="AD41" s="437"/>
      <c r="AE41" s="435"/>
      <c r="AF41" s="436">
        <v>1800</v>
      </c>
      <c r="AG41" s="432">
        <f>IF(IFERROR(AL41*'Energy &amp; GHG'!$X$22,"-")=0,"-",IFERROR(AL41*'Energy &amp; GHG'!$X$22,"-"))</f>
        <v>100.07788161993768</v>
      </c>
      <c r="AH41" s="433">
        <f>IF(IFERROR(AL41*'Energy &amp; GHG'!$Y$22,"-")=0,"-",IFERROR(AL41*'Energy &amp; GHG'!$Y$22,"-"))</f>
        <v>1654.9844236760125</v>
      </c>
      <c r="AI41" s="434">
        <f>IF(IFERROR(AL41*'Energy &amp; GHG'!$Z$22,"-")=0,"-",IFERROR(AL41*'Energy &amp; GHG'!$Z$22,"-"))</f>
        <v>44.937694704049846</v>
      </c>
      <c r="AJ41" s="437"/>
      <c r="AK41" s="435"/>
      <c r="AL41" s="436">
        <v>1800</v>
      </c>
      <c r="AM41" s="432">
        <f>IF(IFERROR(AR41*'Energy &amp; GHG'!$X$23,"-")=0,"-",IFERROR(AR41*'Energy &amp; GHG'!$X$23,"-"))</f>
        <v>217.13550843510134</v>
      </c>
      <c r="AN41" s="433">
        <f>IF(IFERROR(AR41*'Energy &amp; GHG'!$Y$23,"-")=0,"-",IFERROR(AR41*'Energy &amp; GHG'!$Y$23,"-"))</f>
        <v>2236.435992466128</v>
      </c>
      <c r="AO41" s="434">
        <f>IF(IFERROR(AR41*'Energy &amp; GHG'!$Z$23,"-")=0,"-",IFERROR(AR41*'Energy &amp; GHG'!$Z$23,"-"))</f>
        <v>46.428499098770679</v>
      </c>
      <c r="AP41" s="435"/>
      <c r="AQ41" s="435"/>
      <c r="AR41" s="436">
        <v>2500</v>
      </c>
      <c r="AS41" s="432">
        <f>IF(IFERROR(AX41*'Energy &amp; GHG'!$X$24,"-")=0,"-",IFERROR(AX41*'Energy &amp; GHG'!$X$24,"-"))</f>
        <v>54.052650375939855</v>
      </c>
      <c r="AT41" s="433">
        <f>IF(IFERROR(AX41*'Energy &amp; GHG'!$Y$24,"-")=0,"-",IFERROR(AX41*'Energy &amp; GHG'!$Y$24,"-"))</f>
        <v>2258.3414598997492</v>
      </c>
      <c r="AU41" s="434">
        <f>IF(IFERROR(AX41*'Energy &amp; GHG'!$Z$24,"-")=0,"-",IFERROR(AX41*'Energy &amp; GHG'!$Z$24,"-"))</f>
        <v>84.605889724310771</v>
      </c>
      <c r="AV41" s="435"/>
      <c r="AW41" s="435"/>
      <c r="AX41" s="436">
        <v>2397</v>
      </c>
      <c r="AY41" s="432" t="str">
        <f>IF(IFERROR(BD41*'Energy &amp; GHG'!$X$25,"-")=0,"-",IFERROR(BD41*'Energy &amp; GHG'!$X$25,"-"))</f>
        <v>-</v>
      </c>
      <c r="AZ41" s="433" t="str">
        <f>IF(IFERROR(BD41*'Energy &amp; GHG'!$Y$25,"-")=0,"-",IFERROR(BD41*'Energy &amp; GHG'!$Y$25,"-"))</f>
        <v>-</v>
      </c>
      <c r="BA41" s="434" t="str">
        <f>IF(IFERROR(BD41*'Energy &amp; GHG'!$Z$25,"-")=0,"-",IFERROR(BD41*'Energy &amp; GHG'!$Z$25,"-"))</f>
        <v>-</v>
      </c>
      <c r="BB41" s="435"/>
      <c r="BC41" s="435"/>
      <c r="BD41" s="436"/>
      <c r="BE41" s="432" t="str">
        <f>IF(IFERROR(BJ41*'Energy &amp; GHG'!$X$26,"-")=0,"-",IFERROR(BJ41*'Energy &amp; GHG'!$X$26,"-"))</f>
        <v>-</v>
      </c>
      <c r="BF41" s="433" t="str">
        <f>IF(IFERROR(BJ41*'Energy &amp; GHG'!$Y$26,"-")=0,"-",IFERROR(BJ41*'Energy &amp; GHG'!$Y$26,"-"))</f>
        <v>-</v>
      </c>
      <c r="BG41" s="434" t="str">
        <f>IF(IFERROR(BJ41*'Energy &amp; GHG'!$Z$26,"-")=0,"-",IFERROR(BJ41*'Energy &amp; GHG'!$Z$26,"-"))</f>
        <v>-</v>
      </c>
      <c r="BH41" s="435"/>
      <c r="BI41" s="435"/>
      <c r="BJ41" s="436"/>
      <c r="BK41" s="432" t="str">
        <f>IF(IFERROR(BP41*'Energy &amp; GHG'!$X$27,"-")=0,"-",IFERROR(BP41*'Energy &amp; GHG'!$X$27,"-"))</f>
        <v>-</v>
      </c>
      <c r="BL41" s="433" t="str">
        <f>IF(IFERROR(BP41*'Energy &amp; GHG'!$Y$27,"-")=0,"-",IFERROR(BP41*'Energy &amp; GHG'!$Y$27,"-"))</f>
        <v>-</v>
      </c>
      <c r="BM41" s="434" t="str">
        <f>IF(IFERROR(BP41*'Energy &amp; GHG'!$Z$27,"-")=0,"-",IFERROR(BP41*'Energy &amp; GHG'!$Z$27,"-"))</f>
        <v>-</v>
      </c>
      <c r="BN41" s="435"/>
      <c r="BO41" s="435"/>
      <c r="BP41" s="436"/>
      <c r="BQ41" s="432" t="str">
        <f>IF(IFERROR(BV41*'Energy &amp; GHG'!$X$28,"-")=0,"-",IFERROR(BV41*'Energy &amp; GHG'!$X$28,"-"))</f>
        <v>-</v>
      </c>
      <c r="BR41" s="433" t="str">
        <f>IF(IFERROR(BV41*'Energy &amp; GHG'!$Y$28,"-")=0,"-",IFERROR(BV41*'Energy &amp; GHG'!$Y$28,"-"))</f>
        <v>-</v>
      </c>
      <c r="BS41" s="434" t="str">
        <f>IF(IFERROR(BV41*'Energy &amp; GHG'!$Z$28,"-")=0,"-",IFERROR(BV41*'Energy &amp; GHG'!$Z$28,"-"))</f>
        <v>-</v>
      </c>
      <c r="BT41" s="435"/>
      <c r="BU41" s="435"/>
      <c r="BV41" s="436"/>
      <c r="BW41" s="438">
        <f t="shared" ref="BW41:CA41" si="32">IF(SUM(C41,I41,O41,U41,AA41,AG41,AM41,AS41,AY41,BE41,BK41,BQ41)=0,"-",SUM(C41,I41,O41,U41,AA41,AG41,AM41,AS41,AY41,BE41,BK41,BQ41))</f>
        <v>708.9002331372119</v>
      </c>
      <c r="BX41" s="433">
        <f t="shared" si="32"/>
        <v>13836.730086924643</v>
      </c>
      <c r="BY41" s="434">
        <f t="shared" si="32"/>
        <v>251.36967993814403</v>
      </c>
      <c r="BZ41" s="439" t="str">
        <f t="shared" si="32"/>
        <v>-</v>
      </c>
      <c r="CA41" s="440" t="str">
        <f t="shared" si="32"/>
        <v>-</v>
      </c>
      <c r="CB41" s="441">
        <f t="shared" si="2"/>
        <v>4.2087715849366018E-3</v>
      </c>
      <c r="CC41" s="442">
        <f t="shared" si="3"/>
        <v>4.1360885735446124E-3</v>
      </c>
      <c r="CD41" s="443">
        <f t="shared" si="4"/>
        <v>4.3701265635977754E-3</v>
      </c>
      <c r="CE41" s="444" t="str">
        <f t="shared" si="5"/>
        <v>-</v>
      </c>
      <c r="CF41" s="445" t="str">
        <f t="shared" si="6"/>
        <v>-</v>
      </c>
      <c r="CG41" s="412"/>
      <c r="CH41" s="412"/>
      <c r="CI41" s="412"/>
      <c r="CJ41" s="412"/>
      <c r="CK41" s="412"/>
    </row>
    <row r="42" spans="1:89" ht="15">
      <c r="A42" s="430">
        <v>28</v>
      </c>
      <c r="B42" s="447" t="s">
        <v>276</v>
      </c>
      <c r="C42" s="432">
        <f>IF(IFERROR(H42*'Energy &amp; GHG'!$X$17,"-")=0,"-",IFERROR(H42*'Energy &amp; GHG'!$X$17,"-"))</f>
        <v>4.4970145869548785</v>
      </c>
      <c r="D42" s="433">
        <f>IF(IFERROR(H42*'Energy &amp; GHG'!$Y$17,"-")=0,"-",IFERROR(H42*'Energy &amp; GHG'!$Y$17,"-"))</f>
        <v>837.30128738064639</v>
      </c>
      <c r="E42" s="434">
        <f>IF(IFERROR(H42*'Energy &amp; GHG'!$Z$17,"-")=0,"-",IFERROR(H42*'Energy &amp; GHG'!$Z$17,"-"))</f>
        <v>8.2016980323986601</v>
      </c>
      <c r="F42" s="435">
        <v>0</v>
      </c>
      <c r="G42" s="435"/>
      <c r="H42" s="436">
        <v>850</v>
      </c>
      <c r="I42" s="432">
        <f>IFERROR(N42*'Energy &amp; GHG'!$X$18,"-")</f>
        <v>28.720932961024939</v>
      </c>
      <c r="J42" s="433">
        <f>IFERROR(N42*'Energy &amp; GHG'!$Y$18,"-")</f>
        <v>815.55482553910417</v>
      </c>
      <c r="K42" s="434">
        <f>IFERROR(N42*'Energy &amp; GHG'!$Z$18,"-")</f>
        <v>5.7242414998709439</v>
      </c>
      <c r="L42" s="435">
        <v>0</v>
      </c>
      <c r="M42" s="435"/>
      <c r="N42" s="436">
        <v>850</v>
      </c>
      <c r="O42" s="432">
        <f>IF(IFERROR(T42*'Energy &amp; GHG'!$X$19,"-")=0,"-",IFERROR(T42*'Energy &amp; GHG'!$X$19,"-"))</f>
        <v>7.2183702728747035</v>
      </c>
      <c r="P42" s="433">
        <f>IF(IFERROR(T42*'Energy &amp; GHG'!$Y$19,"-")=0,"-",IFERROR(T42*'Energy &amp; GHG'!$Y$19,"-"))</f>
        <v>1087.4299010506029</v>
      </c>
      <c r="Q42" s="434">
        <f>IF(IFERROR(T42*'Energy &amp; GHG'!$Z$19,"-")=0,"-",IFERROR(T42*'Energy &amp; GHG'!$Z$19,"-"))</f>
        <v>5.3517286765224332</v>
      </c>
      <c r="R42" s="435">
        <v>0</v>
      </c>
      <c r="S42" s="435"/>
      <c r="T42" s="436">
        <v>1100</v>
      </c>
      <c r="U42" s="432">
        <f>IF(IFERROR(Z42*'Energy &amp; GHG'!$X$20,"-")=0,"-",IFERROR(Z42*'Energy &amp; GHG'!$X$20,"-"))</f>
        <v>97.687939426717136</v>
      </c>
      <c r="V42" s="433">
        <f>IF(IFERROR(Z42*'Energy &amp; GHG'!$Y$20,"-")=0,"-",IFERROR(Z42*'Energy &amp; GHG'!$Y$20,"-"))</f>
        <v>993.71281773931855</v>
      </c>
      <c r="W42" s="434">
        <f>IF(IFERROR(Z42*'Energy &amp; GHG'!$Z$20,"-")=0,"-",IFERROR(Z42*'Energy &amp; GHG'!$Z$20,"-"))</f>
        <v>8.5992428339643041</v>
      </c>
      <c r="X42" s="435">
        <v>0</v>
      </c>
      <c r="Y42" s="435"/>
      <c r="Z42" s="436">
        <v>1100</v>
      </c>
      <c r="AA42" s="432">
        <f>IF(IFERROR(AF42*'Energy &amp; GHG'!$X$21,"-")=0,"-",IFERROR(AF42*'Energy &amp; GHG'!$X$21,"-"))</f>
        <v>79.967777870147145</v>
      </c>
      <c r="AB42" s="433">
        <f>IF(IFERROR(AF42*'Energy &amp; GHG'!$Y$21,"-")=0,"-",IFERROR(AF42*'Energy &amp; GHG'!$Y$21,"-"))</f>
        <v>1045.1066256546678</v>
      </c>
      <c r="AC42" s="434">
        <f>IF(IFERROR(AF42*'Energy &amp; GHG'!$Z$21,"-")=0,"-",IFERROR(AF42*'Energy &amp; GHG'!$Z$21,"-"))</f>
        <v>18.925596475184971</v>
      </c>
      <c r="AD42" s="437"/>
      <c r="AE42" s="435"/>
      <c r="AF42" s="436">
        <v>1144</v>
      </c>
      <c r="AG42" s="432">
        <f>IF(IFERROR(AL42*'Energy &amp; GHG'!$X$22,"-")=0,"-",IFERROR(AL42*'Energy &amp; GHG'!$X$22,"-"))</f>
        <v>61.158705434406365</v>
      </c>
      <c r="AH42" s="433">
        <f>IF(IFERROR(AL42*'Energy &amp; GHG'!$Y$22,"-")=0,"-",IFERROR(AL42*'Energy &amp; GHG'!$Y$22,"-"))</f>
        <v>1011.3793700242298</v>
      </c>
      <c r="AI42" s="434">
        <f>IF(IFERROR(AL42*'Energy &amp; GHG'!$Z$22,"-")=0,"-",IFERROR(AL42*'Energy &amp; GHG'!$Z$22,"-"))</f>
        <v>27.461924541363793</v>
      </c>
      <c r="AJ42" s="437"/>
      <c r="AK42" s="435"/>
      <c r="AL42" s="436">
        <v>1100</v>
      </c>
      <c r="AM42" s="432">
        <f>IF(IFERROR(AR42*'Energy &amp; GHG'!$X$23,"-")=0,"-",IFERROR(AR42*'Energy &amp; GHG'!$X$23,"-"))</f>
        <v>60.797942361828376</v>
      </c>
      <c r="AN42" s="433">
        <f>IF(IFERROR(AR42*'Energy &amp; GHG'!$Y$23,"-")=0,"-",IFERROR(AR42*'Energy &amp; GHG'!$Y$23,"-"))</f>
        <v>626.20207789051585</v>
      </c>
      <c r="AO42" s="434">
        <f>IF(IFERROR(AR42*'Energy &amp; GHG'!$Z$23,"-")=0,"-",IFERROR(AR42*'Energy &amp; GHG'!$Z$23,"-"))</f>
        <v>12.999979747655789</v>
      </c>
      <c r="AP42" s="435"/>
      <c r="AQ42" s="435"/>
      <c r="AR42" s="436">
        <v>700</v>
      </c>
      <c r="AS42" s="432">
        <f>IF(IFERROR(AX42*'Energy &amp; GHG'!$X$24,"-")=0,"-",IFERROR(AX42*'Energy &amp; GHG'!$X$24,"-"))</f>
        <v>15.785087719298247</v>
      </c>
      <c r="AT42" s="433">
        <f>IF(IFERROR(AX42*'Energy &amp; GHG'!$Y$24,"-")=0,"-",IFERROR(AX42*'Energy &amp; GHG'!$Y$24,"-"))</f>
        <v>659.50730994152048</v>
      </c>
      <c r="AU42" s="434">
        <f>IF(IFERROR(AX42*'Energy &amp; GHG'!$Z$24,"-")=0,"-",IFERROR(AX42*'Energy &amp; GHG'!$Z$24,"-"))</f>
        <v>24.707602339181285</v>
      </c>
      <c r="AV42" s="435"/>
      <c r="AW42" s="435"/>
      <c r="AX42" s="436">
        <v>700</v>
      </c>
      <c r="AY42" s="432" t="str">
        <f>IF(IFERROR(BD42*'Energy &amp; GHG'!$X$25,"-")=0,"-",IFERROR(BD42*'Energy &amp; GHG'!$X$25,"-"))</f>
        <v>-</v>
      </c>
      <c r="AZ42" s="433" t="str">
        <f>IF(IFERROR(BD42*'Energy &amp; GHG'!$Y$25,"-")=0,"-",IFERROR(BD42*'Energy &amp; GHG'!$Y$25,"-"))</f>
        <v>-</v>
      </c>
      <c r="BA42" s="434" t="str">
        <f>IF(IFERROR(BD42*'Energy &amp; GHG'!$Z$25,"-")=0,"-",IFERROR(BD42*'Energy &amp; GHG'!$Z$25,"-"))</f>
        <v>-</v>
      </c>
      <c r="BB42" s="435"/>
      <c r="BC42" s="435"/>
      <c r="BD42" s="436"/>
      <c r="BE42" s="432" t="str">
        <f>IF(IFERROR(BJ42*'Energy &amp; GHG'!$X$26,"-")=0,"-",IFERROR(BJ42*'Energy &amp; GHG'!$X$26,"-"))</f>
        <v>-</v>
      </c>
      <c r="BF42" s="433" t="str">
        <f>IF(IFERROR(BJ42*'Energy &amp; GHG'!$Y$26,"-")=0,"-",IFERROR(BJ42*'Energy &amp; GHG'!$Y$26,"-"))</f>
        <v>-</v>
      </c>
      <c r="BG42" s="434" t="str">
        <f>IF(IFERROR(BJ42*'Energy &amp; GHG'!$Z$26,"-")=0,"-",IFERROR(BJ42*'Energy &amp; GHG'!$Z$26,"-"))</f>
        <v>-</v>
      </c>
      <c r="BH42" s="435"/>
      <c r="BI42" s="435"/>
      <c r="BJ42" s="436"/>
      <c r="BK42" s="432" t="str">
        <f>IF(IFERROR(BP42*'Energy &amp; GHG'!$X$27,"-")=0,"-",IFERROR(BP42*'Energy &amp; GHG'!$X$27,"-"))</f>
        <v>-</v>
      </c>
      <c r="BL42" s="433" t="str">
        <f>IF(IFERROR(BP42*'Energy &amp; GHG'!$Y$27,"-")=0,"-",IFERROR(BP42*'Energy &amp; GHG'!$Y$27,"-"))</f>
        <v>-</v>
      </c>
      <c r="BM42" s="434" t="str">
        <f>IF(IFERROR(BP42*'Energy &amp; GHG'!$Z$27,"-")=0,"-",IFERROR(BP42*'Energy &amp; GHG'!$Z$27,"-"))</f>
        <v>-</v>
      </c>
      <c r="BN42" s="435"/>
      <c r="BO42" s="435"/>
      <c r="BP42" s="436"/>
      <c r="BQ42" s="432" t="str">
        <f>IF(IFERROR(BV42*'Energy &amp; GHG'!$X$28,"-")=0,"-",IFERROR(BV42*'Energy &amp; GHG'!$X$28,"-"))</f>
        <v>-</v>
      </c>
      <c r="BR42" s="433" t="str">
        <f>IF(IFERROR(BV42*'Energy &amp; GHG'!$Y$28,"-")=0,"-",IFERROR(BV42*'Energy &amp; GHG'!$Y$28,"-"))</f>
        <v>-</v>
      </c>
      <c r="BS42" s="434" t="str">
        <f>IF(IFERROR(BV42*'Energy &amp; GHG'!$Z$28,"-")=0,"-",IFERROR(BV42*'Energy &amp; GHG'!$Z$28,"-"))</f>
        <v>-</v>
      </c>
      <c r="BT42" s="435"/>
      <c r="BU42" s="435"/>
      <c r="BV42" s="436"/>
      <c r="BW42" s="438">
        <f t="shared" ref="BW42:CA42" si="33">IF(SUM(C42,I42,O42,U42,AA42,AG42,AM42,AS42,AY42,BE42,BK42,BQ42)=0,"-",SUM(C42,I42,O42,U42,AA42,AG42,AM42,AS42,AY42,BE42,BK42,BQ42))</f>
        <v>355.83377063325185</v>
      </c>
      <c r="BX42" s="433">
        <f t="shared" si="33"/>
        <v>7076.1942152206057</v>
      </c>
      <c r="BY42" s="434">
        <f t="shared" si="33"/>
        <v>111.97201414614219</v>
      </c>
      <c r="BZ42" s="439" t="str">
        <f t="shared" si="33"/>
        <v>-</v>
      </c>
      <c r="CA42" s="440" t="str">
        <f t="shared" si="33"/>
        <v>-</v>
      </c>
      <c r="CB42" s="441">
        <f t="shared" si="2"/>
        <v>2.1126006069632714E-3</v>
      </c>
      <c r="CC42" s="442">
        <f t="shared" si="3"/>
        <v>2.1152227335426398E-3</v>
      </c>
      <c r="CD42" s="443">
        <f t="shared" si="4"/>
        <v>1.9466622765323747E-3</v>
      </c>
      <c r="CE42" s="444" t="str">
        <f t="shared" si="5"/>
        <v>-</v>
      </c>
      <c r="CF42" s="445" t="str">
        <f t="shared" si="6"/>
        <v>-</v>
      </c>
      <c r="CG42" s="412"/>
      <c r="CH42" s="412"/>
      <c r="CI42" s="412"/>
      <c r="CJ42" s="412"/>
      <c r="CK42" s="412"/>
    </row>
    <row r="43" spans="1:89" ht="15">
      <c r="A43" s="430">
        <v>29</v>
      </c>
      <c r="B43" s="431" t="s">
        <v>277</v>
      </c>
      <c r="C43" s="432">
        <f>IF(IFERROR(H43*'Energy &amp; GHG'!$X$17,"-")=0,"-",IFERROR(H43*'Energy &amp; GHG'!$X$17,"-"))</f>
        <v>13.226513491043761</v>
      </c>
      <c r="D43" s="433">
        <f>IF(IFERROR(H43*'Energy &amp; GHG'!$Y$17,"-")=0,"-",IFERROR(H43*'Energy &amp; GHG'!$Y$17,"-"))</f>
        <v>2462.6508452371954</v>
      </c>
      <c r="E43" s="434">
        <f>IF(IFERROR(H43*'Energy &amp; GHG'!$Z$17,"-")=0,"-",IFERROR(H43*'Energy &amp; GHG'!$Z$17,"-"))</f>
        <v>24.122641271760763</v>
      </c>
      <c r="F43" s="435">
        <v>0</v>
      </c>
      <c r="G43" s="435"/>
      <c r="H43" s="436">
        <v>2500</v>
      </c>
      <c r="I43" s="432">
        <f>IFERROR(N43*'Energy &amp; GHG'!$X$18,"-")</f>
        <v>101.36799868597038</v>
      </c>
      <c r="J43" s="433">
        <f>IFERROR(N43*'Energy &amp; GHG'!$Y$18,"-")</f>
        <v>2878.4287960203678</v>
      </c>
      <c r="K43" s="434">
        <f>IFERROR(N43*'Energy &amp; GHG'!$Z$18,"-")</f>
        <v>20.203205293662155</v>
      </c>
      <c r="L43" s="435">
        <v>0</v>
      </c>
      <c r="M43" s="435"/>
      <c r="N43" s="436">
        <v>3000</v>
      </c>
      <c r="O43" s="432">
        <f>IF(IFERROR(T43*'Energy &amp; GHG'!$X$19,"-")=0,"-",IFERROR(T43*'Energy &amp; GHG'!$X$19,"-"))</f>
        <v>26.248619174089828</v>
      </c>
      <c r="P43" s="433">
        <f>IF(IFERROR(T43*'Energy &amp; GHG'!$Y$19,"-")=0,"-",IFERROR(T43*'Energy &amp; GHG'!$Y$19,"-"))</f>
        <v>3954.2905492749196</v>
      </c>
      <c r="Q43" s="434">
        <f>IF(IFERROR(T43*'Energy &amp; GHG'!$Z$19,"-")=0,"-",IFERROR(T43*'Energy &amp; GHG'!$Z$19,"-"))</f>
        <v>19.460831550990669</v>
      </c>
      <c r="R43" s="435">
        <v>0</v>
      </c>
      <c r="S43" s="435"/>
      <c r="T43" s="436">
        <v>4000</v>
      </c>
      <c r="U43" s="432">
        <f>IF(IFERROR(Z43*'Energy &amp; GHG'!$X$20,"-")=0,"-",IFERROR(Z43*'Energy &amp; GHG'!$X$20,"-"))</f>
        <v>355.22887064260777</v>
      </c>
      <c r="V43" s="433">
        <f>IF(IFERROR(Z43*'Energy &amp; GHG'!$Y$20,"-")=0,"-",IFERROR(Z43*'Energy &amp; GHG'!$Y$20,"-"))</f>
        <v>3613.5011554157036</v>
      </c>
      <c r="W43" s="434">
        <f>IF(IFERROR(Z43*'Energy &amp; GHG'!$Z$20,"-")=0,"-",IFERROR(Z43*'Energy &amp; GHG'!$Z$20,"-"))</f>
        <v>31.269973941688381</v>
      </c>
      <c r="X43" s="435">
        <v>0</v>
      </c>
      <c r="Y43" s="435"/>
      <c r="Z43" s="436">
        <v>4000</v>
      </c>
      <c r="AA43" s="432">
        <f>IF(IFERROR(AF43*'Energy &amp; GHG'!$X$21,"-")=0,"-",IFERROR(AF43*'Energy &amp; GHG'!$X$21,"-"))</f>
        <v>174.75475933161528</v>
      </c>
      <c r="AB43" s="433">
        <f>IF(IFERROR(AF43*'Energy &amp; GHG'!$Y$21,"-")=0,"-",IFERROR(AF43*'Energy &amp; GHG'!$Y$21,"-"))</f>
        <v>2283.8868567628233</v>
      </c>
      <c r="AC43" s="434">
        <f>IF(IFERROR(AF43*'Energy &amp; GHG'!$Z$21,"-")=0,"-",IFERROR(AF43*'Energy &amp; GHG'!$Z$21,"-"))</f>
        <v>41.35838390556156</v>
      </c>
      <c r="AD43" s="437"/>
      <c r="AE43" s="435"/>
      <c r="AF43" s="436">
        <v>2500</v>
      </c>
      <c r="AG43" s="432">
        <f>IF(IFERROR(AL43*'Energy &amp; GHG'!$X$22,"-")=0,"-",IFERROR(AL43*'Energy &amp; GHG'!$X$22,"-"))</f>
        <v>138.99705780546901</v>
      </c>
      <c r="AH43" s="433">
        <f>IF(IFERROR(AL43*'Energy &amp; GHG'!$Y$22,"-")=0,"-",IFERROR(AL43*'Energy &amp; GHG'!$Y$22,"-"))</f>
        <v>2298.5894773277951</v>
      </c>
      <c r="AI43" s="434">
        <f>IF(IFERROR(AL43*'Energy &amp; GHG'!$Z$22,"-")=0,"-",IFERROR(AL43*'Energy &amp; GHG'!$Z$22,"-"))</f>
        <v>62.413464866735893</v>
      </c>
      <c r="AJ43" s="437"/>
      <c r="AK43" s="435"/>
      <c r="AL43" s="436">
        <v>2500</v>
      </c>
      <c r="AM43" s="432">
        <f>IF(IFERROR(AR43*'Energy &amp; GHG'!$X$23,"-")=0,"-",IFERROR(AR43*'Energy &amp; GHG'!$X$23,"-"))</f>
        <v>173.70840674808107</v>
      </c>
      <c r="AN43" s="433">
        <f>IF(IFERROR(AR43*'Energy &amp; GHG'!$Y$23,"-")=0,"-",IFERROR(AR43*'Energy &amp; GHG'!$Y$23,"-"))</f>
        <v>1789.1487939729022</v>
      </c>
      <c r="AO43" s="434">
        <f>IF(IFERROR(AR43*'Energy &amp; GHG'!$Z$23,"-")=0,"-",IFERROR(AR43*'Energy &amp; GHG'!$Z$23,"-"))</f>
        <v>37.142799279016543</v>
      </c>
      <c r="AP43" s="435"/>
      <c r="AQ43" s="435"/>
      <c r="AR43" s="436">
        <v>2000</v>
      </c>
      <c r="AS43" s="432">
        <f>IF(IFERROR(AX43*'Energy &amp; GHG'!$X$24,"-")=0,"-",IFERROR(AX43*'Energy &amp; GHG'!$X$24,"-"))</f>
        <v>83.345263157894735</v>
      </c>
      <c r="AT43" s="433">
        <f>IF(IFERROR(AX43*'Energy &amp; GHG'!$Y$24,"-")=0,"-",IFERROR(AX43*'Energy &amp; GHG'!$Y$24,"-"))</f>
        <v>3482.1985964912278</v>
      </c>
      <c r="AU43" s="434">
        <f>IF(IFERROR(AX43*'Energy &amp; GHG'!$Z$24,"-")=0,"-",IFERROR(AX43*'Energy &amp; GHG'!$Z$24,"-"))</f>
        <v>130.45614035087718</v>
      </c>
      <c r="AV43" s="435"/>
      <c r="AW43" s="435"/>
      <c r="AX43" s="436">
        <v>3696</v>
      </c>
      <c r="AY43" s="432" t="str">
        <f>IF(IFERROR(BD43*'Energy &amp; GHG'!$X$25,"-")=0,"-",IFERROR(BD43*'Energy &amp; GHG'!$X$25,"-"))</f>
        <v>-</v>
      </c>
      <c r="AZ43" s="433" t="str">
        <f>IF(IFERROR(BD43*'Energy &amp; GHG'!$Y$25,"-")=0,"-",IFERROR(BD43*'Energy &amp; GHG'!$Y$25,"-"))</f>
        <v>-</v>
      </c>
      <c r="BA43" s="434" t="str">
        <f>IF(IFERROR(BD43*'Energy &amp; GHG'!$Z$25,"-")=0,"-",IFERROR(BD43*'Energy &amp; GHG'!$Z$25,"-"))</f>
        <v>-</v>
      </c>
      <c r="BB43" s="435"/>
      <c r="BC43" s="435"/>
      <c r="BD43" s="436"/>
      <c r="BE43" s="432" t="str">
        <f>IF(IFERROR(BJ43*'Energy &amp; GHG'!$X$26,"-")=0,"-",IFERROR(BJ43*'Energy &amp; GHG'!$X$26,"-"))</f>
        <v>-</v>
      </c>
      <c r="BF43" s="433" t="str">
        <f>IF(IFERROR(BJ43*'Energy &amp; GHG'!$Y$26,"-")=0,"-",IFERROR(BJ43*'Energy &amp; GHG'!$Y$26,"-"))</f>
        <v>-</v>
      </c>
      <c r="BG43" s="434" t="str">
        <f>IF(IFERROR(BJ43*'Energy &amp; GHG'!$Z$26,"-")=0,"-",IFERROR(BJ43*'Energy &amp; GHG'!$Z$26,"-"))</f>
        <v>-</v>
      </c>
      <c r="BH43" s="435"/>
      <c r="BI43" s="435"/>
      <c r="BJ43" s="436"/>
      <c r="BK43" s="432" t="str">
        <f>IF(IFERROR(BP43*'Energy &amp; GHG'!$X$27,"-")=0,"-",IFERROR(BP43*'Energy &amp; GHG'!$X$27,"-"))</f>
        <v>-</v>
      </c>
      <c r="BL43" s="433" t="str">
        <f>IF(IFERROR(BP43*'Energy &amp; GHG'!$Y$27,"-")=0,"-",IFERROR(BP43*'Energy &amp; GHG'!$Y$27,"-"))</f>
        <v>-</v>
      </c>
      <c r="BM43" s="434" t="str">
        <f>IF(IFERROR(BP43*'Energy &amp; GHG'!$Z$27,"-")=0,"-",IFERROR(BP43*'Energy &amp; GHG'!$Z$27,"-"))</f>
        <v>-</v>
      </c>
      <c r="BN43" s="435"/>
      <c r="BO43" s="435"/>
      <c r="BP43" s="436"/>
      <c r="BQ43" s="432" t="str">
        <f>IF(IFERROR(BV43*'Energy &amp; GHG'!$X$28,"-")=0,"-",IFERROR(BV43*'Energy &amp; GHG'!$X$28,"-"))</f>
        <v>-</v>
      </c>
      <c r="BR43" s="433" t="str">
        <f>IF(IFERROR(BV43*'Energy &amp; GHG'!$Y$28,"-")=0,"-",IFERROR(BV43*'Energy &amp; GHG'!$Y$28,"-"))</f>
        <v>-</v>
      </c>
      <c r="BS43" s="434" t="str">
        <f>IF(IFERROR(BV43*'Energy &amp; GHG'!$Z$28,"-")=0,"-",IFERROR(BV43*'Energy &amp; GHG'!$Z$28,"-"))</f>
        <v>-</v>
      </c>
      <c r="BT43" s="435"/>
      <c r="BU43" s="435"/>
      <c r="BV43" s="436"/>
      <c r="BW43" s="438">
        <f t="shared" ref="BW43:CA43" si="34">IF(SUM(C43,I43,O43,U43,AA43,AG43,AM43,AS43,AY43,BE43,BK43,BQ43)=0,"-",SUM(C43,I43,O43,U43,AA43,AG43,AM43,AS43,AY43,BE43,BK43,BQ43))</f>
        <v>1066.8774890367717</v>
      </c>
      <c r="BX43" s="433">
        <f t="shared" si="34"/>
        <v>22762.695070502934</v>
      </c>
      <c r="BY43" s="434">
        <f t="shared" si="34"/>
        <v>366.42744046029316</v>
      </c>
      <c r="BZ43" s="439" t="str">
        <f t="shared" si="34"/>
        <v>-</v>
      </c>
      <c r="CA43" s="440" t="str">
        <f t="shared" si="34"/>
        <v>-</v>
      </c>
      <c r="CB43" s="441">
        <f t="shared" si="2"/>
        <v>6.3340981573599816E-3</v>
      </c>
      <c r="CC43" s="442">
        <f t="shared" si="3"/>
        <v>6.8042465519476602E-3</v>
      </c>
      <c r="CD43" s="443">
        <f t="shared" si="4"/>
        <v>6.3704353348451532E-3</v>
      </c>
      <c r="CE43" s="444" t="str">
        <f t="shared" si="5"/>
        <v>-</v>
      </c>
      <c r="CF43" s="445" t="str">
        <f t="shared" si="6"/>
        <v>-</v>
      </c>
      <c r="CG43" s="412"/>
      <c r="CH43" s="412"/>
      <c r="CI43" s="412"/>
      <c r="CJ43" s="412"/>
      <c r="CK43" s="412"/>
    </row>
    <row r="44" spans="1:89" ht="15">
      <c r="A44" s="430">
        <v>30</v>
      </c>
      <c r="B44" s="431" t="s">
        <v>278</v>
      </c>
      <c r="C44" s="432" t="str">
        <f>IF(IFERROR(H44*'Energy &amp; GHG'!$X$17,"-")=0,"-",IFERROR(H44*'Energy &amp; GHG'!$X$17,"-"))</f>
        <v>-</v>
      </c>
      <c r="D44" s="433" t="str">
        <f>IF(IFERROR(H44*'Energy &amp; GHG'!$Y$17,"-")=0,"-",IFERROR(H44*'Energy &amp; GHG'!$Y$17,"-"))</f>
        <v>-</v>
      </c>
      <c r="E44" s="434" t="str">
        <f>IF(IFERROR(H44*'Energy &amp; GHG'!$Z$17,"-")=0,"-",IFERROR(H44*'Energy &amp; GHG'!$Z$17,"-"))</f>
        <v>-</v>
      </c>
      <c r="F44" s="435">
        <v>0</v>
      </c>
      <c r="G44" s="435"/>
      <c r="H44" s="436">
        <v>0</v>
      </c>
      <c r="I44" s="432">
        <f>IFERROR(N44*'Energy &amp; GHG'!$X$18,"-")</f>
        <v>0</v>
      </c>
      <c r="J44" s="433">
        <f>IFERROR(N44*'Energy &amp; GHG'!$Y$18,"-")</f>
        <v>0</v>
      </c>
      <c r="K44" s="434">
        <f>IFERROR(N44*'Energy &amp; GHG'!$Z$18,"-")</f>
        <v>0</v>
      </c>
      <c r="L44" s="435">
        <v>0</v>
      </c>
      <c r="M44" s="435"/>
      <c r="N44" s="436">
        <v>0</v>
      </c>
      <c r="O44" s="432" t="str">
        <f>IF(IFERROR(T44*'Energy &amp; GHG'!$X$19,"-")=0,"-",IFERROR(T44*'Energy &amp; GHG'!$X$19,"-"))</f>
        <v>-</v>
      </c>
      <c r="P44" s="433" t="str">
        <f>IF(IFERROR(T44*'Energy &amp; GHG'!$Y$19,"-")=0,"-",IFERROR(T44*'Energy &amp; GHG'!$Y$19,"-"))</f>
        <v>-</v>
      </c>
      <c r="Q44" s="434" t="str">
        <f>IF(IFERROR(T44*'Energy &amp; GHG'!$Z$19,"-")=0,"-",IFERROR(T44*'Energy &amp; GHG'!$Z$19,"-"))</f>
        <v>-</v>
      </c>
      <c r="R44" s="435">
        <v>0</v>
      </c>
      <c r="S44" s="435"/>
      <c r="T44" s="436">
        <v>0</v>
      </c>
      <c r="U44" s="432" t="str">
        <f>IF(IFERROR(Z44*'Energy &amp; GHG'!$X$20,"-")=0,"-",IFERROR(Z44*'Energy &amp; GHG'!$X$20,"-"))</f>
        <v>-</v>
      </c>
      <c r="V44" s="433" t="str">
        <f>IF(IFERROR(Z44*'Energy &amp; GHG'!$Y$20,"-")=0,"-",IFERROR(Z44*'Energy &amp; GHG'!$Y$20,"-"))</f>
        <v>-</v>
      </c>
      <c r="W44" s="434" t="str">
        <f>IF(IFERROR(Z44*'Energy &amp; GHG'!$Z$20,"-")=0,"-",IFERROR(Z44*'Energy &amp; GHG'!$Z$20,"-"))</f>
        <v>-</v>
      </c>
      <c r="X44" s="435">
        <v>0</v>
      </c>
      <c r="Y44" s="435"/>
      <c r="Z44" s="436">
        <v>0</v>
      </c>
      <c r="AA44" s="432" t="str">
        <f>IF(IFERROR(AF44*'Energy &amp; GHG'!$X$21,"-")=0,"-",IFERROR(AF44*'Energy &amp; GHG'!$X$21,"-"))</f>
        <v>-</v>
      </c>
      <c r="AB44" s="433" t="str">
        <f>IF(IFERROR(AF44*'Energy &amp; GHG'!$Y$21,"-")=0,"-",IFERROR(AF44*'Energy &amp; GHG'!$Y$21,"-"))</f>
        <v>-</v>
      </c>
      <c r="AC44" s="434" t="str">
        <f>IF(IFERROR(AF44*'Energy &amp; GHG'!$Z$21,"-")=0,"-",IFERROR(AF44*'Energy &amp; GHG'!$Z$21,"-"))</f>
        <v>-</v>
      </c>
      <c r="AD44" s="437"/>
      <c r="AE44" s="435"/>
      <c r="AF44" s="436">
        <v>0</v>
      </c>
      <c r="AG44" s="432" t="str">
        <f>IF(IFERROR(AL44*'Energy &amp; GHG'!$X$22,"-")=0,"-",IFERROR(AL44*'Energy &amp; GHG'!$X$22,"-"))</f>
        <v>-</v>
      </c>
      <c r="AH44" s="433" t="str">
        <f>IF(IFERROR(AL44*'Energy &amp; GHG'!$Y$22,"-")=0,"-",IFERROR(AL44*'Energy &amp; GHG'!$Y$22,"-"))</f>
        <v>-</v>
      </c>
      <c r="AI44" s="434" t="str">
        <f>IF(IFERROR(AL44*'Energy &amp; GHG'!$Z$22,"-")=0,"-",IFERROR(AL44*'Energy &amp; GHG'!$Z$22,"-"))</f>
        <v>-</v>
      </c>
      <c r="AJ44" s="437"/>
      <c r="AK44" s="435"/>
      <c r="AL44" s="436">
        <v>0</v>
      </c>
      <c r="AM44" s="432" t="str">
        <f>IF(IFERROR(AR44*'Energy &amp; GHG'!$X$23,"-")=0,"-",IFERROR(AR44*'Energy &amp; GHG'!$X$23,"-"))</f>
        <v>-</v>
      </c>
      <c r="AN44" s="433" t="str">
        <f>IF(IFERROR(AR44*'Energy &amp; GHG'!$Y$23,"-")=0,"-",IFERROR(AR44*'Energy &amp; GHG'!$Y$23,"-"))</f>
        <v>-</v>
      </c>
      <c r="AO44" s="434" t="str">
        <f>IF(IFERROR(AR44*'Energy &amp; GHG'!$Z$23,"-")=0,"-",IFERROR(AR44*'Energy &amp; GHG'!$Z$23,"-"))</f>
        <v>-</v>
      </c>
      <c r="AP44" s="435"/>
      <c r="AQ44" s="435"/>
      <c r="AR44" s="436">
        <v>0</v>
      </c>
      <c r="AS44" s="432" t="str">
        <f>IF(IFERROR(AX44*'Energy &amp; GHG'!$X$24,"-")=0,"-",IFERROR(AX44*'Energy &amp; GHG'!$X$24,"-"))</f>
        <v>-</v>
      </c>
      <c r="AT44" s="433" t="str">
        <f>IF(IFERROR(AX44*'Energy &amp; GHG'!$Y$24,"-")=0,"-",IFERROR(AX44*'Energy &amp; GHG'!$Y$24,"-"))</f>
        <v>-</v>
      </c>
      <c r="AU44" s="434" t="str">
        <f>IF(IFERROR(AX44*'Energy &amp; GHG'!$Z$24,"-")=0,"-",IFERROR(AX44*'Energy &amp; GHG'!$Z$24,"-"))</f>
        <v>-</v>
      </c>
      <c r="AV44" s="435"/>
      <c r="AW44" s="435"/>
      <c r="AX44" s="436"/>
      <c r="AY44" s="432" t="str">
        <f>IF(IFERROR(BD44*'Energy &amp; GHG'!$X$25,"-")=0,"-",IFERROR(BD44*'Energy &amp; GHG'!$X$25,"-"))</f>
        <v>-</v>
      </c>
      <c r="AZ44" s="433" t="str">
        <f>IF(IFERROR(BD44*'Energy &amp; GHG'!$Y$25,"-")=0,"-",IFERROR(BD44*'Energy &amp; GHG'!$Y$25,"-"))</f>
        <v>-</v>
      </c>
      <c r="BA44" s="434" t="str">
        <f>IF(IFERROR(BD44*'Energy &amp; GHG'!$Z$25,"-")=0,"-",IFERROR(BD44*'Energy &amp; GHG'!$Z$25,"-"))</f>
        <v>-</v>
      </c>
      <c r="BB44" s="435"/>
      <c r="BC44" s="435"/>
      <c r="BD44" s="436"/>
      <c r="BE44" s="432" t="str">
        <f>IF(IFERROR(BJ44*'Energy &amp; GHG'!$X$26,"-")=0,"-",IFERROR(BJ44*'Energy &amp; GHG'!$X$26,"-"))</f>
        <v>-</v>
      </c>
      <c r="BF44" s="433" t="str">
        <f>IF(IFERROR(BJ44*'Energy &amp; GHG'!$Y$26,"-")=0,"-",IFERROR(BJ44*'Energy &amp; GHG'!$Y$26,"-"))</f>
        <v>-</v>
      </c>
      <c r="BG44" s="434" t="str">
        <f>IF(IFERROR(BJ44*'Energy &amp; GHG'!$Z$26,"-")=0,"-",IFERROR(BJ44*'Energy &amp; GHG'!$Z$26,"-"))</f>
        <v>-</v>
      </c>
      <c r="BH44" s="435"/>
      <c r="BI44" s="435"/>
      <c r="BJ44" s="436"/>
      <c r="BK44" s="432" t="str">
        <f>IF(IFERROR(BP44*'Energy &amp; GHG'!$X$27,"-")=0,"-",IFERROR(BP44*'Energy &amp; GHG'!$X$27,"-"))</f>
        <v>-</v>
      </c>
      <c r="BL44" s="433" t="str">
        <f>IF(IFERROR(BP44*'Energy &amp; GHG'!$Y$27,"-")=0,"-",IFERROR(BP44*'Energy &amp; GHG'!$Y$27,"-"))</f>
        <v>-</v>
      </c>
      <c r="BM44" s="434" t="str">
        <f>IF(IFERROR(BP44*'Energy &amp; GHG'!$Z$27,"-")=0,"-",IFERROR(BP44*'Energy &amp; GHG'!$Z$27,"-"))</f>
        <v>-</v>
      </c>
      <c r="BN44" s="435"/>
      <c r="BO44" s="435"/>
      <c r="BP44" s="436"/>
      <c r="BQ44" s="432" t="str">
        <f>IF(IFERROR(BV44*'Energy &amp; GHG'!$X$28,"-")=0,"-",IFERROR(BV44*'Energy &amp; GHG'!$X$28,"-"))</f>
        <v>-</v>
      </c>
      <c r="BR44" s="433" t="str">
        <f>IF(IFERROR(BV44*'Energy &amp; GHG'!$Y$28,"-")=0,"-",IFERROR(BV44*'Energy &amp; GHG'!$Y$28,"-"))</f>
        <v>-</v>
      </c>
      <c r="BS44" s="434" t="str">
        <f>IF(IFERROR(BV44*'Energy &amp; GHG'!$Z$28,"-")=0,"-",IFERROR(BV44*'Energy &amp; GHG'!$Z$28,"-"))</f>
        <v>-</v>
      </c>
      <c r="BT44" s="435"/>
      <c r="BU44" s="435"/>
      <c r="BV44" s="436"/>
      <c r="BW44" s="438" t="str">
        <f t="shared" ref="BW44:CA44" si="35">IF(SUM(C44,I44,O44,U44,AA44,AG44,AM44,AS44,AY44,BE44,BK44,BQ44)=0,"-",SUM(C44,I44,O44,U44,AA44,AG44,AM44,AS44,AY44,BE44,BK44,BQ44))</f>
        <v>-</v>
      </c>
      <c r="BX44" s="433" t="str">
        <f t="shared" si="35"/>
        <v>-</v>
      </c>
      <c r="BY44" s="434" t="str">
        <f t="shared" si="35"/>
        <v>-</v>
      </c>
      <c r="BZ44" s="439" t="str">
        <f t="shared" si="35"/>
        <v>-</v>
      </c>
      <c r="CA44" s="440" t="str">
        <f t="shared" si="35"/>
        <v>-</v>
      </c>
      <c r="CB44" s="441" t="str">
        <f t="shared" si="2"/>
        <v>-</v>
      </c>
      <c r="CC44" s="442" t="str">
        <f t="shared" si="3"/>
        <v>-</v>
      </c>
      <c r="CD44" s="443" t="str">
        <f t="shared" si="4"/>
        <v>-</v>
      </c>
      <c r="CE44" s="444" t="str">
        <f t="shared" si="5"/>
        <v>-</v>
      </c>
      <c r="CF44" s="445" t="str">
        <f t="shared" si="6"/>
        <v>-</v>
      </c>
      <c r="CG44" s="412"/>
      <c r="CH44" s="412"/>
      <c r="CI44" s="412"/>
      <c r="CJ44" s="412"/>
      <c r="CK44" s="412"/>
    </row>
    <row r="45" spans="1:89" ht="15">
      <c r="A45" s="430">
        <v>31</v>
      </c>
      <c r="B45" s="431" t="s">
        <v>279</v>
      </c>
      <c r="C45" s="432">
        <f>IF(IFERROR(H45*'Energy &amp; GHG'!$X$17,"-")=0,"-",IFERROR(H45*'Energy &amp; GHG'!$X$17,"-"))</f>
        <v>2.5923966442445772</v>
      </c>
      <c r="D45" s="433">
        <f>IF(IFERROR(H45*'Energy &amp; GHG'!$Y$17,"-")=0,"-",IFERROR(H45*'Energy &amp; GHG'!$Y$17,"-"))</f>
        <v>482.6795656664903</v>
      </c>
      <c r="E45" s="434">
        <f>IF(IFERROR(H45*'Energy &amp; GHG'!$Z$17,"-")=0,"-",IFERROR(H45*'Energy &amp; GHG'!$Z$17,"-"))</f>
        <v>4.7280376892651095</v>
      </c>
      <c r="F45" s="435">
        <v>0</v>
      </c>
      <c r="G45" s="435"/>
      <c r="H45" s="436">
        <v>490</v>
      </c>
      <c r="I45" s="432">
        <f>IFERROR(N45*'Energy &amp; GHG'!$X$18,"-")</f>
        <v>15.880986460802026</v>
      </c>
      <c r="J45" s="433">
        <f>IFERROR(N45*'Energy &amp; GHG'!$Y$18,"-")</f>
        <v>450.95384470985761</v>
      </c>
      <c r="K45" s="434">
        <f>IFERROR(N45*'Energy &amp; GHG'!$Z$18,"-")</f>
        <v>3.1651688293404039</v>
      </c>
      <c r="L45" s="435">
        <v>0</v>
      </c>
      <c r="M45" s="435"/>
      <c r="N45" s="436">
        <v>470</v>
      </c>
      <c r="O45" s="432">
        <f>IF(IFERROR(T45*'Energy &amp; GHG'!$X$19,"-")=0,"-",IFERROR(T45*'Energy &amp; GHG'!$X$19,"-"))</f>
        <v>3.0842127529555552</v>
      </c>
      <c r="P45" s="433">
        <f>IF(IFERROR(T45*'Energy &amp; GHG'!$Y$19,"-")=0,"-",IFERROR(T45*'Energy &amp; GHG'!$Y$19,"-"))</f>
        <v>464.62913953980308</v>
      </c>
      <c r="Q45" s="434">
        <f>IF(IFERROR(T45*'Energy &amp; GHG'!$Z$19,"-")=0,"-",IFERROR(T45*'Energy &amp; GHG'!$Z$19,"-"))</f>
        <v>2.2866477072414035</v>
      </c>
      <c r="R45" s="435">
        <v>0</v>
      </c>
      <c r="S45" s="435"/>
      <c r="T45" s="436">
        <v>470</v>
      </c>
      <c r="U45" s="432">
        <f>IF(IFERROR(Z45*'Energy &amp; GHG'!$X$20,"-")=0,"-",IFERROR(Z45*'Energy &amp; GHG'!$X$20,"-"))</f>
        <v>38.187103594080334</v>
      </c>
      <c r="V45" s="433">
        <f>IF(IFERROR(Z45*'Energy &amp; GHG'!$Y$20,"-")=0,"-",IFERROR(Z45*'Energy &amp; GHG'!$Y$20,"-"))</f>
        <v>388.45137420718817</v>
      </c>
      <c r="W45" s="434">
        <f>IF(IFERROR(Z45*'Energy &amp; GHG'!$Z$20,"-")=0,"-",IFERROR(Z45*'Energy &amp; GHG'!$Z$20,"-"))</f>
        <v>3.3615221987315009</v>
      </c>
      <c r="X45" s="435">
        <v>0</v>
      </c>
      <c r="Y45" s="435"/>
      <c r="Z45" s="436">
        <v>430</v>
      </c>
      <c r="AA45" s="432">
        <f>IF(IFERROR(AF45*'Energy &amp; GHG'!$X$21,"-")=0,"-",IFERROR(AF45*'Energy &amp; GHG'!$X$21,"-"))</f>
        <v>27.960761493058445</v>
      </c>
      <c r="AB45" s="433">
        <f>IF(IFERROR(AF45*'Energy &amp; GHG'!$Y$21,"-")=0,"-",IFERROR(AF45*'Energy &amp; GHG'!$Y$21,"-"))</f>
        <v>365.42189708205171</v>
      </c>
      <c r="AC45" s="434">
        <f>IF(IFERROR(AF45*'Energy &amp; GHG'!$Z$21,"-")=0,"-",IFERROR(AF45*'Energy &amp; GHG'!$Z$21,"-"))</f>
        <v>6.6173414248898501</v>
      </c>
      <c r="AD45" s="437"/>
      <c r="AE45" s="435"/>
      <c r="AF45" s="436">
        <v>400</v>
      </c>
      <c r="AG45" s="432">
        <f>IF(IFERROR(AL45*'Energy &amp; GHG'!$X$22,"-")=0,"-",IFERROR(AL45*'Energy &amp; GHG'!$X$22,"-"))</f>
        <v>22.239529248875041</v>
      </c>
      <c r="AH45" s="433">
        <f>IF(IFERROR(AL45*'Energy &amp; GHG'!$Y$22,"-")=0,"-",IFERROR(AL45*'Energy &amp; GHG'!$Y$22,"-"))</f>
        <v>367.77431637244723</v>
      </c>
      <c r="AI45" s="434">
        <f>IF(IFERROR(AL45*'Energy &amp; GHG'!$Z$22,"-")=0,"-",IFERROR(AL45*'Energy &amp; GHG'!$Z$22,"-"))</f>
        <v>9.9861543786777425</v>
      </c>
      <c r="AJ45" s="437"/>
      <c r="AK45" s="435"/>
      <c r="AL45" s="436">
        <v>400</v>
      </c>
      <c r="AM45" s="432">
        <f>IF(IFERROR(AR45*'Energy &amp; GHG'!$X$23,"-")=0,"-",IFERROR(AR45*'Energy &amp; GHG'!$X$23,"-"))</f>
        <v>34.741681349616215</v>
      </c>
      <c r="AN45" s="433">
        <f>IF(IFERROR(AR45*'Energy &amp; GHG'!$Y$23,"-")=0,"-",IFERROR(AR45*'Energy &amp; GHG'!$Y$23,"-"))</f>
        <v>357.82975879458047</v>
      </c>
      <c r="AO45" s="434">
        <f>IF(IFERROR(AR45*'Energy &amp; GHG'!$Z$23,"-")=0,"-",IFERROR(AR45*'Energy &amp; GHG'!$Z$23,"-"))</f>
        <v>7.428559855803309</v>
      </c>
      <c r="AP45" s="435"/>
      <c r="AQ45" s="435"/>
      <c r="AR45" s="436">
        <v>400</v>
      </c>
      <c r="AS45" s="432">
        <f>IF(IFERROR(AX45*'Energy &amp; GHG'!$X$24,"-")=0,"-",IFERROR(AX45*'Energy &amp; GHG'!$X$24,"-"))</f>
        <v>9.0200501253132828</v>
      </c>
      <c r="AT45" s="433">
        <f>IF(IFERROR(AX45*'Energy &amp; GHG'!$Y$24,"-")=0,"-",IFERROR(AX45*'Energy &amp; GHG'!$Y$24,"-"))</f>
        <v>376.8613199665831</v>
      </c>
      <c r="AU45" s="434">
        <f>IF(IFERROR(AX45*'Energy &amp; GHG'!$Z$24,"-")=0,"-",IFERROR(AX45*'Energy &amp; GHG'!$Z$24,"-"))</f>
        <v>14.118629908103591</v>
      </c>
      <c r="AV45" s="435"/>
      <c r="AW45" s="435"/>
      <c r="AX45" s="436">
        <v>400</v>
      </c>
      <c r="AY45" s="432" t="str">
        <f>IF(IFERROR(BD45*'Energy &amp; GHG'!$X$25,"-")=0,"-",IFERROR(BD45*'Energy &amp; GHG'!$X$25,"-"))</f>
        <v>-</v>
      </c>
      <c r="AZ45" s="433" t="str">
        <f>IF(IFERROR(BD45*'Energy &amp; GHG'!$Y$25,"-")=0,"-",IFERROR(BD45*'Energy &amp; GHG'!$Y$25,"-"))</f>
        <v>-</v>
      </c>
      <c r="BA45" s="434" t="str">
        <f>IF(IFERROR(BD45*'Energy &amp; GHG'!$Z$25,"-")=0,"-",IFERROR(BD45*'Energy &amp; GHG'!$Z$25,"-"))</f>
        <v>-</v>
      </c>
      <c r="BB45" s="435"/>
      <c r="BC45" s="435"/>
      <c r="BD45" s="436"/>
      <c r="BE45" s="432" t="str">
        <f>IF(IFERROR(BJ45*'Energy &amp; GHG'!$X$26,"-")=0,"-",IFERROR(BJ45*'Energy &amp; GHG'!$X$26,"-"))</f>
        <v>-</v>
      </c>
      <c r="BF45" s="433" t="str">
        <f>IF(IFERROR(BJ45*'Energy &amp; GHG'!$Y$26,"-")=0,"-",IFERROR(BJ45*'Energy &amp; GHG'!$Y$26,"-"))</f>
        <v>-</v>
      </c>
      <c r="BG45" s="434" t="str">
        <f>IF(IFERROR(BJ45*'Energy &amp; GHG'!$Z$26,"-")=0,"-",IFERROR(BJ45*'Energy &amp; GHG'!$Z$26,"-"))</f>
        <v>-</v>
      </c>
      <c r="BH45" s="435"/>
      <c r="BI45" s="435"/>
      <c r="BJ45" s="436"/>
      <c r="BK45" s="432" t="str">
        <f>IF(IFERROR(BP45*'Energy &amp; GHG'!$X$27,"-")=0,"-",IFERROR(BP45*'Energy &amp; GHG'!$X$27,"-"))</f>
        <v>-</v>
      </c>
      <c r="BL45" s="433" t="str">
        <f>IF(IFERROR(BP45*'Energy &amp; GHG'!$Y$27,"-")=0,"-",IFERROR(BP45*'Energy &amp; GHG'!$Y$27,"-"))</f>
        <v>-</v>
      </c>
      <c r="BM45" s="434" t="str">
        <f>IF(IFERROR(BP45*'Energy &amp; GHG'!$Z$27,"-")=0,"-",IFERROR(BP45*'Energy &amp; GHG'!$Z$27,"-"))</f>
        <v>-</v>
      </c>
      <c r="BN45" s="435"/>
      <c r="BO45" s="435"/>
      <c r="BP45" s="436"/>
      <c r="BQ45" s="432" t="str">
        <f>IF(IFERROR(BV45*'Energy &amp; GHG'!$X$28,"-")=0,"-",IFERROR(BV45*'Energy &amp; GHG'!$X$28,"-"))</f>
        <v>-</v>
      </c>
      <c r="BR45" s="433" t="str">
        <f>IF(IFERROR(BV45*'Energy &amp; GHG'!$Y$28,"-")=0,"-",IFERROR(BV45*'Energy &amp; GHG'!$Y$28,"-"))</f>
        <v>-</v>
      </c>
      <c r="BS45" s="434" t="str">
        <f>IF(IFERROR(BV45*'Energy &amp; GHG'!$Z$28,"-")=0,"-",IFERROR(BV45*'Energy &amp; GHG'!$Z$28,"-"))</f>
        <v>-</v>
      </c>
      <c r="BT45" s="435"/>
      <c r="BU45" s="435"/>
      <c r="BV45" s="436"/>
      <c r="BW45" s="438">
        <f t="shared" ref="BW45:CA45" si="36">IF(SUM(C45,I45,O45,U45,AA45,AG45,AM45,AS45,AY45,BE45,BK45,BQ45)=0,"-",SUM(C45,I45,O45,U45,AA45,AG45,AM45,AS45,AY45,BE45,BK45,BQ45))</f>
        <v>153.70672166894548</v>
      </c>
      <c r="BX45" s="433">
        <f t="shared" si="36"/>
        <v>3254.6012163390014</v>
      </c>
      <c r="BY45" s="434">
        <f t="shared" si="36"/>
        <v>51.692061992052913</v>
      </c>
      <c r="BZ45" s="439" t="str">
        <f t="shared" si="36"/>
        <v>-</v>
      </c>
      <c r="CA45" s="440" t="str">
        <f t="shared" si="36"/>
        <v>-</v>
      </c>
      <c r="CB45" s="441">
        <f t="shared" si="2"/>
        <v>9.1256350658979423E-4</v>
      </c>
      <c r="CC45" s="442">
        <f t="shared" si="3"/>
        <v>9.7286850417532844E-4</v>
      </c>
      <c r="CD45" s="443">
        <f t="shared" si="4"/>
        <v>8.9867979819285328E-4</v>
      </c>
      <c r="CE45" s="444" t="str">
        <f t="shared" si="5"/>
        <v>-</v>
      </c>
      <c r="CF45" s="445" t="str">
        <f t="shared" si="6"/>
        <v>-</v>
      </c>
      <c r="CG45" s="412"/>
      <c r="CH45" s="412"/>
      <c r="CI45" s="412"/>
      <c r="CJ45" s="412"/>
      <c r="CK45" s="412"/>
    </row>
    <row r="46" spans="1:89" ht="15">
      <c r="A46" s="430">
        <v>32</v>
      </c>
      <c r="B46" s="431" t="s">
        <v>280</v>
      </c>
      <c r="C46" s="432">
        <f>IF(IFERROR(H46*'Energy &amp; GHG'!$X$17,"-")=0,"-",IFERROR(H46*'Energy &amp; GHG'!$X$17,"-"))</f>
        <v>2.0633361046028265</v>
      </c>
      <c r="D46" s="433">
        <f>IF(IFERROR(H46*'Energy &amp; GHG'!$Y$17,"-")=0,"-",IFERROR(H46*'Energy &amp; GHG'!$Y$17,"-"))</f>
        <v>384.1735318570025</v>
      </c>
      <c r="E46" s="434">
        <f>IF(IFERROR(H46*'Energy &amp; GHG'!$Z$17,"-")=0,"-",IFERROR(H46*'Energy &amp; GHG'!$Z$17,"-"))</f>
        <v>3.7631320383946791</v>
      </c>
      <c r="F46" s="435">
        <v>0</v>
      </c>
      <c r="G46" s="435"/>
      <c r="H46" s="436">
        <v>390</v>
      </c>
      <c r="I46" s="432">
        <f>IFERROR(N46*'Energy &amp; GHG'!$X$18,"-")</f>
        <v>12.164159842316446</v>
      </c>
      <c r="J46" s="433">
        <f>IFERROR(N46*'Energy &amp; GHG'!$Y$18,"-")</f>
        <v>345.4114555224441</v>
      </c>
      <c r="K46" s="434">
        <f>IFERROR(N46*'Energy &amp; GHG'!$Z$18,"-")</f>
        <v>2.4243846352394582</v>
      </c>
      <c r="L46" s="435">
        <v>0</v>
      </c>
      <c r="M46" s="435"/>
      <c r="N46" s="436">
        <v>360</v>
      </c>
      <c r="O46" s="432">
        <f>IF(IFERROR(T46*'Energy &amp; GHG'!$X$19,"-")=0,"-",IFERROR(T46*'Energy &amp; GHG'!$X$19,"-"))</f>
        <v>2.3623757256680848</v>
      </c>
      <c r="P46" s="433">
        <f>IF(IFERROR(T46*'Energy &amp; GHG'!$Y$19,"-")=0,"-",IFERROR(T46*'Energy &amp; GHG'!$Y$19,"-"))</f>
        <v>355.88614943474278</v>
      </c>
      <c r="Q46" s="434">
        <f>IF(IFERROR(T46*'Energy &amp; GHG'!$Z$19,"-")=0,"-",IFERROR(T46*'Energy &amp; GHG'!$Z$19,"-"))</f>
        <v>1.7514748395891602</v>
      </c>
      <c r="R46" s="435">
        <v>0</v>
      </c>
      <c r="S46" s="435"/>
      <c r="T46" s="436">
        <v>360</v>
      </c>
      <c r="U46" s="432">
        <f>IF(IFERROR(Z46*'Energy &amp; GHG'!$X$20,"-")=0,"-",IFERROR(Z46*'Energy &amp; GHG'!$X$20,"-"))</f>
        <v>30.194454004621662</v>
      </c>
      <c r="V46" s="433">
        <f>IF(IFERROR(Z46*'Energy &amp; GHG'!$Y$20,"-")=0,"-",IFERROR(Z46*'Energy &amp; GHG'!$Y$20,"-"))</f>
        <v>307.14759821033482</v>
      </c>
      <c r="W46" s="434">
        <f>IF(IFERROR(Z46*'Energy &amp; GHG'!$Z$20,"-")=0,"-",IFERROR(Z46*'Energy &amp; GHG'!$Z$20,"-"))</f>
        <v>2.6579477850435125</v>
      </c>
      <c r="X46" s="435">
        <v>0</v>
      </c>
      <c r="Y46" s="435"/>
      <c r="Z46" s="436">
        <v>340</v>
      </c>
      <c r="AA46" s="432">
        <f>IF(IFERROR(AF46*'Energy &amp; GHG'!$X$21,"-")=0,"-",IFERROR(AF46*'Energy &amp; GHG'!$X$21,"-"))</f>
        <v>15.378418821182144</v>
      </c>
      <c r="AB46" s="433">
        <f>IF(IFERROR(AF46*'Energy &amp; GHG'!$Y$21,"-")=0,"-",IFERROR(AF46*'Energy &amp; GHG'!$Y$21,"-"))</f>
        <v>200.98204339512844</v>
      </c>
      <c r="AC46" s="434">
        <f>IF(IFERROR(AF46*'Energy &amp; GHG'!$Z$21,"-")=0,"-",IFERROR(AF46*'Energy &amp; GHG'!$Z$21,"-"))</f>
        <v>3.6395377836894176</v>
      </c>
      <c r="AD46" s="437"/>
      <c r="AE46" s="435"/>
      <c r="AF46" s="436">
        <v>220</v>
      </c>
      <c r="AG46" s="432">
        <f>IF(IFERROR(AL46*'Energy &amp; GHG'!$X$22,"-")=0,"-",IFERROR(AL46*'Energy &amp; GHG'!$X$22,"-"))</f>
        <v>12.231741086881273</v>
      </c>
      <c r="AH46" s="433">
        <f>IF(IFERROR(AL46*'Energy &amp; GHG'!$Y$22,"-")=0,"-",IFERROR(AL46*'Energy &amp; GHG'!$Y$22,"-"))</f>
        <v>202.27587400484597</v>
      </c>
      <c r="AI46" s="434">
        <f>IF(IFERROR(AL46*'Energy &amp; GHG'!$Z$22,"-")=0,"-",IFERROR(AL46*'Energy &amp; GHG'!$Z$22,"-"))</f>
        <v>5.4923849082727587</v>
      </c>
      <c r="AJ46" s="437"/>
      <c r="AK46" s="435"/>
      <c r="AL46" s="436">
        <v>220</v>
      </c>
      <c r="AM46" s="432">
        <f>IF(IFERROR(AR46*'Energy &amp; GHG'!$X$23,"-")=0,"-",IFERROR(AR46*'Energy &amp; GHG'!$X$23,"-"))</f>
        <v>19.107924742288919</v>
      </c>
      <c r="AN46" s="433">
        <f>IF(IFERROR(AR46*'Energy &amp; GHG'!$Y$23,"-")=0,"-",IFERROR(AR46*'Energy &amp; GHG'!$Y$23,"-"))</f>
        <v>196.80636733701925</v>
      </c>
      <c r="AO46" s="434">
        <f>IF(IFERROR(AR46*'Energy &amp; GHG'!$Z$23,"-")=0,"-",IFERROR(AR46*'Energy &amp; GHG'!$Z$23,"-"))</f>
        <v>4.0857079206918199</v>
      </c>
      <c r="AP46" s="435"/>
      <c r="AQ46" s="435"/>
      <c r="AR46" s="436">
        <v>220</v>
      </c>
      <c r="AS46" s="432">
        <f>IF(IFERROR(AX46*'Energy &amp; GHG'!$X$24,"-")=0,"-",IFERROR(AX46*'Energy &amp; GHG'!$X$24,"-"))</f>
        <v>4.6904260651629075</v>
      </c>
      <c r="AT46" s="433">
        <f>IF(IFERROR(AX46*'Energy &amp; GHG'!$Y$24,"-")=0,"-",IFERROR(AX46*'Energy &amp; GHG'!$Y$24,"-"))</f>
        <v>195.96788638262322</v>
      </c>
      <c r="AU46" s="434">
        <f>IF(IFERROR(AX46*'Energy &amp; GHG'!$Z$24,"-")=0,"-",IFERROR(AX46*'Energy &amp; GHG'!$Z$24,"-"))</f>
        <v>7.3416875522138678</v>
      </c>
      <c r="AV46" s="435"/>
      <c r="AW46" s="435"/>
      <c r="AX46" s="436">
        <v>208</v>
      </c>
      <c r="AY46" s="432" t="str">
        <f>IF(IFERROR(BD46*'Energy &amp; GHG'!$X$25,"-")=0,"-",IFERROR(BD46*'Energy &amp; GHG'!$X$25,"-"))</f>
        <v>-</v>
      </c>
      <c r="AZ46" s="433" t="str">
        <f>IF(IFERROR(BD46*'Energy &amp; GHG'!$Y$25,"-")=0,"-",IFERROR(BD46*'Energy &amp; GHG'!$Y$25,"-"))</f>
        <v>-</v>
      </c>
      <c r="BA46" s="434" t="str">
        <f>IF(IFERROR(BD46*'Energy &amp; GHG'!$Z$25,"-")=0,"-",IFERROR(BD46*'Energy &amp; GHG'!$Z$25,"-"))</f>
        <v>-</v>
      </c>
      <c r="BB46" s="435"/>
      <c r="BC46" s="435"/>
      <c r="BD46" s="436"/>
      <c r="BE46" s="432" t="str">
        <f>IF(IFERROR(BJ46*'Energy &amp; GHG'!$X$26,"-")=0,"-",IFERROR(BJ46*'Energy &amp; GHG'!$X$26,"-"))</f>
        <v>-</v>
      </c>
      <c r="BF46" s="433" t="str">
        <f>IF(IFERROR(BJ46*'Energy &amp; GHG'!$Y$26,"-")=0,"-",IFERROR(BJ46*'Energy &amp; GHG'!$Y$26,"-"))</f>
        <v>-</v>
      </c>
      <c r="BG46" s="434" t="str">
        <f>IF(IFERROR(BJ46*'Energy &amp; GHG'!$Z$26,"-")=0,"-",IFERROR(BJ46*'Energy &amp; GHG'!$Z$26,"-"))</f>
        <v>-</v>
      </c>
      <c r="BH46" s="435"/>
      <c r="BI46" s="435"/>
      <c r="BJ46" s="436"/>
      <c r="BK46" s="432" t="str">
        <f>IF(IFERROR(BP46*'Energy &amp; GHG'!$X$27,"-")=0,"-",IFERROR(BP46*'Energy &amp; GHG'!$X$27,"-"))</f>
        <v>-</v>
      </c>
      <c r="BL46" s="433" t="str">
        <f>IF(IFERROR(BP46*'Energy &amp; GHG'!$Y$27,"-")=0,"-",IFERROR(BP46*'Energy &amp; GHG'!$Y$27,"-"))</f>
        <v>-</v>
      </c>
      <c r="BM46" s="434" t="str">
        <f>IF(IFERROR(BP46*'Energy &amp; GHG'!$Z$27,"-")=0,"-",IFERROR(BP46*'Energy &amp; GHG'!$Z$27,"-"))</f>
        <v>-</v>
      </c>
      <c r="BN46" s="435"/>
      <c r="BO46" s="435"/>
      <c r="BP46" s="436"/>
      <c r="BQ46" s="432" t="str">
        <f>IF(IFERROR(BV46*'Energy &amp; GHG'!$X$28,"-")=0,"-",IFERROR(BV46*'Energy &amp; GHG'!$X$28,"-"))</f>
        <v>-</v>
      </c>
      <c r="BR46" s="433" t="str">
        <f>IF(IFERROR(BV46*'Energy &amp; GHG'!$Y$28,"-")=0,"-",IFERROR(BV46*'Energy &amp; GHG'!$Y$28,"-"))</f>
        <v>-</v>
      </c>
      <c r="BS46" s="434" t="str">
        <f>IF(IFERROR(BV46*'Energy &amp; GHG'!$Z$28,"-")=0,"-",IFERROR(BV46*'Energy &amp; GHG'!$Z$28,"-"))</f>
        <v>-</v>
      </c>
      <c r="BT46" s="435"/>
      <c r="BU46" s="435"/>
      <c r="BV46" s="436"/>
      <c r="BW46" s="438">
        <f t="shared" ref="BW46:CA46" si="37">IF(SUM(C46,I46,O46,U46,AA46,AG46,AM46,AS46,AY46,BE46,BK46,BQ46)=0,"-",SUM(C46,I46,O46,U46,AA46,AG46,AM46,AS46,AY46,BE46,BK46,BQ46))</f>
        <v>98.19283639272426</v>
      </c>
      <c r="BX46" s="433">
        <f t="shared" si="37"/>
        <v>2188.6509061441411</v>
      </c>
      <c r="BY46" s="434">
        <f t="shared" si="37"/>
        <v>31.156257463134672</v>
      </c>
      <c r="BZ46" s="439" t="str">
        <f t="shared" si="37"/>
        <v>-</v>
      </c>
      <c r="CA46" s="440" t="str">
        <f t="shared" si="37"/>
        <v>-</v>
      </c>
      <c r="CB46" s="441">
        <f t="shared" si="2"/>
        <v>5.8297514986715396E-4</v>
      </c>
      <c r="CC46" s="442">
        <f t="shared" si="3"/>
        <v>6.542336193242059E-4</v>
      </c>
      <c r="CD46" s="443">
        <f t="shared" si="4"/>
        <v>5.416595525579742E-4</v>
      </c>
      <c r="CE46" s="444" t="str">
        <f t="shared" si="5"/>
        <v>-</v>
      </c>
      <c r="CF46" s="445" t="str">
        <f t="shared" si="6"/>
        <v>-</v>
      </c>
      <c r="CG46" s="412"/>
      <c r="CH46" s="412"/>
      <c r="CI46" s="412"/>
      <c r="CJ46" s="412"/>
      <c r="CK46" s="412"/>
    </row>
    <row r="47" spans="1:89" ht="15">
      <c r="A47" s="430">
        <v>33</v>
      </c>
      <c r="B47" s="431" t="s">
        <v>281</v>
      </c>
      <c r="C47" s="432">
        <f>IF(IFERROR(H47*'Energy &amp; GHG'!$X$17,"-")=0,"-",IFERROR(H47*'Energy &amp; GHG'!$X$17,"-"))</f>
        <v>6.2799486055475775</v>
      </c>
      <c r="D47" s="433">
        <f>IF(IFERROR(H47*'Energy &amp; GHG'!$Y$17,"-")=0,"-",IFERROR(H47*'Energy &amp; GHG'!$Y$17,"-"))</f>
        <v>1169.2666213186203</v>
      </c>
      <c r="E47" s="434">
        <f>IF(IFERROR(H47*'Energy &amp; GHG'!$Z$17,"-")=0,"-",IFERROR(H47*'Energy &amp; GHG'!$Z$17,"-"))</f>
        <v>11.45343007583201</v>
      </c>
      <c r="F47" s="435">
        <v>0</v>
      </c>
      <c r="G47" s="435"/>
      <c r="H47" s="436">
        <v>1187</v>
      </c>
      <c r="I47" s="432">
        <f>IFERROR(N47*'Energy &amp; GHG'!$X$18,"-")</f>
        <v>70.41696975385409</v>
      </c>
      <c r="J47" s="433">
        <f>IFERROR(N47*'Energy &amp; GHG'!$Y$18,"-")</f>
        <v>1999.5485369688154</v>
      </c>
      <c r="K47" s="434">
        <f>IFERROR(N47*'Energy &amp; GHG'!$Z$18,"-")</f>
        <v>14.034493277330643</v>
      </c>
      <c r="L47" s="435">
        <v>0</v>
      </c>
      <c r="M47" s="435"/>
      <c r="N47" s="436">
        <v>2084</v>
      </c>
      <c r="O47" s="432">
        <f>IF(IFERROR(T47*'Energy &amp; GHG'!$X$19,"-")=0,"-",IFERROR(T47*'Energy &amp; GHG'!$X$19,"-"))</f>
        <v>6.5621547935224571</v>
      </c>
      <c r="P47" s="433">
        <f>IF(IFERROR(T47*'Energy &amp; GHG'!$Y$19,"-")=0,"-",IFERROR(T47*'Energy &amp; GHG'!$Y$19,"-"))</f>
        <v>988.5726373187299</v>
      </c>
      <c r="Q47" s="434">
        <f>IF(IFERROR(T47*'Energy &amp; GHG'!$Z$19,"-")=0,"-",IFERROR(T47*'Energy &amp; GHG'!$Z$19,"-"))</f>
        <v>4.8652078877476672</v>
      </c>
      <c r="R47" s="435">
        <v>0</v>
      </c>
      <c r="S47" s="435"/>
      <c r="T47" s="436">
        <v>1000</v>
      </c>
      <c r="U47" s="432">
        <f>IF(IFERROR(Z47*'Energy &amp; GHG'!$X$20,"-")=0,"-",IFERROR(Z47*'Energy &amp; GHG'!$X$20,"-"))</f>
        <v>134.98697084419095</v>
      </c>
      <c r="V47" s="433">
        <f>IF(IFERROR(Z47*'Energy &amp; GHG'!$Y$20,"-")=0,"-",IFERROR(Z47*'Energy &amp; GHG'!$Y$20,"-"))</f>
        <v>1373.1304390579674</v>
      </c>
      <c r="W47" s="434">
        <f>IF(IFERROR(Z47*'Energy &amp; GHG'!$Z$20,"-")=0,"-",IFERROR(Z47*'Energy &amp; GHG'!$Z$20,"-"))</f>
        <v>11.882590097841584</v>
      </c>
      <c r="X47" s="435">
        <v>0</v>
      </c>
      <c r="Y47" s="435"/>
      <c r="Z47" s="436">
        <v>1520</v>
      </c>
      <c r="AA47" s="432">
        <f>IF(IFERROR(AF47*'Energy &amp; GHG'!$X$21,"-")=0,"-",IFERROR(AF47*'Energy &amp; GHG'!$X$21,"-"))</f>
        <v>64.309751434034425</v>
      </c>
      <c r="AB47" s="433">
        <f>IF(IFERROR(AF47*'Energy &amp; GHG'!$Y$21,"-")=0,"-",IFERROR(AF47*'Energy &amp; GHG'!$Y$21,"-"))</f>
        <v>840.47036328871889</v>
      </c>
      <c r="AC47" s="434">
        <f>IF(IFERROR(AF47*'Energy &amp; GHG'!$Z$21,"-")=0,"-",IFERROR(AF47*'Energy &amp; GHG'!$Z$21,"-"))</f>
        <v>15.219885277246656</v>
      </c>
      <c r="AD47" s="437"/>
      <c r="AE47" s="435"/>
      <c r="AF47" s="436">
        <v>920</v>
      </c>
      <c r="AG47" s="432">
        <f>IF(IFERROR(AL47*'Energy &amp; GHG'!$X$22,"-")=0,"-",IFERROR(AL47*'Energy &amp; GHG'!$X$22,"-"))</f>
        <v>51.150917272412599</v>
      </c>
      <c r="AH47" s="433">
        <f>IF(IFERROR(AL47*'Energy &amp; GHG'!$Y$22,"-")=0,"-",IFERROR(AL47*'Energy &amp; GHG'!$Y$22,"-"))</f>
        <v>845.88092765662861</v>
      </c>
      <c r="AI47" s="434">
        <f>IF(IFERROR(AL47*'Energy &amp; GHG'!$Z$22,"-")=0,"-",IFERROR(AL47*'Energy &amp; GHG'!$Z$22,"-"))</f>
        <v>22.968155070958808</v>
      </c>
      <c r="AJ47" s="437"/>
      <c r="AK47" s="435"/>
      <c r="AL47" s="436">
        <v>920</v>
      </c>
      <c r="AM47" s="432">
        <f>IF(IFERROR(AR47*'Energy &amp; GHG'!$X$23,"-")=0,"-",IFERROR(AR47*'Energy &amp; GHG'!$X$23,"-"))</f>
        <v>79.905867104117291</v>
      </c>
      <c r="AN47" s="433">
        <f>IF(IFERROR(AR47*'Energy &amp; GHG'!$Y$23,"-")=0,"-",IFERROR(AR47*'Energy &amp; GHG'!$Y$23,"-"))</f>
        <v>823.00844522753505</v>
      </c>
      <c r="AO47" s="434">
        <f>IF(IFERROR(AR47*'Energy &amp; GHG'!$Z$23,"-")=0,"-",IFERROR(AR47*'Energy &amp; GHG'!$Z$23,"-"))</f>
        <v>17.08568766834761</v>
      </c>
      <c r="AP47" s="435"/>
      <c r="AQ47" s="435"/>
      <c r="AR47" s="436">
        <v>920</v>
      </c>
      <c r="AS47" s="432">
        <f>IF(IFERROR(AX47*'Energy &amp; GHG'!$X$24,"-")=0,"-",IFERROR(AX47*'Energy &amp; GHG'!$X$24,"-"))</f>
        <v>38.290112781954889</v>
      </c>
      <c r="AT47" s="433">
        <f>IF(IFERROR(AX47*'Energy &amp; GHG'!$Y$24,"-")=0,"-",IFERROR(AX47*'Energy &amp; GHG'!$Y$24,"-"))</f>
        <v>1599.7763032581454</v>
      </c>
      <c r="AU47" s="434">
        <f>IF(IFERROR(AX47*'Energy &amp; GHG'!$Z$24,"-")=0,"-",IFERROR(AX47*'Energy &amp; GHG'!$Z$24,"-"))</f>
        <v>59.93358395989975</v>
      </c>
      <c r="AV47" s="435"/>
      <c r="AW47" s="435"/>
      <c r="AX47" s="436">
        <v>1698</v>
      </c>
      <c r="AY47" s="432" t="str">
        <f>IF(IFERROR(BD47*'Energy &amp; GHG'!$X$25,"-")=0,"-",IFERROR(BD47*'Energy &amp; GHG'!$X$25,"-"))</f>
        <v>-</v>
      </c>
      <c r="AZ47" s="433" t="str">
        <f>IF(IFERROR(BD47*'Energy &amp; GHG'!$Y$25,"-")=0,"-",IFERROR(BD47*'Energy &amp; GHG'!$Y$25,"-"))</f>
        <v>-</v>
      </c>
      <c r="BA47" s="434" t="str">
        <f>IF(IFERROR(BD47*'Energy &amp; GHG'!$Z$25,"-")=0,"-",IFERROR(BD47*'Energy &amp; GHG'!$Z$25,"-"))</f>
        <v>-</v>
      </c>
      <c r="BB47" s="435"/>
      <c r="BC47" s="435"/>
      <c r="BD47" s="436"/>
      <c r="BE47" s="432" t="str">
        <f>IF(IFERROR(BJ47*'Energy &amp; GHG'!$X$26,"-")=0,"-",IFERROR(BJ47*'Energy &amp; GHG'!$X$26,"-"))</f>
        <v>-</v>
      </c>
      <c r="BF47" s="433" t="str">
        <f>IF(IFERROR(BJ47*'Energy &amp; GHG'!$Y$26,"-")=0,"-",IFERROR(BJ47*'Energy &amp; GHG'!$Y$26,"-"))</f>
        <v>-</v>
      </c>
      <c r="BG47" s="434" t="str">
        <f>IF(IFERROR(BJ47*'Energy &amp; GHG'!$Z$26,"-")=0,"-",IFERROR(BJ47*'Energy &amp; GHG'!$Z$26,"-"))</f>
        <v>-</v>
      </c>
      <c r="BH47" s="435"/>
      <c r="BI47" s="435"/>
      <c r="BJ47" s="436"/>
      <c r="BK47" s="432" t="str">
        <f>IF(IFERROR(BP47*'Energy &amp; GHG'!$X$27,"-")=0,"-",IFERROR(BP47*'Energy &amp; GHG'!$X$27,"-"))</f>
        <v>-</v>
      </c>
      <c r="BL47" s="433" t="str">
        <f>IF(IFERROR(BP47*'Energy &amp; GHG'!$Y$27,"-")=0,"-",IFERROR(BP47*'Energy &amp; GHG'!$Y$27,"-"))</f>
        <v>-</v>
      </c>
      <c r="BM47" s="434" t="str">
        <f>IF(IFERROR(BP47*'Energy &amp; GHG'!$Z$27,"-")=0,"-",IFERROR(BP47*'Energy &amp; GHG'!$Z$27,"-"))</f>
        <v>-</v>
      </c>
      <c r="BN47" s="435"/>
      <c r="BO47" s="435"/>
      <c r="BP47" s="436"/>
      <c r="BQ47" s="432" t="str">
        <f>IF(IFERROR(BV47*'Energy &amp; GHG'!$X$28,"-")=0,"-",IFERROR(BV47*'Energy &amp; GHG'!$X$28,"-"))</f>
        <v>-</v>
      </c>
      <c r="BR47" s="433" t="str">
        <f>IF(IFERROR(BV47*'Energy &amp; GHG'!$Y$28,"-")=0,"-",IFERROR(BV47*'Energy &amp; GHG'!$Y$28,"-"))</f>
        <v>-</v>
      </c>
      <c r="BS47" s="434" t="str">
        <f>IF(IFERROR(BV47*'Energy &amp; GHG'!$Z$28,"-")=0,"-",IFERROR(BV47*'Energy &amp; GHG'!$Z$28,"-"))</f>
        <v>-</v>
      </c>
      <c r="BT47" s="435"/>
      <c r="BU47" s="435"/>
      <c r="BV47" s="436"/>
      <c r="BW47" s="438">
        <f t="shared" ref="BW47:CA47" si="38">IF(SUM(C47,I47,O47,U47,AA47,AG47,AM47,AS47,AY47,BE47,BK47,BQ47)=0,"-",SUM(C47,I47,O47,U47,AA47,AG47,AM47,AS47,AY47,BE47,BK47,BQ47))</f>
        <v>451.90269258963428</v>
      </c>
      <c r="BX47" s="433">
        <f t="shared" si="38"/>
        <v>9639.6542740951609</v>
      </c>
      <c r="BY47" s="434">
        <f t="shared" si="38"/>
        <v>157.44303331520473</v>
      </c>
      <c r="BZ47" s="439" t="str">
        <f t="shared" si="38"/>
        <v>-</v>
      </c>
      <c r="CA47" s="440" t="str">
        <f t="shared" si="38"/>
        <v>-</v>
      </c>
      <c r="CB47" s="441">
        <f t="shared" si="2"/>
        <v>2.6829659842409139E-3</v>
      </c>
      <c r="CC47" s="442">
        <f t="shared" si="3"/>
        <v>2.8814946627947922E-3</v>
      </c>
      <c r="CD47" s="443">
        <f t="shared" si="4"/>
        <v>2.737187644561974E-3</v>
      </c>
      <c r="CE47" s="444" t="str">
        <f t="shared" si="5"/>
        <v>-</v>
      </c>
      <c r="CF47" s="445" t="str">
        <f t="shared" si="6"/>
        <v>-</v>
      </c>
      <c r="CG47" s="412"/>
      <c r="CH47" s="412"/>
      <c r="CI47" s="412"/>
      <c r="CJ47" s="412"/>
      <c r="CK47" s="412"/>
    </row>
    <row r="48" spans="1:89" ht="15">
      <c r="A48" s="430">
        <v>34</v>
      </c>
      <c r="B48" s="431" t="s">
        <v>282</v>
      </c>
      <c r="C48" s="432">
        <f>IF(IFERROR(H48*'Energy &amp; GHG'!$X$17,"-")=0,"-",IFERROR(H48*'Energy &amp; GHG'!$X$17,"-"))</f>
        <v>2.3807724283878771</v>
      </c>
      <c r="D48" s="433">
        <f>IF(IFERROR(H48*'Energy &amp; GHG'!$Y$17,"-")=0,"-",IFERROR(H48*'Energy &amp; GHG'!$Y$17,"-"))</f>
        <v>443.27715214269517</v>
      </c>
      <c r="E48" s="434">
        <f>IF(IFERROR(H48*'Energy &amp; GHG'!$Z$17,"-")=0,"-",IFERROR(H48*'Energy &amp; GHG'!$Z$17,"-"))</f>
        <v>4.3420754289169379</v>
      </c>
      <c r="F48" s="435">
        <v>0</v>
      </c>
      <c r="G48" s="435"/>
      <c r="H48" s="436">
        <v>450</v>
      </c>
      <c r="I48" s="432">
        <f>IFERROR(N48*'Energy &amp; GHG'!$X$18,"-")</f>
        <v>13.853626487082618</v>
      </c>
      <c r="J48" s="433">
        <f>IFERROR(N48*'Energy &amp; GHG'!$Y$18,"-")</f>
        <v>393.38526878945027</v>
      </c>
      <c r="K48" s="434">
        <f>IFERROR(N48*'Energy &amp; GHG'!$Z$18,"-")</f>
        <v>2.7611047234671608</v>
      </c>
      <c r="L48" s="435">
        <v>0</v>
      </c>
      <c r="M48" s="435"/>
      <c r="N48" s="436">
        <v>410</v>
      </c>
      <c r="O48" s="432">
        <f>IF(IFERROR(T48*'Energy &amp; GHG'!$X$19,"-")=0,"-",IFERROR(T48*'Energy &amp; GHG'!$X$19,"-"))</f>
        <v>3.2810773967612286</v>
      </c>
      <c r="P48" s="433">
        <f>IF(IFERROR(T48*'Energy &amp; GHG'!$Y$19,"-")=0,"-",IFERROR(T48*'Energy &amp; GHG'!$Y$19,"-"))</f>
        <v>494.28631865936495</v>
      </c>
      <c r="Q48" s="434">
        <f>IF(IFERROR(T48*'Energy &amp; GHG'!$Z$19,"-")=0,"-",IFERROR(T48*'Energy &amp; GHG'!$Z$19,"-"))</f>
        <v>2.4326039438738336</v>
      </c>
      <c r="R48" s="435">
        <v>0</v>
      </c>
      <c r="S48" s="435"/>
      <c r="T48" s="436">
        <v>500</v>
      </c>
      <c r="U48" s="432">
        <f>IF(IFERROR(Z48*'Energy &amp; GHG'!$X$20,"-")=0,"-",IFERROR(Z48*'Energy &amp; GHG'!$X$20,"-"))</f>
        <v>35.522887064260779</v>
      </c>
      <c r="V48" s="433">
        <f>IF(IFERROR(Z48*'Energy &amp; GHG'!$Y$20,"-")=0,"-",IFERROR(Z48*'Energy &amp; GHG'!$Y$20,"-"))</f>
        <v>361.35011554157035</v>
      </c>
      <c r="W48" s="434">
        <f>IF(IFERROR(Z48*'Energy &amp; GHG'!$Z$20,"-")=0,"-",IFERROR(Z48*'Energy &amp; GHG'!$Z$20,"-"))</f>
        <v>3.1269973941688378</v>
      </c>
      <c r="X48" s="435">
        <v>0</v>
      </c>
      <c r="Y48" s="435"/>
      <c r="Z48" s="436">
        <v>400</v>
      </c>
      <c r="AA48" s="432">
        <f>IF(IFERROR(AF48*'Energy &amp; GHG'!$X$21,"-")=0,"-",IFERROR(AF48*'Energy &amp; GHG'!$X$21,"-"))</f>
        <v>35.649970903649518</v>
      </c>
      <c r="AB48" s="433">
        <f>IF(IFERROR(AF48*'Energy &amp; GHG'!$Y$21,"-")=0,"-",IFERROR(AF48*'Energy &amp; GHG'!$Y$21,"-"))</f>
        <v>465.91291877961595</v>
      </c>
      <c r="AC48" s="434">
        <f>IF(IFERROR(AF48*'Energy &amp; GHG'!$Z$21,"-")=0,"-",IFERROR(AF48*'Energy &amp; GHG'!$Z$21,"-"))</f>
        <v>8.4371103167345591</v>
      </c>
      <c r="AD48" s="437"/>
      <c r="AE48" s="435"/>
      <c r="AF48" s="436">
        <v>510</v>
      </c>
      <c r="AG48" s="432">
        <f>IF(IFERROR(AL48*'Energy &amp; GHG'!$X$22,"-")=0,"-",IFERROR(AL48*'Energy &amp; GHG'!$X$22,"-"))</f>
        <v>28.35539979231568</v>
      </c>
      <c r="AH48" s="433">
        <f>IF(IFERROR(AL48*'Energy &amp; GHG'!$Y$22,"-")=0,"-",IFERROR(AL48*'Energy &amp; GHG'!$Y$22,"-"))</f>
        <v>468.9122533748702</v>
      </c>
      <c r="AI48" s="434">
        <f>IF(IFERROR(AL48*'Energy &amp; GHG'!$Z$22,"-")=0,"-",IFERROR(AL48*'Energy &amp; GHG'!$Z$22,"-"))</f>
        <v>12.732346832814123</v>
      </c>
      <c r="AJ48" s="437"/>
      <c r="AK48" s="435"/>
      <c r="AL48" s="436">
        <v>510</v>
      </c>
      <c r="AM48" s="432">
        <f>IF(IFERROR(AR48*'Energy &amp; GHG'!$X$23,"-")=0,"-",IFERROR(AR48*'Energy &amp; GHG'!$X$23,"-"))</f>
        <v>44.295643720760673</v>
      </c>
      <c r="AN48" s="433">
        <f>IF(IFERROR(AR48*'Energy &amp; GHG'!$Y$23,"-")=0,"-",IFERROR(AR48*'Energy &amp; GHG'!$Y$23,"-"))</f>
        <v>456.23294246309007</v>
      </c>
      <c r="AO48" s="434">
        <f>IF(IFERROR(AR48*'Energy &amp; GHG'!$Z$23,"-")=0,"-",IFERROR(AR48*'Energy &amp; GHG'!$Z$23,"-"))</f>
        <v>9.4714138161492176</v>
      </c>
      <c r="AP48" s="435"/>
      <c r="AQ48" s="435"/>
      <c r="AR48" s="436">
        <v>510</v>
      </c>
      <c r="AS48" s="432">
        <f>IF(IFERROR(AX48*'Energy &amp; GHG'!$X$24,"-")=0,"-",IFERROR(AX48*'Energy &amp; GHG'!$X$24,"-"))</f>
        <v>11.500563909774437</v>
      </c>
      <c r="AT48" s="433">
        <f>IF(IFERROR(AX48*'Energy &amp; GHG'!$Y$24,"-")=0,"-",IFERROR(AX48*'Energy &amp; GHG'!$Y$24,"-"))</f>
        <v>480.49818295739345</v>
      </c>
      <c r="AU48" s="434">
        <f>IF(IFERROR(AX48*'Energy &amp; GHG'!$Z$24,"-")=0,"-",IFERROR(AX48*'Energy &amp; GHG'!$Z$24,"-"))</f>
        <v>18.00125313283208</v>
      </c>
      <c r="AV48" s="435"/>
      <c r="AW48" s="435"/>
      <c r="AX48" s="436">
        <v>510</v>
      </c>
      <c r="AY48" s="432" t="str">
        <f>IF(IFERROR(BD48*'Energy &amp; GHG'!$X$25,"-")=0,"-",IFERROR(BD48*'Energy &amp; GHG'!$X$25,"-"))</f>
        <v>-</v>
      </c>
      <c r="AZ48" s="433" t="str">
        <f>IF(IFERROR(BD48*'Energy &amp; GHG'!$Y$25,"-")=0,"-",IFERROR(BD48*'Energy &amp; GHG'!$Y$25,"-"))</f>
        <v>-</v>
      </c>
      <c r="BA48" s="434" t="str">
        <f>IF(IFERROR(BD48*'Energy &amp; GHG'!$Z$25,"-")=0,"-",IFERROR(BD48*'Energy &amp; GHG'!$Z$25,"-"))</f>
        <v>-</v>
      </c>
      <c r="BB48" s="435"/>
      <c r="BC48" s="435"/>
      <c r="BD48" s="436"/>
      <c r="BE48" s="432" t="str">
        <f>IF(IFERROR(BJ48*'Energy &amp; GHG'!$X$26,"-")=0,"-",IFERROR(BJ48*'Energy &amp; GHG'!$X$26,"-"))</f>
        <v>-</v>
      </c>
      <c r="BF48" s="433" t="str">
        <f>IF(IFERROR(BJ48*'Energy &amp; GHG'!$Y$26,"-")=0,"-",IFERROR(BJ48*'Energy &amp; GHG'!$Y$26,"-"))</f>
        <v>-</v>
      </c>
      <c r="BG48" s="434" t="str">
        <f>IF(IFERROR(BJ48*'Energy &amp; GHG'!$Z$26,"-")=0,"-",IFERROR(BJ48*'Energy &amp; GHG'!$Z$26,"-"))</f>
        <v>-</v>
      </c>
      <c r="BH48" s="435"/>
      <c r="BI48" s="435"/>
      <c r="BJ48" s="436"/>
      <c r="BK48" s="432" t="str">
        <f>IF(IFERROR(BP48*'Energy &amp; GHG'!$X$27,"-")=0,"-",IFERROR(BP48*'Energy &amp; GHG'!$X$27,"-"))</f>
        <v>-</v>
      </c>
      <c r="BL48" s="433" t="str">
        <f>IF(IFERROR(BP48*'Energy &amp; GHG'!$Y$27,"-")=0,"-",IFERROR(BP48*'Energy &amp; GHG'!$Y$27,"-"))</f>
        <v>-</v>
      </c>
      <c r="BM48" s="434" t="str">
        <f>IF(IFERROR(BP48*'Energy &amp; GHG'!$Z$27,"-")=0,"-",IFERROR(BP48*'Energy &amp; GHG'!$Z$27,"-"))</f>
        <v>-</v>
      </c>
      <c r="BN48" s="435"/>
      <c r="BO48" s="435"/>
      <c r="BP48" s="436"/>
      <c r="BQ48" s="432" t="str">
        <f>IF(IFERROR(BV48*'Energy &amp; GHG'!$X$28,"-")=0,"-",IFERROR(BV48*'Energy &amp; GHG'!$X$28,"-"))</f>
        <v>-</v>
      </c>
      <c r="BR48" s="433" t="str">
        <f>IF(IFERROR(BV48*'Energy &amp; GHG'!$Y$28,"-")=0,"-",IFERROR(BV48*'Energy &amp; GHG'!$Y$28,"-"))</f>
        <v>-</v>
      </c>
      <c r="BS48" s="434" t="str">
        <f>IF(IFERROR(BV48*'Energy &amp; GHG'!$Z$28,"-")=0,"-",IFERROR(BV48*'Energy &amp; GHG'!$Z$28,"-"))</f>
        <v>-</v>
      </c>
      <c r="BT48" s="435"/>
      <c r="BU48" s="435"/>
      <c r="BV48" s="436"/>
      <c r="BW48" s="438">
        <f t="shared" ref="BW48:CA48" si="39">IF(SUM(C48,I48,O48,U48,AA48,AG48,AM48,AS48,AY48,BE48,BK48,BQ48)=0,"-",SUM(C48,I48,O48,U48,AA48,AG48,AM48,AS48,AY48,BE48,BK48,BQ48))</f>
        <v>174.8399417029928</v>
      </c>
      <c r="BX48" s="433">
        <f t="shared" si="39"/>
        <v>3563.8551527080504</v>
      </c>
      <c r="BY48" s="434">
        <f t="shared" si="39"/>
        <v>61.304905588956743</v>
      </c>
      <c r="BZ48" s="439" t="str">
        <f t="shared" si="39"/>
        <v>-</v>
      </c>
      <c r="CA48" s="440" t="str">
        <f t="shared" si="39"/>
        <v>-</v>
      </c>
      <c r="CB48" s="441">
        <f t="shared" si="2"/>
        <v>1.038032355124219E-3</v>
      </c>
      <c r="CC48" s="442">
        <f t="shared" si="3"/>
        <v>1.0653109862143787E-3</v>
      </c>
      <c r="CD48" s="443">
        <f t="shared" si="4"/>
        <v>1.0658015575270646E-3</v>
      </c>
      <c r="CE48" s="444" t="str">
        <f t="shared" si="5"/>
        <v>-</v>
      </c>
      <c r="CF48" s="445" t="str">
        <f t="shared" si="6"/>
        <v>-</v>
      </c>
      <c r="CG48" s="412"/>
      <c r="CH48" s="412"/>
      <c r="CI48" s="412"/>
      <c r="CJ48" s="412"/>
      <c r="CK48" s="412"/>
    </row>
    <row r="49" spans="1:89" ht="15">
      <c r="A49" s="430">
        <v>35</v>
      </c>
      <c r="B49" s="431" t="s">
        <v>283</v>
      </c>
      <c r="C49" s="432">
        <f>IF(IFERROR(H49*'Energy &amp; GHG'!$X$17,"-")=0,"-",IFERROR(H49*'Energy &amp; GHG'!$X$17,"-"))</f>
        <v>1.6400876728894263</v>
      </c>
      <c r="D49" s="433">
        <f>IF(IFERROR(H49*'Energy &amp; GHG'!$Y$17,"-")=0,"-",IFERROR(H49*'Energy &amp; GHG'!$Y$17,"-"))</f>
        <v>305.36870480941224</v>
      </c>
      <c r="E49" s="434">
        <f>IF(IFERROR(H49*'Energy &amp; GHG'!$Z$17,"-")=0,"-",IFERROR(H49*'Energy &amp; GHG'!$Z$17,"-"))</f>
        <v>2.9912075176983346</v>
      </c>
      <c r="F49" s="435">
        <v>0</v>
      </c>
      <c r="G49" s="435"/>
      <c r="H49" s="436">
        <v>310</v>
      </c>
      <c r="I49" s="432">
        <f>IFERROR(N49*'Energy &amp; GHG'!$X$18,"-")</f>
        <v>9.798906539643804</v>
      </c>
      <c r="J49" s="433">
        <f>IFERROR(N49*'Energy &amp; GHG'!$Y$18,"-")</f>
        <v>278.24811694863553</v>
      </c>
      <c r="K49" s="434">
        <f>IFERROR(N49*'Energy &amp; GHG'!$Z$18,"-")</f>
        <v>1.9529765117206748</v>
      </c>
      <c r="L49" s="435">
        <v>0</v>
      </c>
      <c r="M49" s="435"/>
      <c r="N49" s="436">
        <v>290</v>
      </c>
      <c r="O49" s="432">
        <f>IF(IFERROR(T49*'Energy &amp; GHG'!$X$19,"-")=0,"-",IFERROR(T49*'Energy &amp; GHG'!$X$19,"-"))</f>
        <v>2.2967541777328599</v>
      </c>
      <c r="P49" s="433">
        <f>IF(IFERROR(T49*'Energy &amp; GHG'!$Y$19,"-")=0,"-",IFERROR(T49*'Energy &amp; GHG'!$Y$19,"-"))</f>
        <v>346.00042306155547</v>
      </c>
      <c r="Q49" s="434">
        <f>IF(IFERROR(T49*'Energy &amp; GHG'!$Z$19,"-")=0,"-",IFERROR(T49*'Energy &amp; GHG'!$Z$19,"-"))</f>
        <v>1.7028227607116835</v>
      </c>
      <c r="R49" s="435">
        <v>0</v>
      </c>
      <c r="S49" s="435"/>
      <c r="T49" s="436">
        <v>350</v>
      </c>
      <c r="U49" s="432">
        <f>IF(IFERROR(Z49*'Energy &amp; GHG'!$X$20,"-")=0,"-",IFERROR(Z49*'Energy &amp; GHG'!$X$20,"-"))</f>
        <v>27.530237474802103</v>
      </c>
      <c r="V49" s="433">
        <f>IF(IFERROR(Z49*'Energy &amp; GHG'!$Y$20,"-")=0,"-",IFERROR(Z49*'Energy &amp; GHG'!$Y$20,"-"))</f>
        <v>280.04633954471706</v>
      </c>
      <c r="W49" s="434">
        <f>IF(IFERROR(Z49*'Energy &amp; GHG'!$Z$20,"-")=0,"-",IFERROR(Z49*'Energy &amp; GHG'!$Z$20,"-"))</f>
        <v>2.4234229804808494</v>
      </c>
      <c r="X49" s="435">
        <v>0</v>
      </c>
      <c r="Y49" s="435"/>
      <c r="Z49" s="436">
        <v>310</v>
      </c>
      <c r="AA49" s="432">
        <f>IF(IFERROR(AF49*'Energy &amp; GHG'!$X$21,"-")=0,"-",IFERROR(AF49*'Energy &amp; GHG'!$X$21,"-"))</f>
        <v>27.261742455731984</v>
      </c>
      <c r="AB49" s="433">
        <f>IF(IFERROR(AF49*'Energy &amp; GHG'!$Y$21,"-")=0,"-",IFERROR(AF49*'Energy &amp; GHG'!$Y$21,"-"))</f>
        <v>356.28634965500044</v>
      </c>
      <c r="AC49" s="434">
        <f>IF(IFERROR(AF49*'Energy &amp; GHG'!$Z$21,"-")=0,"-",IFERROR(AF49*'Energy &amp; GHG'!$Z$21,"-"))</f>
        <v>6.4519078892676038</v>
      </c>
      <c r="AD49" s="437"/>
      <c r="AE49" s="435"/>
      <c r="AF49" s="436">
        <v>390</v>
      </c>
      <c r="AG49" s="432">
        <f>IF(IFERROR(AL49*'Energy &amp; GHG'!$X$22,"-")=0,"-",IFERROR(AL49*'Energy &amp; GHG'!$X$22,"-"))</f>
        <v>21.683541017653166</v>
      </c>
      <c r="AH49" s="433">
        <f>IF(IFERROR(AL49*'Energy &amp; GHG'!$Y$22,"-")=0,"-",IFERROR(AL49*'Energy &amp; GHG'!$Y$22,"-"))</f>
        <v>358.57995846313605</v>
      </c>
      <c r="AI49" s="434">
        <f>IF(IFERROR(AL49*'Energy &amp; GHG'!$Z$22,"-")=0,"-",IFERROR(AL49*'Energy &amp; GHG'!$Z$22,"-"))</f>
        <v>9.7365005192108001</v>
      </c>
      <c r="AJ49" s="437"/>
      <c r="AK49" s="435"/>
      <c r="AL49" s="436">
        <v>390</v>
      </c>
      <c r="AM49" s="432">
        <f>IF(IFERROR(AR49*'Energy &amp; GHG'!$X$23,"-")=0,"-",IFERROR(AR49*'Energy &amp; GHG'!$X$23,"-"))</f>
        <v>33.873139315875811</v>
      </c>
      <c r="AN49" s="433">
        <f>IF(IFERROR(AR49*'Energy &amp; GHG'!$Y$23,"-")=0,"-",IFERROR(AR49*'Energy &amp; GHG'!$Y$23,"-"))</f>
        <v>348.88401482471596</v>
      </c>
      <c r="AO49" s="434">
        <f>IF(IFERROR(AR49*'Energy &amp; GHG'!$Z$23,"-")=0,"-",IFERROR(AR49*'Energy &amp; GHG'!$Z$23,"-"))</f>
        <v>7.2428458594082263</v>
      </c>
      <c r="AP49" s="435"/>
      <c r="AQ49" s="435"/>
      <c r="AR49" s="436">
        <v>390</v>
      </c>
      <c r="AS49" s="432">
        <f>IF(IFERROR(AX49*'Energy &amp; GHG'!$X$24,"-")=0,"-",IFERROR(AX49*'Energy &amp; GHG'!$X$24,"-"))</f>
        <v>8.7945488721804512</v>
      </c>
      <c r="AT49" s="433">
        <f>IF(IFERROR(AX49*'Energy &amp; GHG'!$Y$24,"-")=0,"-",IFERROR(AX49*'Energy &amp; GHG'!$Y$24,"-"))</f>
        <v>367.43978696741851</v>
      </c>
      <c r="AU49" s="434">
        <f>IF(IFERROR(AX49*'Energy &amp; GHG'!$Z$24,"-")=0,"-",IFERROR(AX49*'Energy &amp; GHG'!$Z$24,"-"))</f>
        <v>13.765664160401002</v>
      </c>
      <c r="AV49" s="435"/>
      <c r="AW49" s="435"/>
      <c r="AX49" s="436">
        <v>390</v>
      </c>
      <c r="AY49" s="432" t="str">
        <f>IF(IFERROR(BD49*'Energy &amp; GHG'!$X$25,"-")=0,"-",IFERROR(BD49*'Energy &amp; GHG'!$X$25,"-"))</f>
        <v>-</v>
      </c>
      <c r="AZ49" s="433" t="str">
        <f>IF(IFERROR(BD49*'Energy &amp; GHG'!$Y$25,"-")=0,"-",IFERROR(BD49*'Energy &amp; GHG'!$Y$25,"-"))</f>
        <v>-</v>
      </c>
      <c r="BA49" s="434" t="str">
        <f>IF(IFERROR(BD49*'Energy &amp; GHG'!$Z$25,"-")=0,"-",IFERROR(BD49*'Energy &amp; GHG'!$Z$25,"-"))</f>
        <v>-</v>
      </c>
      <c r="BB49" s="435"/>
      <c r="BC49" s="435"/>
      <c r="BD49" s="436"/>
      <c r="BE49" s="432" t="str">
        <f>IF(IFERROR(BJ49*'Energy &amp; GHG'!$X$26,"-")=0,"-",IFERROR(BJ49*'Energy &amp; GHG'!$X$26,"-"))</f>
        <v>-</v>
      </c>
      <c r="BF49" s="433" t="str">
        <f>IF(IFERROR(BJ49*'Energy &amp; GHG'!$Y$26,"-")=0,"-",IFERROR(BJ49*'Energy &amp; GHG'!$Y$26,"-"))</f>
        <v>-</v>
      </c>
      <c r="BG49" s="434" t="str">
        <f>IF(IFERROR(BJ49*'Energy &amp; GHG'!$Z$26,"-")=0,"-",IFERROR(BJ49*'Energy &amp; GHG'!$Z$26,"-"))</f>
        <v>-</v>
      </c>
      <c r="BH49" s="435"/>
      <c r="BI49" s="435"/>
      <c r="BJ49" s="436"/>
      <c r="BK49" s="432" t="str">
        <f>IF(IFERROR(BP49*'Energy &amp; GHG'!$X$27,"-")=0,"-",IFERROR(BP49*'Energy &amp; GHG'!$X$27,"-"))</f>
        <v>-</v>
      </c>
      <c r="BL49" s="433" t="str">
        <f>IF(IFERROR(BP49*'Energy &amp; GHG'!$Y$27,"-")=0,"-",IFERROR(BP49*'Energy &amp; GHG'!$Y$27,"-"))</f>
        <v>-</v>
      </c>
      <c r="BM49" s="434" t="str">
        <f>IF(IFERROR(BP49*'Energy &amp; GHG'!$Z$27,"-")=0,"-",IFERROR(BP49*'Energy &amp; GHG'!$Z$27,"-"))</f>
        <v>-</v>
      </c>
      <c r="BN49" s="435"/>
      <c r="BO49" s="435"/>
      <c r="BP49" s="436"/>
      <c r="BQ49" s="432" t="str">
        <f>IF(IFERROR(BV49*'Energy &amp; GHG'!$X$28,"-")=0,"-",IFERROR(BV49*'Energy &amp; GHG'!$X$28,"-"))</f>
        <v>-</v>
      </c>
      <c r="BR49" s="433" t="str">
        <f>IF(IFERROR(BV49*'Energy &amp; GHG'!$Y$28,"-")=0,"-",IFERROR(BV49*'Energy &amp; GHG'!$Y$28,"-"))</f>
        <v>-</v>
      </c>
      <c r="BS49" s="434" t="str">
        <f>IF(IFERROR(BV49*'Energy &amp; GHG'!$Z$28,"-")=0,"-",IFERROR(BV49*'Energy &amp; GHG'!$Z$28,"-"))</f>
        <v>-</v>
      </c>
      <c r="BT49" s="435"/>
      <c r="BU49" s="435"/>
      <c r="BV49" s="436"/>
      <c r="BW49" s="438">
        <f t="shared" ref="BW49:CA49" si="40">IF(SUM(C49,I49,O49,U49,AA49,AG49,AM49,AS49,AY49,BE49,BK49,BQ49)=0,"-",SUM(C49,I49,O49,U49,AA49,AG49,AM49,AS49,AY49,BE49,BK49,BQ49))</f>
        <v>132.87895752650962</v>
      </c>
      <c r="BX49" s="433">
        <f t="shared" si="40"/>
        <v>2640.8536942745914</v>
      </c>
      <c r="BY49" s="434">
        <f t="shared" si="40"/>
        <v>46.267348198899171</v>
      </c>
      <c r="BZ49" s="439" t="str">
        <f t="shared" si="40"/>
        <v>-</v>
      </c>
      <c r="CA49" s="440" t="str">
        <f t="shared" si="40"/>
        <v>-</v>
      </c>
      <c r="CB49" s="441">
        <f t="shared" si="2"/>
        <v>7.8890816299861998E-4</v>
      </c>
      <c r="CC49" s="442">
        <f t="shared" si="3"/>
        <v>7.8940650866738999E-4</v>
      </c>
      <c r="CD49" s="443">
        <f t="shared" si="4"/>
        <v>8.0436975311020818E-4</v>
      </c>
      <c r="CE49" s="444" t="str">
        <f t="shared" si="5"/>
        <v>-</v>
      </c>
      <c r="CF49" s="445" t="str">
        <f t="shared" si="6"/>
        <v>-</v>
      </c>
      <c r="CG49" s="412"/>
      <c r="CH49" s="412"/>
      <c r="CI49" s="412"/>
      <c r="CJ49" s="412"/>
      <c r="CK49" s="412"/>
    </row>
    <row r="50" spans="1:89" ht="15">
      <c r="A50" s="430">
        <v>36</v>
      </c>
      <c r="B50" s="431" t="s">
        <v>284</v>
      </c>
      <c r="C50" s="432">
        <f>IF(IFERROR(H50*'Energy &amp; GHG'!$X$17,"-")=0,"-",IFERROR(H50*'Energy &amp; GHG'!$X$17,"-"))</f>
        <v>1.1110271332476758</v>
      </c>
      <c r="D50" s="433">
        <f>IF(IFERROR(H50*'Energy &amp; GHG'!$Y$17,"-")=0,"-",IFERROR(H50*'Energy &amp; GHG'!$Y$17,"-"))</f>
        <v>206.8626709999244</v>
      </c>
      <c r="E50" s="434">
        <f>IF(IFERROR(H50*'Energy &amp; GHG'!$Z$17,"-")=0,"-",IFERROR(H50*'Energy &amp; GHG'!$Z$17,"-"))</f>
        <v>2.0263018668279043</v>
      </c>
      <c r="F50" s="435">
        <v>0</v>
      </c>
      <c r="G50" s="435"/>
      <c r="H50" s="436">
        <v>210</v>
      </c>
      <c r="I50" s="432">
        <f>IFERROR(N50*'Energy &amp; GHG'!$X$18,"-")</f>
        <v>6.2510265856348397</v>
      </c>
      <c r="J50" s="433">
        <f>IFERROR(N50*'Energy &amp; GHG'!$Y$18,"-")</f>
        <v>177.50310908792267</v>
      </c>
      <c r="K50" s="434">
        <f>IFERROR(N50*'Energy &amp; GHG'!$Z$18,"-")</f>
        <v>1.2458643264424996</v>
      </c>
      <c r="L50" s="435">
        <v>0</v>
      </c>
      <c r="M50" s="435"/>
      <c r="N50" s="436">
        <v>185</v>
      </c>
      <c r="O50" s="432">
        <f>IF(IFERROR(T50*'Energy &amp; GHG'!$X$19,"-")=0,"-",IFERROR(T50*'Energy &amp; GHG'!$X$19,"-"))</f>
        <v>1.9030248901215128</v>
      </c>
      <c r="P50" s="433">
        <f>IF(IFERROR(T50*'Energy &amp; GHG'!$Y$19,"-")=0,"-",IFERROR(T50*'Energy &amp; GHG'!$Y$19,"-"))</f>
        <v>286.68606482243166</v>
      </c>
      <c r="Q50" s="434">
        <f>IF(IFERROR(T50*'Energy &amp; GHG'!$Z$19,"-")=0,"-",IFERROR(T50*'Energy &amp; GHG'!$Z$19,"-"))</f>
        <v>1.4109102874468233</v>
      </c>
      <c r="R50" s="435">
        <v>0</v>
      </c>
      <c r="S50" s="435"/>
      <c r="T50" s="436">
        <v>290</v>
      </c>
      <c r="U50" s="432">
        <f>IF(IFERROR(Z50*'Energy &amp; GHG'!$X$20,"-")=0,"-",IFERROR(Z50*'Energy &amp; GHG'!$X$20,"-"))</f>
        <v>22.201804415162986</v>
      </c>
      <c r="V50" s="433">
        <f>IF(IFERROR(Z50*'Energy &amp; GHG'!$Y$20,"-")=0,"-",IFERROR(Z50*'Energy &amp; GHG'!$Y$20,"-"))</f>
        <v>225.84382221348147</v>
      </c>
      <c r="W50" s="434">
        <f>IF(IFERROR(Z50*'Energy &amp; GHG'!$Z$20,"-")=0,"-",IFERROR(Z50*'Energy &amp; GHG'!$Z$20,"-"))</f>
        <v>1.9543733713555238</v>
      </c>
      <c r="X50" s="435">
        <v>0</v>
      </c>
      <c r="Y50" s="435"/>
      <c r="Z50" s="436">
        <v>250</v>
      </c>
      <c r="AA50" s="432">
        <f>IF(IFERROR(AF50*'Energy &amp; GHG'!$X$21,"-")=0,"-",IFERROR(AF50*'Energy &amp; GHG'!$X$21,"-"))</f>
        <v>25.86370438107906</v>
      </c>
      <c r="AB50" s="433">
        <f>IF(IFERROR(AF50*'Energy &amp; GHG'!$Y$21,"-")=0,"-",IFERROR(AF50*'Energy &amp; GHG'!$Y$21,"-"))</f>
        <v>338.01525480089782</v>
      </c>
      <c r="AC50" s="434">
        <f>IF(IFERROR(AF50*'Energy &amp; GHG'!$Z$21,"-")=0,"-",IFERROR(AF50*'Energy &amp; GHG'!$Z$21,"-"))</f>
        <v>6.1210408180231113</v>
      </c>
      <c r="AD50" s="437"/>
      <c r="AE50" s="435"/>
      <c r="AF50" s="436">
        <v>370</v>
      </c>
      <c r="AG50" s="432">
        <f>IF(IFERROR(AL50*'Energy &amp; GHG'!$X$22,"-")=0,"-",IFERROR(AL50*'Energy &amp; GHG'!$X$22,"-"))</f>
        <v>20.571564555209413</v>
      </c>
      <c r="AH50" s="433">
        <f>IF(IFERROR(AL50*'Energy &amp; GHG'!$Y$22,"-")=0,"-",IFERROR(AL50*'Energy &amp; GHG'!$Y$22,"-"))</f>
        <v>340.19124264451369</v>
      </c>
      <c r="AI50" s="434">
        <f>IF(IFERROR(AL50*'Energy &amp; GHG'!$Z$22,"-")=0,"-",IFERROR(AL50*'Energy &amp; GHG'!$Z$22,"-"))</f>
        <v>9.2371928002769117</v>
      </c>
      <c r="AJ50" s="437"/>
      <c r="AK50" s="435"/>
      <c r="AL50" s="436">
        <v>370</v>
      </c>
      <c r="AM50" s="432">
        <f>IF(IFERROR(AR50*'Energy &amp; GHG'!$X$23,"-")=0,"-",IFERROR(AR50*'Energy &amp; GHG'!$X$23,"-"))</f>
        <v>32.136055248395003</v>
      </c>
      <c r="AN50" s="433">
        <f>IF(IFERROR(AR50*'Energy &amp; GHG'!$Y$23,"-")=0,"-",IFERROR(AR50*'Energy &amp; GHG'!$Y$23,"-"))</f>
        <v>330.99252688498694</v>
      </c>
      <c r="AO50" s="434">
        <f>IF(IFERROR(AR50*'Energy &amp; GHG'!$Z$23,"-")=0,"-",IFERROR(AR50*'Energy &amp; GHG'!$Z$23,"-"))</f>
        <v>6.8714178666180601</v>
      </c>
      <c r="AP50" s="435"/>
      <c r="AQ50" s="435"/>
      <c r="AR50" s="436">
        <v>370</v>
      </c>
      <c r="AS50" s="432">
        <f>IF(IFERROR(AX50*'Energy &amp; GHG'!$X$24,"-")=0,"-",IFERROR(AX50*'Energy &amp; GHG'!$X$24,"-"))</f>
        <v>8.2082456140350875</v>
      </c>
      <c r="AT50" s="433">
        <f>IF(IFERROR(AX50*'Energy &amp; GHG'!$Y$24,"-")=0,"-",IFERROR(AX50*'Energy &amp; GHG'!$Y$24,"-"))</f>
        <v>342.94380116959064</v>
      </c>
      <c r="AU50" s="434">
        <f>IF(IFERROR(AX50*'Energy &amp; GHG'!$Z$24,"-")=0,"-",IFERROR(AX50*'Energy &amp; GHG'!$Z$24,"-"))</f>
        <v>12.847953216374268</v>
      </c>
      <c r="AV50" s="435"/>
      <c r="AW50" s="435"/>
      <c r="AX50" s="436">
        <v>364</v>
      </c>
      <c r="AY50" s="432" t="str">
        <f>IF(IFERROR(BD50*'Energy &amp; GHG'!$X$25,"-")=0,"-",IFERROR(BD50*'Energy &amp; GHG'!$X$25,"-"))</f>
        <v>-</v>
      </c>
      <c r="AZ50" s="433" t="str">
        <f>IF(IFERROR(BD50*'Energy &amp; GHG'!$Y$25,"-")=0,"-",IFERROR(BD50*'Energy &amp; GHG'!$Y$25,"-"))</f>
        <v>-</v>
      </c>
      <c r="BA50" s="434" t="str">
        <f>IF(IFERROR(BD50*'Energy &amp; GHG'!$Z$25,"-")=0,"-",IFERROR(BD50*'Energy &amp; GHG'!$Z$25,"-"))</f>
        <v>-</v>
      </c>
      <c r="BB50" s="435"/>
      <c r="BC50" s="435"/>
      <c r="BD50" s="436"/>
      <c r="BE50" s="432" t="str">
        <f>IF(IFERROR(BJ50*'Energy &amp; GHG'!$X$26,"-")=0,"-",IFERROR(BJ50*'Energy &amp; GHG'!$X$26,"-"))</f>
        <v>-</v>
      </c>
      <c r="BF50" s="433" t="str">
        <f>IF(IFERROR(BJ50*'Energy &amp; GHG'!$Y$26,"-")=0,"-",IFERROR(BJ50*'Energy &amp; GHG'!$Y$26,"-"))</f>
        <v>-</v>
      </c>
      <c r="BG50" s="434" t="str">
        <f>IF(IFERROR(BJ50*'Energy &amp; GHG'!$Z$26,"-")=0,"-",IFERROR(BJ50*'Energy &amp; GHG'!$Z$26,"-"))</f>
        <v>-</v>
      </c>
      <c r="BH50" s="435"/>
      <c r="BI50" s="435"/>
      <c r="BJ50" s="436"/>
      <c r="BK50" s="432" t="str">
        <f>IF(IFERROR(BP50*'Energy &amp; GHG'!$X$27,"-")=0,"-",IFERROR(BP50*'Energy &amp; GHG'!$X$27,"-"))</f>
        <v>-</v>
      </c>
      <c r="BL50" s="433" t="str">
        <f>IF(IFERROR(BP50*'Energy &amp; GHG'!$Y$27,"-")=0,"-",IFERROR(BP50*'Energy &amp; GHG'!$Y$27,"-"))</f>
        <v>-</v>
      </c>
      <c r="BM50" s="434" t="str">
        <f>IF(IFERROR(BP50*'Energy &amp; GHG'!$Z$27,"-")=0,"-",IFERROR(BP50*'Energy &amp; GHG'!$Z$27,"-"))</f>
        <v>-</v>
      </c>
      <c r="BN50" s="435"/>
      <c r="BO50" s="435"/>
      <c r="BP50" s="436"/>
      <c r="BQ50" s="432" t="str">
        <f>IF(IFERROR(BV50*'Energy &amp; GHG'!$X$28,"-")=0,"-",IFERROR(BV50*'Energy &amp; GHG'!$X$28,"-"))</f>
        <v>-</v>
      </c>
      <c r="BR50" s="433" t="str">
        <f>IF(IFERROR(BV50*'Energy &amp; GHG'!$Y$28,"-")=0,"-",IFERROR(BV50*'Energy &amp; GHG'!$Y$28,"-"))</f>
        <v>-</v>
      </c>
      <c r="BS50" s="434" t="str">
        <f>IF(IFERROR(BV50*'Energy &amp; GHG'!$Z$28,"-")=0,"-",IFERROR(BV50*'Energy &amp; GHG'!$Z$28,"-"))</f>
        <v>-</v>
      </c>
      <c r="BT50" s="435"/>
      <c r="BU50" s="435"/>
      <c r="BV50" s="436"/>
      <c r="BW50" s="438">
        <f t="shared" ref="BW50:CA50" si="41">IF(SUM(C50,I50,O50,U50,AA50,AG50,AM50,AS50,AY50,BE50,BK50,BQ50)=0,"-",SUM(C50,I50,O50,U50,AA50,AG50,AM50,AS50,AY50,BE50,BK50,BQ50))</f>
        <v>118.24645282288557</v>
      </c>
      <c r="BX50" s="433">
        <f t="shared" si="41"/>
        <v>2249.0384926237493</v>
      </c>
      <c r="BY50" s="434">
        <f t="shared" si="41"/>
        <v>41.715054553365107</v>
      </c>
      <c r="BZ50" s="439" t="str">
        <f t="shared" si="41"/>
        <v>-</v>
      </c>
      <c r="CA50" s="440" t="str">
        <f t="shared" si="41"/>
        <v>-</v>
      </c>
      <c r="CB50" s="441">
        <f t="shared" si="2"/>
        <v>7.0203434474563041E-4</v>
      </c>
      <c r="CC50" s="442">
        <f t="shared" si="3"/>
        <v>6.7228473435305719E-4</v>
      </c>
      <c r="CD50" s="443">
        <f t="shared" si="4"/>
        <v>7.2522695676921262E-4</v>
      </c>
      <c r="CE50" s="444" t="str">
        <f t="shared" si="5"/>
        <v>-</v>
      </c>
      <c r="CF50" s="445" t="str">
        <f t="shared" si="6"/>
        <v>-</v>
      </c>
      <c r="CG50" s="412"/>
      <c r="CH50" s="412"/>
      <c r="CI50" s="412"/>
      <c r="CJ50" s="412"/>
      <c r="CK50" s="412"/>
    </row>
    <row r="51" spans="1:89" ht="15">
      <c r="A51" s="430">
        <v>37</v>
      </c>
      <c r="B51" s="447" t="s">
        <v>285</v>
      </c>
      <c r="C51" s="432">
        <f>IF(IFERROR(H51*'Energy &amp; GHG'!$X$17,"-")=0,"-",IFERROR(H51*'Energy &amp; GHG'!$X$17,"-"))</f>
        <v>3.9679540473131283</v>
      </c>
      <c r="D51" s="433">
        <f>IF(IFERROR(H51*'Energy &amp; GHG'!$Y$17,"-")=0,"-",IFERROR(H51*'Energy &amp; GHG'!$Y$17,"-"))</f>
        <v>738.79525357115858</v>
      </c>
      <c r="E51" s="434">
        <f>IF(IFERROR(H51*'Energy &amp; GHG'!$Z$17,"-")=0,"-",IFERROR(H51*'Energy &amp; GHG'!$Z$17,"-"))</f>
        <v>7.2367923815282289</v>
      </c>
      <c r="F51" s="435">
        <v>0</v>
      </c>
      <c r="G51" s="435"/>
      <c r="H51" s="436">
        <v>750</v>
      </c>
      <c r="I51" s="432">
        <f>IFERROR(N51*'Energy &amp; GHG'!$X$18,"-")</f>
        <v>22.300959710913482</v>
      </c>
      <c r="J51" s="433">
        <f>IFERROR(N51*'Energy &amp; GHG'!$Y$18,"-")</f>
        <v>633.25433512448092</v>
      </c>
      <c r="K51" s="434">
        <f>IFERROR(N51*'Energy &amp; GHG'!$Z$18,"-")</f>
        <v>4.4447051646056739</v>
      </c>
      <c r="L51" s="435">
        <v>0</v>
      </c>
      <c r="M51" s="435"/>
      <c r="N51" s="436">
        <v>660</v>
      </c>
      <c r="O51" s="432">
        <f>IF(IFERROR(T51*'Energy &amp; GHG'!$X$19,"-")=0,"-",IFERROR(T51*'Energy &amp; GHG'!$X$19,"-"))</f>
        <v>4.5278868075304954</v>
      </c>
      <c r="P51" s="433">
        <f>IF(IFERROR(T51*'Energy &amp; GHG'!$Y$19,"-")=0,"-",IFERROR(T51*'Energy &amp; GHG'!$Y$19,"-"))</f>
        <v>682.11511974992368</v>
      </c>
      <c r="Q51" s="434">
        <f>IF(IFERROR(T51*'Energy &amp; GHG'!$Z$19,"-")=0,"-",IFERROR(T51*'Energy &amp; GHG'!$Z$19,"-"))</f>
        <v>3.3569934425458903</v>
      </c>
      <c r="R51" s="435">
        <v>0</v>
      </c>
      <c r="S51" s="435"/>
      <c r="T51" s="436">
        <v>690</v>
      </c>
      <c r="U51" s="432">
        <f>IF(IFERROR(Z51*'Energy &amp; GHG'!$X$20,"-")=0,"-",IFERROR(Z51*'Energy &amp; GHG'!$X$20,"-"))</f>
        <v>57.724691479423761</v>
      </c>
      <c r="V51" s="433">
        <f>IF(IFERROR(Z51*'Energy &amp; GHG'!$Y$20,"-")=0,"-",IFERROR(Z51*'Energy &amp; GHG'!$Y$20,"-"))</f>
        <v>587.19393775505182</v>
      </c>
      <c r="W51" s="434">
        <f>IF(IFERROR(Z51*'Energy &amp; GHG'!$Z$20,"-")=0,"-",IFERROR(Z51*'Energy &amp; GHG'!$Z$20,"-"))</f>
        <v>5.0813707655243618</v>
      </c>
      <c r="X51" s="435">
        <v>0</v>
      </c>
      <c r="Y51" s="435"/>
      <c r="Z51" s="436">
        <v>650</v>
      </c>
      <c r="AA51" s="432">
        <f>IF(IFERROR(AF51*'Energy &amp; GHG'!$X$21,"-")=0,"-",IFERROR(AF51*'Energy &amp; GHG'!$X$21,"-"))</f>
        <v>28.659780530384907</v>
      </c>
      <c r="AB51" s="433">
        <f>IF(IFERROR(AF51*'Energy &amp; GHG'!$Y$21,"-")=0,"-",IFERROR(AF51*'Energy &amp; GHG'!$Y$21,"-"))</f>
        <v>374.55744450910299</v>
      </c>
      <c r="AC51" s="434">
        <f>IF(IFERROR(AF51*'Energy &amp; GHG'!$Z$21,"-")=0,"-",IFERROR(AF51*'Energy &amp; GHG'!$Z$21,"-"))</f>
        <v>6.7827749605120964</v>
      </c>
      <c r="AD51" s="437"/>
      <c r="AE51" s="435"/>
      <c r="AF51" s="436">
        <v>410</v>
      </c>
      <c r="AG51" s="432">
        <f>IF(IFERROR(AL51*'Energy &amp; GHG'!$X$22,"-")=0,"-",IFERROR(AL51*'Energy &amp; GHG'!$X$22,"-"))</f>
        <v>22.795517480096919</v>
      </c>
      <c r="AH51" s="433">
        <f>IF(IFERROR(AL51*'Energy &amp; GHG'!$Y$22,"-")=0,"-",IFERROR(AL51*'Energy &amp; GHG'!$Y$22,"-"))</f>
        <v>376.96867428175841</v>
      </c>
      <c r="AI51" s="434">
        <f>IF(IFERROR(AL51*'Energy &amp; GHG'!$Z$22,"-")=0,"-",IFERROR(AL51*'Energy &amp; GHG'!$Z$22,"-"))</f>
        <v>10.235808238144687</v>
      </c>
      <c r="AJ51" s="437"/>
      <c r="AK51" s="435"/>
      <c r="AL51" s="436">
        <v>410</v>
      </c>
      <c r="AM51" s="432">
        <f>IF(IFERROR(AR51*'Energy &amp; GHG'!$X$23,"-")=0,"-",IFERROR(AR51*'Energy &amp; GHG'!$X$23,"-"))</f>
        <v>35.610223383356619</v>
      </c>
      <c r="AN51" s="433">
        <f>IF(IFERROR(AR51*'Energy &amp; GHG'!$Y$23,"-")=0,"-",IFERROR(AR51*'Energy &amp; GHG'!$Y$23,"-"))</f>
        <v>366.77550276444498</v>
      </c>
      <c r="AO51" s="434">
        <f>IF(IFERROR(AR51*'Energy &amp; GHG'!$Z$23,"-")=0,"-",IFERROR(AR51*'Energy &amp; GHG'!$Z$23,"-"))</f>
        <v>7.6142738521983917</v>
      </c>
      <c r="AP51" s="435"/>
      <c r="AQ51" s="435"/>
      <c r="AR51" s="436">
        <v>410</v>
      </c>
      <c r="AS51" s="432">
        <f>IF(IFERROR(AX51*'Energy &amp; GHG'!$X$24,"-")=0,"-",IFERROR(AX51*'Energy &amp; GHG'!$X$24,"-"))</f>
        <v>8.7945488721804512</v>
      </c>
      <c r="AT51" s="433">
        <f>IF(IFERROR(AX51*'Energy &amp; GHG'!$Y$24,"-")=0,"-",IFERROR(AX51*'Energy &amp; GHG'!$Y$24,"-"))</f>
        <v>367.43978696741851</v>
      </c>
      <c r="AU51" s="434">
        <f>IF(IFERROR(AX51*'Energy &amp; GHG'!$Z$24,"-")=0,"-",IFERROR(AX51*'Energy &amp; GHG'!$Z$24,"-"))</f>
        <v>13.765664160401002</v>
      </c>
      <c r="AV51" s="435"/>
      <c r="AW51" s="435"/>
      <c r="AX51" s="436">
        <v>390</v>
      </c>
      <c r="AY51" s="432" t="str">
        <f>IF(IFERROR(BD51*'Energy &amp; GHG'!$X$25,"-")=0,"-",IFERROR(BD51*'Energy &amp; GHG'!$X$25,"-"))</f>
        <v>-</v>
      </c>
      <c r="AZ51" s="433" t="str">
        <f>IF(IFERROR(BD51*'Energy &amp; GHG'!$Y$25,"-")=0,"-",IFERROR(BD51*'Energy &amp; GHG'!$Y$25,"-"))</f>
        <v>-</v>
      </c>
      <c r="BA51" s="434" t="str">
        <f>IF(IFERROR(BD51*'Energy &amp; GHG'!$Z$25,"-")=0,"-",IFERROR(BD51*'Energy &amp; GHG'!$Z$25,"-"))</f>
        <v>-</v>
      </c>
      <c r="BB51" s="435"/>
      <c r="BC51" s="435"/>
      <c r="BD51" s="436"/>
      <c r="BE51" s="432" t="str">
        <f>IF(IFERROR(BJ51*'Energy &amp; GHG'!$X$26,"-")=0,"-",IFERROR(BJ51*'Energy &amp; GHG'!$X$26,"-"))</f>
        <v>-</v>
      </c>
      <c r="BF51" s="433" t="str">
        <f>IF(IFERROR(BJ51*'Energy &amp; GHG'!$Y$26,"-")=0,"-",IFERROR(BJ51*'Energy &amp; GHG'!$Y$26,"-"))</f>
        <v>-</v>
      </c>
      <c r="BG51" s="434" t="str">
        <f>IF(IFERROR(BJ51*'Energy &amp; GHG'!$Z$26,"-")=0,"-",IFERROR(BJ51*'Energy &amp; GHG'!$Z$26,"-"))</f>
        <v>-</v>
      </c>
      <c r="BH51" s="435"/>
      <c r="BI51" s="435"/>
      <c r="BJ51" s="436"/>
      <c r="BK51" s="432" t="str">
        <f>IF(IFERROR(BP51*'Energy &amp; GHG'!$X$27,"-")=0,"-",IFERROR(BP51*'Energy &amp; GHG'!$X$27,"-"))</f>
        <v>-</v>
      </c>
      <c r="BL51" s="433" t="str">
        <f>IF(IFERROR(BP51*'Energy &amp; GHG'!$Y$27,"-")=0,"-",IFERROR(BP51*'Energy &amp; GHG'!$Y$27,"-"))</f>
        <v>-</v>
      </c>
      <c r="BM51" s="434" t="str">
        <f>IF(IFERROR(BP51*'Energy &amp; GHG'!$Z$27,"-")=0,"-",IFERROR(BP51*'Energy &amp; GHG'!$Z$27,"-"))</f>
        <v>-</v>
      </c>
      <c r="BN51" s="435"/>
      <c r="BO51" s="435"/>
      <c r="BP51" s="436"/>
      <c r="BQ51" s="432" t="str">
        <f>IF(IFERROR(BV51*'Energy &amp; GHG'!$X$28,"-")=0,"-",IFERROR(BV51*'Energy &amp; GHG'!$X$28,"-"))</f>
        <v>-</v>
      </c>
      <c r="BR51" s="433" t="str">
        <f>IF(IFERROR(BV51*'Energy &amp; GHG'!$Y$28,"-")=0,"-",IFERROR(BV51*'Energy &amp; GHG'!$Y$28,"-"))</f>
        <v>-</v>
      </c>
      <c r="BS51" s="434" t="str">
        <f>IF(IFERROR(BV51*'Energy &amp; GHG'!$Z$28,"-")=0,"-",IFERROR(BV51*'Energy &amp; GHG'!$Z$28,"-"))</f>
        <v>-</v>
      </c>
      <c r="BT51" s="435"/>
      <c r="BU51" s="435"/>
      <c r="BV51" s="436"/>
      <c r="BW51" s="438">
        <f t="shared" ref="BW51:CA51" si="42">IF(SUM(C51,I51,O51,U51,AA51,AG51,AM51,AS51,AY51,BE51,BK51,BQ51)=0,"-",SUM(C51,I51,O51,U51,AA51,AG51,AM51,AS51,AY51,BE51,BK51,BQ51))</f>
        <v>184.38156231119976</v>
      </c>
      <c r="BX51" s="433">
        <f t="shared" si="42"/>
        <v>4127.1000547233398</v>
      </c>
      <c r="BY51" s="434">
        <f t="shared" si="42"/>
        <v>58.518382965460333</v>
      </c>
      <c r="BZ51" s="439" t="str">
        <f t="shared" si="42"/>
        <v>-</v>
      </c>
      <c r="CA51" s="440" t="str">
        <f t="shared" si="42"/>
        <v>-</v>
      </c>
      <c r="CB51" s="441">
        <f t="shared" si="2"/>
        <v>1.09468137259223E-3</v>
      </c>
      <c r="CC51" s="442">
        <f t="shared" si="3"/>
        <v>1.2336766903003559E-3</v>
      </c>
      <c r="CD51" s="443">
        <f t="shared" si="4"/>
        <v>1.0173571447402701E-3</v>
      </c>
      <c r="CE51" s="444" t="str">
        <f t="shared" si="5"/>
        <v>-</v>
      </c>
      <c r="CF51" s="445" t="str">
        <f t="shared" si="6"/>
        <v>-</v>
      </c>
      <c r="CG51" s="412"/>
      <c r="CH51" s="412"/>
      <c r="CI51" s="412"/>
      <c r="CJ51" s="412"/>
      <c r="CK51" s="412"/>
    </row>
    <row r="52" spans="1:89" ht="15">
      <c r="A52" s="430">
        <v>38</v>
      </c>
      <c r="B52" s="447" t="s">
        <v>286</v>
      </c>
      <c r="C52" s="432" t="str">
        <f>IF(IFERROR(H52*'Energy &amp; GHG'!$X$17,"-")=0,"-",IFERROR(H52*'Energy &amp; GHG'!$X$17,"-"))</f>
        <v>-</v>
      </c>
      <c r="D52" s="433" t="str">
        <f>IF(IFERROR(H52*'Energy &amp; GHG'!$Y$17,"-")=0,"-",IFERROR(H52*'Energy &amp; GHG'!$Y$17,"-"))</f>
        <v>-</v>
      </c>
      <c r="E52" s="434" t="str">
        <f>IF(IFERROR(H52*'Energy &amp; GHG'!$Z$17,"-")=0,"-",IFERROR(H52*'Energy &amp; GHG'!$Z$17,"-"))</f>
        <v>-</v>
      </c>
      <c r="F52" s="435">
        <v>0</v>
      </c>
      <c r="G52" s="435"/>
      <c r="H52" s="436">
        <v>0</v>
      </c>
      <c r="I52" s="432">
        <f>IFERROR(N52*'Energy &amp; GHG'!$X$18,"-")</f>
        <v>0</v>
      </c>
      <c r="J52" s="433">
        <f>IFERROR(N52*'Energy &amp; GHG'!$Y$18,"-")</f>
        <v>0</v>
      </c>
      <c r="K52" s="434">
        <f>IFERROR(N52*'Energy &amp; GHG'!$Z$18,"-")</f>
        <v>0</v>
      </c>
      <c r="L52" s="435">
        <v>0</v>
      </c>
      <c r="M52" s="435"/>
      <c r="N52" s="436">
        <v>0</v>
      </c>
      <c r="O52" s="432" t="str">
        <f>IF(IFERROR(T52*'Energy &amp; GHG'!$X$19,"-")=0,"-",IFERROR(T52*'Energy &amp; GHG'!$X$19,"-"))</f>
        <v>-</v>
      </c>
      <c r="P52" s="433" t="str">
        <f>IF(IFERROR(T52*'Energy &amp; GHG'!$Y$19,"-")=0,"-",IFERROR(T52*'Energy &amp; GHG'!$Y$19,"-"))</f>
        <v>-</v>
      </c>
      <c r="Q52" s="434" t="str">
        <f>IF(IFERROR(T52*'Energy &amp; GHG'!$Z$19,"-")=0,"-",IFERROR(T52*'Energy &amp; GHG'!$Z$19,"-"))</f>
        <v>-</v>
      </c>
      <c r="R52" s="435">
        <v>0</v>
      </c>
      <c r="S52" s="435"/>
      <c r="T52" s="436">
        <v>0</v>
      </c>
      <c r="U52" s="432" t="str">
        <f>IF(IFERROR(Z52*'Energy &amp; GHG'!$X$20,"-")=0,"-",IFERROR(Z52*'Energy &amp; GHG'!$X$20,"-"))</f>
        <v>-</v>
      </c>
      <c r="V52" s="433" t="str">
        <f>IF(IFERROR(Z52*'Energy &amp; GHG'!$Y$20,"-")=0,"-",IFERROR(Z52*'Energy &amp; GHG'!$Y$20,"-"))</f>
        <v>-</v>
      </c>
      <c r="W52" s="434" t="str">
        <f>IF(IFERROR(Z52*'Energy &amp; GHG'!$Z$20,"-")=0,"-",IFERROR(Z52*'Energy &amp; GHG'!$Z$20,"-"))</f>
        <v>-</v>
      </c>
      <c r="X52" s="435">
        <v>0</v>
      </c>
      <c r="Y52" s="435"/>
      <c r="Z52" s="436">
        <v>0</v>
      </c>
      <c r="AA52" s="432" t="str">
        <f>IF(IFERROR(AF52*'Energy &amp; GHG'!$X$21,"-")=0,"-",IFERROR(AF52*'Energy &amp; GHG'!$X$21,"-"))</f>
        <v>-</v>
      </c>
      <c r="AB52" s="433" t="str">
        <f>IF(IFERROR(AF52*'Energy &amp; GHG'!$Y$21,"-")=0,"-",IFERROR(AF52*'Energy &amp; GHG'!$Y$21,"-"))</f>
        <v>-</v>
      </c>
      <c r="AC52" s="434" t="str">
        <f>IF(IFERROR(AF52*'Energy &amp; GHG'!$Z$21,"-")=0,"-",IFERROR(AF52*'Energy &amp; GHG'!$Z$21,"-"))</f>
        <v>-</v>
      </c>
      <c r="AD52" s="437"/>
      <c r="AE52" s="435"/>
      <c r="AF52" s="436">
        <v>0</v>
      </c>
      <c r="AG52" s="432" t="str">
        <f>IF(IFERROR(AL52*'Energy &amp; GHG'!$X$22,"-")=0,"-",IFERROR(AL52*'Energy &amp; GHG'!$X$22,"-"))</f>
        <v>-</v>
      </c>
      <c r="AH52" s="433" t="str">
        <f>IF(IFERROR(AL52*'Energy &amp; GHG'!$Y$22,"-")=0,"-",IFERROR(AL52*'Energy &amp; GHG'!$Y$22,"-"))</f>
        <v>-</v>
      </c>
      <c r="AI52" s="434" t="str">
        <f>IF(IFERROR(AL52*'Energy &amp; GHG'!$Z$22,"-")=0,"-",IFERROR(AL52*'Energy &amp; GHG'!$Z$22,"-"))</f>
        <v>-</v>
      </c>
      <c r="AJ52" s="437"/>
      <c r="AK52" s="435"/>
      <c r="AL52" s="436">
        <v>0</v>
      </c>
      <c r="AM52" s="432">
        <f>IF(IFERROR(AR52*'Energy &amp; GHG'!$X$23,"-")=0,"-",IFERROR(AR52*'Energy &amp; GHG'!$X$23,"-"))</f>
        <v>26.056261012212161</v>
      </c>
      <c r="AN52" s="433">
        <f>IF(IFERROR(AR52*'Energy &amp; GHG'!$Y$23,"-")=0,"-",IFERROR(AR52*'Energy &amp; GHG'!$Y$23,"-"))</f>
        <v>268.37231909593532</v>
      </c>
      <c r="AO52" s="434">
        <f>IF(IFERROR(AR52*'Energy &amp; GHG'!$Z$23,"-")=0,"-",IFERROR(AR52*'Energy &amp; GHG'!$Z$23,"-"))</f>
        <v>5.5714198918524813</v>
      </c>
      <c r="AP52" s="435"/>
      <c r="AQ52" s="435"/>
      <c r="AR52" s="436">
        <v>300</v>
      </c>
      <c r="AS52" s="432" t="str">
        <f>IF(IFERROR(AX52*'Energy &amp; GHG'!$X$24,"-")=0,"-",IFERROR(AX52*'Energy &amp; GHG'!$X$24,"-"))</f>
        <v>-</v>
      </c>
      <c r="AT52" s="433" t="str">
        <f>IF(IFERROR(AX52*'Energy &amp; GHG'!$Y$24,"-")=0,"-",IFERROR(AX52*'Energy &amp; GHG'!$Y$24,"-"))</f>
        <v>-</v>
      </c>
      <c r="AU52" s="434" t="str">
        <f>IF(IFERROR(AX52*'Energy &amp; GHG'!$Z$24,"-")=0,"-",IFERROR(AX52*'Energy &amp; GHG'!$Z$24,"-"))</f>
        <v>-</v>
      </c>
      <c r="AV52" s="435"/>
      <c r="AW52" s="435"/>
      <c r="AX52" s="436"/>
      <c r="AY52" s="432" t="str">
        <f>IF(IFERROR(BD52*'Energy &amp; GHG'!$X$25,"-")=0,"-",IFERROR(BD52*'Energy &amp; GHG'!$X$25,"-"))</f>
        <v>-</v>
      </c>
      <c r="AZ52" s="433" t="str">
        <f>IF(IFERROR(BD52*'Energy &amp; GHG'!$Y$25,"-")=0,"-",IFERROR(BD52*'Energy &amp; GHG'!$Y$25,"-"))</f>
        <v>-</v>
      </c>
      <c r="BA52" s="434" t="str">
        <f>IF(IFERROR(BD52*'Energy &amp; GHG'!$Z$25,"-")=0,"-",IFERROR(BD52*'Energy &amp; GHG'!$Z$25,"-"))</f>
        <v>-</v>
      </c>
      <c r="BB52" s="435"/>
      <c r="BC52" s="435"/>
      <c r="BD52" s="436"/>
      <c r="BE52" s="432" t="str">
        <f>IF(IFERROR(BJ52*'Energy &amp; GHG'!$X$26,"-")=0,"-",IFERROR(BJ52*'Energy &amp; GHG'!$X$26,"-"))</f>
        <v>-</v>
      </c>
      <c r="BF52" s="433" t="str">
        <f>IF(IFERROR(BJ52*'Energy &amp; GHG'!$Y$26,"-")=0,"-",IFERROR(BJ52*'Energy &amp; GHG'!$Y$26,"-"))</f>
        <v>-</v>
      </c>
      <c r="BG52" s="434" t="str">
        <f>IF(IFERROR(BJ52*'Energy &amp; GHG'!$Z$26,"-")=0,"-",IFERROR(BJ52*'Energy &amp; GHG'!$Z$26,"-"))</f>
        <v>-</v>
      </c>
      <c r="BH52" s="435"/>
      <c r="BI52" s="435"/>
      <c r="BJ52" s="436"/>
      <c r="BK52" s="432" t="str">
        <f>IF(IFERROR(BP52*'Energy &amp; GHG'!$X$27,"-")=0,"-",IFERROR(BP52*'Energy &amp; GHG'!$X$27,"-"))</f>
        <v>-</v>
      </c>
      <c r="BL52" s="433" t="str">
        <f>IF(IFERROR(BP52*'Energy &amp; GHG'!$Y$27,"-")=0,"-",IFERROR(BP52*'Energy &amp; GHG'!$Y$27,"-"))</f>
        <v>-</v>
      </c>
      <c r="BM52" s="434" t="str">
        <f>IF(IFERROR(BP52*'Energy &amp; GHG'!$Z$27,"-")=0,"-",IFERROR(BP52*'Energy &amp; GHG'!$Z$27,"-"))</f>
        <v>-</v>
      </c>
      <c r="BN52" s="435"/>
      <c r="BO52" s="435"/>
      <c r="BP52" s="436"/>
      <c r="BQ52" s="432" t="str">
        <f>IF(IFERROR(BV52*'Energy &amp; GHG'!$X$28,"-")=0,"-",IFERROR(BV52*'Energy &amp; GHG'!$X$28,"-"))</f>
        <v>-</v>
      </c>
      <c r="BR52" s="433" t="str">
        <f>IF(IFERROR(BV52*'Energy &amp; GHG'!$Y$28,"-")=0,"-",IFERROR(BV52*'Energy &amp; GHG'!$Y$28,"-"))</f>
        <v>-</v>
      </c>
      <c r="BS52" s="434" t="str">
        <f>IF(IFERROR(BV52*'Energy &amp; GHG'!$Z$28,"-")=0,"-",IFERROR(BV52*'Energy &amp; GHG'!$Z$28,"-"))</f>
        <v>-</v>
      </c>
      <c r="BT52" s="435"/>
      <c r="BU52" s="435"/>
      <c r="BV52" s="436"/>
      <c r="BW52" s="438">
        <f t="shared" ref="BW52:CA52" si="43">IF(SUM(C52,I52,O52,U52,AA52,AG52,AM52,AS52,AY52,BE52,BK52,BQ52)=0,"-",SUM(C52,I52,O52,U52,AA52,AG52,AM52,AS52,AY52,BE52,BK52,BQ52))</f>
        <v>26.056261012212161</v>
      </c>
      <c r="BX52" s="433">
        <f t="shared" si="43"/>
        <v>268.37231909593532</v>
      </c>
      <c r="BY52" s="434">
        <f t="shared" si="43"/>
        <v>5.5714198918524813</v>
      </c>
      <c r="BZ52" s="439" t="str">
        <f t="shared" si="43"/>
        <v>-</v>
      </c>
      <c r="CA52" s="440" t="str">
        <f t="shared" si="43"/>
        <v>-</v>
      </c>
      <c r="CB52" s="441">
        <f t="shared" si="2"/>
        <v>1.5469715741603328E-4</v>
      </c>
      <c r="CC52" s="442">
        <f t="shared" si="3"/>
        <v>8.0222109956260506E-5</v>
      </c>
      <c r="CD52" s="443">
        <f t="shared" si="4"/>
        <v>9.686056835626707E-5</v>
      </c>
      <c r="CE52" s="444" t="str">
        <f t="shared" si="5"/>
        <v>-</v>
      </c>
      <c r="CF52" s="445" t="str">
        <f t="shared" si="6"/>
        <v>-</v>
      </c>
      <c r="CG52" s="412"/>
      <c r="CH52" s="412"/>
      <c r="CI52" s="412"/>
      <c r="CJ52" s="412"/>
      <c r="CK52" s="412"/>
    </row>
    <row r="53" spans="1:89" ht="15">
      <c r="A53" s="430">
        <v>39</v>
      </c>
      <c r="B53" s="431" t="s">
        <v>287</v>
      </c>
      <c r="C53" s="432" t="str">
        <f>IF(IFERROR(H53*'Energy &amp; GHG'!$X$17,"-")=0,"-",IFERROR(H53*'Energy &amp; GHG'!$X$17,"-"))</f>
        <v>-</v>
      </c>
      <c r="D53" s="433" t="str">
        <f>IF(IFERROR(H53*'Energy &amp; GHG'!$Y$17,"-")=0,"-",IFERROR(H53*'Energy &amp; GHG'!$Y$17,"-"))</f>
        <v>-</v>
      </c>
      <c r="E53" s="434" t="str">
        <f>IF(IFERROR(H53*'Energy &amp; GHG'!$Z$17,"-")=0,"-",IFERROR(H53*'Energy &amp; GHG'!$Z$17,"-"))</f>
        <v>-</v>
      </c>
      <c r="F53" s="435">
        <v>0</v>
      </c>
      <c r="G53" s="435"/>
      <c r="H53" s="436">
        <v>0</v>
      </c>
      <c r="I53" s="432">
        <f>IFERROR(N53*'Energy &amp; GHG'!$X$18,"-")</f>
        <v>0</v>
      </c>
      <c r="J53" s="433">
        <f>IFERROR(N53*'Energy &amp; GHG'!$Y$18,"-")</f>
        <v>0</v>
      </c>
      <c r="K53" s="434">
        <f>IFERROR(N53*'Energy &amp; GHG'!$Z$18,"-")</f>
        <v>0</v>
      </c>
      <c r="L53" s="435">
        <v>0</v>
      </c>
      <c r="M53" s="435"/>
      <c r="N53" s="436">
        <v>0</v>
      </c>
      <c r="O53" s="432" t="str">
        <f>IF(IFERROR(T53*'Energy &amp; GHG'!$X$19,"-")=0,"-",IFERROR(T53*'Energy &amp; GHG'!$X$19,"-"))</f>
        <v>-</v>
      </c>
      <c r="P53" s="433" t="str">
        <f>IF(IFERROR(T53*'Energy &amp; GHG'!$Y$19,"-")=0,"-",IFERROR(T53*'Energy &amp; GHG'!$Y$19,"-"))</f>
        <v>-</v>
      </c>
      <c r="Q53" s="434" t="str">
        <f>IF(IFERROR(T53*'Energy &amp; GHG'!$Z$19,"-")=0,"-",IFERROR(T53*'Energy &amp; GHG'!$Z$19,"-"))</f>
        <v>-</v>
      </c>
      <c r="R53" s="435">
        <v>0</v>
      </c>
      <c r="S53" s="435"/>
      <c r="T53" s="436">
        <v>0</v>
      </c>
      <c r="U53" s="432" t="str">
        <f>IF(IFERROR(Z53*'Energy &amp; GHG'!$X$20,"-")=0,"-",IFERROR(Z53*'Energy &amp; GHG'!$X$20,"-"))</f>
        <v>-</v>
      </c>
      <c r="V53" s="433" t="str">
        <f>IF(IFERROR(Z53*'Energy &amp; GHG'!$Y$20,"-")=0,"-",IFERROR(Z53*'Energy &amp; GHG'!$Y$20,"-"))</f>
        <v>-</v>
      </c>
      <c r="W53" s="434" t="str">
        <f>IF(IFERROR(Z53*'Energy &amp; GHG'!$Z$20,"-")=0,"-",IFERROR(Z53*'Energy &amp; GHG'!$Z$20,"-"))</f>
        <v>-</v>
      </c>
      <c r="X53" s="435">
        <v>0</v>
      </c>
      <c r="Y53" s="435"/>
      <c r="Z53" s="436">
        <v>0</v>
      </c>
      <c r="AA53" s="432" t="str">
        <f>IF(IFERROR(AF53*'Energy &amp; GHG'!$X$21,"-")=0,"-",IFERROR(AF53*'Energy &amp; GHG'!$X$21,"-"))</f>
        <v>-</v>
      </c>
      <c r="AB53" s="433" t="str">
        <f>IF(IFERROR(AF53*'Energy &amp; GHG'!$Y$21,"-")=0,"-",IFERROR(AF53*'Energy &amp; GHG'!$Y$21,"-"))</f>
        <v>-</v>
      </c>
      <c r="AC53" s="434" t="str">
        <f>IF(IFERROR(AF53*'Energy &amp; GHG'!$Z$21,"-")=0,"-",IFERROR(AF53*'Energy &amp; GHG'!$Z$21,"-"))</f>
        <v>-</v>
      </c>
      <c r="AD53" s="437"/>
      <c r="AE53" s="435"/>
      <c r="AF53" s="436">
        <v>0</v>
      </c>
      <c r="AG53" s="432" t="str">
        <f>IF(IFERROR(AL53*'Energy &amp; GHG'!$X$22,"-")=0,"-",IFERROR(AL53*'Energy &amp; GHG'!$X$22,"-"))</f>
        <v>-</v>
      </c>
      <c r="AH53" s="433" t="str">
        <f>IF(IFERROR(AL53*'Energy &amp; GHG'!$Y$22,"-")=0,"-",IFERROR(AL53*'Energy &amp; GHG'!$Y$22,"-"))</f>
        <v>-</v>
      </c>
      <c r="AI53" s="434" t="str">
        <f>IF(IFERROR(AL53*'Energy &amp; GHG'!$Z$22,"-")=0,"-",IFERROR(AL53*'Energy &amp; GHG'!$Z$22,"-"))</f>
        <v>-</v>
      </c>
      <c r="AJ53" s="437"/>
      <c r="AK53" s="435"/>
      <c r="AL53" s="436">
        <v>0</v>
      </c>
      <c r="AM53" s="432" t="str">
        <f>IF(IFERROR(AR53*'Energy &amp; GHG'!$X$23,"-")=0,"-",IFERROR(AR53*'Energy &amp; GHG'!$X$23,"-"))</f>
        <v>-</v>
      </c>
      <c r="AN53" s="433" t="str">
        <f>IF(IFERROR(AR53*'Energy &amp; GHG'!$Y$23,"-")=0,"-",IFERROR(AR53*'Energy &amp; GHG'!$Y$23,"-"))</f>
        <v>-</v>
      </c>
      <c r="AO53" s="434" t="str">
        <f>IF(IFERROR(AR53*'Energy &amp; GHG'!$Z$23,"-")=0,"-",IFERROR(AR53*'Energy &amp; GHG'!$Z$23,"-"))</f>
        <v>-</v>
      </c>
      <c r="AP53" s="435"/>
      <c r="AQ53" s="435"/>
      <c r="AR53" s="436">
        <v>0</v>
      </c>
      <c r="AS53" s="432" t="str">
        <f>IF(IFERROR(AX53*'Energy &amp; GHG'!$X$24,"-")=0,"-",IFERROR(AX53*'Energy &amp; GHG'!$X$24,"-"))</f>
        <v>-</v>
      </c>
      <c r="AT53" s="433" t="str">
        <f>IF(IFERROR(AX53*'Energy &amp; GHG'!$Y$24,"-")=0,"-",IFERROR(AX53*'Energy &amp; GHG'!$Y$24,"-"))</f>
        <v>-</v>
      </c>
      <c r="AU53" s="434" t="str">
        <f>IF(IFERROR(AX53*'Energy &amp; GHG'!$Z$24,"-")=0,"-",IFERROR(AX53*'Energy &amp; GHG'!$Z$24,"-"))</f>
        <v>-</v>
      </c>
      <c r="AV53" s="435"/>
      <c r="AW53" s="435"/>
      <c r="AX53" s="436"/>
      <c r="AY53" s="432" t="str">
        <f>IF(IFERROR(BD53*'Energy &amp; GHG'!$X$25,"-")=0,"-",IFERROR(BD53*'Energy &amp; GHG'!$X$25,"-"))</f>
        <v>-</v>
      </c>
      <c r="AZ53" s="433" t="str">
        <f>IF(IFERROR(BD53*'Energy &amp; GHG'!$Y$25,"-")=0,"-",IFERROR(BD53*'Energy &amp; GHG'!$Y$25,"-"))</f>
        <v>-</v>
      </c>
      <c r="BA53" s="434" t="str">
        <f>IF(IFERROR(BD53*'Energy &amp; GHG'!$Z$25,"-")=0,"-",IFERROR(BD53*'Energy &amp; GHG'!$Z$25,"-"))</f>
        <v>-</v>
      </c>
      <c r="BB53" s="435"/>
      <c r="BC53" s="435"/>
      <c r="BD53" s="436"/>
      <c r="BE53" s="432" t="str">
        <f>IF(IFERROR(BJ53*'Energy &amp; GHG'!$X$26,"-")=0,"-",IFERROR(BJ53*'Energy &amp; GHG'!$X$26,"-"))</f>
        <v>-</v>
      </c>
      <c r="BF53" s="433" t="str">
        <f>IF(IFERROR(BJ53*'Energy &amp; GHG'!$Y$26,"-")=0,"-",IFERROR(BJ53*'Energy &amp; GHG'!$Y$26,"-"))</f>
        <v>-</v>
      </c>
      <c r="BG53" s="434" t="str">
        <f>IF(IFERROR(BJ53*'Energy &amp; GHG'!$Z$26,"-")=0,"-",IFERROR(BJ53*'Energy &amp; GHG'!$Z$26,"-"))</f>
        <v>-</v>
      </c>
      <c r="BH53" s="435"/>
      <c r="BI53" s="435"/>
      <c r="BJ53" s="436"/>
      <c r="BK53" s="432" t="str">
        <f>IF(IFERROR(BP53*'Energy &amp; GHG'!$X$27,"-")=0,"-",IFERROR(BP53*'Energy &amp; GHG'!$X$27,"-"))</f>
        <v>-</v>
      </c>
      <c r="BL53" s="433" t="str">
        <f>IF(IFERROR(BP53*'Energy &amp; GHG'!$Y$27,"-")=0,"-",IFERROR(BP53*'Energy &amp; GHG'!$Y$27,"-"))</f>
        <v>-</v>
      </c>
      <c r="BM53" s="434" t="str">
        <f>IF(IFERROR(BP53*'Energy &amp; GHG'!$Z$27,"-")=0,"-",IFERROR(BP53*'Energy &amp; GHG'!$Z$27,"-"))</f>
        <v>-</v>
      </c>
      <c r="BN53" s="435"/>
      <c r="BO53" s="435"/>
      <c r="BP53" s="436"/>
      <c r="BQ53" s="432" t="str">
        <f>IF(IFERROR(BV53*'Energy &amp; GHG'!$X$28,"-")=0,"-",IFERROR(BV53*'Energy &amp; GHG'!$X$28,"-"))</f>
        <v>-</v>
      </c>
      <c r="BR53" s="433" t="str">
        <f>IF(IFERROR(BV53*'Energy &amp; GHG'!$Y$28,"-")=0,"-",IFERROR(BV53*'Energy &amp; GHG'!$Y$28,"-"))</f>
        <v>-</v>
      </c>
      <c r="BS53" s="434" t="str">
        <f>IF(IFERROR(BV53*'Energy &amp; GHG'!$Z$28,"-")=0,"-",IFERROR(BV53*'Energy &amp; GHG'!$Z$28,"-"))</f>
        <v>-</v>
      </c>
      <c r="BT53" s="435"/>
      <c r="BU53" s="435"/>
      <c r="BV53" s="436"/>
      <c r="BW53" s="438" t="str">
        <f t="shared" ref="BW53:CA53" si="44">IF(SUM(C53,I53,O53,U53,AA53,AG53,AM53,AS53,AY53,BE53,BK53,BQ53)=0,"-",SUM(C53,I53,O53,U53,AA53,AG53,AM53,AS53,AY53,BE53,BK53,BQ53))</f>
        <v>-</v>
      </c>
      <c r="BX53" s="433" t="str">
        <f t="shared" si="44"/>
        <v>-</v>
      </c>
      <c r="BY53" s="434" t="str">
        <f t="shared" si="44"/>
        <v>-</v>
      </c>
      <c r="BZ53" s="439" t="str">
        <f t="shared" si="44"/>
        <v>-</v>
      </c>
      <c r="CA53" s="440" t="str">
        <f t="shared" si="44"/>
        <v>-</v>
      </c>
      <c r="CB53" s="441" t="str">
        <f t="shared" si="2"/>
        <v>-</v>
      </c>
      <c r="CC53" s="442" t="str">
        <f t="shared" si="3"/>
        <v>-</v>
      </c>
      <c r="CD53" s="443" t="str">
        <f t="shared" si="4"/>
        <v>-</v>
      </c>
      <c r="CE53" s="444" t="str">
        <f t="shared" si="5"/>
        <v>-</v>
      </c>
      <c r="CF53" s="445" t="str">
        <f t="shared" si="6"/>
        <v>-</v>
      </c>
      <c r="CG53" s="412"/>
      <c r="CH53" s="412"/>
      <c r="CI53" s="412"/>
      <c r="CJ53" s="412"/>
      <c r="CK53" s="412"/>
    </row>
    <row r="54" spans="1:89" ht="15">
      <c r="A54" s="413">
        <v>40</v>
      </c>
      <c r="B54" s="447" t="s">
        <v>288</v>
      </c>
      <c r="C54" s="432">
        <f>IF(IFERROR(H54*'Energy &amp; GHG'!$X$17,"-")=0,"-",IFERROR(H54*'Energy &amp; GHG'!$X$17,"-"))</f>
        <v>3.5976116695639027</v>
      </c>
      <c r="D54" s="433">
        <f>IF(IFERROR(H54*'Energy &amp; GHG'!$Y$17,"-")=0,"-",IFERROR(H54*'Energy &amp; GHG'!$Y$17,"-"))</f>
        <v>669.84102990451709</v>
      </c>
      <c r="E54" s="434">
        <f>IF(IFERROR(H54*'Energy &amp; GHG'!$Z$17,"-")=0,"-",IFERROR(H54*'Energy &amp; GHG'!$Z$17,"-"))</f>
        <v>6.5613584259189279</v>
      </c>
      <c r="F54" s="435">
        <v>0</v>
      </c>
      <c r="G54" s="435"/>
      <c r="H54" s="436">
        <v>680</v>
      </c>
      <c r="I54" s="432">
        <f>IFERROR(N54*'Energy &amp; GHG'!$X$18,"-")</f>
        <v>21.118333059577161</v>
      </c>
      <c r="J54" s="433">
        <f>IFERROR(N54*'Energy &amp; GHG'!$Y$18,"-")</f>
        <v>599.67266583757657</v>
      </c>
      <c r="K54" s="434">
        <f>IFERROR(N54*'Energy &amp; GHG'!$Z$18,"-")</f>
        <v>4.2090011028462824</v>
      </c>
      <c r="L54" s="435">
        <v>0</v>
      </c>
      <c r="M54" s="435"/>
      <c r="N54" s="436">
        <v>625</v>
      </c>
      <c r="O54" s="432">
        <f>IF(IFERROR(T54*'Energy &amp; GHG'!$X$19,"-")=0,"-",IFERROR(T54*'Energy &amp; GHG'!$X$19,"-"))</f>
        <v>4.4950760335628832</v>
      </c>
      <c r="P54" s="433">
        <f>IF(IFERROR(T54*'Energy &amp; GHG'!$Y$19,"-")=0,"-",IFERROR(T54*'Energy &amp; GHG'!$Y$19,"-"))</f>
        <v>677.17225656332994</v>
      </c>
      <c r="Q54" s="434">
        <f>IF(IFERROR(T54*'Energy &amp; GHG'!$Z$19,"-")=0,"-",IFERROR(T54*'Energy &amp; GHG'!$Z$19,"-"))</f>
        <v>3.3326674031071519</v>
      </c>
      <c r="R54" s="435">
        <v>0</v>
      </c>
      <c r="S54" s="435"/>
      <c r="T54" s="436">
        <v>685</v>
      </c>
      <c r="U54" s="432">
        <f>IF(IFERROR(Z54*'Energy &amp; GHG'!$X$20,"-")=0,"-",IFERROR(Z54*'Energy &amp; GHG'!$X$20,"-"))</f>
        <v>59.500835832636803</v>
      </c>
      <c r="V54" s="433">
        <f>IF(IFERROR(Z54*'Energy &amp; GHG'!$Y$20,"-")=0,"-",IFERROR(Z54*'Energy &amp; GHG'!$Y$20,"-"))</f>
        <v>605.26144353213033</v>
      </c>
      <c r="W54" s="434">
        <f>IF(IFERROR(Z54*'Energy &amp; GHG'!$Z$20,"-")=0,"-",IFERROR(Z54*'Energy &amp; GHG'!$Z$20,"-"))</f>
        <v>5.2377206352328036</v>
      </c>
      <c r="X54" s="435">
        <v>0</v>
      </c>
      <c r="Y54" s="435"/>
      <c r="Z54" s="436">
        <v>670</v>
      </c>
      <c r="AA54" s="432">
        <f>IF(IFERROR(AF54*'Energy &amp; GHG'!$X$21,"-")=0,"-",IFERROR(AF54*'Energy &amp; GHG'!$X$21,"-"))</f>
        <v>27.960761493058445</v>
      </c>
      <c r="AB54" s="433">
        <f>IF(IFERROR(AF54*'Energy &amp; GHG'!$Y$21,"-")=0,"-",IFERROR(AF54*'Energy &amp; GHG'!$Y$21,"-"))</f>
        <v>365.42189708205171</v>
      </c>
      <c r="AC54" s="434">
        <f>IF(IFERROR(AF54*'Energy &amp; GHG'!$Z$21,"-")=0,"-",IFERROR(AF54*'Energy &amp; GHG'!$Z$21,"-"))</f>
        <v>6.6173414248898501</v>
      </c>
      <c r="AD54" s="437"/>
      <c r="AE54" s="435"/>
      <c r="AF54" s="436">
        <v>400</v>
      </c>
      <c r="AG54" s="432">
        <f>IF(IFERROR(AL54*'Energy &amp; GHG'!$X$22,"-")=0,"-",IFERROR(AL54*'Energy &amp; GHG'!$X$22,"-"))</f>
        <v>22.239529248875041</v>
      </c>
      <c r="AH54" s="433">
        <f>IF(IFERROR(AL54*'Energy &amp; GHG'!$Y$22,"-")=0,"-",IFERROR(AL54*'Energy &amp; GHG'!$Y$22,"-"))</f>
        <v>367.77431637244723</v>
      </c>
      <c r="AI54" s="434">
        <f>IF(IFERROR(AL54*'Energy &amp; GHG'!$Z$22,"-")=0,"-",IFERROR(AL54*'Energy &amp; GHG'!$Z$22,"-"))</f>
        <v>9.9861543786777425</v>
      </c>
      <c r="AJ54" s="437"/>
      <c r="AK54" s="435"/>
      <c r="AL54" s="436">
        <v>400</v>
      </c>
      <c r="AM54" s="432">
        <f>IF(IFERROR(AR54*'Energy &amp; GHG'!$X$23,"-")=0,"-",IFERROR(AR54*'Energy &amp; GHG'!$X$23,"-"))</f>
        <v>34.741681349616215</v>
      </c>
      <c r="AN54" s="433">
        <f>IF(IFERROR(AR54*'Energy &amp; GHG'!$Y$23,"-")=0,"-",IFERROR(AR54*'Energy &amp; GHG'!$Y$23,"-"))</f>
        <v>357.82975879458047</v>
      </c>
      <c r="AO54" s="434">
        <f>IF(IFERROR(AR54*'Energy &amp; GHG'!$Z$23,"-")=0,"-",IFERROR(AR54*'Energy &amp; GHG'!$Z$23,"-"))</f>
        <v>7.428559855803309</v>
      </c>
      <c r="AP54" s="435"/>
      <c r="AQ54" s="435"/>
      <c r="AR54" s="436">
        <v>400</v>
      </c>
      <c r="AS54" s="432">
        <f>IF(IFERROR(AX54*'Energy &amp; GHG'!$X$24,"-")=0,"-",IFERROR(AX54*'Energy &amp; GHG'!$X$24,"-"))</f>
        <v>9.380852130325815</v>
      </c>
      <c r="AT54" s="433">
        <f>IF(IFERROR(AX54*'Energy &amp; GHG'!$Y$24,"-")=0,"-",IFERROR(AX54*'Energy &amp; GHG'!$Y$24,"-"))</f>
        <v>391.93577276524644</v>
      </c>
      <c r="AU54" s="434">
        <f>IF(IFERROR(AX54*'Energy &amp; GHG'!$Z$24,"-")=0,"-",IFERROR(AX54*'Energy &amp; GHG'!$Z$24,"-"))</f>
        <v>14.683375104427736</v>
      </c>
      <c r="AV54" s="435"/>
      <c r="AW54" s="435"/>
      <c r="AX54" s="436">
        <v>416</v>
      </c>
      <c r="AY54" s="432" t="str">
        <f>IF(IFERROR(BD54*'Energy &amp; GHG'!$X$25,"-")=0,"-",IFERROR(BD54*'Energy &amp; GHG'!$X$25,"-"))</f>
        <v>-</v>
      </c>
      <c r="AZ54" s="433" t="str">
        <f>IF(IFERROR(BD54*'Energy &amp; GHG'!$Y$25,"-")=0,"-",IFERROR(BD54*'Energy &amp; GHG'!$Y$25,"-"))</f>
        <v>-</v>
      </c>
      <c r="BA54" s="434" t="str">
        <f>IF(IFERROR(BD54*'Energy &amp; GHG'!$Z$25,"-")=0,"-",IFERROR(BD54*'Energy &amp; GHG'!$Z$25,"-"))</f>
        <v>-</v>
      </c>
      <c r="BB54" s="435"/>
      <c r="BC54" s="435"/>
      <c r="BD54" s="436"/>
      <c r="BE54" s="432" t="str">
        <f>IF(IFERROR(BJ54*'Energy &amp; GHG'!$X$26,"-")=0,"-",IFERROR(BJ54*'Energy &amp; GHG'!$X$26,"-"))</f>
        <v>-</v>
      </c>
      <c r="BF54" s="433" t="str">
        <f>IF(IFERROR(BJ54*'Energy &amp; GHG'!$Y$26,"-")=0,"-",IFERROR(BJ54*'Energy &amp; GHG'!$Y$26,"-"))</f>
        <v>-</v>
      </c>
      <c r="BG54" s="434" t="str">
        <f>IF(IFERROR(BJ54*'Energy &amp; GHG'!$Z$26,"-")=0,"-",IFERROR(BJ54*'Energy &amp; GHG'!$Z$26,"-"))</f>
        <v>-</v>
      </c>
      <c r="BH54" s="435"/>
      <c r="BI54" s="435"/>
      <c r="BJ54" s="436"/>
      <c r="BK54" s="432" t="str">
        <f>IF(IFERROR(BP54*'Energy &amp; GHG'!$X$27,"-")=0,"-",IFERROR(BP54*'Energy &amp; GHG'!$X$27,"-"))</f>
        <v>-</v>
      </c>
      <c r="BL54" s="433" t="str">
        <f>IF(IFERROR(BP54*'Energy &amp; GHG'!$Y$27,"-")=0,"-",IFERROR(BP54*'Energy &amp; GHG'!$Y$27,"-"))</f>
        <v>-</v>
      </c>
      <c r="BM54" s="434" t="str">
        <f>IF(IFERROR(BP54*'Energy &amp; GHG'!$Z$27,"-")=0,"-",IFERROR(BP54*'Energy &amp; GHG'!$Z$27,"-"))</f>
        <v>-</v>
      </c>
      <c r="BN54" s="435"/>
      <c r="BO54" s="435"/>
      <c r="BP54" s="436"/>
      <c r="BQ54" s="432" t="str">
        <f>IF(IFERROR(BV54*'Energy &amp; GHG'!$X$28,"-")=0,"-",IFERROR(BV54*'Energy &amp; GHG'!$X$28,"-"))</f>
        <v>-</v>
      </c>
      <c r="BR54" s="433" t="str">
        <f>IF(IFERROR(BV54*'Energy &amp; GHG'!$Y$28,"-")=0,"-",IFERROR(BV54*'Energy &amp; GHG'!$Y$28,"-"))</f>
        <v>-</v>
      </c>
      <c r="BS54" s="434" t="str">
        <f>IF(IFERROR(BV54*'Energy &amp; GHG'!$Z$28,"-")=0,"-",IFERROR(BV54*'Energy &amp; GHG'!$Z$28,"-"))</f>
        <v>-</v>
      </c>
      <c r="BT54" s="435"/>
      <c r="BU54" s="435"/>
      <c r="BV54" s="436"/>
      <c r="BW54" s="438">
        <f t="shared" ref="BW54:CA54" si="45">IF(SUM(C54,I54,O54,U54,AA54,AG54,AM54,AS54,AY54,BE54,BK54,BQ54)=0,"-",SUM(C54,I54,O54,U54,AA54,AG54,AM54,AS54,AY54,BE54,BK54,BQ54))</f>
        <v>183.03468081721627</v>
      </c>
      <c r="BX54" s="433">
        <f t="shared" si="45"/>
        <v>4034.9091408518793</v>
      </c>
      <c r="BY54" s="434">
        <f t="shared" si="45"/>
        <v>58.056178330903805</v>
      </c>
      <c r="BZ54" s="439" t="str">
        <f t="shared" si="45"/>
        <v>-</v>
      </c>
      <c r="CA54" s="440" t="str">
        <f t="shared" si="45"/>
        <v>-</v>
      </c>
      <c r="CB54" s="441">
        <f t="shared" si="2"/>
        <v>1.08668487845219E-3</v>
      </c>
      <c r="CC54" s="442">
        <f t="shared" si="3"/>
        <v>1.2061188942710244E-3</v>
      </c>
      <c r="CD54" s="443">
        <f t="shared" si="4"/>
        <v>1.0093215982424168E-3</v>
      </c>
      <c r="CE54" s="444" t="str">
        <f t="shared" si="5"/>
        <v>-</v>
      </c>
      <c r="CF54" s="445" t="str">
        <f t="shared" si="6"/>
        <v>-</v>
      </c>
      <c r="CG54" s="412"/>
      <c r="CH54" s="412"/>
      <c r="CI54" s="412"/>
      <c r="CJ54" s="412"/>
      <c r="CK54" s="412"/>
    </row>
    <row r="55" spans="1:89" ht="15">
      <c r="A55" s="430">
        <v>41</v>
      </c>
      <c r="B55" s="431" t="s">
        <v>289</v>
      </c>
      <c r="C55" s="432">
        <f>IF(IFERROR(H55*'Energy &amp; GHG'!$X$17,"-")=0,"-",IFERROR(H55*'Energy &amp; GHG'!$X$17,"-"))</f>
        <v>1.8252588617640388</v>
      </c>
      <c r="D55" s="433">
        <f>IF(IFERROR(H55*'Energy &amp; GHG'!$Y$17,"-")=0,"-",IFERROR(H55*'Energy &amp; GHG'!$Y$17,"-"))</f>
        <v>339.84581664273298</v>
      </c>
      <c r="E55" s="434">
        <f>IF(IFERROR(H55*'Energy &amp; GHG'!$Z$17,"-")=0,"-",IFERROR(H55*'Energy &amp; GHG'!$Z$17,"-"))</f>
        <v>3.3289244955029855</v>
      </c>
      <c r="F55" s="435">
        <v>0</v>
      </c>
      <c r="G55" s="435"/>
      <c r="H55" s="436">
        <v>345</v>
      </c>
      <c r="I55" s="432">
        <f>IFERROR(N55*'Energy &amp; GHG'!$X$18,"-")</f>
        <v>10.643639862026889</v>
      </c>
      <c r="J55" s="433">
        <f>IFERROR(N55*'Energy &amp; GHG'!$Y$18,"-")</f>
        <v>302.23502358213858</v>
      </c>
      <c r="K55" s="434">
        <f>IFERROR(N55*'Energy &amp; GHG'!$Z$18,"-")</f>
        <v>2.1213365558345263</v>
      </c>
      <c r="L55" s="435">
        <v>0</v>
      </c>
      <c r="M55" s="435"/>
      <c r="N55" s="436">
        <v>315</v>
      </c>
      <c r="O55" s="432">
        <f>IF(IFERROR(T55*'Energy &amp; GHG'!$X$19,"-")=0,"-",IFERROR(T55*'Energy &amp; GHG'!$X$19,"-"))</f>
        <v>2.2639434037652477</v>
      </c>
      <c r="P55" s="433">
        <f>IF(IFERROR(T55*'Energy &amp; GHG'!$Y$19,"-")=0,"-",IFERROR(T55*'Energy &amp; GHG'!$Y$19,"-"))</f>
        <v>341.05755987496184</v>
      </c>
      <c r="Q55" s="434">
        <f>IF(IFERROR(T55*'Energy &amp; GHG'!$Z$19,"-")=0,"-",IFERROR(T55*'Energy &amp; GHG'!$Z$19,"-"))</f>
        <v>1.6784967212729451</v>
      </c>
      <c r="R55" s="435">
        <v>0</v>
      </c>
      <c r="S55" s="435"/>
      <c r="T55" s="436">
        <v>345</v>
      </c>
      <c r="U55" s="432">
        <f>IF(IFERROR(Z55*'Energy &amp; GHG'!$X$20,"-")=0,"-",IFERROR(Z55*'Energy &amp; GHG'!$X$20,"-"))</f>
        <v>28.41830965140862</v>
      </c>
      <c r="V55" s="433">
        <f>IF(IFERROR(Z55*'Energy &amp; GHG'!$Y$20,"-")=0,"-",IFERROR(Z55*'Energy &amp; GHG'!$Y$20,"-"))</f>
        <v>289.08009243325631</v>
      </c>
      <c r="W55" s="434">
        <f>IF(IFERROR(Z55*'Energy &amp; GHG'!$Z$20,"-")=0,"-",IFERROR(Z55*'Energy &amp; GHG'!$Z$20,"-"))</f>
        <v>2.5015979153350703</v>
      </c>
      <c r="X55" s="435">
        <v>0</v>
      </c>
      <c r="Y55" s="435"/>
      <c r="Z55" s="436">
        <v>320</v>
      </c>
      <c r="AA55" s="432">
        <f>IF(IFERROR(AF55*'Energy &amp; GHG'!$X$21,"-")=0,"-",IFERROR(AF55*'Energy &amp; GHG'!$X$21,"-"))</f>
        <v>28.659780530384907</v>
      </c>
      <c r="AB55" s="433">
        <f>IF(IFERROR(AF55*'Energy &amp; GHG'!$Y$21,"-")=0,"-",IFERROR(AF55*'Energy &amp; GHG'!$Y$21,"-"))</f>
        <v>374.55744450910299</v>
      </c>
      <c r="AC55" s="434">
        <f>IF(IFERROR(AF55*'Energy &amp; GHG'!$Z$21,"-")=0,"-",IFERROR(AF55*'Energy &amp; GHG'!$Z$21,"-"))</f>
        <v>6.7827749605120964</v>
      </c>
      <c r="AD55" s="437"/>
      <c r="AE55" s="435"/>
      <c r="AF55" s="436">
        <v>410</v>
      </c>
      <c r="AG55" s="432">
        <f>IF(IFERROR(AL55*'Energy &amp; GHG'!$X$22,"-")=0,"-",IFERROR(AL55*'Energy &amp; GHG'!$X$22,"-"))</f>
        <v>22.795517480096919</v>
      </c>
      <c r="AH55" s="433">
        <f>IF(IFERROR(AL55*'Energy &amp; GHG'!$Y$22,"-")=0,"-",IFERROR(AL55*'Energy &amp; GHG'!$Y$22,"-"))</f>
        <v>376.96867428175841</v>
      </c>
      <c r="AI55" s="434">
        <f>IF(IFERROR(AL55*'Energy &amp; GHG'!$Z$22,"-")=0,"-",IFERROR(AL55*'Energy &amp; GHG'!$Z$22,"-"))</f>
        <v>10.235808238144687</v>
      </c>
      <c r="AJ55" s="437"/>
      <c r="AK55" s="435"/>
      <c r="AL55" s="436">
        <v>410</v>
      </c>
      <c r="AM55" s="432">
        <f>IF(IFERROR(AR55*'Energy &amp; GHG'!$X$23,"-")=0,"-",IFERROR(AR55*'Energy &amp; GHG'!$X$23,"-"))</f>
        <v>35.610223383356619</v>
      </c>
      <c r="AN55" s="433">
        <f>IF(IFERROR(AR55*'Energy &amp; GHG'!$Y$23,"-")=0,"-",IFERROR(AR55*'Energy &amp; GHG'!$Y$23,"-"))</f>
        <v>366.77550276444498</v>
      </c>
      <c r="AO55" s="434">
        <f>IF(IFERROR(AR55*'Energy &amp; GHG'!$Z$23,"-")=0,"-",IFERROR(AR55*'Energy &amp; GHG'!$Z$23,"-"))</f>
        <v>7.6142738521983917</v>
      </c>
      <c r="AP55" s="435"/>
      <c r="AQ55" s="435"/>
      <c r="AR55" s="436">
        <v>410</v>
      </c>
      <c r="AS55" s="432">
        <f>IF(IFERROR(AX55*'Energy &amp; GHG'!$X$24,"-")=0,"-",IFERROR(AX55*'Energy &amp; GHG'!$X$24,"-"))</f>
        <v>8.7945488721804512</v>
      </c>
      <c r="AT55" s="433">
        <f>IF(IFERROR(AX55*'Energy &amp; GHG'!$Y$24,"-")=0,"-",IFERROR(AX55*'Energy &amp; GHG'!$Y$24,"-"))</f>
        <v>367.43978696741851</v>
      </c>
      <c r="AU55" s="434">
        <f>IF(IFERROR(AX55*'Energy &amp; GHG'!$Z$24,"-")=0,"-",IFERROR(AX55*'Energy &amp; GHG'!$Z$24,"-"))</f>
        <v>13.765664160401002</v>
      </c>
      <c r="AV55" s="435"/>
      <c r="AW55" s="435"/>
      <c r="AX55" s="436">
        <v>390</v>
      </c>
      <c r="AY55" s="432" t="str">
        <f>IF(IFERROR(BD55*'Energy &amp; GHG'!$X$25,"-")=0,"-",IFERROR(BD55*'Energy &amp; GHG'!$X$25,"-"))</f>
        <v>-</v>
      </c>
      <c r="AZ55" s="433" t="str">
        <f>IF(IFERROR(BD55*'Energy &amp; GHG'!$Y$25,"-")=0,"-",IFERROR(BD55*'Energy &amp; GHG'!$Y$25,"-"))</f>
        <v>-</v>
      </c>
      <c r="BA55" s="434" t="str">
        <f>IF(IFERROR(BD55*'Energy &amp; GHG'!$Z$25,"-")=0,"-",IFERROR(BD55*'Energy &amp; GHG'!$Z$25,"-"))</f>
        <v>-</v>
      </c>
      <c r="BB55" s="435"/>
      <c r="BC55" s="435"/>
      <c r="BD55" s="436"/>
      <c r="BE55" s="432" t="str">
        <f>IF(IFERROR(BJ55*'Energy &amp; GHG'!$X$26,"-")=0,"-",IFERROR(BJ55*'Energy &amp; GHG'!$X$26,"-"))</f>
        <v>-</v>
      </c>
      <c r="BF55" s="433" t="str">
        <f>IF(IFERROR(BJ55*'Energy &amp; GHG'!$Y$26,"-")=0,"-",IFERROR(BJ55*'Energy &amp; GHG'!$Y$26,"-"))</f>
        <v>-</v>
      </c>
      <c r="BG55" s="434" t="str">
        <f>IF(IFERROR(BJ55*'Energy &amp; GHG'!$Z$26,"-")=0,"-",IFERROR(BJ55*'Energy &amp; GHG'!$Z$26,"-"))</f>
        <v>-</v>
      </c>
      <c r="BH55" s="435"/>
      <c r="BI55" s="435"/>
      <c r="BJ55" s="436"/>
      <c r="BK55" s="432" t="str">
        <f>IF(IFERROR(BP55*'Energy &amp; GHG'!$X$27,"-")=0,"-",IFERROR(BP55*'Energy &amp; GHG'!$X$27,"-"))</f>
        <v>-</v>
      </c>
      <c r="BL55" s="433" t="str">
        <f>IF(IFERROR(BP55*'Energy &amp; GHG'!$Y$27,"-")=0,"-",IFERROR(BP55*'Energy &amp; GHG'!$Y$27,"-"))</f>
        <v>-</v>
      </c>
      <c r="BM55" s="434" t="str">
        <f>IF(IFERROR(BP55*'Energy &amp; GHG'!$Z$27,"-")=0,"-",IFERROR(BP55*'Energy &amp; GHG'!$Z$27,"-"))</f>
        <v>-</v>
      </c>
      <c r="BN55" s="435"/>
      <c r="BO55" s="435"/>
      <c r="BP55" s="436"/>
      <c r="BQ55" s="432" t="str">
        <f>IF(IFERROR(BV55*'Energy &amp; GHG'!$X$28,"-")=0,"-",IFERROR(BV55*'Energy &amp; GHG'!$X$28,"-"))</f>
        <v>-</v>
      </c>
      <c r="BR55" s="433" t="str">
        <f>IF(IFERROR(BV55*'Energy &amp; GHG'!$Y$28,"-")=0,"-",IFERROR(BV55*'Energy &amp; GHG'!$Y$28,"-"))</f>
        <v>-</v>
      </c>
      <c r="BS55" s="434" t="str">
        <f>IF(IFERROR(BV55*'Energy &amp; GHG'!$Z$28,"-")=0,"-",IFERROR(BV55*'Energy &amp; GHG'!$Z$28,"-"))</f>
        <v>-</v>
      </c>
      <c r="BT55" s="435"/>
      <c r="BU55" s="435"/>
      <c r="BV55" s="436"/>
      <c r="BW55" s="438">
        <f t="shared" ref="BW55:CA55" si="46">IF(SUM(C55,I55,O55,U55,AA55,AG55,AM55,AS55,AY55,BE55,BK55,BQ55)=0,"-",SUM(C55,I55,O55,U55,AA55,AG55,AM55,AS55,AY55,BE55,BK55,BQ55))</f>
        <v>139.0112220449837</v>
      </c>
      <c r="BX55" s="433">
        <f t="shared" si="46"/>
        <v>2757.9599010558145</v>
      </c>
      <c r="BY55" s="434">
        <f t="shared" si="46"/>
        <v>48.028876899201705</v>
      </c>
      <c r="BZ55" s="439" t="str">
        <f t="shared" si="46"/>
        <v>-</v>
      </c>
      <c r="CA55" s="440" t="str">
        <f t="shared" si="46"/>
        <v>-</v>
      </c>
      <c r="CB55" s="441">
        <f t="shared" si="2"/>
        <v>8.2531568474882521E-4</v>
      </c>
      <c r="CC55" s="442">
        <f t="shared" si="3"/>
        <v>8.2441200785080459E-4</v>
      </c>
      <c r="CD55" s="443">
        <f t="shared" si="4"/>
        <v>8.3499438280948738E-4</v>
      </c>
      <c r="CE55" s="444" t="str">
        <f t="shared" si="5"/>
        <v>-</v>
      </c>
      <c r="CF55" s="445" t="str">
        <f t="shared" si="6"/>
        <v>-</v>
      </c>
      <c r="CG55" s="412"/>
      <c r="CH55" s="412"/>
      <c r="CI55" s="412"/>
      <c r="CJ55" s="412"/>
      <c r="CK55" s="412"/>
    </row>
    <row r="56" spans="1:89" ht="15">
      <c r="A56" s="413">
        <v>42</v>
      </c>
      <c r="B56" s="431" t="s">
        <v>290</v>
      </c>
      <c r="C56" s="432">
        <f>IF(IFERROR(H56*'Energy &amp; GHG'!$X$17,"-")=0,"-",IFERROR(H56*'Energy &amp; GHG'!$X$17,"-"))</f>
        <v>1.7194467538356888</v>
      </c>
      <c r="D56" s="433">
        <f>IF(IFERROR(H56*'Energy &amp; GHG'!$Y$17,"-")=0,"-",IFERROR(H56*'Energy &amp; GHG'!$Y$17,"-"))</f>
        <v>320.14460988083539</v>
      </c>
      <c r="E56" s="434">
        <f>IF(IFERROR(H56*'Energy &amp; GHG'!$Z$17,"-")=0,"-",IFERROR(H56*'Energy &amp; GHG'!$Z$17,"-"))</f>
        <v>3.1359433653288993</v>
      </c>
      <c r="F56" s="435">
        <v>0</v>
      </c>
      <c r="G56" s="435"/>
      <c r="H56" s="436">
        <v>325</v>
      </c>
      <c r="I56" s="432">
        <f>IFERROR(N56*'Energy &amp; GHG'!$X$18,"-")</f>
        <v>10.474693197550273</v>
      </c>
      <c r="J56" s="433">
        <f>IFERROR(N56*'Energy &amp; GHG'!$Y$18,"-")</f>
        <v>297.43764225543799</v>
      </c>
      <c r="K56" s="434">
        <f>IFERROR(N56*'Energy &amp; GHG'!$Z$18,"-")</f>
        <v>2.0876645470117561</v>
      </c>
      <c r="L56" s="435">
        <v>0</v>
      </c>
      <c r="M56" s="435"/>
      <c r="N56" s="436">
        <v>310</v>
      </c>
      <c r="O56" s="432">
        <f>IF(IFERROR(T56*'Energy &amp; GHG'!$X$19,"-")=0,"-",IFERROR(T56*'Energy &amp; GHG'!$X$19,"-"))</f>
        <v>2.2967541777328599</v>
      </c>
      <c r="P56" s="433">
        <f>IF(IFERROR(T56*'Energy &amp; GHG'!$Y$19,"-")=0,"-",IFERROR(T56*'Energy &amp; GHG'!$Y$19,"-"))</f>
        <v>346.00042306155547</v>
      </c>
      <c r="Q56" s="434">
        <f>IF(IFERROR(T56*'Energy &amp; GHG'!$Z$19,"-")=0,"-",IFERROR(T56*'Energy &amp; GHG'!$Z$19,"-"))</f>
        <v>1.7028227607116835</v>
      </c>
      <c r="R56" s="435">
        <v>0</v>
      </c>
      <c r="S56" s="435"/>
      <c r="T56" s="436">
        <v>350</v>
      </c>
      <c r="U56" s="432">
        <f>IF(IFERROR(Z56*'Energy &amp; GHG'!$X$20,"-")=0,"-",IFERROR(Z56*'Energy &amp; GHG'!$X$20,"-"))</f>
        <v>27.086201386498843</v>
      </c>
      <c r="V56" s="433">
        <f>IF(IFERROR(Z56*'Energy &amp; GHG'!$Y$20,"-")=0,"-",IFERROR(Z56*'Energy &amp; GHG'!$Y$20,"-"))</f>
        <v>275.5294631004474</v>
      </c>
      <c r="W56" s="434">
        <f>IF(IFERROR(Z56*'Energy &amp; GHG'!$Z$20,"-")=0,"-",IFERROR(Z56*'Energy &amp; GHG'!$Z$20,"-"))</f>
        <v>2.3843355130537391</v>
      </c>
      <c r="X56" s="435">
        <v>0</v>
      </c>
      <c r="Y56" s="435"/>
      <c r="Z56" s="436">
        <v>305</v>
      </c>
      <c r="AA56" s="432">
        <f>IF(IFERROR(AF56*'Energy &amp; GHG'!$X$21,"-")=0,"-",IFERROR(AF56*'Energy &amp; GHG'!$X$21,"-"))</f>
        <v>19.362827333942974</v>
      </c>
      <c r="AB56" s="433">
        <f>IF(IFERROR(AF56*'Energy &amp; GHG'!$Y$21,"-")=0,"-",IFERROR(AF56*'Energy &amp; GHG'!$Y$21,"-"))</f>
        <v>253.05466372932079</v>
      </c>
      <c r="AC56" s="434">
        <f>IF(IFERROR(AF56*'Energy &amp; GHG'!$Z$21,"-")=0,"-",IFERROR(AF56*'Energy &amp; GHG'!$Z$21,"-"))</f>
        <v>4.5825089367362208</v>
      </c>
      <c r="AD56" s="437"/>
      <c r="AE56" s="435"/>
      <c r="AF56" s="436">
        <v>277</v>
      </c>
      <c r="AG56" s="432">
        <f>IF(IFERROR(AL56*'Energy &amp; GHG'!$X$22,"-")=0,"-",IFERROR(AL56*'Energy &amp; GHG'!$X$22,"-"))</f>
        <v>15.400874004845967</v>
      </c>
      <c r="AH56" s="433">
        <f>IF(IFERROR(AL56*'Energy &amp; GHG'!$Y$22,"-")=0,"-",IFERROR(AL56*'Energy &amp; GHG'!$Y$22,"-"))</f>
        <v>254.6837140879197</v>
      </c>
      <c r="AI56" s="434">
        <f>IF(IFERROR(AL56*'Energy &amp; GHG'!$Z$22,"-")=0,"-",IFERROR(AL56*'Energy &amp; GHG'!$Z$22,"-"))</f>
        <v>6.9154119072343372</v>
      </c>
      <c r="AJ56" s="437"/>
      <c r="AK56" s="435"/>
      <c r="AL56" s="436">
        <v>277</v>
      </c>
      <c r="AM56" s="432">
        <f>IF(IFERROR(AR56*'Energy &amp; GHG'!$X$23,"-")=0,"-",IFERROR(AR56*'Energy &amp; GHG'!$X$23,"-"))</f>
        <v>24.058614334609228</v>
      </c>
      <c r="AN56" s="433">
        <f>IF(IFERROR(AR56*'Energy &amp; GHG'!$Y$23,"-")=0,"-",IFERROR(AR56*'Energy &amp; GHG'!$Y$23,"-"))</f>
        <v>247.79710796524697</v>
      </c>
      <c r="AO56" s="434">
        <f>IF(IFERROR(AR56*'Energy &amp; GHG'!$Z$23,"-")=0,"-",IFERROR(AR56*'Energy &amp; GHG'!$Z$23,"-"))</f>
        <v>5.1442777001437916</v>
      </c>
      <c r="AP56" s="435"/>
      <c r="AQ56" s="435"/>
      <c r="AR56" s="436">
        <v>277</v>
      </c>
      <c r="AS56" s="432">
        <f>IF(IFERROR(AX56*'Energy &amp; GHG'!$X$24,"-")=0,"-",IFERROR(AX56*'Energy &amp; GHG'!$X$24,"-"))</f>
        <v>5.8630325814536342</v>
      </c>
      <c r="AT56" s="433">
        <f>IF(IFERROR(AX56*'Energy &amp; GHG'!$Y$24,"-")=0,"-",IFERROR(AX56*'Energy &amp; GHG'!$Y$24,"-"))</f>
        <v>244.95985797827902</v>
      </c>
      <c r="AU56" s="434">
        <f>IF(IFERROR(AX56*'Energy &amp; GHG'!$Z$24,"-")=0,"-",IFERROR(AX56*'Energy &amp; GHG'!$Z$24,"-"))</f>
        <v>9.1771094402673352</v>
      </c>
      <c r="AV56" s="435"/>
      <c r="AW56" s="435"/>
      <c r="AX56" s="436">
        <v>260</v>
      </c>
      <c r="AY56" s="432" t="str">
        <f>IF(IFERROR(BD56*'Energy &amp; GHG'!$X$25,"-")=0,"-",IFERROR(BD56*'Energy &amp; GHG'!$X$25,"-"))</f>
        <v>-</v>
      </c>
      <c r="AZ56" s="433" t="str">
        <f>IF(IFERROR(BD56*'Energy &amp; GHG'!$Y$25,"-")=0,"-",IFERROR(BD56*'Energy &amp; GHG'!$Y$25,"-"))</f>
        <v>-</v>
      </c>
      <c r="BA56" s="434" t="str">
        <f>IF(IFERROR(BD56*'Energy &amp; GHG'!$Z$25,"-")=0,"-",IFERROR(BD56*'Energy &amp; GHG'!$Z$25,"-"))</f>
        <v>-</v>
      </c>
      <c r="BB56" s="435"/>
      <c r="BC56" s="435"/>
      <c r="BD56" s="436"/>
      <c r="BE56" s="432" t="str">
        <f>IF(IFERROR(BJ56*'Energy &amp; GHG'!$X$26,"-")=0,"-",IFERROR(BJ56*'Energy &amp; GHG'!$X$26,"-"))</f>
        <v>-</v>
      </c>
      <c r="BF56" s="433" t="str">
        <f>IF(IFERROR(BJ56*'Energy &amp; GHG'!$Y$26,"-")=0,"-",IFERROR(BJ56*'Energy &amp; GHG'!$Y$26,"-"))</f>
        <v>-</v>
      </c>
      <c r="BG56" s="434" t="str">
        <f>IF(IFERROR(BJ56*'Energy &amp; GHG'!$Z$26,"-")=0,"-",IFERROR(BJ56*'Energy &amp; GHG'!$Z$26,"-"))</f>
        <v>-</v>
      </c>
      <c r="BH56" s="435"/>
      <c r="BI56" s="435"/>
      <c r="BJ56" s="436"/>
      <c r="BK56" s="432" t="str">
        <f>IF(IFERROR(BP56*'Energy &amp; GHG'!$X$27,"-")=0,"-",IFERROR(BP56*'Energy &amp; GHG'!$X$27,"-"))</f>
        <v>-</v>
      </c>
      <c r="BL56" s="433" t="str">
        <f>IF(IFERROR(BP56*'Energy &amp; GHG'!$Y$27,"-")=0,"-",IFERROR(BP56*'Energy &amp; GHG'!$Y$27,"-"))</f>
        <v>-</v>
      </c>
      <c r="BM56" s="434" t="str">
        <f>IF(IFERROR(BP56*'Energy &amp; GHG'!$Z$27,"-")=0,"-",IFERROR(BP56*'Energy &amp; GHG'!$Z$27,"-"))</f>
        <v>-</v>
      </c>
      <c r="BN56" s="435"/>
      <c r="BO56" s="435"/>
      <c r="BP56" s="436"/>
      <c r="BQ56" s="432" t="str">
        <f>IF(IFERROR(BV56*'Energy &amp; GHG'!$X$28,"-")=0,"-",IFERROR(BV56*'Energy &amp; GHG'!$X$28,"-"))</f>
        <v>-</v>
      </c>
      <c r="BR56" s="433" t="str">
        <f>IF(IFERROR(BV56*'Energy &amp; GHG'!$Y$28,"-")=0,"-",IFERROR(BV56*'Energy &amp; GHG'!$Y$28,"-"))</f>
        <v>-</v>
      </c>
      <c r="BS56" s="434" t="str">
        <f>IF(IFERROR(BV56*'Energy &amp; GHG'!$Z$28,"-")=0,"-",IFERROR(BV56*'Energy &amp; GHG'!$Z$28,"-"))</f>
        <v>-</v>
      </c>
      <c r="BT56" s="435"/>
      <c r="BU56" s="435"/>
      <c r="BV56" s="436"/>
      <c r="BW56" s="438">
        <f t="shared" ref="BW56:CA56" si="47">IF(SUM(C56,I56,O56,U56,AA56,AG56,AM56,AS56,AY56,BE56,BK56,BQ56)=0,"-",SUM(C56,I56,O56,U56,AA56,AG56,AM56,AS56,AY56,BE56,BK56,BQ56))</f>
        <v>106.26244377046947</v>
      </c>
      <c r="BX56" s="433">
        <f t="shared" si="47"/>
        <v>2239.6074820590429</v>
      </c>
      <c r="BY56" s="434">
        <f t="shared" si="47"/>
        <v>35.130074170487767</v>
      </c>
      <c r="BZ56" s="439" t="str">
        <f t="shared" si="47"/>
        <v>-</v>
      </c>
      <c r="CA56" s="440" t="str">
        <f t="shared" si="47"/>
        <v>-</v>
      </c>
      <c r="CB56" s="441">
        <f t="shared" si="2"/>
        <v>6.3088476062118947E-4</v>
      </c>
      <c r="CC56" s="442">
        <f t="shared" si="3"/>
        <v>6.6946560766715612E-4</v>
      </c>
      <c r="CD56" s="443">
        <f t="shared" si="4"/>
        <v>6.1074537848553154E-4</v>
      </c>
      <c r="CE56" s="444" t="str">
        <f t="shared" si="5"/>
        <v>-</v>
      </c>
      <c r="CF56" s="445" t="str">
        <f t="shared" si="6"/>
        <v>-</v>
      </c>
      <c r="CG56" s="412"/>
      <c r="CH56" s="412"/>
      <c r="CI56" s="412"/>
      <c r="CJ56" s="412"/>
      <c r="CK56" s="412"/>
    </row>
    <row r="57" spans="1:89" ht="15">
      <c r="A57" s="430">
        <v>43</v>
      </c>
      <c r="B57" s="447" t="s">
        <v>291</v>
      </c>
      <c r="C57" s="432">
        <f>IF(IFERROR(H57*'Energy &amp; GHG'!$X$17,"-")=0,"-",IFERROR(H57*'Energy &amp; GHG'!$X$17,"-"))</f>
        <v>3.0156450759579774</v>
      </c>
      <c r="D57" s="433">
        <f>IF(IFERROR(H57*'Energy &amp; GHG'!$Y$17,"-")=0,"-",IFERROR(H57*'Energy &amp; GHG'!$Y$17,"-"))</f>
        <v>561.48439271408051</v>
      </c>
      <c r="E57" s="434">
        <f>IF(IFERROR(H57*'Energy &amp; GHG'!$Z$17,"-")=0,"-",IFERROR(H57*'Energy &amp; GHG'!$Z$17,"-"))</f>
        <v>5.4999622099614545</v>
      </c>
      <c r="F57" s="435">
        <v>0</v>
      </c>
      <c r="G57" s="435"/>
      <c r="H57" s="436">
        <v>570</v>
      </c>
      <c r="I57" s="432">
        <f>IFERROR(N57*'Energy &amp; GHG'!$X$18,"-")</f>
        <v>17.908346434521434</v>
      </c>
      <c r="J57" s="433">
        <f>IFERROR(N57*'Energy &amp; GHG'!$Y$18,"-")</f>
        <v>508.52242063026495</v>
      </c>
      <c r="K57" s="434">
        <f>IFERROR(N57*'Energy &amp; GHG'!$Z$18,"-")</f>
        <v>3.5692329352136474</v>
      </c>
      <c r="L57" s="435">
        <v>0</v>
      </c>
      <c r="M57" s="435"/>
      <c r="N57" s="436">
        <v>530</v>
      </c>
      <c r="O57" s="432">
        <f>IF(IFERROR(T57*'Energy &amp; GHG'!$X$19,"-")=0,"-",IFERROR(T57*'Energy &amp; GHG'!$X$19,"-"))</f>
        <v>3.9372928761134744</v>
      </c>
      <c r="P57" s="433">
        <f>IF(IFERROR(T57*'Energy &amp; GHG'!$Y$19,"-")=0,"-",IFERROR(T57*'Energy &amp; GHG'!$Y$19,"-"))</f>
        <v>593.14358239123794</v>
      </c>
      <c r="Q57" s="434">
        <f>IF(IFERROR(T57*'Energy &amp; GHG'!$Z$19,"-")=0,"-",IFERROR(T57*'Energy &amp; GHG'!$Z$19,"-"))</f>
        <v>2.9191247326486001</v>
      </c>
      <c r="R57" s="435">
        <v>0</v>
      </c>
      <c r="S57" s="435"/>
      <c r="T57" s="436">
        <v>600</v>
      </c>
      <c r="U57" s="432">
        <f>IF(IFERROR(Z57*'Energy &amp; GHG'!$X$20,"-")=0,"-",IFERROR(Z57*'Energy &amp; GHG'!$X$20,"-"))</f>
        <v>47.067825360145527</v>
      </c>
      <c r="V57" s="433">
        <f>IF(IFERROR(Z57*'Energy &amp; GHG'!$Y$20,"-")=0,"-",IFERROR(Z57*'Energy &amp; GHG'!$Y$20,"-"))</f>
        <v>478.78890309258077</v>
      </c>
      <c r="W57" s="434">
        <f>IF(IFERROR(Z57*'Energy &amp; GHG'!$Z$20,"-")=0,"-",IFERROR(Z57*'Energy &amp; GHG'!$Z$20,"-"))</f>
        <v>4.1432715472737103</v>
      </c>
      <c r="X57" s="435">
        <v>0</v>
      </c>
      <c r="Y57" s="435"/>
      <c r="Z57" s="436">
        <v>530</v>
      </c>
      <c r="AA57" s="432">
        <f>IF(IFERROR(AF57*'Energy &amp; GHG'!$X$21,"-")=0,"-",IFERROR(AF57*'Energy &amp; GHG'!$X$21,"-"))</f>
        <v>28.659780530384907</v>
      </c>
      <c r="AB57" s="433">
        <f>IF(IFERROR(AF57*'Energy &amp; GHG'!$Y$21,"-")=0,"-",IFERROR(AF57*'Energy &amp; GHG'!$Y$21,"-"))</f>
        <v>374.55744450910299</v>
      </c>
      <c r="AC57" s="434">
        <f>IF(IFERROR(AF57*'Energy &amp; GHG'!$Z$21,"-")=0,"-",IFERROR(AF57*'Energy &amp; GHG'!$Z$21,"-"))</f>
        <v>6.7827749605120964</v>
      </c>
      <c r="AD57" s="437"/>
      <c r="AE57" s="435"/>
      <c r="AF57" s="436">
        <v>410</v>
      </c>
      <c r="AG57" s="432">
        <f>IF(IFERROR(AL57*'Energy &amp; GHG'!$X$22,"-")=0,"-",IFERROR(AL57*'Energy &amp; GHG'!$X$22,"-"))</f>
        <v>22.795517480096919</v>
      </c>
      <c r="AH57" s="433">
        <f>IF(IFERROR(AL57*'Energy &amp; GHG'!$Y$22,"-")=0,"-",IFERROR(AL57*'Energy &amp; GHG'!$Y$22,"-"))</f>
        <v>376.96867428175841</v>
      </c>
      <c r="AI57" s="434">
        <f>IF(IFERROR(AL57*'Energy &amp; GHG'!$Z$22,"-")=0,"-",IFERROR(AL57*'Energy &amp; GHG'!$Z$22,"-"))</f>
        <v>10.235808238144687</v>
      </c>
      <c r="AJ57" s="437"/>
      <c r="AK57" s="435"/>
      <c r="AL57" s="436">
        <v>410</v>
      </c>
      <c r="AM57" s="432">
        <f>IF(IFERROR(AR57*'Energy &amp; GHG'!$X$23,"-")=0,"-",IFERROR(AR57*'Energy &amp; GHG'!$X$23,"-"))</f>
        <v>35.610223383356619</v>
      </c>
      <c r="AN57" s="433">
        <f>IF(IFERROR(AR57*'Energy &amp; GHG'!$Y$23,"-")=0,"-",IFERROR(AR57*'Energy &amp; GHG'!$Y$23,"-"))</f>
        <v>366.77550276444498</v>
      </c>
      <c r="AO57" s="434">
        <f>IF(IFERROR(AR57*'Energy &amp; GHG'!$Z$23,"-")=0,"-",IFERROR(AR57*'Energy &amp; GHG'!$Z$23,"-"))</f>
        <v>7.6142738521983917</v>
      </c>
      <c r="AP57" s="435"/>
      <c r="AQ57" s="435"/>
      <c r="AR57" s="436">
        <v>410</v>
      </c>
      <c r="AS57" s="432">
        <f>IF(IFERROR(AX57*'Energy &amp; GHG'!$X$24,"-")=0,"-",IFERROR(AX57*'Energy &amp; GHG'!$X$24,"-"))</f>
        <v>8.7945488721804512</v>
      </c>
      <c r="AT57" s="433">
        <f>IF(IFERROR(AX57*'Energy &amp; GHG'!$Y$24,"-")=0,"-",IFERROR(AX57*'Energy &amp; GHG'!$Y$24,"-"))</f>
        <v>367.43978696741851</v>
      </c>
      <c r="AU57" s="434">
        <f>IF(IFERROR(AX57*'Energy &amp; GHG'!$Z$24,"-")=0,"-",IFERROR(AX57*'Energy &amp; GHG'!$Z$24,"-"))</f>
        <v>13.765664160401002</v>
      </c>
      <c r="AV57" s="435"/>
      <c r="AW57" s="435"/>
      <c r="AX57" s="436">
        <v>390</v>
      </c>
      <c r="AY57" s="432" t="str">
        <f>IF(IFERROR(BD57*'Energy &amp; GHG'!$X$25,"-")=0,"-",IFERROR(BD57*'Energy &amp; GHG'!$X$25,"-"))</f>
        <v>-</v>
      </c>
      <c r="AZ57" s="433" t="str">
        <f>IF(IFERROR(BD57*'Energy &amp; GHG'!$Y$25,"-")=0,"-",IFERROR(BD57*'Energy &amp; GHG'!$Y$25,"-"))</f>
        <v>-</v>
      </c>
      <c r="BA57" s="434" t="str">
        <f>IF(IFERROR(BD57*'Energy &amp; GHG'!$Z$25,"-")=0,"-",IFERROR(BD57*'Energy &amp; GHG'!$Z$25,"-"))</f>
        <v>-</v>
      </c>
      <c r="BB57" s="435"/>
      <c r="BC57" s="435"/>
      <c r="BD57" s="436"/>
      <c r="BE57" s="432" t="str">
        <f>IF(IFERROR(BJ57*'Energy &amp; GHG'!$X$26,"-")=0,"-",IFERROR(BJ57*'Energy &amp; GHG'!$X$26,"-"))</f>
        <v>-</v>
      </c>
      <c r="BF57" s="433" t="str">
        <f>IF(IFERROR(BJ57*'Energy &amp; GHG'!$Y$26,"-")=0,"-",IFERROR(BJ57*'Energy &amp; GHG'!$Y$26,"-"))</f>
        <v>-</v>
      </c>
      <c r="BG57" s="434" t="str">
        <f>IF(IFERROR(BJ57*'Energy &amp; GHG'!$Z$26,"-")=0,"-",IFERROR(BJ57*'Energy &amp; GHG'!$Z$26,"-"))</f>
        <v>-</v>
      </c>
      <c r="BH57" s="435"/>
      <c r="BI57" s="435"/>
      <c r="BJ57" s="436"/>
      <c r="BK57" s="432" t="str">
        <f>IF(IFERROR(BP57*'Energy &amp; GHG'!$X$27,"-")=0,"-",IFERROR(BP57*'Energy &amp; GHG'!$X$27,"-"))</f>
        <v>-</v>
      </c>
      <c r="BL57" s="433" t="str">
        <f>IF(IFERROR(BP57*'Energy &amp; GHG'!$Y$27,"-")=0,"-",IFERROR(BP57*'Energy &amp; GHG'!$Y$27,"-"))</f>
        <v>-</v>
      </c>
      <c r="BM57" s="434" t="str">
        <f>IF(IFERROR(BP57*'Energy &amp; GHG'!$Z$27,"-")=0,"-",IFERROR(BP57*'Energy &amp; GHG'!$Z$27,"-"))</f>
        <v>-</v>
      </c>
      <c r="BN57" s="435"/>
      <c r="BO57" s="435"/>
      <c r="BP57" s="436"/>
      <c r="BQ57" s="432" t="str">
        <f>IF(IFERROR(BV57*'Energy &amp; GHG'!$X$28,"-")=0,"-",IFERROR(BV57*'Energy &amp; GHG'!$X$28,"-"))</f>
        <v>-</v>
      </c>
      <c r="BR57" s="433" t="str">
        <f>IF(IFERROR(BV57*'Energy &amp; GHG'!$Y$28,"-")=0,"-",IFERROR(BV57*'Energy &amp; GHG'!$Y$28,"-"))</f>
        <v>-</v>
      </c>
      <c r="BS57" s="434" t="str">
        <f>IF(IFERROR(BV57*'Energy &amp; GHG'!$Z$28,"-")=0,"-",IFERROR(BV57*'Energy &amp; GHG'!$Z$28,"-"))</f>
        <v>-</v>
      </c>
      <c r="BT57" s="435"/>
      <c r="BU57" s="435"/>
      <c r="BV57" s="436"/>
      <c r="BW57" s="438">
        <f t="shared" ref="BW57:CA57" si="48">IF(SUM(C57,I57,O57,U57,AA57,AG57,AM57,AS57,AY57,BE57,BK57,BQ57)=0,"-",SUM(C57,I57,O57,U57,AA57,AG57,AM57,AS57,AY57,BE57,BK57,BQ57))</f>
        <v>167.78918001275733</v>
      </c>
      <c r="BX57" s="433">
        <f t="shared" si="48"/>
        <v>3627.680707350889</v>
      </c>
      <c r="BY57" s="434">
        <f t="shared" si="48"/>
        <v>54.530112636353593</v>
      </c>
      <c r="BZ57" s="439" t="str">
        <f t="shared" si="48"/>
        <v>-</v>
      </c>
      <c r="CA57" s="440" t="str">
        <f t="shared" si="48"/>
        <v>-</v>
      </c>
      <c r="CB57" s="441">
        <f t="shared" si="2"/>
        <v>9.9617167562818221E-4</v>
      </c>
      <c r="CC57" s="442">
        <f t="shared" si="3"/>
        <v>1.0843897819703104E-3</v>
      </c>
      <c r="CD57" s="443">
        <f t="shared" si="4"/>
        <v>9.4802003887958276E-4</v>
      </c>
      <c r="CE57" s="444" t="str">
        <f t="shared" si="5"/>
        <v>-</v>
      </c>
      <c r="CF57" s="445" t="str">
        <f t="shared" si="6"/>
        <v>-</v>
      </c>
      <c r="CG57" s="412"/>
      <c r="CH57" s="412"/>
      <c r="CI57" s="412"/>
      <c r="CJ57" s="412"/>
      <c r="CK57" s="412"/>
    </row>
    <row r="58" spans="1:89" ht="15">
      <c r="A58" s="413">
        <v>44</v>
      </c>
      <c r="B58" s="447" t="s">
        <v>292</v>
      </c>
      <c r="C58" s="432" t="str">
        <f>IF(IFERROR(H58*'Energy &amp; GHG'!$X$17,"-")=0,"-",IFERROR(H58*'Energy &amp; GHG'!$X$17,"-"))</f>
        <v>-</v>
      </c>
      <c r="D58" s="433" t="str">
        <f>IF(IFERROR(H58*'Energy &amp; GHG'!$Y$17,"-")=0,"-",IFERROR(H58*'Energy &amp; GHG'!$Y$17,"-"))</f>
        <v>-</v>
      </c>
      <c r="E58" s="434" t="str">
        <f>IF(IFERROR(H58*'Energy &amp; GHG'!$Z$17,"-")=0,"-",IFERROR(H58*'Energy &amp; GHG'!$Z$17,"-"))</f>
        <v>-</v>
      </c>
      <c r="F58" s="435">
        <v>0</v>
      </c>
      <c r="G58" s="435"/>
      <c r="H58" s="436">
        <v>0</v>
      </c>
      <c r="I58" s="432">
        <f>IFERROR(N58*'Energy &amp; GHG'!$X$18,"-")</f>
        <v>0</v>
      </c>
      <c r="J58" s="433">
        <f>IFERROR(N58*'Energy &amp; GHG'!$Y$18,"-")</f>
        <v>0</v>
      </c>
      <c r="K58" s="434">
        <f>IFERROR(N58*'Energy &amp; GHG'!$Z$18,"-")</f>
        <v>0</v>
      </c>
      <c r="L58" s="435">
        <v>0</v>
      </c>
      <c r="M58" s="435"/>
      <c r="N58" s="436">
        <v>0</v>
      </c>
      <c r="O58" s="432" t="str">
        <f>IF(IFERROR(T58*'Energy &amp; GHG'!$X$19,"-")=0,"-",IFERROR(T58*'Energy &amp; GHG'!$X$19,"-"))</f>
        <v>-</v>
      </c>
      <c r="P58" s="433" t="str">
        <f>IF(IFERROR(T58*'Energy &amp; GHG'!$Y$19,"-")=0,"-",IFERROR(T58*'Energy &amp; GHG'!$Y$19,"-"))</f>
        <v>-</v>
      </c>
      <c r="Q58" s="434" t="str">
        <f>IF(IFERROR(T58*'Energy &amp; GHG'!$Z$19,"-")=0,"-",IFERROR(T58*'Energy &amp; GHG'!$Z$19,"-"))</f>
        <v>-</v>
      </c>
      <c r="R58" s="435">
        <v>0</v>
      </c>
      <c r="S58" s="435"/>
      <c r="T58" s="436">
        <v>0</v>
      </c>
      <c r="U58" s="432" t="str">
        <f>IF(IFERROR(Z58*'Energy &amp; GHG'!$X$20,"-")=0,"-",IFERROR(Z58*'Energy &amp; GHG'!$X$20,"-"))</f>
        <v>-</v>
      </c>
      <c r="V58" s="433" t="str">
        <f>IF(IFERROR(Z58*'Energy &amp; GHG'!$Y$20,"-")=0,"-",IFERROR(Z58*'Energy &amp; GHG'!$Y$20,"-"))</f>
        <v>-</v>
      </c>
      <c r="W58" s="434" t="str">
        <f>IF(IFERROR(Z58*'Energy &amp; GHG'!$Z$20,"-")=0,"-",IFERROR(Z58*'Energy &amp; GHG'!$Z$20,"-"))</f>
        <v>-</v>
      </c>
      <c r="X58" s="435">
        <v>0</v>
      </c>
      <c r="Y58" s="435"/>
      <c r="Z58" s="436">
        <v>0</v>
      </c>
      <c r="AA58" s="432" t="str">
        <f>IF(IFERROR(AF58*'Energy &amp; GHG'!$X$21,"-")=0,"-",IFERROR(AF58*'Energy &amp; GHG'!$X$21,"-"))</f>
        <v>-</v>
      </c>
      <c r="AB58" s="433" t="str">
        <f>IF(IFERROR(AF58*'Energy &amp; GHG'!$Y$21,"-")=0,"-",IFERROR(AF58*'Energy &amp; GHG'!$Y$21,"-"))</f>
        <v>-</v>
      </c>
      <c r="AC58" s="434" t="str">
        <f>IF(IFERROR(AF58*'Energy &amp; GHG'!$Z$21,"-")=0,"-",IFERROR(AF58*'Energy &amp; GHG'!$Z$21,"-"))</f>
        <v>-</v>
      </c>
      <c r="AD58" s="437"/>
      <c r="AE58" s="435"/>
      <c r="AF58" s="436">
        <v>0</v>
      </c>
      <c r="AG58" s="432" t="str">
        <f>IF(IFERROR(AL58*'Energy &amp; GHG'!$X$22,"-")=0,"-",IFERROR(AL58*'Energy &amp; GHG'!$X$22,"-"))</f>
        <v>-</v>
      </c>
      <c r="AH58" s="433" t="str">
        <f>IF(IFERROR(AL58*'Energy &amp; GHG'!$Y$22,"-")=0,"-",IFERROR(AL58*'Energy &amp; GHG'!$Y$22,"-"))</f>
        <v>-</v>
      </c>
      <c r="AI58" s="434" t="str">
        <f>IF(IFERROR(AL58*'Energy &amp; GHG'!$Z$22,"-")=0,"-",IFERROR(AL58*'Energy &amp; GHG'!$Z$22,"-"))</f>
        <v>-</v>
      </c>
      <c r="AJ58" s="437"/>
      <c r="AK58" s="435"/>
      <c r="AL58" s="436">
        <v>0</v>
      </c>
      <c r="AM58" s="432" t="str">
        <f>IF(IFERROR(AR58*'Energy &amp; GHG'!$X$23,"-")=0,"-",IFERROR(AR58*'Energy &amp; GHG'!$X$23,"-"))</f>
        <v>-</v>
      </c>
      <c r="AN58" s="433" t="str">
        <f>IF(IFERROR(AR58*'Energy &amp; GHG'!$Y$23,"-")=0,"-",IFERROR(AR58*'Energy &amp; GHG'!$Y$23,"-"))</f>
        <v>-</v>
      </c>
      <c r="AO58" s="434" t="str">
        <f>IF(IFERROR(AR58*'Energy &amp; GHG'!$Z$23,"-")=0,"-",IFERROR(AR58*'Energy &amp; GHG'!$Z$23,"-"))</f>
        <v>-</v>
      </c>
      <c r="AP58" s="435"/>
      <c r="AQ58" s="435"/>
      <c r="AR58" s="436">
        <v>0</v>
      </c>
      <c r="AS58" s="432" t="str">
        <f>IF(IFERROR(AX58*'Energy &amp; GHG'!$X$24,"-")=0,"-",IFERROR(AX58*'Energy &amp; GHG'!$X$24,"-"))</f>
        <v>-</v>
      </c>
      <c r="AT58" s="433" t="str">
        <f>IF(IFERROR(AX58*'Energy &amp; GHG'!$Y$24,"-")=0,"-",IFERROR(AX58*'Energy &amp; GHG'!$Y$24,"-"))</f>
        <v>-</v>
      </c>
      <c r="AU58" s="434" t="str">
        <f>IF(IFERROR(AX58*'Energy &amp; GHG'!$Z$24,"-")=0,"-",IFERROR(AX58*'Energy &amp; GHG'!$Z$24,"-"))</f>
        <v>-</v>
      </c>
      <c r="AV58" s="435"/>
      <c r="AW58" s="435"/>
      <c r="AX58" s="436"/>
      <c r="AY58" s="432" t="str">
        <f>IF(IFERROR(BD58*'Energy &amp; GHG'!$X$25,"-")=0,"-",IFERROR(BD58*'Energy &amp; GHG'!$X$25,"-"))</f>
        <v>-</v>
      </c>
      <c r="AZ58" s="433" t="str">
        <f>IF(IFERROR(BD58*'Energy &amp; GHG'!$Y$25,"-")=0,"-",IFERROR(BD58*'Energy &amp; GHG'!$Y$25,"-"))</f>
        <v>-</v>
      </c>
      <c r="BA58" s="434" t="str">
        <f>IF(IFERROR(BD58*'Energy &amp; GHG'!$Z$25,"-")=0,"-",IFERROR(BD58*'Energy &amp; GHG'!$Z$25,"-"))</f>
        <v>-</v>
      </c>
      <c r="BB58" s="435"/>
      <c r="BC58" s="435"/>
      <c r="BD58" s="436"/>
      <c r="BE58" s="432" t="str">
        <f>IF(IFERROR(BJ58*'Energy &amp; GHG'!$X$26,"-")=0,"-",IFERROR(BJ58*'Energy &amp; GHG'!$X$26,"-"))</f>
        <v>-</v>
      </c>
      <c r="BF58" s="433" t="str">
        <f>IF(IFERROR(BJ58*'Energy &amp; GHG'!$Y$26,"-")=0,"-",IFERROR(BJ58*'Energy &amp; GHG'!$Y$26,"-"))</f>
        <v>-</v>
      </c>
      <c r="BG58" s="434" t="str">
        <f>IF(IFERROR(BJ58*'Energy &amp; GHG'!$Z$26,"-")=0,"-",IFERROR(BJ58*'Energy &amp; GHG'!$Z$26,"-"))</f>
        <v>-</v>
      </c>
      <c r="BH58" s="435"/>
      <c r="BI58" s="435"/>
      <c r="BJ58" s="436"/>
      <c r="BK58" s="432" t="str">
        <f>IF(IFERROR(BP58*'Energy &amp; GHG'!$X$27,"-")=0,"-",IFERROR(BP58*'Energy &amp; GHG'!$X$27,"-"))</f>
        <v>-</v>
      </c>
      <c r="BL58" s="433" t="str">
        <f>IF(IFERROR(BP58*'Energy &amp; GHG'!$Y$27,"-")=0,"-",IFERROR(BP58*'Energy &amp; GHG'!$Y$27,"-"))</f>
        <v>-</v>
      </c>
      <c r="BM58" s="434" t="str">
        <f>IF(IFERROR(BP58*'Energy &amp; GHG'!$Z$27,"-")=0,"-",IFERROR(BP58*'Energy &amp; GHG'!$Z$27,"-"))</f>
        <v>-</v>
      </c>
      <c r="BN58" s="435"/>
      <c r="BO58" s="435"/>
      <c r="BP58" s="436"/>
      <c r="BQ58" s="432" t="str">
        <f>IF(IFERROR(BV58*'Energy &amp; GHG'!$X$28,"-")=0,"-",IFERROR(BV58*'Energy &amp; GHG'!$X$28,"-"))</f>
        <v>-</v>
      </c>
      <c r="BR58" s="433" t="str">
        <f>IF(IFERROR(BV58*'Energy &amp; GHG'!$Y$28,"-")=0,"-",IFERROR(BV58*'Energy &amp; GHG'!$Y$28,"-"))</f>
        <v>-</v>
      </c>
      <c r="BS58" s="434" t="str">
        <f>IF(IFERROR(BV58*'Energy &amp; GHG'!$Z$28,"-")=0,"-",IFERROR(BV58*'Energy &amp; GHG'!$Z$28,"-"))</f>
        <v>-</v>
      </c>
      <c r="BT58" s="435"/>
      <c r="BU58" s="435"/>
      <c r="BV58" s="436"/>
      <c r="BW58" s="438" t="str">
        <f t="shared" ref="BW58:CA58" si="49">IF(SUM(C58,I58,O58,U58,AA58,AG58,AM58,AS58,AY58,BE58,BK58,BQ58)=0,"-",SUM(C58,I58,O58,U58,AA58,AG58,AM58,AS58,AY58,BE58,BK58,BQ58))</f>
        <v>-</v>
      </c>
      <c r="BX58" s="433" t="str">
        <f t="shared" si="49"/>
        <v>-</v>
      </c>
      <c r="BY58" s="434" t="str">
        <f t="shared" si="49"/>
        <v>-</v>
      </c>
      <c r="BZ58" s="439" t="str">
        <f t="shared" si="49"/>
        <v>-</v>
      </c>
      <c r="CA58" s="440" t="str">
        <f t="shared" si="49"/>
        <v>-</v>
      </c>
      <c r="CB58" s="441" t="str">
        <f t="shared" si="2"/>
        <v>-</v>
      </c>
      <c r="CC58" s="442" t="str">
        <f t="shared" si="3"/>
        <v>-</v>
      </c>
      <c r="CD58" s="443" t="str">
        <f t="shared" si="4"/>
        <v>-</v>
      </c>
      <c r="CE58" s="444" t="str">
        <f t="shared" si="5"/>
        <v>-</v>
      </c>
      <c r="CF58" s="445" t="str">
        <f t="shared" si="6"/>
        <v>-</v>
      </c>
      <c r="CG58" s="412"/>
      <c r="CH58" s="412"/>
      <c r="CI58" s="412"/>
      <c r="CJ58" s="412"/>
      <c r="CK58" s="412"/>
    </row>
    <row r="59" spans="1:89" ht="15">
      <c r="A59" s="430">
        <v>45</v>
      </c>
      <c r="B59" s="431" t="s">
        <v>293</v>
      </c>
      <c r="C59" s="432" t="str">
        <f>IF(IFERROR(H59*'Energy &amp; GHG'!$X$17,"-")=0,"-",IFERROR(H59*'Energy &amp; GHG'!$X$17,"-"))</f>
        <v>-</v>
      </c>
      <c r="D59" s="433" t="str">
        <f>IF(IFERROR(H59*'Energy &amp; GHG'!$Y$17,"-")=0,"-",IFERROR(H59*'Energy &amp; GHG'!$Y$17,"-"))</f>
        <v>-</v>
      </c>
      <c r="E59" s="434" t="str">
        <f>IF(IFERROR(H59*'Energy &amp; GHG'!$Z$17,"-")=0,"-",IFERROR(H59*'Energy &amp; GHG'!$Z$17,"-"))</f>
        <v>-</v>
      </c>
      <c r="F59" s="435">
        <v>0</v>
      </c>
      <c r="G59" s="435"/>
      <c r="H59" s="436">
        <v>0</v>
      </c>
      <c r="I59" s="432">
        <f>IFERROR(N59*'Energy &amp; GHG'!$X$18,"-")</f>
        <v>0</v>
      </c>
      <c r="J59" s="433">
        <f>IFERROR(N59*'Energy &amp; GHG'!$Y$18,"-")</f>
        <v>0</v>
      </c>
      <c r="K59" s="434">
        <f>IFERROR(N59*'Energy &amp; GHG'!$Z$18,"-")</f>
        <v>0</v>
      </c>
      <c r="L59" s="435">
        <v>0</v>
      </c>
      <c r="M59" s="435"/>
      <c r="N59" s="436">
        <v>0</v>
      </c>
      <c r="O59" s="432" t="str">
        <f>IF(IFERROR(T59*'Energy &amp; GHG'!$X$19,"-")=0,"-",IFERROR(T59*'Energy &amp; GHG'!$X$19,"-"))</f>
        <v>-</v>
      </c>
      <c r="P59" s="433" t="str">
        <f>IF(IFERROR(T59*'Energy &amp; GHG'!$Y$19,"-")=0,"-",IFERROR(T59*'Energy &amp; GHG'!$Y$19,"-"))</f>
        <v>-</v>
      </c>
      <c r="Q59" s="434" t="str">
        <f>IF(IFERROR(T59*'Energy &amp; GHG'!$Z$19,"-")=0,"-",IFERROR(T59*'Energy &amp; GHG'!$Z$19,"-"))</f>
        <v>-</v>
      </c>
      <c r="R59" s="435">
        <v>0</v>
      </c>
      <c r="S59" s="435"/>
      <c r="T59" s="436">
        <v>0</v>
      </c>
      <c r="U59" s="432" t="str">
        <f>IF(IFERROR(Z59*'Energy &amp; GHG'!$X$20,"-")=0,"-",IFERROR(Z59*'Energy &amp; GHG'!$X$20,"-"))</f>
        <v>-</v>
      </c>
      <c r="V59" s="433" t="str">
        <f>IF(IFERROR(Z59*'Energy &amp; GHG'!$Y$20,"-")=0,"-",IFERROR(Z59*'Energy &amp; GHG'!$Y$20,"-"))</f>
        <v>-</v>
      </c>
      <c r="W59" s="434" t="str">
        <f>IF(IFERROR(Z59*'Energy &amp; GHG'!$Z$20,"-")=0,"-",IFERROR(Z59*'Energy &amp; GHG'!$Z$20,"-"))</f>
        <v>-</v>
      </c>
      <c r="X59" s="435">
        <v>0</v>
      </c>
      <c r="Y59" s="435"/>
      <c r="Z59" s="436">
        <v>0</v>
      </c>
      <c r="AA59" s="432" t="str">
        <f>IF(IFERROR(AF59*'Energy &amp; GHG'!$X$21,"-")=0,"-",IFERROR(AF59*'Energy &amp; GHG'!$X$21,"-"))</f>
        <v>-</v>
      </c>
      <c r="AB59" s="433" t="str">
        <f>IF(IFERROR(AF59*'Energy &amp; GHG'!$Y$21,"-")=0,"-",IFERROR(AF59*'Energy &amp; GHG'!$Y$21,"-"))</f>
        <v>-</v>
      </c>
      <c r="AC59" s="434" t="str">
        <f>IF(IFERROR(AF59*'Energy &amp; GHG'!$Z$21,"-")=0,"-",IFERROR(AF59*'Energy &amp; GHG'!$Z$21,"-"))</f>
        <v>-</v>
      </c>
      <c r="AD59" s="437"/>
      <c r="AE59" s="435"/>
      <c r="AF59" s="436">
        <v>0</v>
      </c>
      <c r="AG59" s="432" t="str">
        <f>IF(IFERROR(AL59*'Energy &amp; GHG'!$X$22,"-")=0,"-",IFERROR(AL59*'Energy &amp; GHG'!$X$22,"-"))</f>
        <v>-</v>
      </c>
      <c r="AH59" s="433" t="str">
        <f>IF(IFERROR(AL59*'Energy &amp; GHG'!$Y$22,"-")=0,"-",IFERROR(AL59*'Energy &amp; GHG'!$Y$22,"-"))</f>
        <v>-</v>
      </c>
      <c r="AI59" s="434" t="str">
        <f>IF(IFERROR(AL59*'Energy &amp; GHG'!$Z$22,"-")=0,"-",IFERROR(AL59*'Energy &amp; GHG'!$Z$22,"-"))</f>
        <v>-</v>
      </c>
      <c r="AJ59" s="437"/>
      <c r="AK59" s="435"/>
      <c r="AL59" s="436">
        <v>0</v>
      </c>
      <c r="AM59" s="432" t="str">
        <f>IF(IFERROR(AR59*'Energy &amp; GHG'!$X$23,"-")=0,"-",IFERROR(AR59*'Energy &amp; GHG'!$X$23,"-"))</f>
        <v>-</v>
      </c>
      <c r="AN59" s="433" t="str">
        <f>IF(IFERROR(AR59*'Energy &amp; GHG'!$Y$23,"-")=0,"-",IFERROR(AR59*'Energy &amp; GHG'!$Y$23,"-"))</f>
        <v>-</v>
      </c>
      <c r="AO59" s="434" t="str">
        <f>IF(IFERROR(AR59*'Energy &amp; GHG'!$Z$23,"-")=0,"-",IFERROR(AR59*'Energy &amp; GHG'!$Z$23,"-"))</f>
        <v>-</v>
      </c>
      <c r="AP59" s="435"/>
      <c r="AQ59" s="435"/>
      <c r="AR59" s="436">
        <v>0</v>
      </c>
      <c r="AS59" s="432" t="str">
        <f>IF(IFERROR(AX59*'Energy &amp; GHG'!$X$24,"-")=0,"-",IFERROR(AX59*'Energy &amp; GHG'!$X$24,"-"))</f>
        <v>-</v>
      </c>
      <c r="AT59" s="433" t="str">
        <f>IF(IFERROR(AX59*'Energy &amp; GHG'!$Y$24,"-")=0,"-",IFERROR(AX59*'Energy &amp; GHG'!$Y$24,"-"))</f>
        <v>-</v>
      </c>
      <c r="AU59" s="434" t="str">
        <f>IF(IFERROR(AX59*'Energy &amp; GHG'!$Z$24,"-")=0,"-",IFERROR(AX59*'Energy &amp; GHG'!$Z$24,"-"))</f>
        <v>-</v>
      </c>
      <c r="AV59" s="435"/>
      <c r="AW59" s="435"/>
      <c r="AX59" s="436"/>
      <c r="AY59" s="432" t="str">
        <f>IF(IFERROR(BD59*'Energy &amp; GHG'!$X$25,"-")=0,"-",IFERROR(BD59*'Energy &amp; GHG'!$X$25,"-"))</f>
        <v>-</v>
      </c>
      <c r="AZ59" s="433" t="str">
        <f>IF(IFERROR(BD59*'Energy &amp; GHG'!$Y$25,"-")=0,"-",IFERROR(BD59*'Energy &amp; GHG'!$Y$25,"-"))</f>
        <v>-</v>
      </c>
      <c r="BA59" s="434" t="str">
        <f>IF(IFERROR(BD59*'Energy &amp; GHG'!$Z$25,"-")=0,"-",IFERROR(BD59*'Energy &amp; GHG'!$Z$25,"-"))</f>
        <v>-</v>
      </c>
      <c r="BB59" s="435"/>
      <c r="BC59" s="435"/>
      <c r="BD59" s="436"/>
      <c r="BE59" s="432" t="str">
        <f>IF(IFERROR(BJ59*'Energy &amp; GHG'!$X$26,"-")=0,"-",IFERROR(BJ59*'Energy &amp; GHG'!$X$26,"-"))</f>
        <v>-</v>
      </c>
      <c r="BF59" s="433" t="str">
        <f>IF(IFERROR(BJ59*'Energy &amp; GHG'!$Y$26,"-")=0,"-",IFERROR(BJ59*'Energy &amp; GHG'!$Y$26,"-"))</f>
        <v>-</v>
      </c>
      <c r="BG59" s="434" t="str">
        <f>IF(IFERROR(BJ59*'Energy &amp; GHG'!$Z$26,"-")=0,"-",IFERROR(BJ59*'Energy &amp; GHG'!$Z$26,"-"))</f>
        <v>-</v>
      </c>
      <c r="BH59" s="435"/>
      <c r="BI59" s="435"/>
      <c r="BJ59" s="436"/>
      <c r="BK59" s="432" t="str">
        <f>IF(IFERROR(BP59*'Energy &amp; GHG'!$X$27,"-")=0,"-",IFERROR(BP59*'Energy &amp; GHG'!$X$27,"-"))</f>
        <v>-</v>
      </c>
      <c r="BL59" s="433" t="str">
        <f>IF(IFERROR(BP59*'Energy &amp; GHG'!$Y$27,"-")=0,"-",IFERROR(BP59*'Energy &amp; GHG'!$Y$27,"-"))</f>
        <v>-</v>
      </c>
      <c r="BM59" s="434" t="str">
        <f>IF(IFERROR(BP59*'Energy &amp; GHG'!$Z$27,"-")=0,"-",IFERROR(BP59*'Energy &amp; GHG'!$Z$27,"-"))</f>
        <v>-</v>
      </c>
      <c r="BN59" s="435"/>
      <c r="BO59" s="435"/>
      <c r="BP59" s="436"/>
      <c r="BQ59" s="432" t="str">
        <f>IF(IFERROR(BV59*'Energy &amp; GHG'!$X$28,"-")=0,"-",IFERROR(BV59*'Energy &amp; GHG'!$X$28,"-"))</f>
        <v>-</v>
      </c>
      <c r="BR59" s="433" t="str">
        <f>IF(IFERROR(BV59*'Energy &amp; GHG'!$Y$28,"-")=0,"-",IFERROR(BV59*'Energy &amp; GHG'!$Y$28,"-"))</f>
        <v>-</v>
      </c>
      <c r="BS59" s="434" t="str">
        <f>IF(IFERROR(BV59*'Energy &amp; GHG'!$Z$28,"-")=0,"-",IFERROR(BV59*'Energy &amp; GHG'!$Z$28,"-"))</f>
        <v>-</v>
      </c>
      <c r="BT59" s="435"/>
      <c r="BU59" s="435"/>
      <c r="BV59" s="436"/>
      <c r="BW59" s="438" t="str">
        <f t="shared" ref="BW59:CA59" si="50">IF(SUM(C59,I59,O59,U59,AA59,AG59,AM59,AS59,AY59,BE59,BK59,BQ59)=0,"-",SUM(C59,I59,O59,U59,AA59,AG59,AM59,AS59,AY59,BE59,BK59,BQ59))</f>
        <v>-</v>
      </c>
      <c r="BX59" s="433" t="str">
        <f t="shared" si="50"/>
        <v>-</v>
      </c>
      <c r="BY59" s="434" t="str">
        <f t="shared" si="50"/>
        <v>-</v>
      </c>
      <c r="BZ59" s="439" t="str">
        <f t="shared" si="50"/>
        <v>-</v>
      </c>
      <c r="CA59" s="440" t="str">
        <f t="shared" si="50"/>
        <v>-</v>
      </c>
      <c r="CB59" s="441" t="str">
        <f t="shared" si="2"/>
        <v>-</v>
      </c>
      <c r="CC59" s="442" t="str">
        <f t="shared" si="3"/>
        <v>-</v>
      </c>
      <c r="CD59" s="443" t="str">
        <f t="shared" si="4"/>
        <v>-</v>
      </c>
      <c r="CE59" s="444" t="str">
        <f t="shared" si="5"/>
        <v>-</v>
      </c>
      <c r="CF59" s="445" t="str">
        <f t="shared" si="6"/>
        <v>-</v>
      </c>
      <c r="CG59" s="412"/>
      <c r="CH59" s="412"/>
      <c r="CI59" s="412"/>
      <c r="CJ59" s="412"/>
      <c r="CK59" s="412"/>
    </row>
    <row r="60" spans="1:89" ht="15">
      <c r="A60" s="413">
        <v>46</v>
      </c>
      <c r="B60" s="431" t="s">
        <v>294</v>
      </c>
      <c r="C60" s="432" t="str">
        <f>IF(IFERROR(H60*'Energy &amp; GHG'!$X$17,"-")=0,"-",IFERROR(H60*'Energy &amp; GHG'!$X$17,"-"))</f>
        <v>-</v>
      </c>
      <c r="D60" s="433" t="str">
        <f>IF(IFERROR(H60*'Energy &amp; GHG'!$Y$17,"-")=0,"-",IFERROR(H60*'Energy &amp; GHG'!$Y$17,"-"))</f>
        <v>-</v>
      </c>
      <c r="E60" s="434" t="str">
        <f>IF(IFERROR(H60*'Energy &amp; GHG'!$Z$17,"-")=0,"-",IFERROR(H60*'Energy &amp; GHG'!$Z$17,"-"))</f>
        <v>-</v>
      </c>
      <c r="F60" s="435">
        <v>0</v>
      </c>
      <c r="G60" s="435"/>
      <c r="H60" s="436">
        <v>0</v>
      </c>
      <c r="I60" s="432">
        <f>IFERROR(N60*'Energy &amp; GHG'!$X$18,"-")</f>
        <v>0</v>
      </c>
      <c r="J60" s="433">
        <f>IFERROR(N60*'Energy &amp; GHG'!$Y$18,"-")</f>
        <v>0</v>
      </c>
      <c r="K60" s="434">
        <f>IFERROR(N60*'Energy &amp; GHG'!$Z$18,"-")</f>
        <v>0</v>
      </c>
      <c r="L60" s="435">
        <v>0</v>
      </c>
      <c r="M60" s="435"/>
      <c r="N60" s="436">
        <v>0</v>
      </c>
      <c r="O60" s="432" t="str">
        <f>IF(IFERROR(T60*'Energy &amp; GHG'!$X$19,"-")=0,"-",IFERROR(T60*'Energy &amp; GHG'!$X$19,"-"))</f>
        <v>-</v>
      </c>
      <c r="P60" s="433" t="str">
        <f>IF(IFERROR(T60*'Energy &amp; GHG'!$Y$19,"-")=0,"-",IFERROR(T60*'Energy &amp; GHG'!$Y$19,"-"))</f>
        <v>-</v>
      </c>
      <c r="Q60" s="434" t="str">
        <f>IF(IFERROR(T60*'Energy &amp; GHG'!$Z$19,"-")=0,"-",IFERROR(T60*'Energy &amp; GHG'!$Z$19,"-"))</f>
        <v>-</v>
      </c>
      <c r="R60" s="435">
        <v>0</v>
      </c>
      <c r="S60" s="435"/>
      <c r="T60" s="436">
        <v>0</v>
      </c>
      <c r="U60" s="432" t="str">
        <f>IF(IFERROR(Z60*'Energy &amp; GHG'!$X$20,"-")=0,"-",IFERROR(Z60*'Energy &amp; GHG'!$X$20,"-"))</f>
        <v>-</v>
      </c>
      <c r="V60" s="433" t="str">
        <f>IF(IFERROR(Z60*'Energy &amp; GHG'!$Y$20,"-")=0,"-",IFERROR(Z60*'Energy &amp; GHG'!$Y$20,"-"))</f>
        <v>-</v>
      </c>
      <c r="W60" s="434" t="str">
        <f>IF(IFERROR(Z60*'Energy &amp; GHG'!$Z$20,"-")=0,"-",IFERROR(Z60*'Energy &amp; GHG'!$Z$20,"-"))</f>
        <v>-</v>
      </c>
      <c r="X60" s="435">
        <v>0</v>
      </c>
      <c r="Y60" s="435"/>
      <c r="Z60" s="436">
        <v>0</v>
      </c>
      <c r="AA60" s="432" t="str">
        <f>IF(IFERROR(AF60*'Energy &amp; GHG'!$X$21,"-")=0,"-",IFERROR(AF60*'Energy &amp; GHG'!$X$21,"-"))</f>
        <v>-</v>
      </c>
      <c r="AB60" s="433" t="str">
        <f>IF(IFERROR(AF60*'Energy &amp; GHG'!$Y$21,"-")=0,"-",IFERROR(AF60*'Energy &amp; GHG'!$Y$21,"-"))</f>
        <v>-</v>
      </c>
      <c r="AC60" s="434" t="str">
        <f>IF(IFERROR(AF60*'Energy &amp; GHG'!$Z$21,"-")=0,"-",IFERROR(AF60*'Energy &amp; GHG'!$Z$21,"-"))</f>
        <v>-</v>
      </c>
      <c r="AD60" s="437"/>
      <c r="AE60" s="435"/>
      <c r="AF60" s="436">
        <v>0</v>
      </c>
      <c r="AG60" s="432" t="str">
        <f>IF(IFERROR(AL60*'Energy &amp; GHG'!$X$22,"-")=0,"-",IFERROR(AL60*'Energy &amp; GHG'!$X$22,"-"))</f>
        <v>-</v>
      </c>
      <c r="AH60" s="433" t="str">
        <f>IF(IFERROR(AL60*'Energy &amp; GHG'!$Y$22,"-")=0,"-",IFERROR(AL60*'Energy &amp; GHG'!$Y$22,"-"))</f>
        <v>-</v>
      </c>
      <c r="AI60" s="434" t="str">
        <f>IF(IFERROR(AL60*'Energy &amp; GHG'!$Z$22,"-")=0,"-",IFERROR(AL60*'Energy &amp; GHG'!$Z$22,"-"))</f>
        <v>-</v>
      </c>
      <c r="AJ60" s="437"/>
      <c r="AK60" s="435"/>
      <c r="AL60" s="436">
        <v>0</v>
      </c>
      <c r="AM60" s="432" t="str">
        <f>IF(IFERROR(AR60*'Energy &amp; GHG'!$X$23,"-")=0,"-",IFERROR(AR60*'Energy &amp; GHG'!$X$23,"-"))</f>
        <v>-</v>
      </c>
      <c r="AN60" s="433" t="str">
        <f>IF(IFERROR(AR60*'Energy &amp; GHG'!$Y$23,"-")=0,"-",IFERROR(AR60*'Energy &amp; GHG'!$Y$23,"-"))</f>
        <v>-</v>
      </c>
      <c r="AO60" s="434" t="str">
        <f>IF(IFERROR(AR60*'Energy &amp; GHG'!$Z$23,"-")=0,"-",IFERROR(AR60*'Energy &amp; GHG'!$Z$23,"-"))</f>
        <v>-</v>
      </c>
      <c r="AP60" s="435"/>
      <c r="AQ60" s="435"/>
      <c r="AR60" s="436">
        <v>0</v>
      </c>
      <c r="AS60" s="432" t="str">
        <f>IF(IFERROR(AX60*'Energy &amp; GHG'!$X$24,"-")=0,"-",IFERROR(AX60*'Energy &amp; GHG'!$X$24,"-"))</f>
        <v>-</v>
      </c>
      <c r="AT60" s="433" t="str">
        <f>IF(IFERROR(AX60*'Energy &amp; GHG'!$Y$24,"-")=0,"-",IFERROR(AX60*'Energy &amp; GHG'!$Y$24,"-"))</f>
        <v>-</v>
      </c>
      <c r="AU60" s="434" t="str">
        <f>IF(IFERROR(AX60*'Energy &amp; GHG'!$Z$24,"-")=0,"-",IFERROR(AX60*'Energy &amp; GHG'!$Z$24,"-"))</f>
        <v>-</v>
      </c>
      <c r="AV60" s="435"/>
      <c r="AW60" s="435"/>
      <c r="AX60" s="436"/>
      <c r="AY60" s="432" t="str">
        <f>IF(IFERROR(BD60*'Energy &amp; GHG'!$X$25,"-")=0,"-",IFERROR(BD60*'Energy &amp; GHG'!$X$25,"-"))</f>
        <v>-</v>
      </c>
      <c r="AZ60" s="433" t="str">
        <f>IF(IFERROR(BD60*'Energy &amp; GHG'!$Y$25,"-")=0,"-",IFERROR(BD60*'Energy &amp; GHG'!$Y$25,"-"))</f>
        <v>-</v>
      </c>
      <c r="BA60" s="434" t="str">
        <f>IF(IFERROR(BD60*'Energy &amp; GHG'!$Z$25,"-")=0,"-",IFERROR(BD60*'Energy &amp; GHG'!$Z$25,"-"))</f>
        <v>-</v>
      </c>
      <c r="BB60" s="435"/>
      <c r="BC60" s="435"/>
      <c r="BD60" s="436"/>
      <c r="BE60" s="432" t="str">
        <f>IF(IFERROR(BJ60*'Energy &amp; GHG'!$X$26,"-")=0,"-",IFERROR(BJ60*'Energy &amp; GHG'!$X$26,"-"))</f>
        <v>-</v>
      </c>
      <c r="BF60" s="433" t="str">
        <f>IF(IFERROR(BJ60*'Energy &amp; GHG'!$Y$26,"-")=0,"-",IFERROR(BJ60*'Energy &amp; GHG'!$Y$26,"-"))</f>
        <v>-</v>
      </c>
      <c r="BG60" s="434" t="str">
        <f>IF(IFERROR(BJ60*'Energy &amp; GHG'!$Z$26,"-")=0,"-",IFERROR(BJ60*'Energy &amp; GHG'!$Z$26,"-"))</f>
        <v>-</v>
      </c>
      <c r="BH60" s="435"/>
      <c r="BI60" s="435"/>
      <c r="BJ60" s="436"/>
      <c r="BK60" s="432" t="str">
        <f>IF(IFERROR(BP60*'Energy &amp; GHG'!$X$27,"-")=0,"-",IFERROR(BP60*'Energy &amp; GHG'!$X$27,"-"))</f>
        <v>-</v>
      </c>
      <c r="BL60" s="433" t="str">
        <f>IF(IFERROR(BP60*'Energy &amp; GHG'!$Y$27,"-")=0,"-",IFERROR(BP60*'Energy &amp; GHG'!$Y$27,"-"))</f>
        <v>-</v>
      </c>
      <c r="BM60" s="434" t="str">
        <f>IF(IFERROR(BP60*'Energy &amp; GHG'!$Z$27,"-")=0,"-",IFERROR(BP60*'Energy &amp; GHG'!$Z$27,"-"))</f>
        <v>-</v>
      </c>
      <c r="BN60" s="435"/>
      <c r="BO60" s="435"/>
      <c r="BP60" s="436"/>
      <c r="BQ60" s="432" t="str">
        <f>IF(IFERROR(BV60*'Energy &amp; GHG'!$X$28,"-")=0,"-",IFERROR(BV60*'Energy &amp; GHG'!$X$28,"-"))</f>
        <v>-</v>
      </c>
      <c r="BR60" s="433" t="str">
        <f>IF(IFERROR(BV60*'Energy &amp; GHG'!$Y$28,"-")=0,"-",IFERROR(BV60*'Energy &amp; GHG'!$Y$28,"-"))</f>
        <v>-</v>
      </c>
      <c r="BS60" s="434" t="str">
        <f>IF(IFERROR(BV60*'Energy &amp; GHG'!$Z$28,"-")=0,"-",IFERROR(BV60*'Energy &amp; GHG'!$Z$28,"-"))</f>
        <v>-</v>
      </c>
      <c r="BT60" s="435"/>
      <c r="BU60" s="435"/>
      <c r="BV60" s="436"/>
      <c r="BW60" s="438" t="str">
        <f t="shared" ref="BW60:CA60" si="51">IF(SUM(C60,I60,O60,U60,AA60,AG60,AM60,AS60,AY60,BE60,BK60,BQ60)=0,"-",SUM(C60,I60,O60,U60,AA60,AG60,AM60,AS60,AY60,BE60,BK60,BQ60))</f>
        <v>-</v>
      </c>
      <c r="BX60" s="433" t="str">
        <f t="shared" si="51"/>
        <v>-</v>
      </c>
      <c r="BY60" s="434" t="str">
        <f t="shared" si="51"/>
        <v>-</v>
      </c>
      <c r="BZ60" s="439" t="str">
        <f t="shared" si="51"/>
        <v>-</v>
      </c>
      <c r="CA60" s="440" t="str">
        <f t="shared" si="51"/>
        <v>-</v>
      </c>
      <c r="CB60" s="441" t="str">
        <f t="shared" si="2"/>
        <v>-</v>
      </c>
      <c r="CC60" s="442" t="str">
        <f t="shared" si="3"/>
        <v>-</v>
      </c>
      <c r="CD60" s="443" t="str">
        <f t="shared" si="4"/>
        <v>-</v>
      </c>
      <c r="CE60" s="444" t="str">
        <f t="shared" si="5"/>
        <v>-</v>
      </c>
      <c r="CF60" s="445" t="str">
        <f t="shared" si="6"/>
        <v>-</v>
      </c>
      <c r="CG60" s="412"/>
      <c r="CH60" s="412"/>
      <c r="CI60" s="412"/>
      <c r="CJ60" s="412"/>
      <c r="CK60" s="412"/>
    </row>
    <row r="61" spans="1:89" ht="15">
      <c r="A61" s="430">
        <v>47</v>
      </c>
      <c r="B61" s="431" t="s">
        <v>295</v>
      </c>
      <c r="C61" s="432">
        <f>IF(IFERROR(H61*'Energy &amp; GHG'!$X$17,"-")=0,"-",IFERROR(H61*'Energy &amp; GHG'!$X$17,"-"))</f>
        <v>21.162421585670018</v>
      </c>
      <c r="D61" s="433">
        <f>IF(IFERROR(H61*'Energy &amp; GHG'!$Y$17,"-")=0,"-",IFERROR(H61*'Energy &amp; GHG'!$Y$17,"-"))</f>
        <v>3940.2413523795126</v>
      </c>
      <c r="E61" s="434">
        <f>IF(IFERROR(H61*'Energy &amp; GHG'!$Z$17,"-")=0,"-",IFERROR(H61*'Energy &amp; GHG'!$Z$17,"-"))</f>
        <v>38.596226034817221</v>
      </c>
      <c r="F61" s="435">
        <v>0</v>
      </c>
      <c r="G61" s="435"/>
      <c r="H61" s="436">
        <v>4000</v>
      </c>
      <c r="I61" s="432">
        <f>IFERROR(N61*'Energy &amp; GHG'!$X$18,"-")</f>
        <v>108.12586526503507</v>
      </c>
      <c r="J61" s="433">
        <f>IFERROR(N61*'Energy &amp; GHG'!$Y$18,"-")</f>
        <v>3070.3240490883923</v>
      </c>
      <c r="K61" s="434">
        <f>IFERROR(N61*'Energy &amp; GHG'!$Z$18,"-")</f>
        <v>21.550085646572963</v>
      </c>
      <c r="L61" s="435">
        <v>0</v>
      </c>
      <c r="M61" s="435"/>
      <c r="N61" s="436">
        <v>3200</v>
      </c>
      <c r="O61" s="432">
        <f>IF(IFERROR(T61*'Energy &amp; GHG'!$X$19,"-")=0,"-",IFERROR(T61*'Energy &amp; GHG'!$X$19,"-"))</f>
        <v>22.967541777328602</v>
      </c>
      <c r="P61" s="433">
        <f>IF(IFERROR(T61*'Energy &amp; GHG'!$Y$19,"-")=0,"-",IFERROR(T61*'Energy &amp; GHG'!$Y$19,"-"))</f>
        <v>3460.0042306155547</v>
      </c>
      <c r="Q61" s="434">
        <f>IF(IFERROR(T61*'Energy &amp; GHG'!$Z$19,"-")=0,"-",IFERROR(T61*'Energy &amp; GHG'!$Z$19,"-"))</f>
        <v>17.028227607116833</v>
      </c>
      <c r="R61" s="435">
        <v>0</v>
      </c>
      <c r="S61" s="435"/>
      <c r="T61" s="436">
        <v>3500</v>
      </c>
      <c r="U61" s="432">
        <f>IF(IFERROR(Z61*'Energy &amp; GHG'!$X$20,"-")=0,"-",IFERROR(Z61*'Energy &amp; GHG'!$X$20,"-"))</f>
        <v>222.01804415162985</v>
      </c>
      <c r="V61" s="433">
        <f>IF(IFERROR(Z61*'Energy &amp; GHG'!$Y$20,"-")=0,"-",IFERROR(Z61*'Energy &amp; GHG'!$Y$20,"-"))</f>
        <v>2258.4382221348146</v>
      </c>
      <c r="W61" s="434">
        <f>IF(IFERROR(Z61*'Energy &amp; GHG'!$Z$20,"-")=0,"-",IFERROR(Z61*'Energy &amp; GHG'!$Z$20,"-"))</f>
        <v>19.543733713555238</v>
      </c>
      <c r="X61" s="435">
        <v>0</v>
      </c>
      <c r="Y61" s="435"/>
      <c r="Z61" s="436">
        <v>2500</v>
      </c>
      <c r="AA61" s="432">
        <f>IF(IFERROR(AF61*'Energy &amp; GHG'!$X$21,"-")=0,"-",IFERROR(AF61*'Energy &amp; GHG'!$X$21,"-"))</f>
        <v>489.31332612852276</v>
      </c>
      <c r="AB61" s="433">
        <f>IF(IFERROR(AF61*'Energy &amp; GHG'!$Y$21,"-")=0,"-",IFERROR(AF61*'Energy &amp; GHG'!$Y$21,"-"))</f>
        <v>6394.8831989359051</v>
      </c>
      <c r="AC61" s="434">
        <f>IF(IFERROR(AF61*'Energy &amp; GHG'!$Z$21,"-")=0,"-",IFERROR(AF61*'Energy &amp; GHG'!$Z$21,"-"))</f>
        <v>115.80347493557237</v>
      </c>
      <c r="AD61" s="437"/>
      <c r="AE61" s="435"/>
      <c r="AF61" s="436">
        <v>7000</v>
      </c>
      <c r="AG61" s="432">
        <f>IF(IFERROR(AL61*'Energy &amp; GHG'!$X$22,"-")=0,"-",IFERROR(AL61*'Energy &amp; GHG'!$X$22,"-"))</f>
        <v>389.19176185531325</v>
      </c>
      <c r="AH61" s="433">
        <f>IF(IFERROR(AL61*'Energy &amp; GHG'!$Y$22,"-")=0,"-",IFERROR(AL61*'Energy &amp; GHG'!$Y$22,"-"))</f>
        <v>6436.050536517826</v>
      </c>
      <c r="AI61" s="434">
        <f>IF(IFERROR(AL61*'Energy &amp; GHG'!$Z$22,"-")=0,"-",IFERROR(AL61*'Energy &amp; GHG'!$Z$22,"-"))</f>
        <v>174.7577016268605</v>
      </c>
      <c r="AJ61" s="437"/>
      <c r="AK61" s="435"/>
      <c r="AL61" s="436">
        <v>7000</v>
      </c>
      <c r="AM61" s="432">
        <f>IF(IFERROR(AR61*'Energy &amp; GHG'!$X$23,"-")=0,"-",IFERROR(AR61*'Energy &amp; GHG'!$X$23,"-"))</f>
        <v>1618.0938088583753</v>
      </c>
      <c r="AN61" s="433">
        <f>IF(IFERROR(AR61*'Energy &amp; GHG'!$Y$23,"-")=0,"-",IFERROR(AR61*'Energy &amp; GHG'!$Y$23,"-"))</f>
        <v>16665.921015857584</v>
      </c>
      <c r="AO61" s="434">
        <f>IF(IFERROR(AR61*'Energy &amp; GHG'!$Z$23,"-")=0,"-",IFERROR(AR61*'Energy &amp; GHG'!$Z$23,"-"))</f>
        <v>345.98517528403909</v>
      </c>
      <c r="AP61" s="435"/>
      <c r="AQ61" s="435"/>
      <c r="AR61" s="436">
        <v>18630</v>
      </c>
      <c r="AS61" s="432">
        <f>IF(IFERROR(AX61*'Energy &amp; GHG'!$X$24,"-")=0,"-",IFERROR(AX61*'Energy &amp; GHG'!$X$24,"-"))</f>
        <v>362.92171679197997</v>
      </c>
      <c r="AT61" s="433">
        <f>IF(IFERROR(AX61*'Energy &amp; GHG'!$Y$24,"-")=0,"-",IFERROR(AX61*'Energy &amp; GHG'!$Y$24,"-"))</f>
        <v>15163.015208855471</v>
      </c>
      <c r="AU61" s="434">
        <f>IF(IFERROR(AX61*'Energy &amp; GHG'!$Z$24,"-")=0,"-",IFERROR(AX61*'Energy &amp; GHG'!$Z$24,"-"))</f>
        <v>568.06307435254803</v>
      </c>
      <c r="AV61" s="435"/>
      <c r="AW61" s="435"/>
      <c r="AX61" s="436">
        <v>16094</v>
      </c>
      <c r="AY61" s="432" t="str">
        <f>IF(IFERROR(BD61*'Energy &amp; GHG'!$X$25,"-")=0,"-",IFERROR(BD61*'Energy &amp; GHG'!$X$25,"-"))</f>
        <v>-</v>
      </c>
      <c r="AZ61" s="433" t="str">
        <f>IF(IFERROR(BD61*'Energy &amp; GHG'!$Y$25,"-")=0,"-",IFERROR(BD61*'Energy &amp; GHG'!$Y$25,"-"))</f>
        <v>-</v>
      </c>
      <c r="BA61" s="434" t="str">
        <f>IF(IFERROR(BD61*'Energy &amp; GHG'!$Z$25,"-")=0,"-",IFERROR(BD61*'Energy &amp; GHG'!$Z$25,"-"))</f>
        <v>-</v>
      </c>
      <c r="BB61" s="435"/>
      <c r="BC61" s="435"/>
      <c r="BD61" s="436"/>
      <c r="BE61" s="432" t="str">
        <f>IF(IFERROR(BJ61*'Energy &amp; GHG'!$X$26,"-")=0,"-",IFERROR(BJ61*'Energy &amp; GHG'!$X$26,"-"))</f>
        <v>-</v>
      </c>
      <c r="BF61" s="433" t="str">
        <f>IF(IFERROR(BJ61*'Energy &amp; GHG'!$Y$26,"-")=0,"-",IFERROR(BJ61*'Energy &amp; GHG'!$Y$26,"-"))</f>
        <v>-</v>
      </c>
      <c r="BG61" s="434" t="str">
        <f>IF(IFERROR(BJ61*'Energy &amp; GHG'!$Z$26,"-")=0,"-",IFERROR(BJ61*'Energy &amp; GHG'!$Z$26,"-"))</f>
        <v>-</v>
      </c>
      <c r="BH61" s="435"/>
      <c r="BI61" s="435"/>
      <c r="BJ61" s="436"/>
      <c r="BK61" s="432" t="str">
        <f>IF(IFERROR(BP61*'Energy &amp; GHG'!$X$27,"-")=0,"-",IFERROR(BP61*'Energy &amp; GHG'!$X$27,"-"))</f>
        <v>-</v>
      </c>
      <c r="BL61" s="433" t="str">
        <f>IF(IFERROR(BP61*'Energy &amp; GHG'!$Y$27,"-")=0,"-",IFERROR(BP61*'Energy &amp; GHG'!$Y$27,"-"))</f>
        <v>-</v>
      </c>
      <c r="BM61" s="434" t="str">
        <f>IF(IFERROR(BP61*'Energy &amp; GHG'!$Z$27,"-")=0,"-",IFERROR(BP61*'Energy &amp; GHG'!$Z$27,"-"))</f>
        <v>-</v>
      </c>
      <c r="BN61" s="435"/>
      <c r="BO61" s="435"/>
      <c r="BP61" s="436"/>
      <c r="BQ61" s="432" t="str">
        <f>IF(IFERROR(BV61*'Energy &amp; GHG'!$X$28,"-")=0,"-",IFERROR(BV61*'Energy &amp; GHG'!$X$28,"-"))</f>
        <v>-</v>
      </c>
      <c r="BR61" s="433" t="str">
        <f>IF(IFERROR(BV61*'Energy &amp; GHG'!$Y$28,"-")=0,"-",IFERROR(BV61*'Energy &amp; GHG'!$Y$28,"-"))</f>
        <v>-</v>
      </c>
      <c r="BS61" s="434" t="str">
        <f>IF(IFERROR(BV61*'Energy &amp; GHG'!$Z$28,"-")=0,"-",IFERROR(BV61*'Energy &amp; GHG'!$Z$28,"-"))</f>
        <v>-</v>
      </c>
      <c r="BT61" s="435"/>
      <c r="BU61" s="435"/>
      <c r="BV61" s="436"/>
      <c r="BW61" s="438">
        <f t="shared" ref="BW61:CA61" si="52">IF(SUM(C61,I61,O61,U61,AA61,AG61,AM61,AS61,AY61,BE61,BK61,BQ61)=0,"-",SUM(C61,I61,O61,U61,AA61,AG61,AM61,AS61,AY61,BE61,BK61,BQ61))</f>
        <v>3233.7944864138549</v>
      </c>
      <c r="BX61" s="433">
        <f t="shared" si="52"/>
        <v>57388.877814385065</v>
      </c>
      <c r="BY61" s="434">
        <f t="shared" si="52"/>
        <v>1301.3276992010824</v>
      </c>
      <c r="BZ61" s="439" t="str">
        <f t="shared" si="52"/>
        <v>-</v>
      </c>
      <c r="CA61" s="440" t="str">
        <f t="shared" si="52"/>
        <v>-</v>
      </c>
      <c r="CB61" s="441">
        <f t="shared" si="2"/>
        <v>1.919917882620999E-2</v>
      </c>
      <c r="CC61" s="442">
        <f t="shared" si="3"/>
        <v>1.7154738170467768E-2</v>
      </c>
      <c r="CD61" s="443">
        <f t="shared" si="4"/>
        <v>2.2623916884580712E-2</v>
      </c>
      <c r="CE61" s="444" t="str">
        <f t="shared" si="5"/>
        <v>-</v>
      </c>
      <c r="CF61" s="445" t="str">
        <f t="shared" si="6"/>
        <v>-</v>
      </c>
      <c r="CG61" s="412"/>
      <c r="CH61" s="412"/>
      <c r="CI61" s="412"/>
      <c r="CJ61" s="412"/>
      <c r="CK61" s="412"/>
    </row>
    <row r="62" spans="1:89" ht="15">
      <c r="A62" s="413">
        <v>48</v>
      </c>
      <c r="B62" s="431" t="s">
        <v>296</v>
      </c>
      <c r="C62" s="432">
        <f>IF(IFERROR(H62*'Energy &amp; GHG'!$X$17,"-")=0,"-",IFERROR(H62*'Energy &amp; GHG'!$X$17,"-"))</f>
        <v>95.230897135515079</v>
      </c>
      <c r="D62" s="433">
        <f>IF(IFERROR(H62*'Energy &amp; GHG'!$Y$17,"-")=0,"-",IFERROR(H62*'Energy &amp; GHG'!$Y$17,"-"))</f>
        <v>17731.086085707808</v>
      </c>
      <c r="E62" s="434">
        <f>IF(IFERROR(H62*'Energy &amp; GHG'!$Z$17,"-")=0,"-",IFERROR(H62*'Energy &amp; GHG'!$Z$17,"-"))</f>
        <v>173.68301715667749</v>
      </c>
      <c r="F62" s="435">
        <v>0</v>
      </c>
      <c r="G62" s="435"/>
      <c r="H62" s="436">
        <v>18000</v>
      </c>
      <c r="I62" s="432">
        <f>IFERROR(N62*'Energy &amp; GHG'!$X$18,"-")</f>
        <v>587.93439237862822</v>
      </c>
      <c r="J62" s="433">
        <f>IFERROR(N62*'Energy &amp; GHG'!$Y$18,"-")</f>
        <v>16694.887016918132</v>
      </c>
      <c r="K62" s="434">
        <f>IFERROR(N62*'Energy &amp; GHG'!$Z$18,"-")</f>
        <v>117.17859070324049</v>
      </c>
      <c r="L62" s="435">
        <v>0</v>
      </c>
      <c r="M62" s="435"/>
      <c r="N62" s="436">
        <v>17400</v>
      </c>
      <c r="O62" s="432">
        <f>IF(IFERROR(T62*'Energy &amp; GHG'!$X$19,"-")=0,"-",IFERROR(T62*'Energy &amp; GHG'!$X$19,"-"))</f>
        <v>131.24309587044914</v>
      </c>
      <c r="P62" s="433">
        <f>IF(IFERROR(T62*'Energy &amp; GHG'!$Y$19,"-")=0,"-",IFERROR(T62*'Energy &amp; GHG'!$Y$19,"-"))</f>
        <v>19771.452746374598</v>
      </c>
      <c r="Q62" s="434">
        <f>IF(IFERROR(T62*'Energy &amp; GHG'!$Z$19,"-")=0,"-",IFERROR(T62*'Energy &amp; GHG'!$Z$19,"-"))</f>
        <v>97.304157754953337</v>
      </c>
      <c r="R62" s="435">
        <v>0</v>
      </c>
      <c r="S62" s="435"/>
      <c r="T62" s="436">
        <v>20000</v>
      </c>
      <c r="U62" s="432">
        <f>IF(IFERROR(Z62*'Energy &amp; GHG'!$X$20,"-")=0,"-",IFERROR(Z62*'Energy &amp; GHG'!$X$20,"-"))</f>
        <v>1776.1443532130388</v>
      </c>
      <c r="V62" s="433">
        <f>IF(IFERROR(Z62*'Energy &amp; GHG'!$Y$20,"-")=0,"-",IFERROR(Z62*'Energy &amp; GHG'!$Y$20,"-"))</f>
        <v>18067.505777078517</v>
      </c>
      <c r="W62" s="434">
        <f>IF(IFERROR(Z62*'Energy &amp; GHG'!$Z$20,"-")=0,"-",IFERROR(Z62*'Energy &amp; GHG'!$Z$20,"-"))</f>
        <v>156.3498697084419</v>
      </c>
      <c r="X62" s="435">
        <v>0</v>
      </c>
      <c r="Y62" s="435"/>
      <c r="Z62" s="436">
        <v>20000</v>
      </c>
      <c r="AA62" s="432">
        <f>IF(IFERROR(AF62*'Energy &amp; GHG'!$X$21,"-")=0,"-",IFERROR(AF62*'Energy &amp; GHG'!$X$21,"-"))</f>
        <v>1607.7437858508606</v>
      </c>
      <c r="AB62" s="433">
        <f>IF(IFERROR(AF62*'Energy &amp; GHG'!$Y$21,"-")=0,"-",IFERROR(AF62*'Energy &amp; GHG'!$Y$21,"-"))</f>
        <v>21011.759082217974</v>
      </c>
      <c r="AC62" s="434">
        <f>IF(IFERROR(AF62*'Energy &amp; GHG'!$Z$21,"-")=0,"-",IFERROR(AF62*'Energy &amp; GHG'!$Z$21,"-"))</f>
        <v>380.49713193116639</v>
      </c>
      <c r="AD62" s="437"/>
      <c r="AE62" s="435"/>
      <c r="AF62" s="436">
        <v>23000</v>
      </c>
      <c r="AG62" s="432">
        <f>IF(IFERROR(AL62*'Energy &amp; GHG'!$X$22,"-")=0,"-",IFERROR(AL62*'Energy &amp; GHG'!$X$22,"-"))</f>
        <v>1111.9764624437521</v>
      </c>
      <c r="AH62" s="433">
        <f>IF(IFERROR(AL62*'Energy &amp; GHG'!$Y$22,"-")=0,"-",IFERROR(AL62*'Energy &amp; GHG'!$Y$22,"-"))</f>
        <v>18388.715818622361</v>
      </c>
      <c r="AI62" s="434">
        <f>IF(IFERROR(AL62*'Energy &amp; GHG'!$Z$22,"-")=0,"-",IFERROR(AL62*'Energy &amp; GHG'!$Z$22,"-"))</f>
        <v>499.30771893388714</v>
      </c>
      <c r="AJ62" s="437"/>
      <c r="AK62" s="435"/>
      <c r="AL62" s="436">
        <v>20000</v>
      </c>
      <c r="AM62" s="432">
        <f>IF(IFERROR(AR62*'Energy &amp; GHG'!$X$23,"-")=0,"-",IFERROR(AR62*'Energy &amp; GHG'!$X$23,"-"))</f>
        <v>2082.4163800959959</v>
      </c>
      <c r="AN62" s="433">
        <f>IF(IFERROR(AR62*'Energy &amp; GHG'!$Y$23,"-")=0,"-",IFERROR(AR62*'Energy &amp; GHG'!$Y$23,"-"))</f>
        <v>21448.315742147151</v>
      </c>
      <c r="AO62" s="434">
        <f>IF(IFERROR(AR62*'Energy &amp; GHG'!$Z$23,"-")=0,"-",IFERROR(AR62*'Energy &amp; GHG'!$Z$23,"-"))</f>
        <v>445.26787775685034</v>
      </c>
      <c r="AP62" s="435"/>
      <c r="AQ62" s="435"/>
      <c r="AR62" s="436">
        <v>23976</v>
      </c>
      <c r="AS62" s="432">
        <f>IF(IFERROR(AX62*'Energy &amp; GHG'!$X$24,"-")=0,"-",IFERROR(AX62*'Energy &amp; GHG'!$X$24,"-"))</f>
        <v>554.43993107769427</v>
      </c>
      <c r="AT62" s="433">
        <f>IF(IFERROR(AX62*'Energy &amp; GHG'!$Y$24,"-")=0,"-",IFERROR(AX62*'Energy &amp; GHG'!$Y$24,"-"))</f>
        <v>23164.723185045947</v>
      </c>
      <c r="AU62" s="434">
        <f>IF(IFERROR(AX62*'Energy &amp; GHG'!$Z$24,"-")=0,"-",IFERROR(AX62*'Energy &amp; GHG'!$Z$24,"-"))</f>
        <v>867.83688387635755</v>
      </c>
      <c r="AV62" s="435"/>
      <c r="AW62" s="435"/>
      <c r="AX62" s="436">
        <v>24587</v>
      </c>
      <c r="AY62" s="432" t="str">
        <f>IF(IFERROR(BD62*'Energy &amp; GHG'!$X$25,"-")=0,"-",IFERROR(BD62*'Energy &amp; GHG'!$X$25,"-"))</f>
        <v>-</v>
      </c>
      <c r="AZ62" s="433" t="str">
        <f>IF(IFERROR(BD62*'Energy &amp; GHG'!$Y$25,"-")=0,"-",IFERROR(BD62*'Energy &amp; GHG'!$Y$25,"-"))</f>
        <v>-</v>
      </c>
      <c r="BA62" s="434" t="str">
        <f>IF(IFERROR(BD62*'Energy &amp; GHG'!$Z$25,"-")=0,"-",IFERROR(BD62*'Energy &amp; GHG'!$Z$25,"-"))</f>
        <v>-</v>
      </c>
      <c r="BB62" s="435"/>
      <c r="BC62" s="435"/>
      <c r="BD62" s="436"/>
      <c r="BE62" s="432" t="str">
        <f>IF(IFERROR(BJ62*'Energy &amp; GHG'!$X$26,"-")=0,"-",IFERROR(BJ62*'Energy &amp; GHG'!$X$26,"-"))</f>
        <v>-</v>
      </c>
      <c r="BF62" s="433" t="str">
        <f>IF(IFERROR(BJ62*'Energy &amp; GHG'!$Y$26,"-")=0,"-",IFERROR(BJ62*'Energy &amp; GHG'!$Y$26,"-"))</f>
        <v>-</v>
      </c>
      <c r="BG62" s="434" t="str">
        <f>IF(IFERROR(BJ62*'Energy &amp; GHG'!$Z$26,"-")=0,"-",IFERROR(BJ62*'Energy &amp; GHG'!$Z$26,"-"))</f>
        <v>-</v>
      </c>
      <c r="BH62" s="435"/>
      <c r="BI62" s="435"/>
      <c r="BJ62" s="436"/>
      <c r="BK62" s="432" t="str">
        <f>IF(IFERROR(BP62*'Energy &amp; GHG'!$X$27,"-")=0,"-",IFERROR(BP62*'Energy &amp; GHG'!$X$27,"-"))</f>
        <v>-</v>
      </c>
      <c r="BL62" s="433" t="str">
        <f>IF(IFERROR(BP62*'Energy &amp; GHG'!$Y$27,"-")=0,"-",IFERROR(BP62*'Energy &amp; GHG'!$Y$27,"-"))</f>
        <v>-</v>
      </c>
      <c r="BM62" s="434" t="str">
        <f>IF(IFERROR(BP62*'Energy &amp; GHG'!$Z$27,"-")=0,"-",IFERROR(BP62*'Energy &amp; GHG'!$Z$27,"-"))</f>
        <v>-</v>
      </c>
      <c r="BN62" s="435"/>
      <c r="BO62" s="435"/>
      <c r="BP62" s="436"/>
      <c r="BQ62" s="432" t="str">
        <f>IF(IFERROR(BV62*'Energy &amp; GHG'!$X$28,"-")=0,"-",IFERROR(BV62*'Energy &amp; GHG'!$X$28,"-"))</f>
        <v>-</v>
      </c>
      <c r="BR62" s="433" t="str">
        <f>IF(IFERROR(BV62*'Energy &amp; GHG'!$Y$28,"-")=0,"-",IFERROR(BV62*'Energy &amp; GHG'!$Y$28,"-"))</f>
        <v>-</v>
      </c>
      <c r="BS62" s="434" t="str">
        <f>IF(IFERROR(BV62*'Energy &amp; GHG'!$Z$28,"-")=0,"-",IFERROR(BV62*'Energy &amp; GHG'!$Z$28,"-"))</f>
        <v>-</v>
      </c>
      <c r="BT62" s="435"/>
      <c r="BU62" s="435"/>
      <c r="BV62" s="436"/>
      <c r="BW62" s="438">
        <f t="shared" ref="BW62:CA62" si="53">IF(SUM(C62,I62,O62,U62,AA62,AG62,AM62,AS62,AY62,BE62,BK62,BQ62)=0,"-",SUM(C62,I62,O62,U62,AA62,AG62,AM62,AS62,AY62,BE62,BK62,BQ62))</f>
        <v>7947.1292980659337</v>
      </c>
      <c r="BX62" s="433">
        <f t="shared" si="53"/>
        <v>156278.44545411249</v>
      </c>
      <c r="BY62" s="434">
        <f t="shared" si="53"/>
        <v>2737.4252478215744</v>
      </c>
      <c r="BZ62" s="439" t="str">
        <f t="shared" si="53"/>
        <v>-</v>
      </c>
      <c r="CA62" s="440" t="str">
        <f t="shared" si="53"/>
        <v>-</v>
      </c>
      <c r="CB62" s="441">
        <f t="shared" si="2"/>
        <v>4.7182453056187762E-2</v>
      </c>
      <c r="CC62" s="442">
        <f t="shared" si="3"/>
        <v>4.6714902182335954E-2</v>
      </c>
      <c r="CD62" s="443">
        <f t="shared" si="4"/>
        <v>4.7590842277843791E-2</v>
      </c>
      <c r="CE62" s="444" t="str">
        <f t="shared" si="5"/>
        <v>-</v>
      </c>
      <c r="CF62" s="445" t="str">
        <f t="shared" si="6"/>
        <v>-</v>
      </c>
      <c r="CG62" s="412"/>
      <c r="CH62" s="412"/>
      <c r="CI62" s="412"/>
      <c r="CJ62" s="412"/>
      <c r="CK62" s="412"/>
    </row>
    <row r="63" spans="1:89" ht="15">
      <c r="A63" s="430">
        <v>49</v>
      </c>
      <c r="B63" s="431" t="s">
        <v>297</v>
      </c>
      <c r="C63" s="432">
        <f>IF(IFERROR(H63*'Energy &amp; GHG'!$X$17,"-")=0,"-",IFERROR(H63*'Energy &amp; GHG'!$X$17,"-"))</f>
        <v>8.6289774015569485</v>
      </c>
      <c r="D63" s="433">
        <f>IF(IFERROR(H63*'Energy &amp; GHG'!$Y$17,"-")=0,"-",IFERROR(H63*'Energy &amp; GHG'!$Y$17,"-"))</f>
        <v>1606.6334114327462</v>
      </c>
      <c r="E63" s="434">
        <f>IF(IFERROR(H63*'Energy &amp; GHG'!$Z$17,"-")=0,"-",IFERROR(H63*'Energy &amp; GHG'!$Z$17,"-"))</f>
        <v>15.737611165696723</v>
      </c>
      <c r="F63" s="435">
        <v>0</v>
      </c>
      <c r="G63" s="435"/>
      <c r="H63" s="436">
        <v>1631</v>
      </c>
      <c r="I63" s="432">
        <f>IFERROR(N63*'Energy &amp; GHG'!$X$18,"-")</f>
        <v>68.051716451181449</v>
      </c>
      <c r="J63" s="433">
        <f>IFERROR(N63*'Energy &amp; GHG'!$Y$18,"-")</f>
        <v>1932.3851983950067</v>
      </c>
      <c r="K63" s="434">
        <f>IFERROR(N63*'Energy &amp; GHG'!$Z$18,"-")</f>
        <v>13.563085153811858</v>
      </c>
      <c r="L63" s="435">
        <v>0</v>
      </c>
      <c r="M63" s="435"/>
      <c r="N63" s="436">
        <v>2014</v>
      </c>
      <c r="O63" s="432" t="str">
        <f>IF(IFERROR(T63*'Energy &amp; GHG'!$X$19,"-")=0,"-",IFERROR(T63*'Energy &amp; GHG'!$X$19,"-"))</f>
        <v>-</v>
      </c>
      <c r="P63" s="433" t="str">
        <f>IF(IFERROR(T63*'Energy &amp; GHG'!$Y$19,"-")=0,"-",IFERROR(T63*'Energy &amp; GHG'!$Y$19,"-"))</f>
        <v>-</v>
      </c>
      <c r="Q63" s="434" t="str">
        <f>IF(IFERROR(T63*'Energy &amp; GHG'!$Z$19,"-")=0,"-",IFERROR(T63*'Energy &amp; GHG'!$Z$19,"-"))</f>
        <v>-</v>
      </c>
      <c r="R63" s="435">
        <v>0</v>
      </c>
      <c r="S63" s="435"/>
      <c r="T63" s="436">
        <v>0</v>
      </c>
      <c r="U63" s="432" t="str">
        <f>IF(IFERROR(Z63*'Energy &amp; GHG'!$X$20,"-")=0,"-",IFERROR(Z63*'Energy &amp; GHG'!$X$20,"-"))</f>
        <v>-</v>
      </c>
      <c r="V63" s="433" t="str">
        <f>IF(IFERROR(Z63*'Energy &amp; GHG'!$Y$20,"-")=0,"-",IFERROR(Z63*'Energy &amp; GHG'!$Y$20,"-"))</f>
        <v>-</v>
      </c>
      <c r="W63" s="434" t="str">
        <f>IF(IFERROR(Z63*'Energy &amp; GHG'!$Z$20,"-")=0,"-",IFERROR(Z63*'Energy &amp; GHG'!$Z$20,"-"))</f>
        <v>-</v>
      </c>
      <c r="X63" s="435">
        <v>0</v>
      </c>
      <c r="Y63" s="435"/>
      <c r="Z63" s="436">
        <v>0</v>
      </c>
      <c r="AA63" s="432" t="str">
        <f>IF(IFERROR(AF63*'Energy &amp; GHG'!$X$21,"-")=0,"-",IFERROR(AF63*'Energy &amp; GHG'!$X$21,"-"))</f>
        <v>-</v>
      </c>
      <c r="AB63" s="433" t="str">
        <f>IF(IFERROR(AF63*'Energy &amp; GHG'!$Y$21,"-")=0,"-",IFERROR(AF63*'Energy &amp; GHG'!$Y$21,"-"))</f>
        <v>-</v>
      </c>
      <c r="AC63" s="434" t="str">
        <f>IF(IFERROR(AF63*'Energy &amp; GHG'!$Z$21,"-")=0,"-",IFERROR(AF63*'Energy &amp; GHG'!$Z$21,"-"))</f>
        <v>-</v>
      </c>
      <c r="AD63" s="437"/>
      <c r="AE63" s="435"/>
      <c r="AF63" s="436">
        <v>0</v>
      </c>
      <c r="AG63" s="432" t="str">
        <f>IF(IFERROR(AL63*'Energy &amp; GHG'!$X$22,"-")=0,"-",IFERROR(AL63*'Energy &amp; GHG'!$X$22,"-"))</f>
        <v>-</v>
      </c>
      <c r="AH63" s="433" t="str">
        <f>IF(IFERROR(AL63*'Energy &amp; GHG'!$Y$22,"-")=0,"-",IFERROR(AL63*'Energy &amp; GHG'!$Y$22,"-"))</f>
        <v>-</v>
      </c>
      <c r="AI63" s="434" t="str">
        <f>IF(IFERROR(AL63*'Energy &amp; GHG'!$Z$22,"-")=0,"-",IFERROR(AL63*'Energy &amp; GHG'!$Z$22,"-"))</f>
        <v>-</v>
      </c>
      <c r="AJ63" s="437"/>
      <c r="AK63" s="435"/>
      <c r="AL63" s="436">
        <v>0</v>
      </c>
      <c r="AM63" s="432" t="str">
        <f>IF(IFERROR(AR63*'Energy &amp; GHG'!$X$23,"-")=0,"-",IFERROR(AR63*'Energy &amp; GHG'!$X$23,"-"))</f>
        <v>-</v>
      </c>
      <c r="AN63" s="433" t="str">
        <f>IF(IFERROR(AR63*'Energy &amp; GHG'!$Y$23,"-")=0,"-",IFERROR(AR63*'Energy &amp; GHG'!$Y$23,"-"))</f>
        <v>-</v>
      </c>
      <c r="AO63" s="434" t="str">
        <f>IF(IFERROR(AR63*'Energy &amp; GHG'!$Z$23,"-")=0,"-",IFERROR(AR63*'Energy &amp; GHG'!$Z$23,"-"))</f>
        <v>-</v>
      </c>
      <c r="AP63" s="435"/>
      <c r="AQ63" s="435"/>
      <c r="AR63" s="436">
        <v>0</v>
      </c>
      <c r="AS63" s="432" t="str">
        <f>IF(IFERROR(AX63*'Energy &amp; GHG'!$X$24,"-")=0,"-",IFERROR(AX63*'Energy &amp; GHG'!$X$24,"-"))</f>
        <v>-</v>
      </c>
      <c r="AT63" s="433" t="str">
        <f>IF(IFERROR(AX63*'Energy &amp; GHG'!$Y$24,"-")=0,"-",IFERROR(AX63*'Energy &amp; GHG'!$Y$24,"-"))</f>
        <v>-</v>
      </c>
      <c r="AU63" s="434" t="str">
        <f>IF(IFERROR(AX63*'Energy &amp; GHG'!$Z$24,"-")=0,"-",IFERROR(AX63*'Energy &amp; GHG'!$Z$24,"-"))</f>
        <v>-</v>
      </c>
      <c r="AV63" s="435"/>
      <c r="AW63" s="435"/>
      <c r="AX63" s="436"/>
      <c r="AY63" s="432" t="str">
        <f>IF(IFERROR(BD63*'Energy &amp; GHG'!$X$25,"-")=0,"-",IFERROR(BD63*'Energy &amp; GHG'!$X$25,"-"))</f>
        <v>-</v>
      </c>
      <c r="AZ63" s="433" t="str">
        <f>IF(IFERROR(BD63*'Energy &amp; GHG'!$Y$25,"-")=0,"-",IFERROR(BD63*'Energy &amp; GHG'!$Y$25,"-"))</f>
        <v>-</v>
      </c>
      <c r="BA63" s="434" t="str">
        <f>IF(IFERROR(BD63*'Energy &amp; GHG'!$Z$25,"-")=0,"-",IFERROR(BD63*'Energy &amp; GHG'!$Z$25,"-"))</f>
        <v>-</v>
      </c>
      <c r="BB63" s="435"/>
      <c r="BC63" s="435"/>
      <c r="BD63" s="436"/>
      <c r="BE63" s="432" t="str">
        <f>IF(IFERROR(BJ63*'Energy &amp; GHG'!$X$26,"-")=0,"-",IFERROR(BJ63*'Energy &amp; GHG'!$X$26,"-"))</f>
        <v>-</v>
      </c>
      <c r="BF63" s="433" t="str">
        <f>IF(IFERROR(BJ63*'Energy &amp; GHG'!$Y$26,"-")=0,"-",IFERROR(BJ63*'Energy &amp; GHG'!$Y$26,"-"))</f>
        <v>-</v>
      </c>
      <c r="BG63" s="434" t="str">
        <f>IF(IFERROR(BJ63*'Energy &amp; GHG'!$Z$26,"-")=0,"-",IFERROR(BJ63*'Energy &amp; GHG'!$Z$26,"-"))</f>
        <v>-</v>
      </c>
      <c r="BH63" s="435"/>
      <c r="BI63" s="435"/>
      <c r="BJ63" s="436"/>
      <c r="BK63" s="432" t="str">
        <f>IF(IFERROR(BP63*'Energy &amp; GHG'!$X$27,"-")=0,"-",IFERROR(BP63*'Energy &amp; GHG'!$X$27,"-"))</f>
        <v>-</v>
      </c>
      <c r="BL63" s="433" t="str">
        <f>IF(IFERROR(BP63*'Energy &amp; GHG'!$Y$27,"-")=0,"-",IFERROR(BP63*'Energy &amp; GHG'!$Y$27,"-"))</f>
        <v>-</v>
      </c>
      <c r="BM63" s="434" t="str">
        <f>IF(IFERROR(BP63*'Energy &amp; GHG'!$Z$27,"-")=0,"-",IFERROR(BP63*'Energy &amp; GHG'!$Z$27,"-"))</f>
        <v>-</v>
      </c>
      <c r="BN63" s="435"/>
      <c r="BO63" s="435"/>
      <c r="BP63" s="436"/>
      <c r="BQ63" s="432" t="str">
        <f>IF(IFERROR(BV63*'Energy &amp; GHG'!$X$28,"-")=0,"-",IFERROR(BV63*'Energy &amp; GHG'!$X$28,"-"))</f>
        <v>-</v>
      </c>
      <c r="BR63" s="433" t="str">
        <f>IF(IFERROR(BV63*'Energy &amp; GHG'!$Y$28,"-")=0,"-",IFERROR(BV63*'Energy &amp; GHG'!$Y$28,"-"))</f>
        <v>-</v>
      </c>
      <c r="BS63" s="434" t="str">
        <f>IF(IFERROR(BV63*'Energy &amp; GHG'!$Z$28,"-")=0,"-",IFERROR(BV63*'Energy &amp; GHG'!$Z$28,"-"))</f>
        <v>-</v>
      </c>
      <c r="BT63" s="435"/>
      <c r="BU63" s="435"/>
      <c r="BV63" s="436"/>
      <c r="BW63" s="438">
        <f t="shared" ref="BW63:CA63" si="54">IF(SUM(C63,I63,O63,U63,AA63,AG63,AM63,AS63,AY63,BE63,BK63,BQ63)=0,"-",SUM(C63,I63,O63,U63,AA63,AG63,AM63,AS63,AY63,BE63,BK63,BQ63))</f>
        <v>76.680693852738401</v>
      </c>
      <c r="BX63" s="433">
        <f t="shared" si="54"/>
        <v>3539.0186098277527</v>
      </c>
      <c r="BY63" s="434">
        <f t="shared" si="54"/>
        <v>29.300696319508582</v>
      </c>
      <c r="BZ63" s="439" t="str">
        <f t="shared" si="54"/>
        <v>-</v>
      </c>
      <c r="CA63" s="440" t="str">
        <f t="shared" si="54"/>
        <v>-</v>
      </c>
      <c r="CB63" s="441">
        <f t="shared" si="2"/>
        <v>4.5525662189782563E-4</v>
      </c>
      <c r="CC63" s="442">
        <f t="shared" si="3"/>
        <v>1.05788682309432E-3</v>
      </c>
      <c r="CD63" s="443">
        <f t="shared" si="4"/>
        <v>5.0940014463679735E-4</v>
      </c>
      <c r="CE63" s="444" t="str">
        <f t="shared" si="5"/>
        <v>-</v>
      </c>
      <c r="CF63" s="445" t="str">
        <f t="shared" si="6"/>
        <v>-</v>
      </c>
      <c r="CG63" s="412"/>
      <c r="CH63" s="412"/>
      <c r="CI63" s="412"/>
      <c r="CJ63" s="412"/>
      <c r="CK63" s="412"/>
    </row>
    <row r="64" spans="1:89" ht="15">
      <c r="A64" s="413">
        <v>50</v>
      </c>
      <c r="B64" s="431" t="s">
        <v>298</v>
      </c>
      <c r="C64" s="432">
        <f>IF(IFERROR(H64*'Energy &amp; GHG'!$X$17,"-")=0,"-",IFERROR(H64*'Energy &amp; GHG'!$X$17,"-"))</f>
        <v>8.0946262565187812</v>
      </c>
      <c r="D64" s="433">
        <f>IF(IFERROR(H64*'Energy &amp; GHG'!$Y$17,"-")=0,"-",IFERROR(H64*'Energy &amp; GHG'!$Y$17,"-"))</f>
        <v>1507.1423172851635</v>
      </c>
      <c r="E64" s="434">
        <f>IF(IFERROR(H64*'Energy &amp; GHG'!$Z$17,"-")=0,"-",IFERROR(H64*'Energy &amp; GHG'!$Z$17,"-"))</f>
        <v>14.763056458317587</v>
      </c>
      <c r="F64" s="435">
        <v>0</v>
      </c>
      <c r="G64" s="435"/>
      <c r="H64" s="436">
        <v>1530</v>
      </c>
      <c r="I64" s="432">
        <f>IFERROR(N64*'Energy &amp; GHG'!$X$18,"-")</f>
        <v>58.016284581270376</v>
      </c>
      <c r="J64" s="433">
        <f>IFERROR(N64*'Energy &amp; GHG'!$Y$18,"-")</f>
        <v>1647.4207475889905</v>
      </c>
      <c r="K64" s="434">
        <f>IFERROR(N64*'Energy &amp; GHG'!$Z$18,"-")</f>
        <v>11.562967829739305</v>
      </c>
      <c r="L64" s="435">
        <v>0</v>
      </c>
      <c r="M64" s="435"/>
      <c r="N64" s="436">
        <v>1717</v>
      </c>
      <c r="O64" s="432">
        <f>IF(IFERROR(T64*'Energy &amp; GHG'!$X$19,"-")=0,"-",IFERROR(T64*'Energy &amp; GHG'!$X$19,"-"))</f>
        <v>12.881509859684584</v>
      </c>
      <c r="P64" s="433">
        <f>IF(IFERROR(T64*'Energy &amp; GHG'!$Y$19,"-")=0,"-",IFERROR(T64*'Energy &amp; GHG'!$Y$19,"-"))</f>
        <v>1940.5680870566669</v>
      </c>
      <c r="Q64" s="434">
        <f>IF(IFERROR(T64*'Energy &amp; GHG'!$Z$19,"-")=0,"-",IFERROR(T64*'Energy &amp; GHG'!$Z$19,"-"))</f>
        <v>9.5504030836486695</v>
      </c>
      <c r="R64" s="435">
        <v>0</v>
      </c>
      <c r="S64" s="435"/>
      <c r="T64" s="436">
        <v>1963</v>
      </c>
      <c r="U64" s="432">
        <f>IF(IFERROR(Z64*'Energy &amp; GHG'!$X$20,"-")=0,"-",IFERROR(Z64*'Energy &amp; GHG'!$X$20,"-"))</f>
        <v>174.32856826785977</v>
      </c>
      <c r="V64" s="433">
        <f>IF(IFERROR(Z64*'Energy &amp; GHG'!$Y$20,"-")=0,"-",IFERROR(Z64*'Energy &amp; GHG'!$Y$20,"-"))</f>
        <v>1773.3256920202566</v>
      </c>
      <c r="W64" s="434">
        <f>IF(IFERROR(Z64*'Energy &amp; GHG'!$Z$20,"-")=0,"-",IFERROR(Z64*'Energy &amp; GHG'!$Z$20,"-"))</f>
        <v>15.345739711883573</v>
      </c>
      <c r="X64" s="435">
        <v>0</v>
      </c>
      <c r="Y64" s="435"/>
      <c r="Z64" s="436">
        <v>1963</v>
      </c>
      <c r="AA64" s="432">
        <f>IF(IFERROR(AF64*'Energy &amp; GHG'!$X$21,"-")=0,"-",IFERROR(AF64*'Energy &amp; GHG'!$X$21,"-"))</f>
        <v>377.26057444509104</v>
      </c>
      <c r="AB64" s="433">
        <f>IF(IFERROR(AF64*'Energy &amp; GHG'!$Y$21,"-")=0,"-",IFERROR(AF64*'Energy &amp; GHG'!$Y$21,"-"))</f>
        <v>4930.4549463795829</v>
      </c>
      <c r="AC64" s="434">
        <f>IF(IFERROR(AF64*'Energy &amp; GHG'!$Z$21,"-")=0,"-",IFERROR(AF64*'Energy &amp; GHG'!$Z$21,"-"))</f>
        <v>89.284479175326297</v>
      </c>
      <c r="AD64" s="437"/>
      <c r="AE64" s="435"/>
      <c r="AF64" s="436">
        <v>5397</v>
      </c>
      <c r="AG64" s="432">
        <f>IF(IFERROR(AL64*'Energy &amp; GHG'!$X$22,"-")=0,"-",IFERROR(AL64*'Energy &amp; GHG'!$X$22,"-"))</f>
        <v>130.10124610591899</v>
      </c>
      <c r="AH64" s="433">
        <f>IF(IFERROR(AL64*'Energy &amp; GHG'!$Y$22,"-")=0,"-",IFERROR(AL64*'Energy &amp; GHG'!$Y$22,"-"))</f>
        <v>2151.4797507788162</v>
      </c>
      <c r="AI64" s="434">
        <f>IF(IFERROR(AL64*'Energy &amp; GHG'!$Z$22,"-")=0,"-",IFERROR(AL64*'Energy &amp; GHG'!$Z$22,"-"))</f>
        <v>58.4190031152648</v>
      </c>
      <c r="AJ64" s="437"/>
      <c r="AK64" s="435"/>
      <c r="AL64" s="436">
        <v>2340</v>
      </c>
      <c r="AM64" s="432">
        <f>IF(IFERROR(AR64*'Energy &amp; GHG'!$X$23,"-")=0,"-",IFERROR(AR64*'Energy &amp; GHG'!$X$23,"-"))</f>
        <v>87.462182797658826</v>
      </c>
      <c r="AN64" s="433">
        <f>IF(IFERROR(AR64*'Energy &amp; GHG'!$Y$23,"-")=0,"-",IFERROR(AR64*'Energy &amp; GHG'!$Y$23,"-"))</f>
        <v>900.83641776535626</v>
      </c>
      <c r="AO64" s="434">
        <f>IF(IFERROR(AR64*'Energy &amp; GHG'!$Z$23,"-")=0,"-",IFERROR(AR64*'Energy &amp; GHG'!$Z$23,"-"))</f>
        <v>18.701399436984829</v>
      </c>
      <c r="AP64" s="435"/>
      <c r="AQ64" s="435"/>
      <c r="AR64" s="436">
        <v>1007</v>
      </c>
      <c r="AS64" s="432">
        <f>IF(IFERROR(AX64*'Energy &amp; GHG'!$X$24,"-")=0,"-",IFERROR(AX64*'Energy &amp; GHG'!$X$24,"-"))</f>
        <v>50.850532581453635</v>
      </c>
      <c r="AT64" s="433">
        <f>IF(IFERROR(AX64*'Energy &amp; GHG'!$Y$24,"-")=0,"-",IFERROR(AX64*'Energy &amp; GHG'!$Y$24,"-"))</f>
        <v>2124.5556913116125</v>
      </c>
      <c r="AU64" s="434">
        <f>IF(IFERROR(AX64*'Energy &amp; GHG'!$Z$24,"-")=0,"-",IFERROR(AX64*'Energy &amp; GHG'!$Z$24,"-"))</f>
        <v>79.593776106934001</v>
      </c>
      <c r="AV64" s="435"/>
      <c r="AW64" s="435"/>
      <c r="AX64" s="436">
        <v>2255</v>
      </c>
      <c r="AY64" s="432" t="str">
        <f>IF(IFERROR(BD64*'Energy &amp; GHG'!$X$25,"-")=0,"-",IFERROR(BD64*'Energy &amp; GHG'!$X$25,"-"))</f>
        <v>-</v>
      </c>
      <c r="AZ64" s="433" t="str">
        <f>IF(IFERROR(BD64*'Energy &amp; GHG'!$Y$25,"-")=0,"-",IFERROR(BD64*'Energy &amp; GHG'!$Y$25,"-"))</f>
        <v>-</v>
      </c>
      <c r="BA64" s="434" t="str">
        <f>IF(IFERROR(BD64*'Energy &amp; GHG'!$Z$25,"-")=0,"-",IFERROR(BD64*'Energy &amp; GHG'!$Z$25,"-"))</f>
        <v>-</v>
      </c>
      <c r="BB64" s="435"/>
      <c r="BC64" s="435"/>
      <c r="BD64" s="436"/>
      <c r="BE64" s="432" t="str">
        <f>IF(IFERROR(BJ64*'Energy &amp; GHG'!$X$26,"-")=0,"-",IFERROR(BJ64*'Energy &amp; GHG'!$X$26,"-"))</f>
        <v>-</v>
      </c>
      <c r="BF64" s="433" t="str">
        <f>IF(IFERROR(BJ64*'Energy &amp; GHG'!$Y$26,"-")=0,"-",IFERROR(BJ64*'Energy &amp; GHG'!$Y$26,"-"))</f>
        <v>-</v>
      </c>
      <c r="BG64" s="434" t="str">
        <f>IF(IFERROR(BJ64*'Energy &amp; GHG'!$Z$26,"-")=0,"-",IFERROR(BJ64*'Energy &amp; GHG'!$Z$26,"-"))</f>
        <v>-</v>
      </c>
      <c r="BH64" s="435"/>
      <c r="BI64" s="435"/>
      <c r="BJ64" s="436"/>
      <c r="BK64" s="432" t="str">
        <f>IF(IFERROR(BP64*'Energy &amp; GHG'!$X$27,"-")=0,"-",IFERROR(BP64*'Energy &amp; GHG'!$X$27,"-"))</f>
        <v>-</v>
      </c>
      <c r="BL64" s="433" t="str">
        <f>IF(IFERROR(BP64*'Energy &amp; GHG'!$Y$27,"-")=0,"-",IFERROR(BP64*'Energy &amp; GHG'!$Y$27,"-"))</f>
        <v>-</v>
      </c>
      <c r="BM64" s="434" t="str">
        <f>IF(IFERROR(BP64*'Energy &amp; GHG'!$Z$27,"-")=0,"-",IFERROR(BP64*'Energy &amp; GHG'!$Z$27,"-"))</f>
        <v>-</v>
      </c>
      <c r="BN64" s="435"/>
      <c r="BO64" s="435"/>
      <c r="BP64" s="436"/>
      <c r="BQ64" s="432" t="str">
        <f>IF(IFERROR(BV64*'Energy &amp; GHG'!$X$28,"-")=0,"-",IFERROR(BV64*'Energy &amp; GHG'!$X$28,"-"))</f>
        <v>-</v>
      </c>
      <c r="BR64" s="433" t="str">
        <f>IF(IFERROR(BV64*'Energy &amp; GHG'!$Y$28,"-")=0,"-",IFERROR(BV64*'Energy &amp; GHG'!$Y$28,"-"))</f>
        <v>-</v>
      </c>
      <c r="BS64" s="434" t="str">
        <f>IF(IFERROR(BV64*'Energy &amp; GHG'!$Z$28,"-")=0,"-",IFERROR(BV64*'Energy &amp; GHG'!$Z$28,"-"))</f>
        <v>-</v>
      </c>
      <c r="BT64" s="435"/>
      <c r="BU64" s="435"/>
      <c r="BV64" s="436"/>
      <c r="BW64" s="438">
        <f t="shared" ref="BW64:CA64" si="55">IF(SUM(C64,I64,O64,U64,AA64,AG64,AM64,AS64,AY64,BE64,BK64,BQ64)=0,"-",SUM(C64,I64,O64,U64,AA64,AG64,AM64,AS64,AY64,BE64,BK64,BQ64))</f>
        <v>898.99552489545601</v>
      </c>
      <c r="BX64" s="433">
        <f t="shared" si="55"/>
        <v>16975.783650186448</v>
      </c>
      <c r="BY64" s="434">
        <f t="shared" si="55"/>
        <v>297.22082491809908</v>
      </c>
      <c r="BZ64" s="439" t="str">
        <f t="shared" si="55"/>
        <v>-</v>
      </c>
      <c r="CA64" s="440" t="str">
        <f t="shared" si="55"/>
        <v>-</v>
      </c>
      <c r="CB64" s="441">
        <f t="shared" si="2"/>
        <v>5.3373756183161094E-3</v>
      </c>
      <c r="CC64" s="442">
        <f t="shared" si="3"/>
        <v>5.0744174628983641E-3</v>
      </c>
      <c r="CD64" s="443">
        <f t="shared" si="4"/>
        <v>5.1672605166567997E-3</v>
      </c>
      <c r="CE64" s="444" t="str">
        <f t="shared" si="5"/>
        <v>-</v>
      </c>
      <c r="CF64" s="445" t="str">
        <f t="shared" si="6"/>
        <v>-</v>
      </c>
      <c r="CG64" s="412"/>
      <c r="CH64" s="412"/>
      <c r="CI64" s="412"/>
      <c r="CJ64" s="412"/>
      <c r="CK64" s="412"/>
    </row>
    <row r="65" spans="1:89" ht="15">
      <c r="A65" s="430">
        <v>51</v>
      </c>
      <c r="B65" s="431" t="s">
        <v>299</v>
      </c>
      <c r="C65" s="432" t="str">
        <f>IF(IFERROR(H65*'Energy &amp; GHG'!$X$17,"-")=0,"-",IFERROR(H65*'Energy &amp; GHG'!$X$17,"-"))</f>
        <v>-</v>
      </c>
      <c r="D65" s="433" t="str">
        <f>IF(IFERROR(H65*'Energy &amp; GHG'!$Y$17,"-")=0,"-",IFERROR(H65*'Energy &amp; GHG'!$Y$17,"-"))</f>
        <v>-</v>
      </c>
      <c r="E65" s="434" t="str">
        <f>IF(IFERROR(H65*'Energy &amp; GHG'!$Z$17,"-")=0,"-",IFERROR(H65*'Energy &amp; GHG'!$Z$17,"-"))</f>
        <v>-</v>
      </c>
      <c r="F65" s="435">
        <v>0</v>
      </c>
      <c r="G65" s="435"/>
      <c r="H65" s="436">
        <v>0</v>
      </c>
      <c r="I65" s="432">
        <f>IFERROR(N65*'Energy &amp; GHG'!$X$18,"-")</f>
        <v>0</v>
      </c>
      <c r="J65" s="433">
        <f>IFERROR(N65*'Energy &amp; GHG'!$Y$18,"-")</f>
        <v>0</v>
      </c>
      <c r="K65" s="434">
        <f>IFERROR(N65*'Energy &amp; GHG'!$Z$18,"-")</f>
        <v>0</v>
      </c>
      <c r="L65" s="435">
        <v>0</v>
      </c>
      <c r="M65" s="435"/>
      <c r="N65" s="436">
        <v>0</v>
      </c>
      <c r="O65" s="432" t="str">
        <f>IF(IFERROR(T65*'Energy &amp; GHG'!$X$19,"-")=0,"-",IFERROR(T65*'Energy &amp; GHG'!$X$19,"-"))</f>
        <v>-</v>
      </c>
      <c r="P65" s="433" t="str">
        <f>IF(IFERROR(T65*'Energy &amp; GHG'!$Y$19,"-")=0,"-",IFERROR(T65*'Energy &amp; GHG'!$Y$19,"-"))</f>
        <v>-</v>
      </c>
      <c r="Q65" s="434" t="str">
        <f>IF(IFERROR(T65*'Energy &amp; GHG'!$Z$19,"-")=0,"-",IFERROR(T65*'Energy &amp; GHG'!$Z$19,"-"))</f>
        <v>-</v>
      </c>
      <c r="R65" s="435">
        <v>0</v>
      </c>
      <c r="S65" s="435"/>
      <c r="T65" s="436">
        <v>0</v>
      </c>
      <c r="U65" s="432" t="str">
        <f>IF(IFERROR(Z65*'Energy &amp; GHG'!$X$20,"-")=0,"-",IFERROR(Z65*'Energy &amp; GHG'!$X$20,"-"))</f>
        <v>-</v>
      </c>
      <c r="V65" s="433" t="str">
        <f>IF(IFERROR(Z65*'Energy &amp; GHG'!$Y$20,"-")=0,"-",IFERROR(Z65*'Energy &amp; GHG'!$Y$20,"-"))</f>
        <v>-</v>
      </c>
      <c r="W65" s="434" t="str">
        <f>IF(IFERROR(Z65*'Energy &amp; GHG'!$Z$20,"-")=0,"-",IFERROR(Z65*'Energy &amp; GHG'!$Z$20,"-"))</f>
        <v>-</v>
      </c>
      <c r="X65" s="435">
        <v>0</v>
      </c>
      <c r="Y65" s="435"/>
      <c r="Z65" s="436">
        <v>0</v>
      </c>
      <c r="AA65" s="432" t="str">
        <f>IF(IFERROR(AF65*'Energy &amp; GHG'!$X$21,"-")=0,"-",IFERROR(AF65*'Energy &amp; GHG'!$X$21,"-"))</f>
        <v>-</v>
      </c>
      <c r="AB65" s="433" t="str">
        <f>IF(IFERROR(AF65*'Energy &amp; GHG'!$Y$21,"-")=0,"-",IFERROR(AF65*'Energy &amp; GHG'!$Y$21,"-"))</f>
        <v>-</v>
      </c>
      <c r="AC65" s="434" t="str">
        <f>IF(IFERROR(AF65*'Energy &amp; GHG'!$Z$21,"-")=0,"-",IFERROR(AF65*'Energy &amp; GHG'!$Z$21,"-"))</f>
        <v>-</v>
      </c>
      <c r="AD65" s="437"/>
      <c r="AE65" s="435"/>
      <c r="AF65" s="436">
        <v>0</v>
      </c>
      <c r="AG65" s="432" t="str">
        <f>IF(IFERROR(AL65*'Energy &amp; GHG'!$X$22,"-")=0,"-",IFERROR(AL65*'Energy &amp; GHG'!$X$22,"-"))</f>
        <v>-</v>
      </c>
      <c r="AH65" s="433" t="str">
        <f>IF(IFERROR(AL65*'Energy &amp; GHG'!$Y$22,"-")=0,"-",IFERROR(AL65*'Energy &amp; GHG'!$Y$22,"-"))</f>
        <v>-</v>
      </c>
      <c r="AI65" s="434" t="str">
        <f>IF(IFERROR(AL65*'Energy &amp; GHG'!$Z$22,"-")=0,"-",IFERROR(AL65*'Energy &amp; GHG'!$Z$22,"-"))</f>
        <v>-</v>
      </c>
      <c r="AJ65" s="437"/>
      <c r="AK65" s="435"/>
      <c r="AL65" s="436">
        <v>0</v>
      </c>
      <c r="AM65" s="432" t="str">
        <f>IF(IFERROR(AR65*'Energy &amp; GHG'!$X$23,"-")=0,"-",IFERROR(AR65*'Energy &amp; GHG'!$X$23,"-"))</f>
        <v>-</v>
      </c>
      <c r="AN65" s="433" t="str">
        <f>IF(IFERROR(AR65*'Energy &amp; GHG'!$Y$23,"-")=0,"-",IFERROR(AR65*'Energy &amp; GHG'!$Y$23,"-"))</f>
        <v>-</v>
      </c>
      <c r="AO65" s="434" t="str">
        <f>IF(IFERROR(AR65*'Energy &amp; GHG'!$Z$23,"-")=0,"-",IFERROR(AR65*'Energy &amp; GHG'!$Z$23,"-"))</f>
        <v>-</v>
      </c>
      <c r="AP65" s="435"/>
      <c r="AQ65" s="435"/>
      <c r="AR65" s="436">
        <v>0</v>
      </c>
      <c r="AS65" s="432" t="str">
        <f>IF(IFERROR(AX65*'Energy &amp; GHG'!$X$24,"-")=0,"-",IFERROR(AX65*'Energy &amp; GHG'!$X$24,"-"))</f>
        <v>-</v>
      </c>
      <c r="AT65" s="433" t="str">
        <f>IF(IFERROR(AX65*'Energy &amp; GHG'!$Y$24,"-")=0,"-",IFERROR(AX65*'Energy &amp; GHG'!$Y$24,"-"))</f>
        <v>-</v>
      </c>
      <c r="AU65" s="434" t="str">
        <f>IF(IFERROR(AX65*'Energy &amp; GHG'!$Z$24,"-")=0,"-",IFERROR(AX65*'Energy &amp; GHG'!$Z$24,"-"))</f>
        <v>-</v>
      </c>
      <c r="AV65" s="435"/>
      <c r="AW65" s="435"/>
      <c r="AX65" s="436"/>
      <c r="AY65" s="432" t="str">
        <f>IF(IFERROR(BD65*'Energy &amp; GHG'!$X$25,"-")=0,"-",IFERROR(BD65*'Energy &amp; GHG'!$X$25,"-"))</f>
        <v>-</v>
      </c>
      <c r="AZ65" s="433" t="str">
        <f>IF(IFERROR(BD65*'Energy &amp; GHG'!$Y$25,"-")=0,"-",IFERROR(BD65*'Energy &amp; GHG'!$Y$25,"-"))</f>
        <v>-</v>
      </c>
      <c r="BA65" s="434" t="str">
        <f>IF(IFERROR(BD65*'Energy &amp; GHG'!$Z$25,"-")=0,"-",IFERROR(BD65*'Energy &amp; GHG'!$Z$25,"-"))</f>
        <v>-</v>
      </c>
      <c r="BB65" s="435"/>
      <c r="BC65" s="435"/>
      <c r="BD65" s="436"/>
      <c r="BE65" s="432" t="str">
        <f>IF(IFERROR(BJ65*'Energy &amp; GHG'!$X$26,"-")=0,"-",IFERROR(BJ65*'Energy &amp; GHG'!$X$26,"-"))</f>
        <v>-</v>
      </c>
      <c r="BF65" s="433" t="str">
        <f>IF(IFERROR(BJ65*'Energy &amp; GHG'!$Y$26,"-")=0,"-",IFERROR(BJ65*'Energy &amp; GHG'!$Y$26,"-"))</f>
        <v>-</v>
      </c>
      <c r="BG65" s="434" t="str">
        <f>IF(IFERROR(BJ65*'Energy &amp; GHG'!$Z$26,"-")=0,"-",IFERROR(BJ65*'Energy &amp; GHG'!$Z$26,"-"))</f>
        <v>-</v>
      </c>
      <c r="BH65" s="435"/>
      <c r="BI65" s="435"/>
      <c r="BJ65" s="436"/>
      <c r="BK65" s="432" t="str">
        <f>IF(IFERROR(BP65*'Energy &amp; GHG'!$X$27,"-")=0,"-",IFERROR(BP65*'Energy &amp; GHG'!$X$27,"-"))</f>
        <v>-</v>
      </c>
      <c r="BL65" s="433" t="str">
        <f>IF(IFERROR(BP65*'Energy &amp; GHG'!$Y$27,"-")=0,"-",IFERROR(BP65*'Energy &amp; GHG'!$Y$27,"-"))</f>
        <v>-</v>
      </c>
      <c r="BM65" s="434" t="str">
        <f>IF(IFERROR(BP65*'Energy &amp; GHG'!$Z$27,"-")=0,"-",IFERROR(BP65*'Energy &amp; GHG'!$Z$27,"-"))</f>
        <v>-</v>
      </c>
      <c r="BN65" s="435"/>
      <c r="BO65" s="435"/>
      <c r="BP65" s="436"/>
      <c r="BQ65" s="432" t="str">
        <f>IF(IFERROR(BV65*'Energy &amp; GHG'!$X$28,"-")=0,"-",IFERROR(BV65*'Energy &amp; GHG'!$X$28,"-"))</f>
        <v>-</v>
      </c>
      <c r="BR65" s="433" t="str">
        <f>IF(IFERROR(BV65*'Energy &amp; GHG'!$Y$28,"-")=0,"-",IFERROR(BV65*'Energy &amp; GHG'!$Y$28,"-"))</f>
        <v>-</v>
      </c>
      <c r="BS65" s="434" t="str">
        <f>IF(IFERROR(BV65*'Energy &amp; GHG'!$Z$28,"-")=0,"-",IFERROR(BV65*'Energy &amp; GHG'!$Z$28,"-"))</f>
        <v>-</v>
      </c>
      <c r="BT65" s="435"/>
      <c r="BU65" s="435"/>
      <c r="BV65" s="436"/>
      <c r="BW65" s="438" t="str">
        <f t="shared" ref="BW65:CA65" si="56">IF(SUM(C65,I65,O65,U65,AA65,AG65,AM65,AS65,AY65,BE65,BK65,BQ65)=0,"-",SUM(C65,I65,O65,U65,AA65,AG65,AM65,AS65,AY65,BE65,BK65,BQ65))</f>
        <v>-</v>
      </c>
      <c r="BX65" s="433" t="str">
        <f t="shared" si="56"/>
        <v>-</v>
      </c>
      <c r="BY65" s="434" t="str">
        <f t="shared" si="56"/>
        <v>-</v>
      </c>
      <c r="BZ65" s="439" t="str">
        <f t="shared" si="56"/>
        <v>-</v>
      </c>
      <c r="CA65" s="440" t="str">
        <f t="shared" si="56"/>
        <v>-</v>
      </c>
      <c r="CB65" s="441" t="str">
        <f t="shared" si="2"/>
        <v>-</v>
      </c>
      <c r="CC65" s="442" t="str">
        <f t="shared" si="3"/>
        <v>-</v>
      </c>
      <c r="CD65" s="443" t="str">
        <f t="shared" si="4"/>
        <v>-</v>
      </c>
      <c r="CE65" s="444" t="str">
        <f t="shared" si="5"/>
        <v>-</v>
      </c>
      <c r="CF65" s="445" t="str">
        <f t="shared" si="6"/>
        <v>-</v>
      </c>
      <c r="CG65" s="412"/>
      <c r="CH65" s="412"/>
      <c r="CI65" s="412"/>
      <c r="CJ65" s="412"/>
      <c r="CK65" s="412"/>
    </row>
    <row r="66" spans="1:89" ht="15">
      <c r="A66" s="413">
        <v>52</v>
      </c>
      <c r="B66" s="431" t="s">
        <v>300</v>
      </c>
      <c r="C66" s="432">
        <f>IF(IFERROR(H66*'Energy &amp; GHG'!$X$17,"-")=0,"-",IFERROR(H66*'Energy &amp; GHG'!$X$17,"-"))</f>
        <v>2.8569269140654523</v>
      </c>
      <c r="D66" s="433">
        <f>IF(IFERROR(H66*'Energy &amp; GHG'!$Y$17,"-")=0,"-",IFERROR(H66*'Energy &amp; GHG'!$Y$17,"-"))</f>
        <v>531.93258257123421</v>
      </c>
      <c r="E66" s="434">
        <f>IF(IFERROR(H66*'Energy &amp; GHG'!$Z$17,"-")=0,"-",IFERROR(H66*'Energy &amp; GHG'!$Z$17,"-"))</f>
        <v>5.2104905147003251</v>
      </c>
      <c r="F66" s="435">
        <v>0</v>
      </c>
      <c r="G66" s="435"/>
      <c r="H66" s="436">
        <v>540</v>
      </c>
      <c r="I66" s="432">
        <f>IFERROR(N66*'Energy &amp; GHG'!$X$18,"-")</f>
        <v>17.232559776614963</v>
      </c>
      <c r="J66" s="433">
        <f>IFERROR(N66*'Energy &amp; GHG'!$Y$18,"-")</f>
        <v>489.33289532346248</v>
      </c>
      <c r="K66" s="434">
        <f>IFERROR(N66*'Energy &amp; GHG'!$Z$18,"-")</f>
        <v>3.4345448999225661</v>
      </c>
      <c r="L66" s="435">
        <v>0</v>
      </c>
      <c r="M66" s="435"/>
      <c r="N66" s="436">
        <v>510</v>
      </c>
      <c r="O66" s="432">
        <f>IF(IFERROR(T66*'Energy &amp; GHG'!$X$19,"-")=0,"-",IFERROR(T66*'Energy &amp; GHG'!$X$19,"-"))</f>
        <v>3.9372928761134744</v>
      </c>
      <c r="P66" s="433">
        <f>IF(IFERROR(T66*'Energy &amp; GHG'!$Y$19,"-")=0,"-",IFERROR(T66*'Energy &amp; GHG'!$Y$19,"-"))</f>
        <v>593.14358239123794</v>
      </c>
      <c r="Q66" s="434">
        <f>IF(IFERROR(T66*'Energy &amp; GHG'!$Z$19,"-")=0,"-",IFERROR(T66*'Energy &amp; GHG'!$Z$19,"-"))</f>
        <v>2.9191247326486001</v>
      </c>
      <c r="R66" s="435">
        <v>0</v>
      </c>
      <c r="S66" s="435"/>
      <c r="T66" s="436">
        <v>600</v>
      </c>
      <c r="U66" s="432">
        <f>IF(IFERROR(Z66*'Energy &amp; GHG'!$X$20,"-")=0,"-",IFERROR(Z66*'Energy &amp; GHG'!$X$20,"-"))</f>
        <v>62.165052362456358</v>
      </c>
      <c r="V66" s="433">
        <f>IF(IFERROR(Z66*'Energy &amp; GHG'!$Y$20,"-")=0,"-",IFERROR(Z66*'Energy &amp; GHG'!$Y$20,"-"))</f>
        <v>632.36270219774815</v>
      </c>
      <c r="W66" s="434">
        <f>IF(IFERROR(Z66*'Energy &amp; GHG'!$Z$20,"-")=0,"-",IFERROR(Z66*'Energy &amp; GHG'!$Z$20,"-"))</f>
        <v>5.4722454397954667</v>
      </c>
      <c r="X66" s="435">
        <v>0</v>
      </c>
      <c r="Y66" s="435"/>
      <c r="Z66" s="436">
        <v>700</v>
      </c>
      <c r="AA66" s="432">
        <f>IF(IFERROR(AF66*'Energy &amp; GHG'!$X$21,"-")=0,"-",IFERROR(AF66*'Energy &amp; GHG'!$X$21,"-"))</f>
        <v>48.93133261285228</v>
      </c>
      <c r="AB66" s="433">
        <f>IF(IFERROR(AF66*'Energy &amp; GHG'!$Y$21,"-")=0,"-",IFERROR(AF66*'Energy &amp; GHG'!$Y$21,"-"))</f>
        <v>639.48831989359053</v>
      </c>
      <c r="AC66" s="434">
        <f>IF(IFERROR(AF66*'Energy &amp; GHG'!$Z$21,"-")=0,"-",IFERROR(AF66*'Energy &amp; GHG'!$Z$21,"-"))</f>
        <v>11.580347493557237</v>
      </c>
      <c r="AD66" s="437"/>
      <c r="AE66" s="435"/>
      <c r="AF66" s="436">
        <v>700</v>
      </c>
      <c r="AG66" s="432">
        <f>IF(IFERROR(AL66*'Energy &amp; GHG'!$X$22,"-")=0,"-",IFERROR(AL66*'Energy &amp; GHG'!$X$22,"-"))</f>
        <v>38.919176185531327</v>
      </c>
      <c r="AH66" s="433">
        <f>IF(IFERROR(AL66*'Energy &amp; GHG'!$Y$22,"-")=0,"-",IFERROR(AL66*'Energy &amp; GHG'!$Y$22,"-"))</f>
        <v>643.60505365178267</v>
      </c>
      <c r="AI66" s="434">
        <f>IF(IFERROR(AL66*'Energy &amp; GHG'!$Z$22,"-")=0,"-",IFERROR(AL66*'Energy &amp; GHG'!$Z$22,"-"))</f>
        <v>17.47577016268605</v>
      </c>
      <c r="AJ66" s="437"/>
      <c r="AK66" s="435"/>
      <c r="AL66" s="436">
        <v>700</v>
      </c>
      <c r="AM66" s="432">
        <f>IF(IFERROR(AR66*'Energy &amp; GHG'!$X$23,"-")=0,"-",IFERROR(AR66*'Energy &amp; GHG'!$X$23,"-"))</f>
        <v>60.797942361828376</v>
      </c>
      <c r="AN66" s="433">
        <f>IF(IFERROR(AR66*'Energy &amp; GHG'!$Y$23,"-")=0,"-",IFERROR(AR66*'Energy &amp; GHG'!$Y$23,"-"))</f>
        <v>626.20207789051585</v>
      </c>
      <c r="AO66" s="434">
        <f>IF(IFERROR(AR66*'Energy &amp; GHG'!$Z$23,"-")=0,"-",IFERROR(AR66*'Energy &amp; GHG'!$Z$23,"-"))</f>
        <v>12.999979747655789</v>
      </c>
      <c r="AP66" s="435"/>
      <c r="AQ66" s="435"/>
      <c r="AR66" s="436">
        <v>700</v>
      </c>
      <c r="AS66" s="432">
        <f>IF(IFERROR(AX66*'Energy &amp; GHG'!$X$24,"-")=0,"-",IFERROR(AX66*'Energy &amp; GHG'!$X$24,"-"))</f>
        <v>15.830187969924813</v>
      </c>
      <c r="AT66" s="433">
        <f>IF(IFERROR(AX66*'Energy &amp; GHG'!$Y$24,"-")=0,"-",IFERROR(AX66*'Energy &amp; GHG'!$Y$24,"-"))</f>
        <v>661.39161654135341</v>
      </c>
      <c r="AU66" s="434">
        <f>IF(IFERROR(AX66*'Energy &amp; GHG'!$Z$24,"-")=0,"-",IFERROR(AX66*'Energy &amp; GHG'!$Z$24,"-"))</f>
        <v>24.778195488721803</v>
      </c>
      <c r="AV66" s="435"/>
      <c r="AW66" s="435"/>
      <c r="AX66" s="436">
        <v>702</v>
      </c>
      <c r="AY66" s="432" t="str">
        <f>IF(IFERROR(BD66*'Energy &amp; GHG'!$X$25,"-")=0,"-",IFERROR(BD66*'Energy &amp; GHG'!$X$25,"-"))</f>
        <v>-</v>
      </c>
      <c r="AZ66" s="433" t="str">
        <f>IF(IFERROR(BD66*'Energy &amp; GHG'!$Y$25,"-")=0,"-",IFERROR(BD66*'Energy &amp; GHG'!$Y$25,"-"))</f>
        <v>-</v>
      </c>
      <c r="BA66" s="434" t="str">
        <f>IF(IFERROR(BD66*'Energy &amp; GHG'!$Z$25,"-")=0,"-",IFERROR(BD66*'Energy &amp; GHG'!$Z$25,"-"))</f>
        <v>-</v>
      </c>
      <c r="BB66" s="435"/>
      <c r="BC66" s="435"/>
      <c r="BD66" s="436"/>
      <c r="BE66" s="432" t="str">
        <f>IF(IFERROR(BJ66*'Energy &amp; GHG'!$X$26,"-")=0,"-",IFERROR(BJ66*'Energy &amp; GHG'!$X$26,"-"))</f>
        <v>-</v>
      </c>
      <c r="BF66" s="433" t="str">
        <f>IF(IFERROR(BJ66*'Energy &amp; GHG'!$Y$26,"-")=0,"-",IFERROR(BJ66*'Energy &amp; GHG'!$Y$26,"-"))</f>
        <v>-</v>
      </c>
      <c r="BG66" s="434" t="str">
        <f>IF(IFERROR(BJ66*'Energy &amp; GHG'!$Z$26,"-")=0,"-",IFERROR(BJ66*'Energy &amp; GHG'!$Z$26,"-"))</f>
        <v>-</v>
      </c>
      <c r="BH66" s="435"/>
      <c r="BI66" s="435"/>
      <c r="BJ66" s="436"/>
      <c r="BK66" s="432" t="str">
        <f>IF(IFERROR(BP66*'Energy &amp; GHG'!$X$27,"-")=0,"-",IFERROR(BP66*'Energy &amp; GHG'!$X$27,"-"))</f>
        <v>-</v>
      </c>
      <c r="BL66" s="433" t="str">
        <f>IF(IFERROR(BP66*'Energy &amp; GHG'!$Y$27,"-")=0,"-",IFERROR(BP66*'Energy &amp; GHG'!$Y$27,"-"))</f>
        <v>-</v>
      </c>
      <c r="BM66" s="434" t="str">
        <f>IF(IFERROR(BP66*'Energy &amp; GHG'!$Z$27,"-")=0,"-",IFERROR(BP66*'Energy &amp; GHG'!$Z$27,"-"))</f>
        <v>-</v>
      </c>
      <c r="BN66" s="435"/>
      <c r="BO66" s="435"/>
      <c r="BP66" s="436"/>
      <c r="BQ66" s="432" t="str">
        <f>IF(IFERROR(BV66*'Energy &amp; GHG'!$X$28,"-")=0,"-",IFERROR(BV66*'Energy &amp; GHG'!$X$28,"-"))</f>
        <v>-</v>
      </c>
      <c r="BR66" s="433" t="str">
        <f>IF(IFERROR(BV66*'Energy &amp; GHG'!$Y$28,"-")=0,"-",IFERROR(BV66*'Energy &amp; GHG'!$Y$28,"-"))</f>
        <v>-</v>
      </c>
      <c r="BS66" s="434" t="str">
        <f>IF(IFERROR(BV66*'Energy &amp; GHG'!$Z$28,"-")=0,"-",IFERROR(BV66*'Energy &amp; GHG'!$Z$28,"-"))</f>
        <v>-</v>
      </c>
      <c r="BT66" s="435"/>
      <c r="BU66" s="435"/>
      <c r="BV66" s="436"/>
      <c r="BW66" s="438">
        <f t="shared" ref="BW66:CA66" si="57">IF(SUM(C66,I66,O66,U66,AA66,AG66,AM66,AS66,AY66,BE66,BK66,BQ66)=0,"-",SUM(C66,I66,O66,U66,AA66,AG66,AM66,AS66,AY66,BE66,BK66,BQ66))</f>
        <v>250.67047105938707</v>
      </c>
      <c r="BX66" s="433">
        <f t="shared" si="57"/>
        <v>4817.458830460926</v>
      </c>
      <c r="BY66" s="434">
        <f t="shared" si="57"/>
        <v>83.870698479687846</v>
      </c>
      <c r="BZ66" s="439" t="str">
        <f t="shared" si="57"/>
        <v>-</v>
      </c>
      <c r="CA66" s="440" t="str">
        <f t="shared" si="57"/>
        <v>-</v>
      </c>
      <c r="CB66" s="441">
        <f t="shared" si="2"/>
        <v>1.4882415133487712E-3</v>
      </c>
      <c r="CC66" s="442">
        <f t="shared" si="3"/>
        <v>1.4400393949304581E-3</v>
      </c>
      <c r="CD66" s="443">
        <f t="shared" si="4"/>
        <v>1.458113673151736E-3</v>
      </c>
      <c r="CE66" s="444" t="str">
        <f t="shared" si="5"/>
        <v>-</v>
      </c>
      <c r="CF66" s="445" t="str">
        <f t="shared" si="6"/>
        <v>-</v>
      </c>
      <c r="CG66" s="412"/>
      <c r="CH66" s="412"/>
      <c r="CI66" s="412"/>
      <c r="CJ66" s="412"/>
      <c r="CK66" s="412"/>
    </row>
    <row r="67" spans="1:89" ht="15">
      <c r="A67" s="430">
        <v>53</v>
      </c>
      <c r="B67" s="431" t="s">
        <v>301</v>
      </c>
      <c r="C67" s="432" t="str">
        <f>IF(IFERROR(H67*'Energy &amp; GHG'!$X$17,"-")=0,"-",IFERROR(H67*'Energy &amp; GHG'!$X$17,"-"))</f>
        <v>-</v>
      </c>
      <c r="D67" s="433" t="str">
        <f>IF(IFERROR(H67*'Energy &amp; GHG'!$Y$17,"-")=0,"-",IFERROR(H67*'Energy &amp; GHG'!$Y$17,"-"))</f>
        <v>-</v>
      </c>
      <c r="E67" s="434" t="str">
        <f>IF(IFERROR(H67*'Energy &amp; GHG'!$Z$17,"-")=0,"-",IFERROR(H67*'Energy &amp; GHG'!$Z$17,"-"))</f>
        <v>-</v>
      </c>
      <c r="F67" s="435">
        <v>0</v>
      </c>
      <c r="G67" s="435"/>
      <c r="H67" s="436">
        <v>0</v>
      </c>
      <c r="I67" s="432">
        <f>IFERROR(N67*'Energy &amp; GHG'!$X$18,"-")</f>
        <v>0</v>
      </c>
      <c r="J67" s="433">
        <f>IFERROR(N67*'Energy &amp; GHG'!$Y$18,"-")</f>
        <v>0</v>
      </c>
      <c r="K67" s="434">
        <f>IFERROR(N67*'Energy &amp; GHG'!$Z$18,"-")</f>
        <v>0</v>
      </c>
      <c r="L67" s="435">
        <v>0</v>
      </c>
      <c r="M67" s="435"/>
      <c r="N67" s="436">
        <v>0</v>
      </c>
      <c r="O67" s="432" t="str">
        <f>IF(IFERROR(T67*'Energy &amp; GHG'!$X$19,"-")=0,"-",IFERROR(T67*'Energy &amp; GHG'!$X$19,"-"))</f>
        <v>-</v>
      </c>
      <c r="P67" s="433" t="str">
        <f>IF(IFERROR(T67*'Energy &amp; GHG'!$Y$19,"-")=0,"-",IFERROR(T67*'Energy &amp; GHG'!$Y$19,"-"))</f>
        <v>-</v>
      </c>
      <c r="Q67" s="434" t="str">
        <f>IF(IFERROR(T67*'Energy &amp; GHG'!$Z$19,"-")=0,"-",IFERROR(T67*'Energy &amp; GHG'!$Z$19,"-"))</f>
        <v>-</v>
      </c>
      <c r="R67" s="435">
        <v>0</v>
      </c>
      <c r="S67" s="435"/>
      <c r="T67" s="436">
        <v>0</v>
      </c>
      <c r="U67" s="432" t="str">
        <f>IF(IFERROR(Z67*'Energy &amp; GHG'!$X$20,"-")=0,"-",IFERROR(Z67*'Energy &amp; GHG'!$X$20,"-"))</f>
        <v>-</v>
      </c>
      <c r="V67" s="433" t="str">
        <f>IF(IFERROR(Z67*'Energy &amp; GHG'!$Y$20,"-")=0,"-",IFERROR(Z67*'Energy &amp; GHG'!$Y$20,"-"))</f>
        <v>-</v>
      </c>
      <c r="W67" s="434" t="str">
        <f>IF(IFERROR(Z67*'Energy &amp; GHG'!$Z$20,"-")=0,"-",IFERROR(Z67*'Energy &amp; GHG'!$Z$20,"-"))</f>
        <v>-</v>
      </c>
      <c r="X67" s="435">
        <v>0</v>
      </c>
      <c r="Y67" s="435"/>
      <c r="Z67" s="436">
        <v>0</v>
      </c>
      <c r="AA67" s="432" t="str">
        <f>IF(IFERROR(AF67*'Energy &amp; GHG'!$X$21,"-")=0,"-",IFERROR(AF67*'Energy &amp; GHG'!$X$21,"-"))</f>
        <v>-</v>
      </c>
      <c r="AB67" s="433" t="str">
        <f>IF(IFERROR(AF67*'Energy &amp; GHG'!$Y$21,"-")=0,"-",IFERROR(AF67*'Energy &amp; GHG'!$Y$21,"-"))</f>
        <v>-</v>
      </c>
      <c r="AC67" s="434" t="str">
        <f>IF(IFERROR(AF67*'Energy &amp; GHG'!$Z$21,"-")=0,"-",IFERROR(AF67*'Energy &amp; GHG'!$Z$21,"-"))</f>
        <v>-</v>
      </c>
      <c r="AD67" s="437"/>
      <c r="AE67" s="435"/>
      <c r="AF67" s="436">
        <v>0</v>
      </c>
      <c r="AG67" s="432" t="str">
        <f>IF(IFERROR(AL67*'Energy &amp; GHG'!$X$22,"-")=0,"-",IFERROR(AL67*'Energy &amp; GHG'!$X$22,"-"))</f>
        <v>-</v>
      </c>
      <c r="AH67" s="433" t="str">
        <f>IF(IFERROR(AL67*'Energy &amp; GHG'!$Y$22,"-")=0,"-",IFERROR(AL67*'Energy &amp; GHG'!$Y$22,"-"))</f>
        <v>-</v>
      </c>
      <c r="AI67" s="434" t="str">
        <f>IF(IFERROR(AL67*'Energy &amp; GHG'!$Z$22,"-")=0,"-",IFERROR(AL67*'Energy &amp; GHG'!$Z$22,"-"))</f>
        <v>-</v>
      </c>
      <c r="AJ67" s="437"/>
      <c r="AK67" s="435"/>
      <c r="AL67" s="436">
        <v>0</v>
      </c>
      <c r="AM67" s="432" t="str">
        <f>IF(IFERROR(AR67*'Energy &amp; GHG'!$X$23,"-")=0,"-",IFERROR(AR67*'Energy &amp; GHG'!$X$23,"-"))</f>
        <v>-</v>
      </c>
      <c r="AN67" s="433" t="str">
        <f>IF(IFERROR(AR67*'Energy &amp; GHG'!$Y$23,"-")=0,"-",IFERROR(AR67*'Energy &amp; GHG'!$Y$23,"-"))</f>
        <v>-</v>
      </c>
      <c r="AO67" s="434" t="str">
        <f>IF(IFERROR(AR67*'Energy &amp; GHG'!$Z$23,"-")=0,"-",IFERROR(AR67*'Energy &amp; GHG'!$Z$23,"-"))</f>
        <v>-</v>
      </c>
      <c r="AP67" s="435"/>
      <c r="AQ67" s="435"/>
      <c r="AR67" s="436">
        <v>0</v>
      </c>
      <c r="AS67" s="432" t="str">
        <f>IF(IFERROR(AX67*'Energy &amp; GHG'!$X$24,"-")=0,"-",IFERROR(AX67*'Energy &amp; GHG'!$X$24,"-"))</f>
        <v>-</v>
      </c>
      <c r="AT67" s="433" t="str">
        <f>IF(IFERROR(AX67*'Energy &amp; GHG'!$Y$24,"-")=0,"-",IFERROR(AX67*'Energy &amp; GHG'!$Y$24,"-"))</f>
        <v>-</v>
      </c>
      <c r="AU67" s="434" t="str">
        <f>IF(IFERROR(AX67*'Energy &amp; GHG'!$Z$24,"-")=0,"-",IFERROR(AX67*'Energy &amp; GHG'!$Z$24,"-"))</f>
        <v>-</v>
      </c>
      <c r="AV67" s="435"/>
      <c r="AW67" s="435"/>
      <c r="AX67" s="436"/>
      <c r="AY67" s="432" t="str">
        <f>IF(IFERROR(BD67*'Energy &amp; GHG'!$X$25,"-")=0,"-",IFERROR(BD67*'Energy &amp; GHG'!$X$25,"-"))</f>
        <v>-</v>
      </c>
      <c r="AZ67" s="433" t="str">
        <f>IF(IFERROR(BD67*'Energy &amp; GHG'!$Y$25,"-")=0,"-",IFERROR(BD67*'Energy &amp; GHG'!$Y$25,"-"))</f>
        <v>-</v>
      </c>
      <c r="BA67" s="434" t="str">
        <f>IF(IFERROR(BD67*'Energy &amp; GHG'!$Z$25,"-")=0,"-",IFERROR(BD67*'Energy &amp; GHG'!$Z$25,"-"))</f>
        <v>-</v>
      </c>
      <c r="BB67" s="435"/>
      <c r="BC67" s="435"/>
      <c r="BD67" s="436"/>
      <c r="BE67" s="432" t="str">
        <f>IF(IFERROR(BJ67*'Energy &amp; GHG'!$X$26,"-")=0,"-",IFERROR(BJ67*'Energy &amp; GHG'!$X$26,"-"))</f>
        <v>-</v>
      </c>
      <c r="BF67" s="433" t="str">
        <f>IF(IFERROR(BJ67*'Energy &amp; GHG'!$Y$26,"-")=0,"-",IFERROR(BJ67*'Energy &amp; GHG'!$Y$26,"-"))</f>
        <v>-</v>
      </c>
      <c r="BG67" s="434" t="str">
        <f>IF(IFERROR(BJ67*'Energy &amp; GHG'!$Z$26,"-")=0,"-",IFERROR(BJ67*'Energy &amp; GHG'!$Z$26,"-"))</f>
        <v>-</v>
      </c>
      <c r="BH67" s="435"/>
      <c r="BI67" s="435"/>
      <c r="BJ67" s="436"/>
      <c r="BK67" s="432" t="str">
        <f>IF(IFERROR(BP67*'Energy &amp; GHG'!$X$27,"-")=0,"-",IFERROR(BP67*'Energy &amp; GHG'!$X$27,"-"))</f>
        <v>-</v>
      </c>
      <c r="BL67" s="433" t="str">
        <f>IF(IFERROR(BP67*'Energy &amp; GHG'!$Y$27,"-")=0,"-",IFERROR(BP67*'Energy &amp; GHG'!$Y$27,"-"))</f>
        <v>-</v>
      </c>
      <c r="BM67" s="434" t="str">
        <f>IF(IFERROR(BP67*'Energy &amp; GHG'!$Z$27,"-")=0,"-",IFERROR(BP67*'Energy &amp; GHG'!$Z$27,"-"))</f>
        <v>-</v>
      </c>
      <c r="BN67" s="435"/>
      <c r="BO67" s="435"/>
      <c r="BP67" s="436"/>
      <c r="BQ67" s="432" t="str">
        <f>IF(IFERROR(BV67*'Energy &amp; GHG'!$X$28,"-")=0,"-",IFERROR(BV67*'Energy &amp; GHG'!$X$28,"-"))</f>
        <v>-</v>
      </c>
      <c r="BR67" s="433" t="str">
        <f>IF(IFERROR(BV67*'Energy &amp; GHG'!$Y$28,"-")=0,"-",IFERROR(BV67*'Energy &amp; GHG'!$Y$28,"-"))</f>
        <v>-</v>
      </c>
      <c r="BS67" s="434" t="str">
        <f>IF(IFERROR(BV67*'Energy &amp; GHG'!$Z$28,"-")=0,"-",IFERROR(BV67*'Energy &amp; GHG'!$Z$28,"-"))</f>
        <v>-</v>
      </c>
      <c r="BT67" s="435"/>
      <c r="BU67" s="435"/>
      <c r="BV67" s="436"/>
      <c r="BW67" s="438" t="str">
        <f t="shared" ref="BW67:CA67" si="58">IF(SUM(C67,I67,O67,U67,AA67,AG67,AM67,AS67,AY67,BE67,BK67,BQ67)=0,"-",SUM(C67,I67,O67,U67,AA67,AG67,AM67,AS67,AY67,BE67,BK67,BQ67))</f>
        <v>-</v>
      </c>
      <c r="BX67" s="433" t="str">
        <f t="shared" si="58"/>
        <v>-</v>
      </c>
      <c r="BY67" s="434" t="str">
        <f t="shared" si="58"/>
        <v>-</v>
      </c>
      <c r="BZ67" s="439" t="str">
        <f t="shared" si="58"/>
        <v>-</v>
      </c>
      <c r="CA67" s="440" t="str">
        <f t="shared" si="58"/>
        <v>-</v>
      </c>
      <c r="CB67" s="441" t="str">
        <f t="shared" si="2"/>
        <v>-</v>
      </c>
      <c r="CC67" s="442" t="str">
        <f t="shared" si="3"/>
        <v>-</v>
      </c>
      <c r="CD67" s="443" t="str">
        <f t="shared" si="4"/>
        <v>-</v>
      </c>
      <c r="CE67" s="444" t="str">
        <f t="shared" si="5"/>
        <v>-</v>
      </c>
      <c r="CF67" s="445" t="str">
        <f t="shared" si="6"/>
        <v>-</v>
      </c>
      <c r="CG67" s="412"/>
      <c r="CH67" s="412"/>
      <c r="CI67" s="412"/>
      <c r="CJ67" s="412"/>
      <c r="CK67" s="412"/>
    </row>
    <row r="68" spans="1:89" ht="15">
      <c r="A68" s="413">
        <v>54</v>
      </c>
      <c r="B68" s="431" t="s">
        <v>302</v>
      </c>
      <c r="C68" s="432">
        <f>IF(IFERROR(H68*'Energy &amp; GHG'!$X$17,"-")=0,"-",IFERROR(H68*'Energy &amp; GHG'!$X$17,"-"))</f>
        <v>2.0633361046028265</v>
      </c>
      <c r="D68" s="433">
        <f>IF(IFERROR(H68*'Energy &amp; GHG'!$Y$17,"-")=0,"-",IFERROR(H68*'Energy &amp; GHG'!$Y$17,"-"))</f>
        <v>384.1735318570025</v>
      </c>
      <c r="E68" s="434">
        <f>IF(IFERROR(H68*'Energy &amp; GHG'!$Z$17,"-")=0,"-",IFERROR(H68*'Energy &amp; GHG'!$Z$17,"-"))</f>
        <v>3.7631320383946791</v>
      </c>
      <c r="F68" s="435">
        <v>0</v>
      </c>
      <c r="G68" s="435"/>
      <c r="H68" s="436">
        <v>390</v>
      </c>
      <c r="I68" s="432">
        <f>IFERROR(N68*'Energy &amp; GHG'!$X$18,"-")</f>
        <v>12.502053171269679</v>
      </c>
      <c r="J68" s="433">
        <f>IFERROR(N68*'Energy &amp; GHG'!$Y$18,"-")</f>
        <v>355.00621817584533</v>
      </c>
      <c r="K68" s="434">
        <f>IFERROR(N68*'Energy &amp; GHG'!$Z$18,"-")</f>
        <v>2.4917286528849991</v>
      </c>
      <c r="L68" s="435">
        <v>0</v>
      </c>
      <c r="M68" s="435"/>
      <c r="N68" s="436">
        <v>370</v>
      </c>
      <c r="O68" s="432">
        <f>IF(IFERROR(T68*'Energy &amp; GHG'!$X$19,"-")=0,"-",IFERROR(T68*'Energy &amp; GHG'!$X$19,"-"))</f>
        <v>2.9529696570851058</v>
      </c>
      <c r="P68" s="433">
        <f>IF(IFERROR(T68*'Energy &amp; GHG'!$Y$19,"-")=0,"-",IFERROR(T68*'Energy &amp; GHG'!$Y$19,"-"))</f>
        <v>444.85768679342846</v>
      </c>
      <c r="Q68" s="434">
        <f>IF(IFERROR(T68*'Energy &amp; GHG'!$Z$19,"-")=0,"-",IFERROR(T68*'Energy &amp; GHG'!$Z$19,"-"))</f>
        <v>2.1893435494864502</v>
      </c>
      <c r="R68" s="435">
        <v>0</v>
      </c>
      <c r="S68" s="435"/>
      <c r="T68" s="436">
        <v>450</v>
      </c>
      <c r="U68" s="432">
        <f>IF(IFERROR(Z68*'Energy &amp; GHG'!$X$20,"-")=0,"-",IFERROR(Z68*'Energy &amp; GHG'!$X$20,"-"))</f>
        <v>38.187103594080334</v>
      </c>
      <c r="V68" s="433">
        <f>IF(IFERROR(Z68*'Energy &amp; GHG'!$Y$20,"-")=0,"-",IFERROR(Z68*'Energy &amp; GHG'!$Y$20,"-"))</f>
        <v>388.45137420718817</v>
      </c>
      <c r="W68" s="434">
        <f>IF(IFERROR(Z68*'Energy &amp; GHG'!$Z$20,"-")=0,"-",IFERROR(Z68*'Energy &amp; GHG'!$Z$20,"-"))</f>
        <v>3.3615221987315009</v>
      </c>
      <c r="X68" s="435">
        <v>0</v>
      </c>
      <c r="Y68" s="435"/>
      <c r="Z68" s="436">
        <v>430</v>
      </c>
      <c r="AA68" s="432">
        <f>IF(IFERROR(AF68*'Energy &amp; GHG'!$X$21,"-")=0,"-",IFERROR(AF68*'Energy &amp; GHG'!$X$21,"-"))</f>
        <v>41.94114223958767</v>
      </c>
      <c r="AB68" s="433">
        <f>IF(IFERROR(AF68*'Energy &amp; GHG'!$Y$21,"-")=0,"-",IFERROR(AF68*'Energy &amp; GHG'!$Y$21,"-"))</f>
        <v>548.13284562307751</v>
      </c>
      <c r="AC68" s="434">
        <f>IF(IFERROR(AF68*'Energy &amp; GHG'!$Z$21,"-")=0,"-",IFERROR(AF68*'Energy &amp; GHG'!$Z$21,"-"))</f>
        <v>9.9260121373347747</v>
      </c>
      <c r="AD68" s="437"/>
      <c r="AE68" s="435"/>
      <c r="AF68" s="436">
        <v>600</v>
      </c>
      <c r="AG68" s="432">
        <f>IF(IFERROR(AL68*'Energy &amp; GHG'!$X$22,"-")=0,"-",IFERROR(AL68*'Energy &amp; GHG'!$X$22,"-"))</f>
        <v>33.359293873312566</v>
      </c>
      <c r="AH68" s="433">
        <f>IF(IFERROR(AL68*'Energy &amp; GHG'!$Y$22,"-")=0,"-",IFERROR(AL68*'Energy &amp; GHG'!$Y$22,"-"))</f>
        <v>551.66147455867088</v>
      </c>
      <c r="AI68" s="434">
        <f>IF(IFERROR(AL68*'Energy &amp; GHG'!$Z$22,"-")=0,"-",IFERROR(AL68*'Energy &amp; GHG'!$Z$22,"-"))</f>
        <v>14.979231568016615</v>
      </c>
      <c r="AJ68" s="437"/>
      <c r="AK68" s="435"/>
      <c r="AL68" s="436">
        <v>600</v>
      </c>
      <c r="AM68" s="432">
        <f>IF(IFERROR(AR68*'Energy &amp; GHG'!$X$23,"-")=0,"-",IFERROR(AR68*'Energy &amp; GHG'!$X$23,"-"))</f>
        <v>52.112522024424322</v>
      </c>
      <c r="AN68" s="433">
        <f>IF(IFERROR(AR68*'Energy &amp; GHG'!$Y$23,"-")=0,"-",IFERROR(AR68*'Energy &amp; GHG'!$Y$23,"-"))</f>
        <v>536.74463819187065</v>
      </c>
      <c r="AO68" s="434">
        <f>IF(IFERROR(AR68*'Energy &amp; GHG'!$Z$23,"-")=0,"-",IFERROR(AR68*'Energy &amp; GHG'!$Z$23,"-"))</f>
        <v>11.142839783704963</v>
      </c>
      <c r="AP68" s="435"/>
      <c r="AQ68" s="435"/>
      <c r="AR68" s="436">
        <v>600</v>
      </c>
      <c r="AS68" s="432">
        <f>IF(IFERROR(AX68*'Energy &amp; GHG'!$X$24,"-")=0,"-",IFERROR(AX68*'Energy &amp; GHG'!$X$24,"-"))</f>
        <v>14.071278195488723</v>
      </c>
      <c r="AT68" s="433">
        <f>IF(IFERROR(AX68*'Energy &amp; GHG'!$Y$24,"-")=0,"-",IFERROR(AX68*'Energy &amp; GHG'!$Y$24,"-"))</f>
        <v>587.90365914786969</v>
      </c>
      <c r="AU68" s="434">
        <f>IF(IFERROR(AX68*'Energy &amp; GHG'!$Z$24,"-")=0,"-",IFERROR(AX68*'Energy &amp; GHG'!$Z$24,"-"))</f>
        <v>22.025062656641602</v>
      </c>
      <c r="AV68" s="435"/>
      <c r="AW68" s="435"/>
      <c r="AX68" s="436">
        <v>624</v>
      </c>
      <c r="AY68" s="432" t="str">
        <f>IF(IFERROR(BD68*'Energy &amp; GHG'!$X$25,"-")=0,"-",IFERROR(BD68*'Energy &amp; GHG'!$X$25,"-"))</f>
        <v>-</v>
      </c>
      <c r="AZ68" s="433" t="str">
        <f>IF(IFERROR(BD68*'Energy &amp; GHG'!$Y$25,"-")=0,"-",IFERROR(BD68*'Energy &amp; GHG'!$Y$25,"-"))</f>
        <v>-</v>
      </c>
      <c r="BA68" s="434" t="str">
        <f>IF(IFERROR(BD68*'Energy &amp; GHG'!$Z$25,"-")=0,"-",IFERROR(BD68*'Energy &amp; GHG'!$Z$25,"-"))</f>
        <v>-</v>
      </c>
      <c r="BB68" s="435"/>
      <c r="BC68" s="435"/>
      <c r="BD68" s="436"/>
      <c r="BE68" s="432" t="str">
        <f>IF(IFERROR(BJ68*'Energy &amp; GHG'!$X$26,"-")=0,"-",IFERROR(BJ68*'Energy &amp; GHG'!$X$26,"-"))</f>
        <v>-</v>
      </c>
      <c r="BF68" s="433" t="str">
        <f>IF(IFERROR(BJ68*'Energy &amp; GHG'!$Y$26,"-")=0,"-",IFERROR(BJ68*'Energy &amp; GHG'!$Y$26,"-"))</f>
        <v>-</v>
      </c>
      <c r="BG68" s="434" t="str">
        <f>IF(IFERROR(BJ68*'Energy &amp; GHG'!$Z$26,"-")=0,"-",IFERROR(BJ68*'Energy &amp; GHG'!$Z$26,"-"))</f>
        <v>-</v>
      </c>
      <c r="BH68" s="435"/>
      <c r="BI68" s="435"/>
      <c r="BJ68" s="436"/>
      <c r="BK68" s="432" t="str">
        <f>IF(IFERROR(BP68*'Energy &amp; GHG'!$X$27,"-")=0,"-",IFERROR(BP68*'Energy &amp; GHG'!$X$27,"-"))</f>
        <v>-</v>
      </c>
      <c r="BL68" s="433" t="str">
        <f>IF(IFERROR(BP68*'Energy &amp; GHG'!$Y$27,"-")=0,"-",IFERROR(BP68*'Energy &amp; GHG'!$Y$27,"-"))</f>
        <v>-</v>
      </c>
      <c r="BM68" s="434" t="str">
        <f>IF(IFERROR(BP68*'Energy &amp; GHG'!$Z$27,"-")=0,"-",IFERROR(BP68*'Energy &amp; GHG'!$Z$27,"-"))</f>
        <v>-</v>
      </c>
      <c r="BN68" s="435"/>
      <c r="BO68" s="435"/>
      <c r="BP68" s="436"/>
      <c r="BQ68" s="432" t="str">
        <f>IF(IFERROR(BV68*'Energy &amp; GHG'!$X$28,"-")=0,"-",IFERROR(BV68*'Energy &amp; GHG'!$X$28,"-"))</f>
        <v>-</v>
      </c>
      <c r="BR68" s="433" t="str">
        <f>IF(IFERROR(BV68*'Energy &amp; GHG'!$Y$28,"-")=0,"-",IFERROR(BV68*'Energy &amp; GHG'!$Y$28,"-"))</f>
        <v>-</v>
      </c>
      <c r="BS68" s="434" t="str">
        <f>IF(IFERROR(BV68*'Energy &amp; GHG'!$Z$28,"-")=0,"-",IFERROR(BV68*'Energy &amp; GHG'!$Z$28,"-"))</f>
        <v>-</v>
      </c>
      <c r="BT68" s="435"/>
      <c r="BU68" s="435"/>
      <c r="BV68" s="436"/>
      <c r="BW68" s="438">
        <f t="shared" ref="BW68:CA68" si="59">IF(SUM(C68,I68,O68,U68,AA68,AG68,AM68,AS68,AY68,BE68,BK68,BQ68)=0,"-",SUM(C68,I68,O68,U68,AA68,AG68,AM68,AS68,AY68,BE68,BK68,BQ68))</f>
        <v>197.18969885985123</v>
      </c>
      <c r="BX68" s="433">
        <f t="shared" si="59"/>
        <v>3796.9314285549531</v>
      </c>
      <c r="BY68" s="434">
        <f t="shared" si="59"/>
        <v>69.87887258519558</v>
      </c>
      <c r="BZ68" s="439" t="str">
        <f t="shared" si="59"/>
        <v>-</v>
      </c>
      <c r="CA68" s="440" t="str">
        <f t="shared" si="59"/>
        <v>-</v>
      </c>
      <c r="CB68" s="441">
        <f t="shared" si="2"/>
        <v>1.1707238375853518E-3</v>
      </c>
      <c r="CC68" s="442">
        <f t="shared" si="3"/>
        <v>1.1349823692101114E-3</v>
      </c>
      <c r="CD68" s="443">
        <f t="shared" si="4"/>
        <v>1.2148621798538871E-3</v>
      </c>
      <c r="CE68" s="444" t="str">
        <f t="shared" si="5"/>
        <v>-</v>
      </c>
      <c r="CF68" s="445" t="str">
        <f t="shared" si="6"/>
        <v>-</v>
      </c>
      <c r="CG68" s="412"/>
      <c r="CH68" s="412"/>
      <c r="CI68" s="412"/>
      <c r="CJ68" s="412"/>
      <c r="CK68" s="412"/>
    </row>
    <row r="69" spans="1:89" ht="15">
      <c r="A69" s="448">
        <v>55</v>
      </c>
      <c r="B69" s="449"/>
      <c r="C69" s="450" t="str">
        <f>IF(IFERROR(H69*'Energy &amp; GHG'!$X$17,"-")=0,"-",IFERROR(H69*'Energy &amp; GHG'!$X$17,"-"))</f>
        <v>-</v>
      </c>
      <c r="D69" s="451" t="str">
        <f>IF(IFERROR(H69*'Energy &amp; GHG'!$Y$17,"-")=0,"-",IFERROR(H69*'Energy &amp; GHG'!$Y$17,"-"))</f>
        <v>-</v>
      </c>
      <c r="E69" s="452" t="str">
        <f>IF(IFERROR(H69*'Energy &amp; GHG'!$Z$17,"-")=0,"-",IFERROR(H69*'Energy &amp; GHG'!$Z$17,"-"))</f>
        <v>-</v>
      </c>
      <c r="F69" s="453"/>
      <c r="G69" s="453"/>
      <c r="H69" s="454"/>
      <c r="I69" s="455">
        <f>IFERROR(N69*'Energy &amp; GHG'!$X$18,"-")</f>
        <v>0</v>
      </c>
      <c r="J69" s="451">
        <f>IFERROR(N69*'Energy &amp; GHG'!$Y$18,"-")</f>
        <v>0</v>
      </c>
      <c r="K69" s="452">
        <f>IFERROR(N69*'Energy &amp; GHG'!$Z$18,"-")</f>
        <v>0</v>
      </c>
      <c r="L69" s="453"/>
      <c r="M69" s="453"/>
      <c r="N69" s="454"/>
      <c r="O69" s="455" t="str">
        <f>IF(IFERROR(T69*'Energy &amp; GHG'!$X$19,"-")=0,"-",IFERROR(T69*'Energy &amp; GHG'!$X$19,"-"))</f>
        <v>-</v>
      </c>
      <c r="P69" s="451" t="str">
        <f>IF(IFERROR(T69*'Energy &amp; GHG'!$Y$19,"-")=0,"-",IFERROR(T69*'Energy &amp; GHG'!$Y$19,"-"))</f>
        <v>-</v>
      </c>
      <c r="Q69" s="452" t="str">
        <f>IF(IFERROR(T69*'Energy &amp; GHG'!$Z$19,"-")=0,"-",IFERROR(T69*'Energy &amp; GHG'!$Z$19,"-"))</f>
        <v>-</v>
      </c>
      <c r="R69" s="453"/>
      <c r="S69" s="453"/>
      <c r="T69" s="454"/>
      <c r="U69" s="455" t="str">
        <f>IF(IFERROR(Z69*'Energy &amp; GHG'!$X$20,"-")=0,"-",IFERROR(Z69*'Energy &amp; GHG'!$X$20,"-"))</f>
        <v>-</v>
      </c>
      <c r="V69" s="451" t="str">
        <f>IF(IFERROR(Z69*'Energy &amp; GHG'!$Y$20,"-")=0,"-",IFERROR(Z69*'Energy &amp; GHG'!$Y$20,"-"))</f>
        <v>-</v>
      </c>
      <c r="W69" s="452" t="str">
        <f>IF(IFERROR(Z69*'Energy &amp; GHG'!$Z$20,"-")=0,"-",IFERROR(Z69*'Energy &amp; GHG'!$Z$20,"-"))</f>
        <v>-</v>
      </c>
      <c r="X69" s="453"/>
      <c r="Y69" s="453"/>
      <c r="Z69" s="454"/>
      <c r="AA69" s="455" t="str">
        <f>IF(IFERROR(AF69*'Energy &amp; GHG'!$X$21,"-")=0,"-",IFERROR(AF69*'Energy &amp; GHG'!$X$21,"-"))</f>
        <v>-</v>
      </c>
      <c r="AB69" s="451" t="str">
        <f>IF(IFERROR(AF69*'Energy &amp; GHG'!$Y$21,"-")=0,"-",IFERROR(AF69*'Energy &amp; GHG'!$Y$21,"-"))</f>
        <v>-</v>
      </c>
      <c r="AC69" s="452" t="str">
        <f>IF(IFERROR(AF69*'Energy &amp; GHG'!$Z$21,"-")=0,"-",IFERROR(AF69*'Energy &amp; GHG'!$Z$21,"-"))</f>
        <v>-</v>
      </c>
      <c r="AD69" s="456"/>
      <c r="AE69" s="453"/>
      <c r="AF69" s="454"/>
      <c r="AG69" s="455" t="str">
        <f>IF(IFERROR(AL69*'Energy &amp; GHG'!$X$22,"-")=0,"-",IFERROR(AL69*'Energy &amp; GHG'!$X$22,"-"))</f>
        <v>-</v>
      </c>
      <c r="AH69" s="451" t="str">
        <f>IF(IFERROR(AL69*'Energy &amp; GHG'!$Y$22,"-")=0,"-",IFERROR(AL69*'Energy &amp; GHG'!$Y$22,"-"))</f>
        <v>-</v>
      </c>
      <c r="AI69" s="452" t="str">
        <f>IF(IFERROR(AL69*'Energy &amp; GHG'!$Z$22,"-")=0,"-",IFERROR(AL69*'Energy &amp; GHG'!$Z$22,"-"))</f>
        <v>-</v>
      </c>
      <c r="AJ69" s="456"/>
      <c r="AK69" s="453"/>
      <c r="AL69" s="454"/>
      <c r="AM69" s="455" t="str">
        <f>IF(IFERROR(AR69*'Energy &amp; GHG'!$X$23,"-")=0,"-",IFERROR(AR69*'Energy &amp; GHG'!$X$23,"-"))</f>
        <v>-</v>
      </c>
      <c r="AN69" s="451" t="str">
        <f>IF(IFERROR(AR69*'Energy &amp; GHG'!$Y$23,"-")=0,"-",IFERROR(AR69*'Energy &amp; GHG'!$Y$23,"-"))</f>
        <v>-</v>
      </c>
      <c r="AO69" s="452" t="str">
        <f>IF(IFERROR(AR69*'Energy &amp; GHG'!$Z$23,"-")=0,"-",IFERROR(AR69*'Energy &amp; GHG'!$Z$23,"-"))</f>
        <v>-</v>
      </c>
      <c r="AP69" s="453"/>
      <c r="AQ69" s="453"/>
      <c r="AR69" s="454"/>
      <c r="AS69" s="455" t="str">
        <f>IF(IFERROR(AX69*'Energy &amp; GHG'!$X$24,"-")=0,"-",IFERROR(AX69*'Energy &amp; GHG'!$X$24,"-"))</f>
        <v>-</v>
      </c>
      <c r="AT69" s="451" t="str">
        <f>IF(IFERROR(AX69*'Energy &amp; GHG'!$Y$24,"-")=0,"-",IFERROR(AX69*'Energy &amp; GHG'!$Y$24,"-"))</f>
        <v>-</v>
      </c>
      <c r="AU69" s="452" t="str">
        <f>IF(IFERROR(AX69*'Energy &amp; GHG'!$Z$24,"-")=0,"-",IFERROR(AX69*'Energy &amp; GHG'!$Z$24,"-"))</f>
        <v>-</v>
      </c>
      <c r="AV69" s="453"/>
      <c r="AW69" s="453"/>
      <c r="AX69" s="454"/>
      <c r="AY69" s="455" t="str">
        <f>IF(IFERROR(BD69*'Energy &amp; GHG'!$X$25,"-")=0,"-",IFERROR(BD69*'Energy &amp; GHG'!$X$25,"-"))</f>
        <v>-</v>
      </c>
      <c r="AZ69" s="451" t="str">
        <f>IF(IFERROR(BD69*'Energy &amp; GHG'!$Y$25,"-")=0,"-",IFERROR(BD69*'Energy &amp; GHG'!$Y$25,"-"))</f>
        <v>-</v>
      </c>
      <c r="BA69" s="452" t="str">
        <f>IF(IFERROR(BD69*'Energy &amp; GHG'!$Z$25,"-")=0,"-",IFERROR(BD69*'Energy &amp; GHG'!$Z$25,"-"))</f>
        <v>-</v>
      </c>
      <c r="BB69" s="453"/>
      <c r="BC69" s="453"/>
      <c r="BD69" s="454"/>
      <c r="BE69" s="455" t="str">
        <f>IF(IFERROR(BJ69*'Energy &amp; GHG'!$X$26,"-")=0,"-",IFERROR(BJ69*'Energy &amp; GHG'!$X$26,"-"))</f>
        <v>-</v>
      </c>
      <c r="BF69" s="451" t="str">
        <f>IF(IFERROR(BJ69*'Energy &amp; GHG'!$Y$26,"-")=0,"-",IFERROR(BJ69*'Energy &amp; GHG'!$Y$26,"-"))</f>
        <v>-</v>
      </c>
      <c r="BG69" s="452" t="str">
        <f>IF(IFERROR(BJ69*'Energy &amp; GHG'!$Z$26,"-")=0,"-",IFERROR(BJ69*'Energy &amp; GHG'!$Z$26,"-"))</f>
        <v>-</v>
      </c>
      <c r="BH69" s="453"/>
      <c r="BI69" s="453"/>
      <c r="BJ69" s="454"/>
      <c r="BK69" s="455" t="str">
        <f>IF(IFERROR(BP69*'Energy &amp; GHG'!$X$27,"-")=0,"-",IFERROR(BP69*'Energy &amp; GHG'!$X$27,"-"))</f>
        <v>-</v>
      </c>
      <c r="BL69" s="451" t="str">
        <f>IF(IFERROR(BP69*'Energy &amp; GHG'!$Y$27,"-")=0,"-",IFERROR(BP69*'Energy &amp; GHG'!$Y$27,"-"))</f>
        <v>-</v>
      </c>
      <c r="BM69" s="452" t="str">
        <f>IF(IFERROR(BP69*'Energy &amp; GHG'!$Z$27,"-")=0,"-",IFERROR(BP69*'Energy &amp; GHG'!$Z$27,"-"))</f>
        <v>-</v>
      </c>
      <c r="BN69" s="453"/>
      <c r="BO69" s="453"/>
      <c r="BP69" s="454"/>
      <c r="BQ69" s="455" t="str">
        <f>IF(IFERROR(BV69*'Energy &amp; GHG'!$X$28,"-")=0,"-",IFERROR(BV69*'Energy &amp; GHG'!$X$28,"-"))</f>
        <v>-</v>
      </c>
      <c r="BR69" s="451" t="str">
        <f>IF(IFERROR(BV69*'Energy &amp; GHG'!$Y$28,"-")=0,"-",IFERROR(BV69*'Energy &amp; GHG'!$Y$28,"-"))</f>
        <v>-</v>
      </c>
      <c r="BS69" s="452" t="str">
        <f>IF(IFERROR(BV69*'Energy &amp; GHG'!$Z$28,"-")=0,"-",IFERROR(BV69*'Energy &amp; GHG'!$Z$28,"-"))</f>
        <v>-</v>
      </c>
      <c r="BT69" s="453"/>
      <c r="BU69" s="453"/>
      <c r="BV69" s="454"/>
      <c r="BW69" s="438" t="str">
        <f t="shared" ref="BW69:CA69" si="60">IF(SUM(C69,I69,O69,U69,AA69,AG69,AM69,AS69,AY69,BE69,BK69,BQ69)=0,"-",SUM(C69,I69,O69,U69,AA69,AG69,AM69,AS69,AY69,BE69,BK69,BQ69))</f>
        <v>-</v>
      </c>
      <c r="BX69" s="433" t="str">
        <f t="shared" si="60"/>
        <v>-</v>
      </c>
      <c r="BY69" s="434" t="str">
        <f t="shared" si="60"/>
        <v>-</v>
      </c>
      <c r="BZ69" s="439" t="str">
        <f t="shared" si="60"/>
        <v>-</v>
      </c>
      <c r="CA69" s="440" t="str">
        <f t="shared" si="60"/>
        <v>-</v>
      </c>
      <c r="CB69" s="441" t="str">
        <f t="shared" si="2"/>
        <v>-</v>
      </c>
      <c r="CC69" s="442" t="str">
        <f t="shared" si="3"/>
        <v>-</v>
      </c>
      <c r="CD69" s="443" t="str">
        <f t="shared" si="4"/>
        <v>-</v>
      </c>
      <c r="CE69" s="444" t="str">
        <f t="shared" si="5"/>
        <v>-</v>
      </c>
      <c r="CF69" s="445" t="str">
        <f t="shared" si="6"/>
        <v>-</v>
      </c>
      <c r="CG69" s="412"/>
      <c r="CH69" s="412"/>
      <c r="CI69" s="412"/>
      <c r="CJ69" s="412"/>
      <c r="CK69" s="412"/>
    </row>
    <row r="70" spans="1:89" ht="18">
      <c r="A70" s="1595" t="s">
        <v>33</v>
      </c>
      <c r="B70" s="1513"/>
      <c r="C70" s="457">
        <f t="shared" ref="C70:CF70" si="61">IF(SUM(C15:C69)=0,"-",SUM(C15:C69))</f>
        <v>2100.0000000000005</v>
      </c>
      <c r="D70" s="458">
        <f t="shared" si="61"/>
        <v>391000.00000000006</v>
      </c>
      <c r="E70" s="459">
        <f t="shared" si="61"/>
        <v>3830.0000000000005</v>
      </c>
      <c r="F70" s="460">
        <f t="shared" si="61"/>
        <v>650565</v>
      </c>
      <c r="G70" s="460" t="str">
        <f t="shared" si="61"/>
        <v>-</v>
      </c>
      <c r="H70" s="461">
        <f t="shared" si="61"/>
        <v>396930</v>
      </c>
      <c r="I70" s="457">
        <f t="shared" si="61"/>
        <v>14400</v>
      </c>
      <c r="J70" s="458">
        <f t="shared" si="61"/>
        <v>408899.99999999994</v>
      </c>
      <c r="K70" s="459">
        <f t="shared" si="61"/>
        <v>2870.0000000000005</v>
      </c>
      <c r="L70" s="460">
        <f t="shared" si="61"/>
        <v>638675</v>
      </c>
      <c r="M70" s="460" t="str">
        <f t="shared" si="61"/>
        <v>-</v>
      </c>
      <c r="N70" s="462">
        <f t="shared" si="61"/>
        <v>426170</v>
      </c>
      <c r="O70" s="457">
        <f t="shared" si="61"/>
        <v>2792.0000000000014</v>
      </c>
      <c r="P70" s="458">
        <f t="shared" si="61"/>
        <v>420608.00000000006</v>
      </c>
      <c r="Q70" s="459">
        <f t="shared" si="61"/>
        <v>2069.9999999999995</v>
      </c>
      <c r="R70" s="463">
        <f t="shared" si="61"/>
        <v>495045</v>
      </c>
      <c r="S70" s="460" t="str">
        <f t="shared" si="61"/>
        <v>-</v>
      </c>
      <c r="T70" s="462">
        <f t="shared" si="61"/>
        <v>425470</v>
      </c>
      <c r="U70" s="457">
        <f t="shared" si="61"/>
        <v>36124.999999999978</v>
      </c>
      <c r="V70" s="458">
        <f t="shared" si="61"/>
        <v>367475</v>
      </c>
      <c r="W70" s="459">
        <f t="shared" si="61"/>
        <v>3180.0000000000009</v>
      </c>
      <c r="X70" s="463">
        <f t="shared" si="61"/>
        <v>471730</v>
      </c>
      <c r="Y70" s="460" t="str">
        <f t="shared" si="61"/>
        <v>-</v>
      </c>
      <c r="Z70" s="462">
        <f t="shared" si="61"/>
        <v>406780</v>
      </c>
      <c r="AA70" s="457">
        <f t="shared" si="61"/>
        <v>33634</v>
      </c>
      <c r="AB70" s="458">
        <f t="shared" si="61"/>
        <v>439565.99999999994</v>
      </c>
      <c r="AC70" s="459">
        <f t="shared" si="61"/>
        <v>7959.9999999999982</v>
      </c>
      <c r="AD70" s="463">
        <f t="shared" si="61"/>
        <v>567350</v>
      </c>
      <c r="AE70" s="460" t="str">
        <f t="shared" si="61"/>
        <v>-</v>
      </c>
      <c r="AF70" s="462">
        <f t="shared" si="61"/>
        <v>481160</v>
      </c>
      <c r="AG70" s="457">
        <f t="shared" si="61"/>
        <v>25699.999999999985</v>
      </c>
      <c r="AH70" s="458">
        <f t="shared" si="61"/>
        <v>425000.00000000017</v>
      </c>
      <c r="AI70" s="459">
        <f t="shared" si="61"/>
        <v>11540</v>
      </c>
      <c r="AJ70" s="463">
        <f t="shared" si="61"/>
        <v>530360</v>
      </c>
      <c r="AK70" s="460" t="str">
        <f t="shared" si="61"/>
        <v>-</v>
      </c>
      <c r="AL70" s="462">
        <f t="shared" si="61"/>
        <v>462240</v>
      </c>
      <c r="AM70" s="457">
        <f t="shared" si="61"/>
        <v>42886.000000000007</v>
      </c>
      <c r="AN70" s="458">
        <f t="shared" si="61"/>
        <v>441713.99999999994</v>
      </c>
      <c r="AO70" s="459">
        <f t="shared" si="61"/>
        <v>9169.9999999999927</v>
      </c>
      <c r="AP70" s="460">
        <f t="shared" si="61"/>
        <v>671664.5</v>
      </c>
      <c r="AQ70" s="460" t="str">
        <f t="shared" si="61"/>
        <v>-</v>
      </c>
      <c r="AR70" s="462">
        <f t="shared" si="61"/>
        <v>493770</v>
      </c>
      <c r="AS70" s="457">
        <f t="shared" si="61"/>
        <v>10796.999999999991</v>
      </c>
      <c r="AT70" s="458">
        <f t="shared" si="61"/>
        <v>451102.99999999988</v>
      </c>
      <c r="AU70" s="459">
        <f t="shared" si="61"/>
        <v>16899.999999999993</v>
      </c>
      <c r="AV70" s="460">
        <f t="shared" si="61"/>
        <v>673965</v>
      </c>
      <c r="AW70" s="460" t="str">
        <f t="shared" si="61"/>
        <v>-</v>
      </c>
      <c r="AX70" s="462">
        <f t="shared" si="61"/>
        <v>478800</v>
      </c>
      <c r="AY70" s="457" t="str">
        <f t="shared" si="61"/>
        <v>-</v>
      </c>
      <c r="AZ70" s="458" t="str">
        <f t="shared" si="61"/>
        <v>-</v>
      </c>
      <c r="BA70" s="459" t="str">
        <f t="shared" si="61"/>
        <v>-</v>
      </c>
      <c r="BB70" s="460" t="str">
        <f t="shared" si="61"/>
        <v>-</v>
      </c>
      <c r="BC70" s="460" t="str">
        <f t="shared" si="61"/>
        <v>-</v>
      </c>
      <c r="BD70" s="462" t="str">
        <f t="shared" si="61"/>
        <v>-</v>
      </c>
      <c r="BE70" s="457" t="str">
        <f t="shared" si="61"/>
        <v>-</v>
      </c>
      <c r="BF70" s="458" t="str">
        <f t="shared" si="61"/>
        <v>-</v>
      </c>
      <c r="BG70" s="459" t="str">
        <f t="shared" si="61"/>
        <v>-</v>
      </c>
      <c r="BH70" s="460" t="str">
        <f t="shared" si="61"/>
        <v>-</v>
      </c>
      <c r="BI70" s="460" t="str">
        <f t="shared" si="61"/>
        <v>-</v>
      </c>
      <c r="BJ70" s="462" t="str">
        <f t="shared" si="61"/>
        <v>-</v>
      </c>
      <c r="BK70" s="457" t="str">
        <f t="shared" si="61"/>
        <v>-</v>
      </c>
      <c r="BL70" s="458" t="str">
        <f t="shared" si="61"/>
        <v>-</v>
      </c>
      <c r="BM70" s="459" t="str">
        <f t="shared" si="61"/>
        <v>-</v>
      </c>
      <c r="BN70" s="460" t="str">
        <f t="shared" si="61"/>
        <v>-</v>
      </c>
      <c r="BO70" s="460" t="str">
        <f t="shared" si="61"/>
        <v>-</v>
      </c>
      <c r="BP70" s="462" t="str">
        <f t="shared" si="61"/>
        <v>-</v>
      </c>
      <c r="BQ70" s="457" t="str">
        <f t="shared" si="61"/>
        <v>-</v>
      </c>
      <c r="BR70" s="458" t="str">
        <f t="shared" si="61"/>
        <v>-</v>
      </c>
      <c r="BS70" s="459" t="str">
        <f t="shared" si="61"/>
        <v>-</v>
      </c>
      <c r="BT70" s="460" t="str">
        <f t="shared" si="61"/>
        <v>-</v>
      </c>
      <c r="BU70" s="460" t="str">
        <f t="shared" si="61"/>
        <v>-</v>
      </c>
      <c r="BV70" s="462" t="str">
        <f t="shared" si="61"/>
        <v>-</v>
      </c>
      <c r="BW70" s="464">
        <f t="shared" si="61"/>
        <v>168434.00000000009</v>
      </c>
      <c r="BX70" s="465">
        <f t="shared" si="61"/>
        <v>3345365.9999999995</v>
      </c>
      <c r="BY70" s="465">
        <f t="shared" si="61"/>
        <v>57519.999999999993</v>
      </c>
      <c r="BZ70" s="465" t="e">
        <f t="shared" si="61"/>
        <v>#REF!</v>
      </c>
      <c r="CA70" s="466" t="str">
        <f t="shared" si="61"/>
        <v>-</v>
      </c>
      <c r="CB70" s="467">
        <f t="shared" si="61"/>
        <v>0.99999999999999933</v>
      </c>
      <c r="CC70" s="468">
        <f t="shared" si="61"/>
        <v>1.0000000000000004</v>
      </c>
      <c r="CD70" s="468">
        <f t="shared" si="61"/>
        <v>1.0000000000000002</v>
      </c>
      <c r="CE70" s="468" t="str">
        <f t="shared" si="61"/>
        <v>-</v>
      </c>
      <c r="CF70" s="469" t="str">
        <f t="shared" si="61"/>
        <v>-</v>
      </c>
      <c r="CG70" s="470"/>
      <c r="CH70" s="470"/>
      <c r="CI70" s="470"/>
      <c r="CJ70" s="470"/>
      <c r="CK70" s="470"/>
    </row>
    <row r="71" spans="1:89">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row>
    <row r="72" spans="1:89">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row>
    <row r="73" spans="1:89">
      <c r="A73" s="127"/>
      <c r="B73" s="471" t="s">
        <v>303</v>
      </c>
      <c r="C73" s="127" t="s">
        <v>303</v>
      </c>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row>
    <row r="74" spans="1:89">
      <c r="A74" s="127"/>
      <c r="B74" s="472" t="s">
        <v>304</v>
      </c>
      <c r="C74" s="127" t="s">
        <v>304</v>
      </c>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row>
    <row r="75" spans="1:89">
      <c r="A75" s="127"/>
      <c r="B75" s="473" t="s">
        <v>216</v>
      </c>
      <c r="C75" s="127" t="s">
        <v>216</v>
      </c>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row>
    <row r="76" spans="1:89">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row>
    <row r="77" spans="1:89">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row>
    <row r="78" spans="1:89">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row>
    <row r="79" spans="1:89">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row>
    <row r="80" spans="1:89">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row>
    <row r="81" spans="1:89">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row>
    <row r="82" spans="1:89">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row>
    <row r="83" spans="1:89">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row>
    <row r="84" spans="1:89">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row>
    <row r="85" spans="1:89">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row>
    <row r="86" spans="1:89">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row>
    <row r="87" spans="1:89">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row>
    <row r="88" spans="1:89">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row>
    <row r="89" spans="1:89">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row>
    <row r="90" spans="1:89">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row>
    <row r="91" spans="1:89">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row>
    <row r="92" spans="1:89">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row>
    <row r="93" spans="1:89">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row>
    <row r="94" spans="1:89">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row>
    <row r="95" spans="1:89">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row>
    <row r="96" spans="1:89">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row>
    <row r="97" spans="1:89">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row>
    <row r="98" spans="1:89">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row>
    <row r="99" spans="1:89">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row>
    <row r="100" spans="1:89">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row>
    <row r="101" spans="1:89">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row>
    <row r="102" spans="1:89">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row>
    <row r="103" spans="1:89">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row>
    <row r="104" spans="1:89">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row>
    <row r="105" spans="1:89">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row>
    <row r="106" spans="1:89">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row>
    <row r="107" spans="1:89">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row>
    <row r="108" spans="1:89">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row>
    <row r="109" spans="1:89">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row>
    <row r="110" spans="1:89">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row>
    <row r="111" spans="1:89">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row>
    <row r="112" spans="1:89">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row>
    <row r="113" spans="1:89">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row>
    <row r="114" spans="1:89">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row>
    <row r="115" spans="1:89">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row>
    <row r="116" spans="1:89">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row>
    <row r="117" spans="1:89">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row>
    <row r="118" spans="1:89">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row>
    <row r="119" spans="1:89">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row>
    <row r="120" spans="1:89">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row>
    <row r="121" spans="1:89">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row>
    <row r="122" spans="1:89">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row>
    <row r="123" spans="1:89">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row>
    <row r="124" spans="1:89">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row>
    <row r="125" spans="1:89">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row>
    <row r="126" spans="1:89">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row>
    <row r="127" spans="1:89">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row>
    <row r="128" spans="1:89">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row>
    <row r="129" spans="1:89">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row>
    <row r="130" spans="1:89">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row>
    <row r="131" spans="1:89">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row>
    <row r="132" spans="1:89">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row>
    <row r="133" spans="1:89">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row>
    <row r="134" spans="1:89">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row>
    <row r="135" spans="1:89">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row>
    <row r="136" spans="1:89">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row>
    <row r="137" spans="1:89">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row>
    <row r="138" spans="1:89">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row>
    <row r="139" spans="1:89">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row>
    <row r="140" spans="1:89">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row>
    <row r="141" spans="1:89">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row>
    <row r="142" spans="1:89">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row>
    <row r="143" spans="1:89">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row>
    <row r="144" spans="1:89">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row>
    <row r="145" spans="1:89">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row>
    <row r="146" spans="1:89">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row>
    <row r="147" spans="1:89">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row>
    <row r="148" spans="1:89">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row>
    <row r="149" spans="1:89">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row>
    <row r="150" spans="1:89">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row>
    <row r="151" spans="1:89">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row>
    <row r="152" spans="1:89">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row>
    <row r="153" spans="1:89">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row>
    <row r="154" spans="1:89">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row>
    <row r="155" spans="1:89">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row>
    <row r="156" spans="1:89">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row>
    <row r="157" spans="1:89">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row>
    <row r="158" spans="1:89">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row>
    <row r="159" spans="1:89">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row>
    <row r="160" spans="1:89">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row>
    <row r="161" spans="1:89">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row>
    <row r="162" spans="1:89">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row>
    <row r="163" spans="1:89">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row>
    <row r="164" spans="1:89">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row>
    <row r="165" spans="1:89">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row>
    <row r="166" spans="1:89">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row>
    <row r="167" spans="1:89">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row>
    <row r="168" spans="1:89">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row>
    <row r="169" spans="1:89">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row>
    <row r="170" spans="1:89">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row>
    <row r="171" spans="1:89">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row>
    <row r="172" spans="1:89">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row>
    <row r="173" spans="1:89">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row>
    <row r="174" spans="1:89">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row>
    <row r="175" spans="1:89">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row>
    <row r="176" spans="1:89">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row>
    <row r="177" spans="1:89">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row>
    <row r="178" spans="1:89">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row>
    <row r="179" spans="1:89">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row>
    <row r="180" spans="1:89">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row>
    <row r="181" spans="1:89">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row>
    <row r="182" spans="1:89">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row>
    <row r="183" spans="1:89">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row>
    <row r="184" spans="1:89">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row>
    <row r="185" spans="1:89">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row>
    <row r="186" spans="1:89">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row>
    <row r="187" spans="1:89">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row>
    <row r="188" spans="1:89">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row>
    <row r="189" spans="1:89">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row>
    <row r="190" spans="1:89">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row>
    <row r="191" spans="1:89">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row>
    <row r="192" spans="1:89">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row>
    <row r="193" spans="1:89">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row>
    <row r="194" spans="1:89">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row>
    <row r="195" spans="1:89">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row>
    <row r="196" spans="1:89">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row>
    <row r="197" spans="1:89">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row>
    <row r="198" spans="1:89">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row>
    <row r="199" spans="1:89">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row>
    <row r="200" spans="1:89">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row>
    <row r="201" spans="1:89">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row>
    <row r="202" spans="1:89">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row>
    <row r="203" spans="1:89">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row>
    <row r="204" spans="1:89">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row>
    <row r="205" spans="1:89">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row>
    <row r="206" spans="1:89">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row>
    <row r="207" spans="1:89">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row>
    <row r="208" spans="1:89">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row>
    <row r="209" spans="1:89">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row>
    <row r="210" spans="1:89">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row>
    <row r="211" spans="1:89">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row>
    <row r="212" spans="1:89">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row>
    <row r="213" spans="1:89">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row>
    <row r="214" spans="1:89">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row>
    <row r="215" spans="1:89">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row>
    <row r="216" spans="1:89">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row>
    <row r="217" spans="1:89">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row>
    <row r="218" spans="1:89">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row>
    <row r="219" spans="1:89">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row>
    <row r="220" spans="1:89">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row>
    <row r="221" spans="1:89">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row>
    <row r="222" spans="1:89">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row>
    <row r="223" spans="1:89">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row>
    <row r="224" spans="1:89">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row>
    <row r="225" spans="1:89">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row>
    <row r="226" spans="1:89">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row>
    <row r="227" spans="1:89">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row>
    <row r="228" spans="1:89">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row>
    <row r="229" spans="1:89">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row>
    <row r="230" spans="1:89">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row>
    <row r="231" spans="1:89">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row>
    <row r="232" spans="1:89">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row>
    <row r="233" spans="1:89">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row>
    <row r="234" spans="1:89">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row>
    <row r="235" spans="1:89">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row>
    <row r="236" spans="1:89">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row>
    <row r="237" spans="1:89">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row>
    <row r="238" spans="1:89">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row>
    <row r="239" spans="1:89">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row>
    <row r="240" spans="1:89">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row>
    <row r="241" spans="1:89">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row>
    <row r="242" spans="1:89">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row>
    <row r="243" spans="1:89">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row>
    <row r="244" spans="1:89">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row>
    <row r="245" spans="1:89">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row>
    <row r="246" spans="1:89">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row>
    <row r="247" spans="1:89">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row>
    <row r="248" spans="1:89">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row>
    <row r="249" spans="1:89">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row>
    <row r="250" spans="1:89">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row>
    <row r="251" spans="1:89">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row>
    <row r="252" spans="1:89">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row>
    <row r="253" spans="1:89">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row>
    <row r="254" spans="1:89">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row>
    <row r="255" spans="1:89">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row>
    <row r="256" spans="1:89">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row>
    <row r="257" spans="1:89">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row>
    <row r="258" spans="1:89">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row>
    <row r="259" spans="1:89">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row>
    <row r="260" spans="1:89">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row>
    <row r="261" spans="1:89">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row>
    <row r="262" spans="1:89">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row>
    <row r="263" spans="1:89">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row>
    <row r="264" spans="1:89">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row>
    <row r="265" spans="1:89">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row>
    <row r="266" spans="1:89">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row>
    <row r="267" spans="1:89">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row>
    <row r="268" spans="1:89">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row>
    <row r="269" spans="1:89">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row>
    <row r="270" spans="1:89">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row>
    <row r="271" spans="1:89">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row>
    <row r="272" spans="1:89">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row>
    <row r="273" spans="1:89">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row>
    <row r="274" spans="1:89">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row>
    <row r="275" spans="1:89">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row>
    <row r="276" spans="1:89">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row>
    <row r="277" spans="1:89">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row>
    <row r="278" spans="1:89">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row>
    <row r="279" spans="1:89">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c r="CI279" s="127"/>
      <c r="CJ279" s="127"/>
      <c r="CK279" s="127"/>
    </row>
    <row r="280" spans="1:89">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row>
    <row r="281" spans="1:89">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row>
    <row r="282" spans="1:89">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row>
    <row r="283" spans="1:89">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c r="CI283" s="127"/>
      <c r="CJ283" s="127"/>
      <c r="CK283" s="127"/>
    </row>
    <row r="284" spans="1:89">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row>
    <row r="285" spans="1:89">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c r="CI285" s="127"/>
      <c r="CJ285" s="127"/>
      <c r="CK285" s="127"/>
    </row>
    <row r="286" spans="1:89">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row>
    <row r="287" spans="1:89">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c r="CI287" s="127"/>
      <c r="CJ287" s="127"/>
      <c r="CK287" s="127"/>
    </row>
    <row r="288" spans="1:89">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row>
    <row r="289" spans="1:89">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c r="CG289" s="127"/>
      <c r="CH289" s="127"/>
      <c r="CI289" s="127"/>
      <c r="CJ289" s="127"/>
      <c r="CK289" s="127"/>
    </row>
    <row r="290" spans="1:89">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c r="CI290" s="127"/>
      <c r="CJ290" s="127"/>
      <c r="CK290" s="127"/>
    </row>
    <row r="291" spans="1:89">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c r="CG291" s="127"/>
      <c r="CH291" s="127"/>
      <c r="CI291" s="127"/>
      <c r="CJ291" s="127"/>
      <c r="CK291" s="127"/>
    </row>
    <row r="292" spans="1:89">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c r="CG292" s="127"/>
      <c r="CH292" s="127"/>
      <c r="CI292" s="127"/>
      <c r="CJ292" s="127"/>
      <c r="CK292" s="127"/>
    </row>
    <row r="293" spans="1:89">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row>
    <row r="294" spans="1:89">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row>
    <row r="295" spans="1:89">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c r="CI295" s="127"/>
      <c r="CJ295" s="127"/>
      <c r="CK295" s="127"/>
    </row>
    <row r="296" spans="1:89">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c r="CI296" s="127"/>
      <c r="CJ296" s="127"/>
      <c r="CK296" s="127"/>
    </row>
    <row r="297" spans="1:89">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c r="CI297" s="127"/>
      <c r="CJ297" s="127"/>
      <c r="CK297" s="127"/>
    </row>
    <row r="298" spans="1:89">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row>
    <row r="299" spans="1:89">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c r="CI299" s="127"/>
      <c r="CJ299" s="127"/>
      <c r="CK299" s="127"/>
    </row>
    <row r="300" spans="1:89">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row>
    <row r="301" spans="1:89">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row>
    <row r="302" spans="1:89">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c r="CI302" s="127"/>
      <c r="CJ302" s="127"/>
      <c r="CK302" s="127"/>
    </row>
    <row r="303" spans="1:89">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c r="CG303" s="127"/>
      <c r="CH303" s="127"/>
      <c r="CI303" s="127"/>
      <c r="CJ303" s="127"/>
      <c r="CK303" s="127"/>
    </row>
    <row r="304" spans="1:89">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row>
    <row r="305" spans="1:89">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row>
    <row r="306" spans="1:89">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7"/>
    </row>
    <row r="307" spans="1:89">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c r="CG307" s="127"/>
      <c r="CH307" s="127"/>
      <c r="CI307" s="127"/>
      <c r="CJ307" s="127"/>
      <c r="CK307" s="127"/>
    </row>
    <row r="308" spans="1:89">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row>
    <row r="309" spans="1:89">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row>
    <row r="310" spans="1:89">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c r="CG310" s="127"/>
      <c r="CH310" s="127"/>
      <c r="CI310" s="127"/>
      <c r="CJ310" s="127"/>
      <c r="CK310" s="127"/>
    </row>
    <row r="311" spans="1:89">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c r="CG311" s="127"/>
      <c r="CH311" s="127"/>
      <c r="CI311" s="127"/>
      <c r="CJ311" s="127"/>
      <c r="CK311" s="127"/>
    </row>
    <row r="312" spans="1:89">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row>
    <row r="313" spans="1:89">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row>
    <row r="314" spans="1:89">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c r="CG314" s="127"/>
      <c r="CH314" s="127"/>
      <c r="CI314" s="127"/>
      <c r="CJ314" s="127"/>
      <c r="CK314" s="127"/>
    </row>
    <row r="315" spans="1:89">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c r="CG315" s="127"/>
      <c r="CH315" s="127"/>
      <c r="CI315" s="127"/>
      <c r="CJ315" s="127"/>
      <c r="CK315" s="127"/>
    </row>
    <row r="316" spans="1:89">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row>
    <row r="317" spans="1:89">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row>
    <row r="318" spans="1:89">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row>
    <row r="319" spans="1:89">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c r="CG319" s="127"/>
      <c r="CH319" s="127"/>
      <c r="CI319" s="127"/>
      <c r="CJ319" s="127"/>
      <c r="CK319" s="127"/>
    </row>
    <row r="320" spans="1:89">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row>
    <row r="321" spans="1:89">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row>
    <row r="322" spans="1:89">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c r="CG322" s="127"/>
      <c r="CH322" s="127"/>
      <c r="CI322" s="127"/>
      <c r="CJ322" s="127"/>
      <c r="CK322" s="127"/>
    </row>
    <row r="323" spans="1:89">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c r="CG323" s="127"/>
      <c r="CH323" s="127"/>
      <c r="CI323" s="127"/>
      <c r="CJ323" s="127"/>
      <c r="CK323" s="127"/>
    </row>
    <row r="324" spans="1:89">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row>
    <row r="325" spans="1:89">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row>
    <row r="326" spans="1:89">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c r="CG326" s="127"/>
      <c r="CH326" s="127"/>
      <c r="CI326" s="127"/>
      <c r="CJ326" s="127"/>
      <c r="CK326" s="127"/>
    </row>
    <row r="327" spans="1:89">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c r="CG327" s="127"/>
      <c r="CH327" s="127"/>
      <c r="CI327" s="127"/>
      <c r="CJ327" s="127"/>
      <c r="CK327" s="127"/>
    </row>
    <row r="328" spans="1:89">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row>
    <row r="329" spans="1:89">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row>
    <row r="330" spans="1:89">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row>
    <row r="331" spans="1:89">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c r="CG331" s="127"/>
      <c r="CH331" s="127"/>
      <c r="CI331" s="127"/>
      <c r="CJ331" s="127"/>
      <c r="CK331" s="127"/>
    </row>
    <row r="332" spans="1:89">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row>
    <row r="333" spans="1:89">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row>
    <row r="334" spans="1:89">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row>
    <row r="335" spans="1:89">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c r="CI335" s="127"/>
      <c r="CJ335" s="127"/>
      <c r="CK335" s="127"/>
    </row>
    <row r="336" spans="1:89">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row>
    <row r="337" spans="1:89">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row>
    <row r="338" spans="1:89">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c r="CI338" s="127"/>
      <c r="CJ338" s="127"/>
      <c r="CK338" s="127"/>
    </row>
    <row r="339" spans="1:89">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c r="CI339" s="127"/>
      <c r="CJ339" s="127"/>
      <c r="CK339" s="127"/>
    </row>
    <row r="340" spans="1:89">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row>
    <row r="341" spans="1:89">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row>
    <row r="342" spans="1:89">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c r="CI342" s="127"/>
      <c r="CJ342" s="127"/>
      <c r="CK342" s="127"/>
    </row>
    <row r="343" spans="1:89">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c r="CG343" s="127"/>
      <c r="CH343" s="127"/>
      <c r="CI343" s="127"/>
      <c r="CJ343" s="127"/>
      <c r="CK343" s="127"/>
    </row>
    <row r="344" spans="1:89">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c r="CG344" s="127"/>
      <c r="CH344" s="127"/>
      <c r="CI344" s="127"/>
      <c r="CJ344" s="127"/>
      <c r="CK344" s="127"/>
    </row>
    <row r="345" spans="1:89">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row>
    <row r="346" spans="1:89">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c r="CG346" s="127"/>
      <c r="CH346" s="127"/>
      <c r="CI346" s="127"/>
      <c r="CJ346" s="127"/>
      <c r="CK346" s="127"/>
    </row>
    <row r="347" spans="1:89">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c r="CG347" s="127"/>
      <c r="CH347" s="127"/>
      <c r="CI347" s="127"/>
      <c r="CJ347" s="127"/>
      <c r="CK347" s="127"/>
    </row>
    <row r="348" spans="1:89">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c r="CI348" s="127"/>
      <c r="CJ348" s="127"/>
      <c r="CK348" s="127"/>
    </row>
    <row r="349" spans="1:89">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row>
    <row r="350" spans="1:89">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c r="CI350" s="127"/>
      <c r="CJ350" s="127"/>
      <c r="CK350" s="127"/>
    </row>
    <row r="351" spans="1:89">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c r="CG351" s="127"/>
      <c r="CH351" s="127"/>
      <c r="CI351" s="127"/>
      <c r="CJ351" s="127"/>
      <c r="CK351" s="127"/>
    </row>
    <row r="352" spans="1:89">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c r="CG352" s="127"/>
      <c r="CH352" s="127"/>
      <c r="CI352" s="127"/>
      <c r="CJ352" s="127"/>
      <c r="CK352" s="127"/>
    </row>
    <row r="353" spans="1:89">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c r="CI353" s="127"/>
      <c r="CJ353" s="127"/>
      <c r="CK353" s="127"/>
    </row>
    <row r="354" spans="1:89">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c r="CG354" s="127"/>
      <c r="CH354" s="127"/>
      <c r="CI354" s="127"/>
      <c r="CJ354" s="127"/>
      <c r="CK354" s="127"/>
    </row>
    <row r="355" spans="1:89">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c r="CG355" s="127"/>
      <c r="CH355" s="127"/>
      <c r="CI355" s="127"/>
      <c r="CJ355" s="127"/>
      <c r="CK355" s="127"/>
    </row>
    <row r="356" spans="1:89">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c r="CG356" s="127"/>
      <c r="CH356" s="127"/>
      <c r="CI356" s="127"/>
      <c r="CJ356" s="127"/>
      <c r="CK356" s="127"/>
    </row>
    <row r="357" spans="1:89">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c r="CG357" s="127"/>
      <c r="CH357" s="127"/>
      <c r="CI357" s="127"/>
      <c r="CJ357" s="127"/>
      <c r="CK357" s="127"/>
    </row>
    <row r="358" spans="1:89">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c r="CG358" s="127"/>
      <c r="CH358" s="127"/>
      <c r="CI358" s="127"/>
      <c r="CJ358" s="127"/>
      <c r="CK358" s="127"/>
    </row>
    <row r="359" spans="1:89">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c r="CG359" s="127"/>
      <c r="CH359" s="127"/>
      <c r="CI359" s="127"/>
      <c r="CJ359" s="127"/>
      <c r="CK359" s="127"/>
    </row>
    <row r="360" spans="1:89">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c r="CG360" s="127"/>
      <c r="CH360" s="127"/>
      <c r="CI360" s="127"/>
      <c r="CJ360" s="127"/>
      <c r="CK360" s="127"/>
    </row>
    <row r="361" spans="1:89">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c r="CI361" s="127"/>
      <c r="CJ361" s="127"/>
      <c r="CK361" s="127"/>
    </row>
    <row r="362" spans="1:89">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c r="CG362" s="127"/>
      <c r="CH362" s="127"/>
      <c r="CI362" s="127"/>
      <c r="CJ362" s="127"/>
      <c r="CK362" s="127"/>
    </row>
    <row r="363" spans="1:89">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c r="CG363" s="127"/>
      <c r="CH363" s="127"/>
      <c r="CI363" s="127"/>
      <c r="CJ363" s="127"/>
      <c r="CK363" s="127"/>
    </row>
    <row r="364" spans="1:89">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c r="CG364" s="127"/>
      <c r="CH364" s="127"/>
      <c r="CI364" s="127"/>
      <c r="CJ364" s="127"/>
      <c r="CK364" s="127"/>
    </row>
    <row r="365" spans="1:89">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c r="CG365" s="127"/>
      <c r="CH365" s="127"/>
      <c r="CI365" s="127"/>
      <c r="CJ365" s="127"/>
      <c r="CK365" s="127"/>
    </row>
    <row r="366" spans="1:89">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c r="CG366" s="127"/>
      <c r="CH366" s="127"/>
      <c r="CI366" s="127"/>
      <c r="CJ366" s="127"/>
      <c r="CK366" s="127"/>
    </row>
    <row r="367" spans="1:89">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row>
    <row r="368" spans="1:89">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row>
    <row r="369" spans="1:89">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c r="CG369" s="127"/>
      <c r="CH369" s="127"/>
      <c r="CI369" s="127"/>
      <c r="CJ369" s="127"/>
      <c r="CK369" s="127"/>
    </row>
    <row r="370" spans="1:89">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c r="CG370" s="127"/>
      <c r="CH370" s="127"/>
      <c r="CI370" s="127"/>
      <c r="CJ370" s="127"/>
      <c r="CK370" s="127"/>
    </row>
    <row r="371" spans="1:89">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row>
    <row r="372" spans="1:89">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row>
    <row r="373" spans="1:89">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c r="CI373" s="127"/>
      <c r="CJ373" s="127"/>
      <c r="CK373" s="127"/>
    </row>
    <row r="374" spans="1:89">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c r="CG374" s="127"/>
      <c r="CH374" s="127"/>
      <c r="CI374" s="127"/>
      <c r="CJ374" s="127"/>
      <c r="CK374" s="127"/>
    </row>
    <row r="375" spans="1:89">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row>
    <row r="376" spans="1:89">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row>
    <row r="377" spans="1:89">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c r="CI377" s="127"/>
      <c r="CJ377" s="127"/>
      <c r="CK377" s="127"/>
    </row>
    <row r="378" spans="1:89">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c r="CI378" s="127"/>
      <c r="CJ378" s="127"/>
      <c r="CK378" s="127"/>
    </row>
    <row r="379" spans="1:89">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row>
    <row r="380" spans="1:89">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row>
    <row r="381" spans="1:89">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c r="CI381" s="127"/>
      <c r="CJ381" s="127"/>
      <c r="CK381" s="127"/>
    </row>
    <row r="382" spans="1:89">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c r="CI382" s="127"/>
      <c r="CJ382" s="127"/>
      <c r="CK382" s="127"/>
    </row>
    <row r="383" spans="1:89">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row>
    <row r="384" spans="1:89">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row>
    <row r="385" spans="1:89">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7"/>
    </row>
    <row r="386" spans="1:89">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c r="CG386" s="127"/>
      <c r="CH386" s="127"/>
      <c r="CI386" s="127"/>
      <c r="CJ386" s="127"/>
      <c r="CK386" s="127"/>
    </row>
    <row r="387" spans="1:89">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row>
    <row r="388" spans="1:89">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row>
    <row r="389" spans="1:89">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c r="CG389" s="127"/>
      <c r="CH389" s="127"/>
      <c r="CI389" s="127"/>
      <c r="CJ389" s="127"/>
      <c r="CK389" s="127"/>
    </row>
    <row r="390" spans="1:89">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c r="CG390" s="127"/>
      <c r="CH390" s="127"/>
      <c r="CI390" s="127"/>
      <c r="CJ390" s="127"/>
      <c r="CK390" s="127"/>
    </row>
    <row r="391" spans="1:89">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row>
    <row r="392" spans="1:89">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row>
    <row r="393" spans="1:89">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c r="CI393" s="127"/>
      <c r="CJ393" s="127"/>
      <c r="CK393" s="127"/>
    </row>
    <row r="394" spans="1:89">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c r="CG394" s="127"/>
      <c r="CH394" s="127"/>
      <c r="CI394" s="127"/>
      <c r="CJ394" s="127"/>
      <c r="CK394" s="127"/>
    </row>
    <row r="395" spans="1:89">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row>
    <row r="396" spans="1:89">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row>
    <row r="397" spans="1:89">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c r="CG397" s="127"/>
      <c r="CH397" s="127"/>
      <c r="CI397" s="127"/>
      <c r="CJ397" s="127"/>
      <c r="CK397" s="127"/>
    </row>
    <row r="398" spans="1:89">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c r="CG398" s="127"/>
      <c r="CH398" s="127"/>
      <c r="CI398" s="127"/>
      <c r="CJ398" s="127"/>
      <c r="CK398" s="127"/>
    </row>
    <row r="399" spans="1:89">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row>
    <row r="400" spans="1:89">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row>
    <row r="401" spans="1:89">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c r="CG401" s="127"/>
      <c r="CH401" s="127"/>
      <c r="CI401" s="127"/>
      <c r="CJ401" s="127"/>
      <c r="CK401" s="127"/>
    </row>
    <row r="402" spans="1:89">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7"/>
    </row>
    <row r="403" spans="1:89">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row>
    <row r="404" spans="1:89">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row>
    <row r="405" spans="1:89">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c r="CG405" s="127"/>
      <c r="CH405" s="127"/>
      <c r="CI405" s="127"/>
      <c r="CJ405" s="127"/>
      <c r="CK405" s="127"/>
    </row>
    <row r="406" spans="1:89">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c r="CG406" s="127"/>
      <c r="CH406" s="127"/>
      <c r="CI406" s="127"/>
      <c r="CJ406" s="127"/>
      <c r="CK406" s="127"/>
    </row>
    <row r="407" spans="1:89">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row>
    <row r="408" spans="1:89">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row>
    <row r="409" spans="1:89">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row>
    <row r="410" spans="1:89">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c r="CG410" s="127"/>
      <c r="CH410" s="127"/>
      <c r="CI410" s="127"/>
      <c r="CJ410" s="127"/>
      <c r="CK410" s="127"/>
    </row>
    <row r="411" spans="1:89">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c r="CG411" s="127"/>
      <c r="CH411" s="127"/>
      <c r="CI411" s="127"/>
      <c r="CJ411" s="127"/>
      <c r="CK411" s="127"/>
    </row>
    <row r="412" spans="1:89">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c r="CG412" s="127"/>
      <c r="CH412" s="127"/>
      <c r="CI412" s="127"/>
      <c r="CJ412" s="127"/>
      <c r="CK412" s="127"/>
    </row>
    <row r="413" spans="1:89">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c r="CI413" s="127"/>
      <c r="CJ413" s="127"/>
      <c r="CK413" s="127"/>
    </row>
    <row r="414" spans="1:89">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c r="CG414" s="127"/>
      <c r="CH414" s="127"/>
      <c r="CI414" s="127"/>
      <c r="CJ414" s="127"/>
      <c r="CK414" s="127"/>
    </row>
    <row r="415" spans="1:89">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c r="CG415" s="127"/>
      <c r="CH415" s="127"/>
      <c r="CI415" s="127"/>
      <c r="CJ415" s="127"/>
      <c r="CK415" s="127"/>
    </row>
    <row r="416" spans="1:89">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c r="CG416" s="127"/>
      <c r="CH416" s="127"/>
      <c r="CI416" s="127"/>
      <c r="CJ416" s="127"/>
      <c r="CK416" s="127"/>
    </row>
    <row r="417" spans="1:89">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c r="CG417" s="127"/>
      <c r="CH417" s="127"/>
      <c r="CI417" s="127"/>
      <c r="CJ417" s="127"/>
      <c r="CK417" s="127"/>
    </row>
    <row r="418" spans="1:89">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c r="CG418" s="127"/>
      <c r="CH418" s="127"/>
      <c r="CI418" s="127"/>
      <c r="CJ418" s="127"/>
      <c r="CK418" s="127"/>
    </row>
    <row r="419" spans="1:89">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c r="CG419" s="127"/>
      <c r="CH419" s="127"/>
      <c r="CI419" s="127"/>
      <c r="CJ419" s="127"/>
      <c r="CK419" s="127"/>
    </row>
    <row r="420" spans="1:89">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c r="CG420" s="127"/>
      <c r="CH420" s="127"/>
      <c r="CI420" s="127"/>
      <c r="CJ420" s="127"/>
      <c r="CK420" s="127"/>
    </row>
    <row r="421" spans="1:89">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c r="CG421" s="127"/>
      <c r="CH421" s="127"/>
      <c r="CI421" s="127"/>
      <c r="CJ421" s="127"/>
      <c r="CK421" s="127"/>
    </row>
    <row r="422" spans="1:89">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c r="CG422" s="127"/>
      <c r="CH422" s="127"/>
      <c r="CI422" s="127"/>
      <c r="CJ422" s="127"/>
      <c r="CK422" s="127"/>
    </row>
    <row r="423" spans="1:89">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c r="CG423" s="127"/>
      <c r="CH423" s="127"/>
      <c r="CI423" s="127"/>
      <c r="CJ423" s="127"/>
      <c r="CK423" s="127"/>
    </row>
    <row r="424" spans="1:89">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c r="CG424" s="127"/>
      <c r="CH424" s="127"/>
      <c r="CI424" s="127"/>
      <c r="CJ424" s="127"/>
      <c r="CK424" s="127"/>
    </row>
    <row r="425" spans="1:89">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c r="CG425" s="127"/>
      <c r="CH425" s="127"/>
      <c r="CI425" s="127"/>
      <c r="CJ425" s="127"/>
      <c r="CK425" s="127"/>
    </row>
    <row r="426" spans="1:89">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c r="CG426" s="127"/>
      <c r="CH426" s="127"/>
      <c r="CI426" s="127"/>
      <c r="CJ426" s="127"/>
      <c r="CK426" s="127"/>
    </row>
    <row r="427" spans="1:89">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c r="CG427" s="127"/>
      <c r="CH427" s="127"/>
      <c r="CI427" s="127"/>
      <c r="CJ427" s="127"/>
      <c r="CK427" s="127"/>
    </row>
    <row r="428" spans="1:89">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c r="CG428" s="127"/>
      <c r="CH428" s="127"/>
      <c r="CI428" s="127"/>
      <c r="CJ428" s="127"/>
      <c r="CK428" s="127"/>
    </row>
    <row r="429" spans="1:89">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c r="CG429" s="127"/>
      <c r="CH429" s="127"/>
      <c r="CI429" s="127"/>
      <c r="CJ429" s="127"/>
      <c r="CK429" s="127"/>
    </row>
    <row r="430" spans="1:89">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c r="CG430" s="127"/>
      <c r="CH430" s="127"/>
      <c r="CI430" s="127"/>
      <c r="CJ430" s="127"/>
      <c r="CK430" s="127"/>
    </row>
    <row r="431" spans="1:89">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c r="CG431" s="127"/>
      <c r="CH431" s="127"/>
      <c r="CI431" s="127"/>
      <c r="CJ431" s="127"/>
      <c r="CK431" s="127"/>
    </row>
    <row r="432" spans="1:89">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c r="CG432" s="127"/>
      <c r="CH432" s="127"/>
      <c r="CI432" s="127"/>
      <c r="CJ432" s="127"/>
      <c r="CK432" s="127"/>
    </row>
    <row r="433" spans="1:89">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c r="CG433" s="127"/>
      <c r="CH433" s="127"/>
      <c r="CI433" s="127"/>
      <c r="CJ433" s="127"/>
      <c r="CK433" s="127"/>
    </row>
    <row r="434" spans="1:89">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row>
    <row r="435" spans="1:89">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row>
    <row r="436" spans="1:89">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c r="CG436" s="127"/>
      <c r="CH436" s="127"/>
      <c r="CI436" s="127"/>
      <c r="CJ436" s="127"/>
      <c r="CK436" s="127"/>
    </row>
    <row r="437" spans="1:89">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c r="CG437" s="127"/>
      <c r="CH437" s="127"/>
      <c r="CI437" s="127"/>
      <c r="CJ437" s="127"/>
      <c r="CK437" s="127"/>
    </row>
    <row r="438" spans="1:89">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row>
    <row r="439" spans="1:89">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row>
    <row r="440" spans="1:89">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c r="CG440" s="127"/>
      <c r="CH440" s="127"/>
      <c r="CI440" s="127"/>
      <c r="CJ440" s="127"/>
      <c r="CK440" s="127"/>
    </row>
    <row r="441" spans="1:89">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c r="CG441" s="127"/>
      <c r="CH441" s="127"/>
      <c r="CI441" s="127"/>
      <c r="CJ441" s="127"/>
      <c r="CK441" s="127"/>
    </row>
    <row r="442" spans="1:89">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row>
    <row r="443" spans="1:89">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row>
    <row r="444" spans="1:89">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c r="CG444" s="127"/>
      <c r="CH444" s="127"/>
      <c r="CI444" s="127"/>
      <c r="CJ444" s="127"/>
      <c r="CK444" s="127"/>
    </row>
    <row r="445" spans="1:89">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c r="CG445" s="127"/>
      <c r="CH445" s="127"/>
      <c r="CI445" s="127"/>
      <c r="CJ445" s="127"/>
      <c r="CK445" s="127"/>
    </row>
    <row r="446" spans="1:89">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row>
    <row r="447" spans="1:89">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row>
    <row r="448" spans="1:89">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c r="CI448" s="127"/>
      <c r="CJ448" s="127"/>
      <c r="CK448" s="127"/>
    </row>
    <row r="449" spans="1:89">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c r="CG449" s="127"/>
      <c r="CH449" s="127"/>
      <c r="CI449" s="127"/>
      <c r="CJ449" s="127"/>
      <c r="CK449" s="127"/>
    </row>
    <row r="450" spans="1:89">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row>
    <row r="451" spans="1:89">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row>
    <row r="452" spans="1:89">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c r="CG452" s="127"/>
      <c r="CH452" s="127"/>
      <c r="CI452" s="127"/>
      <c r="CJ452" s="127"/>
      <c r="CK452" s="127"/>
    </row>
    <row r="453" spans="1:89">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c r="CG453" s="127"/>
      <c r="CH453" s="127"/>
      <c r="CI453" s="127"/>
      <c r="CJ453" s="127"/>
      <c r="CK453" s="127"/>
    </row>
    <row r="454" spans="1:89">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row>
    <row r="455" spans="1:89">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row>
    <row r="456" spans="1:89">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c r="CI456" s="127"/>
      <c r="CJ456" s="127"/>
      <c r="CK456" s="127"/>
    </row>
    <row r="457" spans="1:89">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c r="CG457" s="127"/>
      <c r="CH457" s="127"/>
      <c r="CI457" s="127"/>
      <c r="CJ457" s="127"/>
      <c r="CK457" s="127"/>
    </row>
    <row r="458" spans="1:89">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row>
    <row r="459" spans="1:89">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row>
    <row r="460" spans="1:89">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c r="CG460" s="127"/>
      <c r="CH460" s="127"/>
      <c r="CI460" s="127"/>
      <c r="CJ460" s="127"/>
      <c r="CK460" s="127"/>
    </row>
    <row r="461" spans="1:89">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c r="CI461" s="127"/>
      <c r="CJ461" s="127"/>
      <c r="CK461" s="127"/>
    </row>
    <row r="462" spans="1:89">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row>
    <row r="463" spans="1:89">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row>
    <row r="464" spans="1:89">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c r="CI464" s="127"/>
      <c r="CJ464" s="127"/>
      <c r="CK464" s="127"/>
    </row>
    <row r="465" spans="1:89">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c r="CI465" s="127"/>
      <c r="CJ465" s="127"/>
      <c r="CK465" s="127"/>
    </row>
    <row r="466" spans="1:89">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row>
    <row r="467" spans="1:89">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row>
    <row r="468" spans="1:89">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row>
    <row r="469" spans="1:89">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c r="CI469" s="127"/>
      <c r="CJ469" s="127"/>
      <c r="CK469" s="127"/>
    </row>
    <row r="470" spans="1:89">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row>
    <row r="471" spans="1:89">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row>
    <row r="472" spans="1:89">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c r="CG472" s="127"/>
      <c r="CH472" s="127"/>
      <c r="CI472" s="127"/>
      <c r="CJ472" s="127"/>
      <c r="CK472" s="127"/>
    </row>
    <row r="473" spans="1:89">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c r="CG473" s="127"/>
      <c r="CH473" s="127"/>
      <c r="CI473" s="127"/>
      <c r="CJ473" s="127"/>
      <c r="CK473" s="127"/>
    </row>
    <row r="474" spans="1:89">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row>
    <row r="475" spans="1:89">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row>
    <row r="476" spans="1:89">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c r="CG476" s="127"/>
      <c r="CH476" s="127"/>
      <c r="CI476" s="127"/>
      <c r="CJ476" s="127"/>
      <c r="CK476" s="127"/>
    </row>
    <row r="477" spans="1:89">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row>
    <row r="478" spans="1:89">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row>
    <row r="479" spans="1:89">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c r="CI479" s="127"/>
      <c r="CJ479" s="127"/>
      <c r="CK479" s="127"/>
    </row>
    <row r="480" spans="1:89">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c r="CG480" s="127"/>
      <c r="CH480" s="127"/>
      <c r="CI480" s="127"/>
      <c r="CJ480" s="127"/>
      <c r="CK480" s="127"/>
    </row>
    <row r="481" spans="1:89">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c r="CG481" s="127"/>
      <c r="CH481" s="127"/>
      <c r="CI481" s="127"/>
      <c r="CJ481" s="127"/>
      <c r="CK481" s="127"/>
    </row>
    <row r="482" spans="1:89">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c r="CG482" s="127"/>
      <c r="CH482" s="127"/>
      <c r="CI482" s="127"/>
      <c r="CJ482" s="127"/>
      <c r="CK482" s="127"/>
    </row>
    <row r="483" spans="1:89">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c r="CG483" s="127"/>
      <c r="CH483" s="127"/>
      <c r="CI483" s="127"/>
      <c r="CJ483" s="127"/>
      <c r="CK483" s="127"/>
    </row>
    <row r="484" spans="1:89">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c r="CG484" s="127"/>
      <c r="CH484" s="127"/>
      <c r="CI484" s="127"/>
      <c r="CJ484" s="127"/>
      <c r="CK484" s="127"/>
    </row>
    <row r="485" spans="1:89">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c r="CI485" s="127"/>
      <c r="CJ485" s="127"/>
      <c r="CK485" s="127"/>
    </row>
    <row r="486" spans="1:89">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c r="CI486" s="127"/>
      <c r="CJ486" s="127"/>
      <c r="CK486" s="127"/>
    </row>
    <row r="487" spans="1:89">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c r="CG487" s="127"/>
      <c r="CH487" s="127"/>
      <c r="CI487" s="127"/>
      <c r="CJ487" s="127"/>
      <c r="CK487" s="127"/>
    </row>
    <row r="488" spans="1:89">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c r="CI488" s="127"/>
      <c r="CJ488" s="127"/>
      <c r="CK488" s="127"/>
    </row>
    <row r="489" spans="1:89">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c r="CG489" s="127"/>
      <c r="CH489" s="127"/>
      <c r="CI489" s="127"/>
      <c r="CJ489" s="127"/>
      <c r="CK489" s="127"/>
    </row>
    <row r="490" spans="1:89">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c r="CG490" s="127"/>
      <c r="CH490" s="127"/>
      <c r="CI490" s="127"/>
      <c r="CJ490" s="127"/>
      <c r="CK490" s="127"/>
    </row>
    <row r="491" spans="1:89">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c r="CG491" s="127"/>
      <c r="CH491" s="127"/>
      <c r="CI491" s="127"/>
      <c r="CJ491" s="127"/>
      <c r="CK491" s="127"/>
    </row>
    <row r="492" spans="1:89">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c r="CG492" s="127"/>
      <c r="CH492" s="127"/>
      <c r="CI492" s="127"/>
      <c r="CJ492" s="127"/>
      <c r="CK492" s="127"/>
    </row>
    <row r="493" spans="1:89">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c r="CG493" s="127"/>
      <c r="CH493" s="127"/>
      <c r="CI493" s="127"/>
      <c r="CJ493" s="127"/>
      <c r="CK493" s="127"/>
    </row>
    <row r="494" spans="1:89">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c r="CG494" s="127"/>
      <c r="CH494" s="127"/>
      <c r="CI494" s="127"/>
      <c r="CJ494" s="127"/>
      <c r="CK494" s="127"/>
    </row>
    <row r="495" spans="1:89">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c r="CG495" s="127"/>
      <c r="CH495" s="127"/>
      <c r="CI495" s="127"/>
      <c r="CJ495" s="127"/>
      <c r="CK495" s="127"/>
    </row>
    <row r="496" spans="1:89">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c r="CG496" s="127"/>
      <c r="CH496" s="127"/>
      <c r="CI496" s="127"/>
      <c r="CJ496" s="127"/>
      <c r="CK496" s="127"/>
    </row>
    <row r="497" spans="1:89">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c r="CG497" s="127"/>
      <c r="CH497" s="127"/>
      <c r="CI497" s="127"/>
      <c r="CJ497" s="127"/>
      <c r="CK497" s="127"/>
    </row>
    <row r="498" spans="1:89">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c r="CI498" s="127"/>
      <c r="CJ498" s="127"/>
      <c r="CK498" s="127"/>
    </row>
    <row r="499" spans="1:89">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c r="CG499" s="127"/>
      <c r="CH499" s="127"/>
      <c r="CI499" s="127"/>
      <c r="CJ499" s="127"/>
      <c r="CK499" s="127"/>
    </row>
    <row r="500" spans="1:89">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c r="CG500" s="127"/>
      <c r="CH500" s="127"/>
      <c r="CI500" s="127"/>
      <c r="CJ500" s="127"/>
      <c r="CK500" s="127"/>
    </row>
    <row r="501" spans="1:89">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row>
    <row r="502" spans="1:89">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row>
    <row r="503" spans="1:89">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c r="CG503" s="127"/>
      <c r="CH503" s="127"/>
      <c r="CI503" s="127"/>
      <c r="CJ503" s="127"/>
      <c r="CK503" s="127"/>
    </row>
    <row r="504" spans="1:89">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c r="CG504" s="127"/>
      <c r="CH504" s="127"/>
      <c r="CI504" s="127"/>
      <c r="CJ504" s="127"/>
      <c r="CK504" s="127"/>
    </row>
    <row r="505" spans="1:89">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row>
    <row r="506" spans="1:89">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row>
    <row r="507" spans="1:89">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c r="CG507" s="127"/>
      <c r="CH507" s="127"/>
      <c r="CI507" s="127"/>
      <c r="CJ507" s="127"/>
      <c r="CK507" s="127"/>
    </row>
    <row r="508" spans="1:89">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c r="CG508" s="127"/>
      <c r="CH508" s="127"/>
      <c r="CI508" s="127"/>
      <c r="CJ508" s="127"/>
      <c r="CK508" s="127"/>
    </row>
    <row r="509" spans="1:89">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row>
    <row r="510" spans="1:89">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row>
    <row r="511" spans="1:89">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c r="CG511" s="127"/>
      <c r="CH511" s="127"/>
      <c r="CI511" s="127"/>
      <c r="CJ511" s="127"/>
      <c r="CK511" s="127"/>
    </row>
    <row r="512" spans="1:89">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c r="CG512" s="127"/>
      <c r="CH512" s="127"/>
      <c r="CI512" s="127"/>
      <c r="CJ512" s="127"/>
      <c r="CK512" s="127"/>
    </row>
    <row r="513" spans="1:89">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row>
    <row r="514" spans="1:89">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row>
    <row r="515" spans="1:89">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c r="CG515" s="127"/>
      <c r="CH515" s="127"/>
      <c r="CI515" s="127"/>
      <c r="CJ515" s="127"/>
      <c r="CK515" s="127"/>
    </row>
    <row r="516" spans="1:89">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c r="CG516" s="127"/>
      <c r="CH516" s="127"/>
      <c r="CI516" s="127"/>
      <c r="CJ516" s="127"/>
      <c r="CK516" s="127"/>
    </row>
    <row r="517" spans="1:89">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row>
    <row r="518" spans="1:89">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row>
    <row r="519" spans="1:89">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c r="CI519" s="127"/>
      <c r="CJ519" s="127"/>
      <c r="CK519" s="127"/>
    </row>
    <row r="520" spans="1:89">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c r="CG520" s="127"/>
      <c r="CH520" s="127"/>
      <c r="CI520" s="127"/>
      <c r="CJ520" s="127"/>
      <c r="CK520" s="127"/>
    </row>
    <row r="521" spans="1:89">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row>
    <row r="522" spans="1:89">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row>
    <row r="523" spans="1:89">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c r="CG523" s="127"/>
      <c r="CH523" s="127"/>
      <c r="CI523" s="127"/>
      <c r="CJ523" s="127"/>
      <c r="CK523" s="127"/>
    </row>
    <row r="524" spans="1:89">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c r="CG524" s="127"/>
      <c r="CH524" s="127"/>
      <c r="CI524" s="127"/>
      <c r="CJ524" s="127"/>
      <c r="CK524" s="127"/>
    </row>
    <row r="525" spans="1:89">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row>
    <row r="526" spans="1:89">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row>
    <row r="527" spans="1:89">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c r="CG527" s="127"/>
      <c r="CH527" s="127"/>
      <c r="CI527" s="127"/>
      <c r="CJ527" s="127"/>
      <c r="CK527" s="127"/>
    </row>
    <row r="528" spans="1:89">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c r="CG528" s="127"/>
      <c r="CH528" s="127"/>
      <c r="CI528" s="127"/>
      <c r="CJ528" s="127"/>
      <c r="CK528" s="127"/>
    </row>
    <row r="529" spans="1:89">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row>
    <row r="530" spans="1:89">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row>
    <row r="531" spans="1:89">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c r="CG531" s="127"/>
      <c r="CH531" s="127"/>
      <c r="CI531" s="127"/>
      <c r="CJ531" s="127"/>
      <c r="CK531" s="127"/>
    </row>
    <row r="532" spans="1:89">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c r="CG532" s="127"/>
      <c r="CH532" s="127"/>
      <c r="CI532" s="127"/>
      <c r="CJ532" s="127"/>
      <c r="CK532" s="127"/>
    </row>
    <row r="533" spans="1:89">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row>
    <row r="534" spans="1:89">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row>
    <row r="535" spans="1:89">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c r="CG535" s="127"/>
      <c r="CH535" s="127"/>
      <c r="CI535" s="127"/>
      <c r="CJ535" s="127"/>
      <c r="CK535" s="127"/>
    </row>
    <row r="536" spans="1:89">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c r="CG536" s="127"/>
      <c r="CH536" s="127"/>
      <c r="CI536" s="127"/>
      <c r="CJ536" s="127"/>
      <c r="CK536" s="127"/>
    </row>
    <row r="537" spans="1:89">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row>
    <row r="538" spans="1:89">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row>
    <row r="539" spans="1:89">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c r="CG539" s="127"/>
      <c r="CH539" s="127"/>
      <c r="CI539" s="127"/>
      <c r="CJ539" s="127"/>
      <c r="CK539" s="127"/>
    </row>
    <row r="540" spans="1:89">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c r="CG540" s="127"/>
      <c r="CH540" s="127"/>
      <c r="CI540" s="127"/>
      <c r="CJ540" s="127"/>
      <c r="CK540" s="127"/>
    </row>
    <row r="541" spans="1:89">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row>
    <row r="542" spans="1:89">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row>
    <row r="543" spans="1:89">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c r="CI543" s="127"/>
      <c r="CJ543" s="127"/>
      <c r="CK543" s="127"/>
    </row>
    <row r="544" spans="1:89">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c r="CG544" s="127"/>
      <c r="CH544" s="127"/>
      <c r="CI544" s="127"/>
      <c r="CJ544" s="127"/>
      <c r="CK544" s="127"/>
    </row>
    <row r="545" spans="1:89">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row>
    <row r="546" spans="1:89">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c r="CI546" s="127"/>
      <c r="CJ546" s="127"/>
      <c r="CK546" s="127"/>
    </row>
    <row r="547" spans="1:89">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row>
    <row r="548" spans="1:89">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row>
    <row r="549" spans="1:89">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c r="CI549" s="127"/>
      <c r="CJ549" s="127"/>
      <c r="CK549" s="127"/>
    </row>
    <row r="550" spans="1:89">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row>
    <row r="551" spans="1:89">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c r="CI551" s="127"/>
      <c r="CJ551" s="127"/>
      <c r="CK551" s="127"/>
    </row>
    <row r="552" spans="1:89">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c r="CI552" s="127"/>
      <c r="CJ552" s="127"/>
      <c r="CK552" s="127"/>
    </row>
    <row r="553" spans="1:89">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row>
    <row r="554" spans="1:89">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c r="CG554" s="127"/>
      <c r="CH554" s="127"/>
      <c r="CI554" s="127"/>
      <c r="CJ554" s="127"/>
      <c r="CK554" s="127"/>
    </row>
    <row r="555" spans="1:89">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c r="CG555" s="127"/>
      <c r="CH555" s="127"/>
      <c r="CI555" s="127"/>
      <c r="CJ555" s="127"/>
      <c r="CK555" s="127"/>
    </row>
    <row r="556" spans="1:89">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c r="CG556" s="127"/>
      <c r="CH556" s="127"/>
      <c r="CI556" s="127"/>
      <c r="CJ556" s="127"/>
      <c r="CK556" s="127"/>
    </row>
    <row r="557" spans="1:89">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c r="CG557" s="127"/>
      <c r="CH557" s="127"/>
      <c r="CI557" s="127"/>
      <c r="CJ557" s="127"/>
      <c r="CK557" s="127"/>
    </row>
    <row r="558" spans="1:89">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c r="CG558" s="127"/>
      <c r="CH558" s="127"/>
      <c r="CI558" s="127"/>
      <c r="CJ558" s="127"/>
      <c r="CK558" s="127"/>
    </row>
    <row r="559" spans="1:89">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c r="CG559" s="127"/>
      <c r="CH559" s="127"/>
      <c r="CI559" s="127"/>
      <c r="CJ559" s="127"/>
      <c r="CK559" s="127"/>
    </row>
    <row r="560" spans="1:89">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c r="CG560" s="127"/>
      <c r="CH560" s="127"/>
      <c r="CI560" s="127"/>
      <c r="CJ560" s="127"/>
      <c r="CK560" s="127"/>
    </row>
    <row r="561" spans="1:89">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c r="CG561" s="127"/>
      <c r="CH561" s="127"/>
      <c r="CI561" s="127"/>
      <c r="CJ561" s="127"/>
      <c r="CK561" s="127"/>
    </row>
    <row r="562" spans="1:89">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c r="CG562" s="127"/>
      <c r="CH562" s="127"/>
      <c r="CI562" s="127"/>
      <c r="CJ562" s="127"/>
      <c r="CK562" s="127"/>
    </row>
    <row r="563" spans="1:89">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c r="CI563" s="127"/>
      <c r="CJ563" s="127"/>
      <c r="CK563" s="127"/>
    </row>
    <row r="564" spans="1:89">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c r="CG564" s="127"/>
      <c r="CH564" s="127"/>
      <c r="CI564" s="127"/>
      <c r="CJ564" s="127"/>
      <c r="CK564" s="127"/>
    </row>
    <row r="565" spans="1:89">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c r="CG565" s="127"/>
      <c r="CH565" s="127"/>
      <c r="CI565" s="127"/>
      <c r="CJ565" s="127"/>
      <c r="CK565" s="127"/>
    </row>
    <row r="566" spans="1:89">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c r="CG566" s="127"/>
      <c r="CH566" s="127"/>
      <c r="CI566" s="127"/>
      <c r="CJ566" s="127"/>
      <c r="CK566" s="127"/>
    </row>
    <row r="567" spans="1:89">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c r="CG567" s="127"/>
      <c r="CH567" s="127"/>
      <c r="CI567" s="127"/>
      <c r="CJ567" s="127"/>
      <c r="CK567" s="127"/>
    </row>
    <row r="568" spans="1:89">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row>
    <row r="569" spans="1:89">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row>
    <row r="570" spans="1:89">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c r="CI570" s="127"/>
      <c r="CJ570" s="127"/>
      <c r="CK570" s="127"/>
    </row>
    <row r="571" spans="1:89">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c r="CG571" s="127"/>
      <c r="CH571" s="127"/>
      <c r="CI571" s="127"/>
      <c r="CJ571" s="127"/>
      <c r="CK571" s="127"/>
    </row>
    <row r="572" spans="1:89">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row>
    <row r="573" spans="1:89">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row>
    <row r="574" spans="1:89">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c r="CG574" s="127"/>
      <c r="CH574" s="127"/>
      <c r="CI574" s="127"/>
      <c r="CJ574" s="127"/>
      <c r="CK574" s="127"/>
    </row>
    <row r="575" spans="1:89">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c r="CG575" s="127"/>
      <c r="CH575" s="127"/>
      <c r="CI575" s="127"/>
      <c r="CJ575" s="127"/>
      <c r="CK575" s="127"/>
    </row>
    <row r="576" spans="1:89">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row>
    <row r="577" spans="1:89">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row>
    <row r="578" spans="1:89">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c r="CG578" s="127"/>
      <c r="CH578" s="127"/>
      <c r="CI578" s="127"/>
      <c r="CJ578" s="127"/>
      <c r="CK578" s="127"/>
    </row>
    <row r="579" spans="1:89">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c r="CG579" s="127"/>
      <c r="CH579" s="127"/>
      <c r="CI579" s="127"/>
      <c r="CJ579" s="127"/>
      <c r="CK579" s="127"/>
    </row>
    <row r="580" spans="1:89">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row>
    <row r="581" spans="1:89">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row>
    <row r="582" spans="1:89">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c r="CG582" s="127"/>
      <c r="CH582" s="127"/>
      <c r="CI582" s="127"/>
      <c r="CJ582" s="127"/>
      <c r="CK582" s="127"/>
    </row>
    <row r="583" spans="1:89">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c r="CI583" s="127"/>
      <c r="CJ583" s="127"/>
      <c r="CK583" s="127"/>
    </row>
    <row r="584" spans="1:89">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row>
    <row r="585" spans="1:89">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row>
    <row r="586" spans="1:89">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c r="CG586" s="127"/>
      <c r="CH586" s="127"/>
      <c r="CI586" s="127"/>
      <c r="CJ586" s="127"/>
      <c r="CK586" s="127"/>
    </row>
    <row r="587" spans="1:89">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c r="CG587" s="127"/>
      <c r="CH587" s="127"/>
      <c r="CI587" s="127"/>
      <c r="CJ587" s="127"/>
      <c r="CK587" s="127"/>
    </row>
    <row r="588" spans="1:89">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row>
    <row r="589" spans="1:89">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row>
    <row r="590" spans="1:89">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row>
    <row r="591" spans="1:89">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c r="CG591" s="127"/>
      <c r="CH591" s="127"/>
      <c r="CI591" s="127"/>
      <c r="CJ591" s="127"/>
      <c r="CK591" s="127"/>
    </row>
    <row r="592" spans="1:89">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row>
    <row r="593" spans="1:89">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row>
    <row r="594" spans="1:89">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c r="CG594" s="127"/>
      <c r="CH594" s="127"/>
      <c r="CI594" s="127"/>
      <c r="CJ594" s="127"/>
      <c r="CK594" s="127"/>
    </row>
    <row r="595" spans="1:89">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c r="CG595" s="127"/>
      <c r="CH595" s="127"/>
      <c r="CI595" s="127"/>
      <c r="CJ595" s="127"/>
      <c r="CK595" s="127"/>
    </row>
    <row r="596" spans="1:89">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row>
    <row r="597" spans="1:89">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row>
    <row r="598" spans="1:89">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c r="CG598" s="127"/>
      <c r="CH598" s="127"/>
      <c r="CI598" s="127"/>
      <c r="CJ598" s="127"/>
      <c r="CK598" s="127"/>
    </row>
    <row r="599" spans="1:89">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c r="CJ599" s="127"/>
      <c r="CK599" s="127"/>
    </row>
    <row r="600" spans="1:89">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row>
    <row r="601" spans="1:89">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row>
    <row r="602" spans="1:89">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c r="CG602" s="127"/>
      <c r="CH602" s="127"/>
      <c r="CI602" s="127"/>
      <c r="CJ602" s="127"/>
      <c r="CK602" s="127"/>
    </row>
    <row r="603" spans="1:89">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c r="CG603" s="127"/>
      <c r="CH603" s="127"/>
      <c r="CI603" s="127"/>
      <c r="CJ603" s="127"/>
      <c r="CK603" s="127"/>
    </row>
    <row r="604" spans="1:89">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row>
    <row r="605" spans="1:89">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row>
    <row r="606" spans="1:89">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c r="CG606" s="127"/>
      <c r="CH606" s="127"/>
      <c r="CI606" s="127"/>
      <c r="CJ606" s="127"/>
      <c r="CK606" s="127"/>
    </row>
    <row r="607" spans="1:89">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c r="CG607" s="127"/>
      <c r="CH607" s="127"/>
      <c r="CI607" s="127"/>
      <c r="CJ607" s="127"/>
      <c r="CK607" s="127"/>
    </row>
    <row r="608" spans="1:89">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row>
    <row r="609" spans="1:89">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row>
    <row r="610" spans="1:89">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c r="CG610" s="127"/>
      <c r="CH610" s="127"/>
      <c r="CI610" s="127"/>
      <c r="CJ610" s="127"/>
      <c r="CK610" s="127"/>
    </row>
    <row r="611" spans="1:89">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c r="CG611" s="127"/>
      <c r="CH611" s="127"/>
      <c r="CI611" s="127"/>
      <c r="CJ611" s="127"/>
      <c r="CK611" s="127"/>
    </row>
    <row r="612" spans="1:89">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c r="CG612" s="127"/>
      <c r="CH612" s="127"/>
      <c r="CI612" s="127"/>
      <c r="CJ612" s="127"/>
      <c r="CK612" s="127"/>
    </row>
    <row r="613" spans="1:89">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c r="CI613" s="127"/>
      <c r="CJ613" s="127"/>
      <c r="CK613" s="127"/>
    </row>
    <row r="614" spans="1:89">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c r="CG614" s="127"/>
      <c r="CH614" s="127"/>
      <c r="CI614" s="127"/>
      <c r="CJ614" s="127"/>
      <c r="CK614" s="127"/>
    </row>
    <row r="615" spans="1:89">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c r="CG615" s="127"/>
      <c r="CH615" s="127"/>
      <c r="CI615" s="127"/>
      <c r="CJ615" s="127"/>
      <c r="CK615" s="127"/>
    </row>
    <row r="616" spans="1:89">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c r="CJ616" s="127"/>
      <c r="CK616" s="127"/>
    </row>
    <row r="617" spans="1:89">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c r="CG617" s="127"/>
      <c r="CH617" s="127"/>
      <c r="CI617" s="127"/>
      <c r="CJ617" s="127"/>
      <c r="CK617" s="127"/>
    </row>
    <row r="618" spans="1:89">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c r="CG618" s="127"/>
      <c r="CH618" s="127"/>
      <c r="CI618" s="127"/>
      <c r="CJ618" s="127"/>
      <c r="CK618" s="127"/>
    </row>
    <row r="619" spans="1:89">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c r="CG619" s="127"/>
      <c r="CH619" s="127"/>
      <c r="CI619" s="127"/>
      <c r="CJ619" s="127"/>
      <c r="CK619" s="127"/>
    </row>
    <row r="620" spans="1:89">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c r="CG620" s="127"/>
      <c r="CH620" s="127"/>
      <c r="CI620" s="127"/>
      <c r="CJ620" s="127"/>
      <c r="CK620" s="127"/>
    </row>
    <row r="621" spans="1:89">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c r="CG621" s="127"/>
      <c r="CH621" s="127"/>
      <c r="CI621" s="127"/>
      <c r="CJ621" s="127"/>
      <c r="CK621" s="127"/>
    </row>
    <row r="622" spans="1:89">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c r="CG622" s="127"/>
      <c r="CH622" s="127"/>
      <c r="CI622" s="127"/>
      <c r="CJ622" s="127"/>
      <c r="CK622" s="127"/>
    </row>
    <row r="623" spans="1:89">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c r="CG623" s="127"/>
      <c r="CH623" s="127"/>
      <c r="CI623" s="127"/>
      <c r="CJ623" s="127"/>
      <c r="CK623" s="127"/>
    </row>
    <row r="624" spans="1:89">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c r="CG624" s="127"/>
      <c r="CH624" s="127"/>
      <c r="CI624" s="127"/>
      <c r="CJ624" s="127"/>
      <c r="CK624" s="127"/>
    </row>
    <row r="625" spans="1:89">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c r="CG625" s="127"/>
      <c r="CH625" s="127"/>
      <c r="CI625" s="127"/>
      <c r="CJ625" s="127"/>
      <c r="CK625" s="127"/>
    </row>
    <row r="626" spans="1:89">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c r="CG626" s="127"/>
      <c r="CH626" s="127"/>
      <c r="CI626" s="127"/>
      <c r="CJ626" s="127"/>
      <c r="CK626" s="127"/>
    </row>
    <row r="627" spans="1:89">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c r="CG627" s="127"/>
      <c r="CH627" s="127"/>
      <c r="CI627" s="127"/>
      <c r="CJ627" s="127"/>
      <c r="CK627" s="127"/>
    </row>
    <row r="628" spans="1:89">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c r="CG628" s="127"/>
      <c r="CH628" s="127"/>
      <c r="CI628" s="127"/>
      <c r="CJ628" s="127"/>
      <c r="CK628" s="127"/>
    </row>
    <row r="629" spans="1:89">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c r="CG629" s="127"/>
      <c r="CH629" s="127"/>
      <c r="CI629" s="127"/>
      <c r="CJ629" s="127"/>
      <c r="CK629" s="127"/>
    </row>
    <row r="630" spans="1:89">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c r="CG630" s="127"/>
      <c r="CH630" s="127"/>
      <c r="CI630" s="127"/>
      <c r="CJ630" s="127"/>
      <c r="CK630" s="127"/>
    </row>
    <row r="631" spans="1:89">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c r="CG631" s="127"/>
      <c r="CH631" s="127"/>
      <c r="CI631" s="127"/>
      <c r="CJ631" s="127"/>
      <c r="CK631" s="127"/>
    </row>
    <row r="632" spans="1:89">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c r="CG632" s="127"/>
      <c r="CH632" s="127"/>
      <c r="CI632" s="127"/>
      <c r="CJ632" s="127"/>
      <c r="CK632" s="127"/>
    </row>
    <row r="633" spans="1:89">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c r="CG633" s="127"/>
      <c r="CH633" s="127"/>
      <c r="CI633" s="127"/>
      <c r="CJ633" s="127"/>
      <c r="CK633" s="127"/>
    </row>
    <row r="634" spans="1:89">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c r="CG634" s="127"/>
      <c r="CH634" s="127"/>
      <c r="CI634" s="127"/>
      <c r="CJ634" s="127"/>
      <c r="CK634" s="127"/>
    </row>
    <row r="635" spans="1:89">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row>
    <row r="636" spans="1:89">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row>
    <row r="637" spans="1:89">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c r="CG637" s="127"/>
      <c r="CH637" s="127"/>
      <c r="CI637" s="127"/>
      <c r="CJ637" s="127"/>
      <c r="CK637" s="127"/>
    </row>
    <row r="638" spans="1:89">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c r="CG638" s="127"/>
      <c r="CH638" s="127"/>
      <c r="CI638" s="127"/>
      <c r="CJ638" s="127"/>
      <c r="CK638" s="127"/>
    </row>
    <row r="639" spans="1:89">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row>
    <row r="640" spans="1:89">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row>
    <row r="641" spans="1:89">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c r="CG641" s="127"/>
      <c r="CH641" s="127"/>
      <c r="CI641" s="127"/>
      <c r="CJ641" s="127"/>
      <c r="CK641" s="127"/>
    </row>
    <row r="642" spans="1:89">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c r="CG642" s="127"/>
      <c r="CH642" s="127"/>
      <c r="CI642" s="127"/>
      <c r="CJ642" s="127"/>
      <c r="CK642" s="127"/>
    </row>
    <row r="643" spans="1:89">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row>
    <row r="644" spans="1:89">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row>
    <row r="645" spans="1:89">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c r="CG645" s="127"/>
      <c r="CH645" s="127"/>
      <c r="CI645" s="127"/>
      <c r="CJ645" s="127"/>
      <c r="CK645" s="127"/>
    </row>
    <row r="646" spans="1:89">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c r="CG646" s="127"/>
      <c r="CH646" s="127"/>
      <c r="CI646" s="127"/>
      <c r="CJ646" s="127"/>
      <c r="CK646" s="127"/>
    </row>
    <row r="647" spans="1:89">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row>
    <row r="648" spans="1:89">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row>
    <row r="649" spans="1:89">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c r="CG649" s="127"/>
      <c r="CH649" s="127"/>
      <c r="CI649" s="127"/>
      <c r="CJ649" s="127"/>
      <c r="CK649" s="127"/>
    </row>
    <row r="650" spans="1:89">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c r="CG650" s="127"/>
      <c r="CH650" s="127"/>
      <c r="CI650" s="127"/>
      <c r="CJ650" s="127"/>
      <c r="CK650" s="127"/>
    </row>
    <row r="651" spans="1:89">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row>
    <row r="652" spans="1:89">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row>
    <row r="653" spans="1:89">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c r="CG653" s="127"/>
      <c r="CH653" s="127"/>
      <c r="CI653" s="127"/>
      <c r="CJ653" s="127"/>
      <c r="CK653" s="127"/>
    </row>
    <row r="654" spans="1:89">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c r="CG654" s="127"/>
      <c r="CH654" s="127"/>
      <c r="CI654" s="127"/>
      <c r="CJ654" s="127"/>
      <c r="CK654" s="127"/>
    </row>
    <row r="655" spans="1:89">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row>
    <row r="656" spans="1:89">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row>
    <row r="657" spans="1:89">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c r="CG657" s="127"/>
      <c r="CH657" s="127"/>
      <c r="CI657" s="127"/>
      <c r="CJ657" s="127"/>
      <c r="CK657" s="127"/>
    </row>
    <row r="658" spans="1:89">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c r="CG658" s="127"/>
      <c r="CH658" s="127"/>
      <c r="CI658" s="127"/>
      <c r="CJ658" s="127"/>
      <c r="CK658" s="127"/>
    </row>
    <row r="659" spans="1:89">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row>
    <row r="660" spans="1:89">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row>
    <row r="661" spans="1:89">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c r="CG661" s="127"/>
      <c r="CH661" s="127"/>
      <c r="CI661" s="127"/>
      <c r="CJ661" s="127"/>
      <c r="CK661" s="127"/>
    </row>
    <row r="662" spans="1:89">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c r="CG662" s="127"/>
      <c r="CH662" s="127"/>
      <c r="CI662" s="127"/>
      <c r="CJ662" s="127"/>
      <c r="CK662" s="127"/>
    </row>
    <row r="663" spans="1:89">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row>
    <row r="664" spans="1:89">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row>
    <row r="665" spans="1:89">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c r="CG665" s="127"/>
      <c r="CH665" s="127"/>
      <c r="CI665" s="127"/>
      <c r="CJ665" s="127"/>
      <c r="CK665" s="127"/>
    </row>
    <row r="666" spans="1:89">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c r="CG666" s="127"/>
      <c r="CH666" s="127"/>
      <c r="CI666" s="127"/>
      <c r="CJ666" s="127"/>
      <c r="CK666" s="127"/>
    </row>
    <row r="667" spans="1:89">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row>
    <row r="668" spans="1:89">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row>
    <row r="669" spans="1:89">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c r="CG669" s="127"/>
      <c r="CH669" s="127"/>
      <c r="CI669" s="127"/>
      <c r="CJ669" s="127"/>
      <c r="CK669" s="127"/>
    </row>
    <row r="670" spans="1:89">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c r="CG670" s="127"/>
      <c r="CH670" s="127"/>
      <c r="CI670" s="127"/>
      <c r="CJ670" s="127"/>
      <c r="CK670" s="127"/>
    </row>
    <row r="671" spans="1:89">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row>
    <row r="672" spans="1:89">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row>
    <row r="673" spans="1:89">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c r="CG673" s="127"/>
      <c r="CH673" s="127"/>
      <c r="CI673" s="127"/>
      <c r="CJ673" s="127"/>
      <c r="CK673" s="127"/>
    </row>
    <row r="674" spans="1:89">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c r="CG674" s="127"/>
      <c r="CH674" s="127"/>
      <c r="CI674" s="127"/>
      <c r="CJ674" s="127"/>
      <c r="CK674" s="127"/>
    </row>
    <row r="675" spans="1:89">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row>
    <row r="676" spans="1:89">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row>
    <row r="677" spans="1:89">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c r="CG677" s="127"/>
      <c r="CH677" s="127"/>
      <c r="CI677" s="127"/>
      <c r="CJ677" s="127"/>
      <c r="CK677" s="127"/>
    </row>
    <row r="678" spans="1:89">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c r="CG678" s="127"/>
      <c r="CH678" s="127"/>
      <c r="CI678" s="127"/>
      <c r="CJ678" s="127"/>
      <c r="CK678" s="127"/>
    </row>
    <row r="679" spans="1:89">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7"/>
    </row>
    <row r="680" spans="1:89">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c r="CG680" s="127"/>
      <c r="CH680" s="127"/>
      <c r="CI680" s="127"/>
      <c r="CJ680" s="127"/>
      <c r="CK680" s="127"/>
    </row>
    <row r="681" spans="1:89">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c r="CI681" s="127"/>
      <c r="CJ681" s="127"/>
      <c r="CK681" s="127"/>
    </row>
    <row r="682" spans="1:89">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c r="CG682" s="127"/>
      <c r="CH682" s="127"/>
      <c r="CI682" s="127"/>
      <c r="CJ682" s="127"/>
      <c r="CK682" s="127"/>
    </row>
    <row r="683" spans="1:89">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c r="CG683" s="127"/>
      <c r="CH683" s="127"/>
      <c r="CI683" s="127"/>
      <c r="CJ683" s="127"/>
      <c r="CK683" s="127"/>
    </row>
    <row r="684" spans="1:89">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c r="CG684" s="127"/>
      <c r="CH684" s="127"/>
      <c r="CI684" s="127"/>
      <c r="CJ684" s="127"/>
      <c r="CK684" s="127"/>
    </row>
    <row r="685" spans="1:89">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c r="CG685" s="127"/>
      <c r="CH685" s="127"/>
      <c r="CI685" s="127"/>
      <c r="CJ685" s="127"/>
      <c r="CK685" s="127"/>
    </row>
    <row r="686" spans="1:89">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c r="CG686" s="127"/>
      <c r="CH686" s="127"/>
      <c r="CI686" s="127"/>
      <c r="CJ686" s="127"/>
      <c r="CK686" s="127"/>
    </row>
    <row r="687" spans="1:89">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c r="CG687" s="127"/>
      <c r="CH687" s="127"/>
      <c r="CI687" s="127"/>
      <c r="CJ687" s="127"/>
      <c r="CK687" s="127"/>
    </row>
    <row r="688" spans="1:89">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c r="CG688" s="127"/>
      <c r="CH688" s="127"/>
      <c r="CI688" s="127"/>
      <c r="CJ688" s="127"/>
      <c r="CK688" s="127"/>
    </row>
    <row r="689" spans="1:89">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c r="CG689" s="127"/>
      <c r="CH689" s="127"/>
      <c r="CI689" s="127"/>
      <c r="CJ689" s="127"/>
      <c r="CK689" s="127"/>
    </row>
    <row r="690" spans="1:89">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c r="CG690" s="127"/>
      <c r="CH690" s="127"/>
      <c r="CI690" s="127"/>
      <c r="CJ690" s="127"/>
      <c r="CK690" s="127"/>
    </row>
    <row r="691" spans="1:89">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c r="CG691" s="127"/>
      <c r="CH691" s="127"/>
      <c r="CI691" s="127"/>
      <c r="CJ691" s="127"/>
      <c r="CK691" s="127"/>
    </row>
    <row r="692" spans="1:89">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c r="CG692" s="127"/>
      <c r="CH692" s="127"/>
      <c r="CI692" s="127"/>
      <c r="CJ692" s="127"/>
      <c r="CK692" s="127"/>
    </row>
    <row r="693" spans="1:89">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c r="CG693" s="127"/>
      <c r="CH693" s="127"/>
      <c r="CI693" s="127"/>
      <c r="CJ693" s="127"/>
      <c r="CK693" s="127"/>
    </row>
    <row r="694" spans="1:89">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c r="CG694" s="127"/>
      <c r="CH694" s="127"/>
      <c r="CI694" s="127"/>
      <c r="CJ694" s="127"/>
      <c r="CK694" s="127"/>
    </row>
    <row r="695" spans="1:89">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c r="CG695" s="127"/>
      <c r="CH695" s="127"/>
      <c r="CI695" s="127"/>
      <c r="CJ695" s="127"/>
      <c r="CK695" s="127"/>
    </row>
    <row r="696" spans="1:89">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c r="CG696" s="127"/>
      <c r="CH696" s="127"/>
      <c r="CI696" s="127"/>
      <c r="CJ696" s="127"/>
      <c r="CK696" s="127"/>
    </row>
    <row r="697" spans="1:89">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c r="CG697" s="127"/>
      <c r="CH697" s="127"/>
      <c r="CI697" s="127"/>
      <c r="CJ697" s="127"/>
      <c r="CK697" s="127"/>
    </row>
    <row r="698" spans="1:89">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c r="CG698" s="127"/>
      <c r="CH698" s="127"/>
      <c r="CI698" s="127"/>
      <c r="CJ698" s="127"/>
      <c r="CK698" s="127"/>
    </row>
    <row r="699" spans="1:89">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c r="CG699" s="127"/>
      <c r="CH699" s="127"/>
      <c r="CI699" s="127"/>
      <c r="CJ699" s="127"/>
      <c r="CK699" s="127"/>
    </row>
    <row r="700" spans="1:89">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c r="CG700" s="127"/>
      <c r="CH700" s="127"/>
      <c r="CI700" s="127"/>
      <c r="CJ700" s="127"/>
      <c r="CK700" s="127"/>
    </row>
    <row r="701" spans="1:89">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c r="CG701" s="127"/>
      <c r="CH701" s="127"/>
      <c r="CI701" s="127"/>
      <c r="CJ701" s="127"/>
      <c r="CK701" s="127"/>
    </row>
    <row r="702" spans="1:89">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c r="CG702" s="127"/>
      <c r="CH702" s="127"/>
      <c r="CI702" s="127"/>
      <c r="CJ702" s="127"/>
      <c r="CK702" s="127"/>
    </row>
    <row r="703" spans="1:89">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c r="CG703" s="127"/>
      <c r="CH703" s="127"/>
      <c r="CI703" s="127"/>
      <c r="CJ703" s="127"/>
      <c r="CK703" s="127"/>
    </row>
    <row r="704" spans="1:89">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c r="CG704" s="127"/>
      <c r="CH704" s="127"/>
      <c r="CI704" s="127"/>
      <c r="CJ704" s="127"/>
      <c r="CK704" s="127"/>
    </row>
    <row r="705" spans="1:89">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c r="CG705" s="127"/>
      <c r="CH705" s="127"/>
      <c r="CI705" s="127"/>
      <c r="CJ705" s="127"/>
      <c r="CK705" s="127"/>
    </row>
    <row r="706" spans="1:89">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c r="CG706" s="127"/>
      <c r="CH706" s="127"/>
      <c r="CI706" s="127"/>
      <c r="CJ706" s="127"/>
      <c r="CK706" s="127"/>
    </row>
    <row r="707" spans="1:89">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c r="CG707" s="127"/>
      <c r="CH707" s="127"/>
      <c r="CI707" s="127"/>
      <c r="CJ707" s="127"/>
      <c r="CK707" s="127"/>
    </row>
    <row r="708" spans="1:89">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c r="CG708" s="127"/>
      <c r="CH708" s="127"/>
      <c r="CI708" s="127"/>
      <c r="CJ708" s="127"/>
      <c r="CK708" s="127"/>
    </row>
    <row r="709" spans="1:89">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c r="CG709" s="127"/>
      <c r="CH709" s="127"/>
      <c r="CI709" s="127"/>
      <c r="CJ709" s="127"/>
      <c r="CK709" s="127"/>
    </row>
    <row r="710" spans="1:89">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c r="CG710" s="127"/>
      <c r="CH710" s="127"/>
      <c r="CI710" s="127"/>
      <c r="CJ710" s="127"/>
      <c r="CK710" s="127"/>
    </row>
    <row r="711" spans="1:89">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c r="CG711" s="127"/>
      <c r="CH711" s="127"/>
      <c r="CI711" s="127"/>
      <c r="CJ711" s="127"/>
      <c r="CK711" s="127"/>
    </row>
    <row r="712" spans="1:89">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c r="CG712" s="127"/>
      <c r="CH712" s="127"/>
      <c r="CI712" s="127"/>
      <c r="CJ712" s="127"/>
      <c r="CK712" s="127"/>
    </row>
    <row r="713" spans="1:89">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c r="CG713" s="127"/>
      <c r="CH713" s="127"/>
      <c r="CI713" s="127"/>
      <c r="CJ713" s="127"/>
      <c r="CK713" s="127"/>
    </row>
    <row r="714" spans="1:89">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c r="CG714" s="127"/>
      <c r="CH714" s="127"/>
      <c r="CI714" s="127"/>
      <c r="CJ714" s="127"/>
      <c r="CK714" s="127"/>
    </row>
    <row r="715" spans="1:89">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c r="CG715" s="127"/>
      <c r="CH715" s="127"/>
      <c r="CI715" s="127"/>
      <c r="CJ715" s="127"/>
      <c r="CK715" s="127"/>
    </row>
    <row r="716" spans="1:89">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c r="CG716" s="127"/>
      <c r="CH716" s="127"/>
      <c r="CI716" s="127"/>
      <c r="CJ716" s="127"/>
      <c r="CK716" s="127"/>
    </row>
    <row r="717" spans="1:89">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c r="CG717" s="127"/>
      <c r="CH717" s="127"/>
      <c r="CI717" s="127"/>
      <c r="CJ717" s="127"/>
      <c r="CK717" s="127"/>
    </row>
    <row r="718" spans="1:89">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c r="CG718" s="127"/>
      <c r="CH718" s="127"/>
      <c r="CI718" s="127"/>
      <c r="CJ718" s="127"/>
      <c r="CK718" s="127"/>
    </row>
    <row r="719" spans="1:89">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c r="CG719" s="127"/>
      <c r="CH719" s="127"/>
      <c r="CI719" s="127"/>
      <c r="CJ719" s="127"/>
      <c r="CK719" s="127"/>
    </row>
    <row r="720" spans="1:89">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c r="CG720" s="127"/>
      <c r="CH720" s="127"/>
      <c r="CI720" s="127"/>
      <c r="CJ720" s="127"/>
      <c r="CK720" s="127"/>
    </row>
    <row r="721" spans="1:89">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c r="CG721" s="127"/>
      <c r="CH721" s="127"/>
      <c r="CI721" s="127"/>
      <c r="CJ721" s="127"/>
      <c r="CK721" s="127"/>
    </row>
    <row r="722" spans="1:89">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c r="CG722" s="127"/>
      <c r="CH722" s="127"/>
      <c r="CI722" s="127"/>
      <c r="CJ722" s="127"/>
      <c r="CK722" s="127"/>
    </row>
    <row r="723" spans="1:89">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c r="CG723" s="127"/>
      <c r="CH723" s="127"/>
      <c r="CI723" s="127"/>
      <c r="CJ723" s="127"/>
      <c r="CK723" s="127"/>
    </row>
    <row r="724" spans="1:89">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c r="CG724" s="127"/>
      <c r="CH724" s="127"/>
      <c r="CI724" s="127"/>
      <c r="CJ724" s="127"/>
      <c r="CK724" s="127"/>
    </row>
    <row r="725" spans="1:89">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c r="CG725" s="127"/>
      <c r="CH725" s="127"/>
      <c r="CI725" s="127"/>
      <c r="CJ725" s="127"/>
      <c r="CK725" s="127"/>
    </row>
    <row r="726" spans="1:89">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c r="CG726" s="127"/>
      <c r="CH726" s="127"/>
      <c r="CI726" s="127"/>
      <c r="CJ726" s="127"/>
      <c r="CK726" s="127"/>
    </row>
    <row r="727" spans="1:89">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c r="CG727" s="127"/>
      <c r="CH727" s="127"/>
      <c r="CI727" s="127"/>
      <c r="CJ727" s="127"/>
      <c r="CK727" s="127"/>
    </row>
    <row r="728" spans="1:89">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c r="CG728" s="127"/>
      <c r="CH728" s="127"/>
      <c r="CI728" s="127"/>
      <c r="CJ728" s="127"/>
      <c r="CK728" s="127"/>
    </row>
    <row r="729" spans="1:89">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c r="CG729" s="127"/>
      <c r="CH729" s="127"/>
      <c r="CI729" s="127"/>
      <c r="CJ729" s="127"/>
      <c r="CK729" s="127"/>
    </row>
    <row r="730" spans="1:89">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c r="CG730" s="127"/>
      <c r="CH730" s="127"/>
      <c r="CI730" s="127"/>
      <c r="CJ730" s="127"/>
      <c r="CK730" s="127"/>
    </row>
    <row r="731" spans="1:89">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c r="CG731" s="127"/>
      <c r="CH731" s="127"/>
      <c r="CI731" s="127"/>
      <c r="CJ731" s="127"/>
      <c r="CK731" s="127"/>
    </row>
    <row r="732" spans="1:89">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c r="CG732" s="127"/>
      <c r="CH732" s="127"/>
      <c r="CI732" s="127"/>
      <c r="CJ732" s="127"/>
      <c r="CK732" s="127"/>
    </row>
    <row r="733" spans="1:89">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c r="CG733" s="127"/>
      <c r="CH733" s="127"/>
      <c r="CI733" s="127"/>
      <c r="CJ733" s="127"/>
      <c r="CK733" s="127"/>
    </row>
    <row r="734" spans="1:89">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c r="CG734" s="127"/>
      <c r="CH734" s="127"/>
      <c r="CI734" s="127"/>
      <c r="CJ734" s="127"/>
      <c r="CK734" s="127"/>
    </row>
    <row r="735" spans="1:89">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c r="CG735" s="127"/>
      <c r="CH735" s="127"/>
      <c r="CI735" s="127"/>
      <c r="CJ735" s="127"/>
      <c r="CK735" s="127"/>
    </row>
    <row r="736" spans="1:89">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c r="CG736" s="127"/>
      <c r="CH736" s="127"/>
      <c r="CI736" s="127"/>
      <c r="CJ736" s="127"/>
      <c r="CK736" s="127"/>
    </row>
    <row r="737" spans="1:89">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c r="CG737" s="127"/>
      <c r="CH737" s="127"/>
      <c r="CI737" s="127"/>
      <c r="CJ737" s="127"/>
      <c r="CK737" s="127"/>
    </row>
    <row r="738" spans="1:89">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c r="CG738" s="127"/>
      <c r="CH738" s="127"/>
      <c r="CI738" s="127"/>
      <c r="CJ738" s="127"/>
      <c r="CK738" s="127"/>
    </row>
    <row r="739" spans="1:89">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c r="CG739" s="127"/>
      <c r="CH739" s="127"/>
      <c r="CI739" s="127"/>
      <c r="CJ739" s="127"/>
      <c r="CK739" s="127"/>
    </row>
    <row r="740" spans="1:89">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c r="CG740" s="127"/>
      <c r="CH740" s="127"/>
      <c r="CI740" s="127"/>
      <c r="CJ740" s="127"/>
      <c r="CK740" s="127"/>
    </row>
    <row r="741" spans="1:89">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c r="CG741" s="127"/>
      <c r="CH741" s="127"/>
      <c r="CI741" s="127"/>
      <c r="CJ741" s="127"/>
      <c r="CK741" s="127"/>
    </row>
    <row r="742" spans="1:89">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c r="CG742" s="127"/>
      <c r="CH742" s="127"/>
      <c r="CI742" s="127"/>
      <c r="CJ742" s="127"/>
      <c r="CK742" s="127"/>
    </row>
    <row r="743" spans="1:89">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c r="CG743" s="127"/>
      <c r="CH743" s="127"/>
      <c r="CI743" s="127"/>
      <c r="CJ743" s="127"/>
      <c r="CK743" s="127"/>
    </row>
    <row r="744" spans="1:89">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c r="CG744" s="127"/>
      <c r="CH744" s="127"/>
      <c r="CI744" s="127"/>
      <c r="CJ744" s="127"/>
      <c r="CK744" s="127"/>
    </row>
    <row r="745" spans="1:89">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c r="CG745" s="127"/>
      <c r="CH745" s="127"/>
      <c r="CI745" s="127"/>
      <c r="CJ745" s="127"/>
      <c r="CK745" s="127"/>
    </row>
    <row r="746" spans="1:89">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c r="CG746" s="127"/>
      <c r="CH746" s="127"/>
      <c r="CI746" s="127"/>
      <c r="CJ746" s="127"/>
      <c r="CK746" s="127"/>
    </row>
    <row r="747" spans="1:89">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c r="CG747" s="127"/>
      <c r="CH747" s="127"/>
      <c r="CI747" s="127"/>
      <c r="CJ747" s="127"/>
      <c r="CK747" s="127"/>
    </row>
    <row r="748" spans="1:89">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c r="CG748" s="127"/>
      <c r="CH748" s="127"/>
      <c r="CI748" s="127"/>
      <c r="CJ748" s="127"/>
      <c r="CK748" s="127"/>
    </row>
    <row r="749" spans="1:89">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c r="CI749" s="127"/>
      <c r="CJ749" s="127"/>
      <c r="CK749" s="127"/>
    </row>
    <row r="750" spans="1:89">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c r="CG750" s="127"/>
      <c r="CH750" s="127"/>
      <c r="CI750" s="127"/>
      <c r="CJ750" s="127"/>
      <c r="CK750" s="127"/>
    </row>
    <row r="751" spans="1:89">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c r="CG751" s="127"/>
      <c r="CH751" s="127"/>
      <c r="CI751" s="127"/>
      <c r="CJ751" s="127"/>
      <c r="CK751" s="127"/>
    </row>
    <row r="752" spans="1:89">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c r="CG752" s="127"/>
      <c r="CH752" s="127"/>
      <c r="CI752" s="127"/>
      <c r="CJ752" s="127"/>
      <c r="CK752" s="127"/>
    </row>
    <row r="753" spans="1:89">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c r="CG753" s="127"/>
      <c r="CH753" s="127"/>
      <c r="CI753" s="127"/>
      <c r="CJ753" s="127"/>
      <c r="CK753" s="127"/>
    </row>
    <row r="754" spans="1:89">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c r="CG754" s="127"/>
      <c r="CH754" s="127"/>
      <c r="CI754" s="127"/>
      <c r="CJ754" s="127"/>
      <c r="CK754" s="127"/>
    </row>
    <row r="755" spans="1:89">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c r="CG755" s="127"/>
      <c r="CH755" s="127"/>
      <c r="CI755" s="127"/>
      <c r="CJ755" s="127"/>
      <c r="CK755" s="127"/>
    </row>
    <row r="756" spans="1:89">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c r="CG756" s="127"/>
      <c r="CH756" s="127"/>
      <c r="CI756" s="127"/>
      <c r="CJ756" s="127"/>
      <c r="CK756" s="127"/>
    </row>
    <row r="757" spans="1:89">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c r="CG757" s="127"/>
      <c r="CH757" s="127"/>
      <c r="CI757" s="127"/>
      <c r="CJ757" s="127"/>
      <c r="CK757" s="127"/>
    </row>
    <row r="758" spans="1:89">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c r="CG758" s="127"/>
      <c r="CH758" s="127"/>
      <c r="CI758" s="127"/>
      <c r="CJ758" s="127"/>
      <c r="CK758" s="127"/>
    </row>
    <row r="759" spans="1:89">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c r="CG759" s="127"/>
      <c r="CH759" s="127"/>
      <c r="CI759" s="127"/>
      <c r="CJ759" s="127"/>
      <c r="CK759" s="127"/>
    </row>
    <row r="760" spans="1:89">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c r="CG760" s="127"/>
      <c r="CH760" s="127"/>
      <c r="CI760" s="127"/>
      <c r="CJ760" s="127"/>
      <c r="CK760" s="127"/>
    </row>
    <row r="761" spans="1:89">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c r="CG761" s="127"/>
      <c r="CH761" s="127"/>
      <c r="CI761" s="127"/>
      <c r="CJ761" s="127"/>
      <c r="CK761" s="127"/>
    </row>
    <row r="762" spans="1:89">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c r="CG762" s="127"/>
      <c r="CH762" s="127"/>
      <c r="CI762" s="127"/>
      <c r="CJ762" s="127"/>
      <c r="CK762" s="127"/>
    </row>
    <row r="763" spans="1:89">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c r="CG763" s="127"/>
      <c r="CH763" s="127"/>
      <c r="CI763" s="127"/>
      <c r="CJ763" s="127"/>
      <c r="CK763" s="127"/>
    </row>
    <row r="764" spans="1:89">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c r="CG764" s="127"/>
      <c r="CH764" s="127"/>
      <c r="CI764" s="127"/>
      <c r="CJ764" s="127"/>
      <c r="CK764" s="127"/>
    </row>
    <row r="765" spans="1:89">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c r="CG765" s="127"/>
      <c r="CH765" s="127"/>
      <c r="CI765" s="127"/>
      <c r="CJ765" s="127"/>
      <c r="CK765" s="127"/>
    </row>
    <row r="766" spans="1:89">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c r="CG766" s="127"/>
      <c r="CH766" s="127"/>
      <c r="CI766" s="127"/>
      <c r="CJ766" s="127"/>
      <c r="CK766" s="127"/>
    </row>
    <row r="767" spans="1:89">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c r="CG767" s="127"/>
      <c r="CH767" s="127"/>
      <c r="CI767" s="127"/>
      <c r="CJ767" s="127"/>
      <c r="CK767" s="127"/>
    </row>
    <row r="768" spans="1:89">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c r="CG768" s="127"/>
      <c r="CH768" s="127"/>
      <c r="CI768" s="127"/>
      <c r="CJ768" s="127"/>
      <c r="CK768" s="127"/>
    </row>
    <row r="769" spans="1:89">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c r="CG769" s="127"/>
      <c r="CH769" s="127"/>
      <c r="CI769" s="127"/>
      <c r="CJ769" s="127"/>
      <c r="CK769" s="127"/>
    </row>
    <row r="770" spans="1:89">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c r="CG770" s="127"/>
      <c r="CH770" s="127"/>
      <c r="CI770" s="127"/>
      <c r="CJ770" s="127"/>
      <c r="CK770" s="127"/>
    </row>
    <row r="771" spans="1:89">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c r="CG771" s="127"/>
      <c r="CH771" s="127"/>
      <c r="CI771" s="127"/>
      <c r="CJ771" s="127"/>
      <c r="CK771" s="127"/>
    </row>
    <row r="772" spans="1:89">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c r="CG772" s="127"/>
      <c r="CH772" s="127"/>
      <c r="CI772" s="127"/>
      <c r="CJ772" s="127"/>
      <c r="CK772" s="127"/>
    </row>
    <row r="773" spans="1:89">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c r="CG773" s="127"/>
      <c r="CH773" s="127"/>
      <c r="CI773" s="127"/>
      <c r="CJ773" s="127"/>
      <c r="CK773" s="127"/>
    </row>
    <row r="774" spans="1:89">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c r="CG774" s="127"/>
      <c r="CH774" s="127"/>
      <c r="CI774" s="127"/>
      <c r="CJ774" s="127"/>
      <c r="CK774" s="127"/>
    </row>
    <row r="775" spans="1:89">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c r="CG775" s="127"/>
      <c r="CH775" s="127"/>
      <c r="CI775" s="127"/>
      <c r="CJ775" s="127"/>
      <c r="CK775" s="127"/>
    </row>
    <row r="776" spans="1:89">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c r="CG776" s="127"/>
      <c r="CH776" s="127"/>
      <c r="CI776" s="127"/>
      <c r="CJ776" s="127"/>
      <c r="CK776" s="127"/>
    </row>
    <row r="777" spans="1:89">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c r="CG777" s="127"/>
      <c r="CH777" s="127"/>
      <c r="CI777" s="127"/>
      <c r="CJ777" s="127"/>
      <c r="CK777" s="127"/>
    </row>
    <row r="778" spans="1:89">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c r="CG778" s="127"/>
      <c r="CH778" s="127"/>
      <c r="CI778" s="127"/>
      <c r="CJ778" s="127"/>
      <c r="CK778" s="127"/>
    </row>
    <row r="779" spans="1:89">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c r="CG779" s="127"/>
      <c r="CH779" s="127"/>
      <c r="CI779" s="127"/>
      <c r="CJ779" s="127"/>
      <c r="CK779" s="127"/>
    </row>
    <row r="780" spans="1:89">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c r="CG780" s="127"/>
      <c r="CH780" s="127"/>
      <c r="CI780" s="127"/>
      <c r="CJ780" s="127"/>
      <c r="CK780" s="127"/>
    </row>
    <row r="781" spans="1:89">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c r="CG781" s="127"/>
      <c r="CH781" s="127"/>
      <c r="CI781" s="127"/>
      <c r="CJ781" s="127"/>
      <c r="CK781" s="127"/>
    </row>
    <row r="782" spans="1:89">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c r="CG782" s="127"/>
      <c r="CH782" s="127"/>
      <c r="CI782" s="127"/>
      <c r="CJ782" s="127"/>
      <c r="CK782" s="127"/>
    </row>
    <row r="783" spans="1:89">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c r="CG783" s="127"/>
      <c r="CH783" s="127"/>
      <c r="CI783" s="127"/>
      <c r="CJ783" s="127"/>
      <c r="CK783" s="127"/>
    </row>
    <row r="784" spans="1:89">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c r="CG784" s="127"/>
      <c r="CH784" s="127"/>
      <c r="CI784" s="127"/>
      <c r="CJ784" s="127"/>
      <c r="CK784" s="127"/>
    </row>
    <row r="785" spans="1:89">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c r="CG785" s="127"/>
      <c r="CH785" s="127"/>
      <c r="CI785" s="127"/>
      <c r="CJ785" s="127"/>
      <c r="CK785" s="127"/>
    </row>
    <row r="786" spans="1:89">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c r="CG786" s="127"/>
      <c r="CH786" s="127"/>
      <c r="CI786" s="127"/>
      <c r="CJ786" s="127"/>
      <c r="CK786" s="127"/>
    </row>
    <row r="787" spans="1:89">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c r="CG787" s="127"/>
      <c r="CH787" s="127"/>
      <c r="CI787" s="127"/>
      <c r="CJ787" s="127"/>
      <c r="CK787" s="127"/>
    </row>
    <row r="788" spans="1:89">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c r="CG788" s="127"/>
      <c r="CH788" s="127"/>
      <c r="CI788" s="127"/>
      <c r="CJ788" s="127"/>
      <c r="CK788" s="127"/>
    </row>
    <row r="789" spans="1:89">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c r="CG789" s="127"/>
      <c r="CH789" s="127"/>
      <c r="CI789" s="127"/>
      <c r="CJ789" s="127"/>
      <c r="CK789" s="127"/>
    </row>
    <row r="790" spans="1:89">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c r="CG790" s="127"/>
      <c r="CH790" s="127"/>
      <c r="CI790" s="127"/>
      <c r="CJ790" s="127"/>
      <c r="CK790" s="127"/>
    </row>
    <row r="791" spans="1:89">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c r="CG791" s="127"/>
      <c r="CH791" s="127"/>
      <c r="CI791" s="127"/>
      <c r="CJ791" s="127"/>
      <c r="CK791" s="127"/>
    </row>
    <row r="792" spans="1:89">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c r="CG792" s="127"/>
      <c r="CH792" s="127"/>
      <c r="CI792" s="127"/>
      <c r="CJ792" s="127"/>
      <c r="CK792" s="127"/>
    </row>
    <row r="793" spans="1:89">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c r="CG793" s="127"/>
      <c r="CH793" s="127"/>
      <c r="CI793" s="127"/>
      <c r="CJ793" s="127"/>
      <c r="CK793" s="127"/>
    </row>
    <row r="794" spans="1:89">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c r="CG794" s="127"/>
      <c r="CH794" s="127"/>
      <c r="CI794" s="127"/>
      <c r="CJ794" s="127"/>
      <c r="CK794" s="127"/>
    </row>
    <row r="795" spans="1:89">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c r="CG795" s="127"/>
      <c r="CH795" s="127"/>
      <c r="CI795" s="127"/>
      <c r="CJ795" s="127"/>
      <c r="CK795" s="127"/>
    </row>
    <row r="796" spans="1:89">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c r="CG796" s="127"/>
      <c r="CH796" s="127"/>
      <c r="CI796" s="127"/>
      <c r="CJ796" s="127"/>
      <c r="CK796" s="127"/>
    </row>
    <row r="797" spans="1:89">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c r="CG797" s="127"/>
      <c r="CH797" s="127"/>
      <c r="CI797" s="127"/>
      <c r="CJ797" s="127"/>
      <c r="CK797" s="127"/>
    </row>
    <row r="798" spans="1:89">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c r="CG798" s="127"/>
      <c r="CH798" s="127"/>
      <c r="CI798" s="127"/>
      <c r="CJ798" s="127"/>
      <c r="CK798" s="127"/>
    </row>
    <row r="799" spans="1:89">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c r="CG799" s="127"/>
      <c r="CH799" s="127"/>
      <c r="CI799" s="127"/>
      <c r="CJ799" s="127"/>
      <c r="CK799" s="127"/>
    </row>
    <row r="800" spans="1:89">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c r="CG800" s="127"/>
      <c r="CH800" s="127"/>
      <c r="CI800" s="127"/>
      <c r="CJ800" s="127"/>
      <c r="CK800" s="127"/>
    </row>
    <row r="801" spans="1:89">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c r="CG801" s="127"/>
      <c r="CH801" s="127"/>
      <c r="CI801" s="127"/>
      <c r="CJ801" s="127"/>
      <c r="CK801" s="127"/>
    </row>
    <row r="802" spans="1:89">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c r="CG802" s="127"/>
      <c r="CH802" s="127"/>
      <c r="CI802" s="127"/>
      <c r="CJ802" s="127"/>
      <c r="CK802" s="127"/>
    </row>
    <row r="803" spans="1:89">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c r="CG803" s="127"/>
      <c r="CH803" s="127"/>
      <c r="CI803" s="127"/>
      <c r="CJ803" s="127"/>
      <c r="CK803" s="127"/>
    </row>
    <row r="804" spans="1:89">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c r="CG804" s="127"/>
      <c r="CH804" s="127"/>
      <c r="CI804" s="127"/>
      <c r="CJ804" s="127"/>
      <c r="CK804" s="127"/>
    </row>
    <row r="805" spans="1:89">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c r="CG805" s="127"/>
      <c r="CH805" s="127"/>
      <c r="CI805" s="127"/>
      <c r="CJ805" s="127"/>
      <c r="CK805" s="127"/>
    </row>
    <row r="806" spans="1:89">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c r="CG806" s="127"/>
      <c r="CH806" s="127"/>
      <c r="CI806" s="127"/>
      <c r="CJ806" s="127"/>
      <c r="CK806" s="127"/>
    </row>
    <row r="807" spans="1:89">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c r="CG807" s="127"/>
      <c r="CH807" s="127"/>
      <c r="CI807" s="127"/>
      <c r="CJ807" s="127"/>
      <c r="CK807" s="127"/>
    </row>
    <row r="808" spans="1:89">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c r="CG808" s="127"/>
      <c r="CH808" s="127"/>
      <c r="CI808" s="127"/>
      <c r="CJ808" s="127"/>
      <c r="CK808" s="127"/>
    </row>
    <row r="809" spans="1:89">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c r="CG809" s="127"/>
      <c r="CH809" s="127"/>
      <c r="CI809" s="127"/>
      <c r="CJ809" s="127"/>
      <c r="CK809" s="127"/>
    </row>
    <row r="810" spans="1:89">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c r="CG810" s="127"/>
      <c r="CH810" s="127"/>
      <c r="CI810" s="127"/>
      <c r="CJ810" s="127"/>
      <c r="CK810" s="127"/>
    </row>
    <row r="811" spans="1:89">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c r="CG811" s="127"/>
      <c r="CH811" s="127"/>
      <c r="CI811" s="127"/>
      <c r="CJ811" s="127"/>
      <c r="CK811" s="127"/>
    </row>
    <row r="812" spans="1:89">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c r="CG812" s="127"/>
      <c r="CH812" s="127"/>
      <c r="CI812" s="127"/>
      <c r="CJ812" s="127"/>
      <c r="CK812" s="127"/>
    </row>
    <row r="813" spans="1:89">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c r="CG813" s="127"/>
      <c r="CH813" s="127"/>
      <c r="CI813" s="127"/>
      <c r="CJ813" s="127"/>
      <c r="CK813" s="127"/>
    </row>
    <row r="814" spans="1:89">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c r="CG814" s="127"/>
      <c r="CH814" s="127"/>
      <c r="CI814" s="127"/>
      <c r="CJ814" s="127"/>
      <c r="CK814" s="127"/>
    </row>
    <row r="815" spans="1:89">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c r="CG815" s="127"/>
      <c r="CH815" s="127"/>
      <c r="CI815" s="127"/>
      <c r="CJ815" s="127"/>
      <c r="CK815" s="127"/>
    </row>
    <row r="816" spans="1:89">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c r="CG816" s="127"/>
      <c r="CH816" s="127"/>
      <c r="CI816" s="127"/>
      <c r="CJ816" s="127"/>
      <c r="CK816" s="127"/>
    </row>
    <row r="817" spans="1:89">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c r="CI817" s="127"/>
      <c r="CJ817" s="127"/>
      <c r="CK817" s="127"/>
    </row>
    <row r="818" spans="1:89">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c r="CG818" s="127"/>
      <c r="CH818" s="127"/>
      <c r="CI818" s="127"/>
      <c r="CJ818" s="127"/>
      <c r="CK818" s="127"/>
    </row>
    <row r="819" spans="1:89">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c r="CG819" s="127"/>
      <c r="CH819" s="127"/>
      <c r="CI819" s="127"/>
      <c r="CJ819" s="127"/>
      <c r="CK819" s="127"/>
    </row>
    <row r="820" spans="1:89">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c r="CG820" s="127"/>
      <c r="CH820" s="127"/>
      <c r="CI820" s="127"/>
      <c r="CJ820" s="127"/>
      <c r="CK820" s="127"/>
    </row>
    <row r="821" spans="1:89">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c r="CG821" s="127"/>
      <c r="CH821" s="127"/>
      <c r="CI821" s="127"/>
      <c r="CJ821" s="127"/>
      <c r="CK821" s="127"/>
    </row>
    <row r="822" spans="1:89">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c r="CG822" s="127"/>
      <c r="CH822" s="127"/>
      <c r="CI822" s="127"/>
      <c r="CJ822" s="127"/>
      <c r="CK822" s="127"/>
    </row>
    <row r="823" spans="1:89">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c r="CG823" s="127"/>
      <c r="CH823" s="127"/>
      <c r="CI823" s="127"/>
      <c r="CJ823" s="127"/>
      <c r="CK823" s="127"/>
    </row>
    <row r="824" spans="1:89">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c r="CG824" s="127"/>
      <c r="CH824" s="127"/>
      <c r="CI824" s="127"/>
      <c r="CJ824" s="127"/>
      <c r="CK824" s="127"/>
    </row>
    <row r="825" spans="1:89">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c r="CG825" s="127"/>
      <c r="CH825" s="127"/>
      <c r="CI825" s="127"/>
      <c r="CJ825" s="127"/>
      <c r="CK825" s="127"/>
    </row>
    <row r="826" spans="1:89">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c r="CG826" s="127"/>
      <c r="CH826" s="127"/>
      <c r="CI826" s="127"/>
      <c r="CJ826" s="127"/>
      <c r="CK826" s="127"/>
    </row>
    <row r="827" spans="1:89">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c r="CG827" s="127"/>
      <c r="CH827" s="127"/>
      <c r="CI827" s="127"/>
      <c r="CJ827" s="127"/>
      <c r="CK827" s="127"/>
    </row>
    <row r="828" spans="1:89">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c r="CG828" s="127"/>
      <c r="CH828" s="127"/>
      <c r="CI828" s="127"/>
      <c r="CJ828" s="127"/>
      <c r="CK828" s="127"/>
    </row>
    <row r="829" spans="1:89">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c r="CG829" s="127"/>
      <c r="CH829" s="127"/>
      <c r="CI829" s="127"/>
      <c r="CJ829" s="127"/>
      <c r="CK829" s="127"/>
    </row>
    <row r="830" spans="1:89">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c r="CG830" s="127"/>
      <c r="CH830" s="127"/>
      <c r="CI830" s="127"/>
      <c r="CJ830" s="127"/>
      <c r="CK830" s="127"/>
    </row>
    <row r="831" spans="1:89">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c r="CG831" s="127"/>
      <c r="CH831" s="127"/>
      <c r="CI831" s="127"/>
      <c r="CJ831" s="127"/>
      <c r="CK831" s="127"/>
    </row>
    <row r="832" spans="1:89">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c r="CG832" s="127"/>
      <c r="CH832" s="127"/>
      <c r="CI832" s="127"/>
      <c r="CJ832" s="127"/>
      <c r="CK832" s="127"/>
    </row>
    <row r="833" spans="1:89">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c r="CG833" s="127"/>
      <c r="CH833" s="127"/>
      <c r="CI833" s="127"/>
      <c r="CJ833" s="127"/>
      <c r="CK833" s="127"/>
    </row>
    <row r="834" spans="1:89">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c r="CG834" s="127"/>
      <c r="CH834" s="127"/>
      <c r="CI834" s="127"/>
      <c r="CJ834" s="127"/>
      <c r="CK834" s="127"/>
    </row>
    <row r="835" spans="1:89">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c r="CG835" s="127"/>
      <c r="CH835" s="127"/>
      <c r="CI835" s="127"/>
      <c r="CJ835" s="127"/>
      <c r="CK835" s="127"/>
    </row>
    <row r="836" spans="1:89">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c r="CG836" s="127"/>
      <c r="CH836" s="127"/>
      <c r="CI836" s="127"/>
      <c r="CJ836" s="127"/>
      <c r="CK836" s="127"/>
    </row>
    <row r="837" spans="1:89">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c r="CG837" s="127"/>
      <c r="CH837" s="127"/>
      <c r="CI837" s="127"/>
      <c r="CJ837" s="127"/>
      <c r="CK837" s="127"/>
    </row>
    <row r="838" spans="1:89">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c r="CG838" s="127"/>
      <c r="CH838" s="127"/>
      <c r="CI838" s="127"/>
      <c r="CJ838" s="127"/>
      <c r="CK838" s="127"/>
    </row>
    <row r="839" spans="1:89">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c r="CG839" s="127"/>
      <c r="CH839" s="127"/>
      <c r="CI839" s="127"/>
      <c r="CJ839" s="127"/>
      <c r="CK839" s="127"/>
    </row>
    <row r="840" spans="1:89">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c r="CG840" s="127"/>
      <c r="CH840" s="127"/>
      <c r="CI840" s="127"/>
      <c r="CJ840" s="127"/>
      <c r="CK840" s="127"/>
    </row>
    <row r="841" spans="1:89">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c r="CG841" s="127"/>
      <c r="CH841" s="127"/>
      <c r="CI841" s="127"/>
      <c r="CJ841" s="127"/>
      <c r="CK841" s="127"/>
    </row>
    <row r="842" spans="1:89">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c r="CG842" s="127"/>
      <c r="CH842" s="127"/>
      <c r="CI842" s="127"/>
      <c r="CJ842" s="127"/>
      <c r="CK842" s="127"/>
    </row>
    <row r="843" spans="1:89">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c r="CG843" s="127"/>
      <c r="CH843" s="127"/>
      <c r="CI843" s="127"/>
      <c r="CJ843" s="127"/>
      <c r="CK843" s="127"/>
    </row>
    <row r="844" spans="1:89">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c r="CG844" s="127"/>
      <c r="CH844" s="127"/>
      <c r="CI844" s="127"/>
      <c r="CJ844" s="127"/>
      <c r="CK844" s="127"/>
    </row>
    <row r="845" spans="1:89">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c r="CG845" s="127"/>
      <c r="CH845" s="127"/>
      <c r="CI845" s="127"/>
      <c r="CJ845" s="127"/>
      <c r="CK845" s="127"/>
    </row>
    <row r="846" spans="1:89">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c r="CG846" s="127"/>
      <c r="CH846" s="127"/>
      <c r="CI846" s="127"/>
      <c r="CJ846" s="127"/>
      <c r="CK846" s="127"/>
    </row>
    <row r="847" spans="1:89">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c r="CG847" s="127"/>
      <c r="CH847" s="127"/>
      <c r="CI847" s="127"/>
      <c r="CJ847" s="127"/>
      <c r="CK847" s="127"/>
    </row>
    <row r="848" spans="1:89">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c r="CG848" s="127"/>
      <c r="CH848" s="127"/>
      <c r="CI848" s="127"/>
      <c r="CJ848" s="127"/>
      <c r="CK848" s="127"/>
    </row>
    <row r="849" spans="1:89">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c r="CG849" s="127"/>
      <c r="CH849" s="127"/>
      <c r="CI849" s="127"/>
      <c r="CJ849" s="127"/>
      <c r="CK849" s="127"/>
    </row>
    <row r="850" spans="1:89">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c r="CG850" s="127"/>
      <c r="CH850" s="127"/>
      <c r="CI850" s="127"/>
      <c r="CJ850" s="127"/>
      <c r="CK850" s="127"/>
    </row>
    <row r="851" spans="1:89">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c r="CG851" s="127"/>
      <c r="CH851" s="127"/>
      <c r="CI851" s="127"/>
      <c r="CJ851" s="127"/>
      <c r="CK851" s="127"/>
    </row>
    <row r="852" spans="1:89">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c r="CG852" s="127"/>
      <c r="CH852" s="127"/>
      <c r="CI852" s="127"/>
      <c r="CJ852" s="127"/>
      <c r="CK852" s="127"/>
    </row>
    <row r="853" spans="1:89">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c r="CG853" s="127"/>
      <c r="CH853" s="127"/>
      <c r="CI853" s="127"/>
      <c r="CJ853" s="127"/>
      <c r="CK853" s="127"/>
    </row>
    <row r="854" spans="1:89">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c r="CG854" s="127"/>
      <c r="CH854" s="127"/>
      <c r="CI854" s="127"/>
      <c r="CJ854" s="127"/>
      <c r="CK854" s="127"/>
    </row>
    <row r="855" spans="1:89">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c r="CG855" s="127"/>
      <c r="CH855" s="127"/>
      <c r="CI855" s="127"/>
      <c r="CJ855" s="127"/>
      <c r="CK855" s="127"/>
    </row>
    <row r="856" spans="1:89">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c r="CG856" s="127"/>
      <c r="CH856" s="127"/>
      <c r="CI856" s="127"/>
      <c r="CJ856" s="127"/>
      <c r="CK856" s="127"/>
    </row>
    <row r="857" spans="1:89">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c r="CG857" s="127"/>
      <c r="CH857" s="127"/>
      <c r="CI857" s="127"/>
      <c r="CJ857" s="127"/>
      <c r="CK857" s="127"/>
    </row>
    <row r="858" spans="1:89">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c r="CG858" s="127"/>
      <c r="CH858" s="127"/>
      <c r="CI858" s="127"/>
      <c r="CJ858" s="127"/>
      <c r="CK858" s="127"/>
    </row>
    <row r="859" spans="1:89">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c r="CG859" s="127"/>
      <c r="CH859" s="127"/>
      <c r="CI859" s="127"/>
      <c r="CJ859" s="127"/>
      <c r="CK859" s="127"/>
    </row>
    <row r="860" spans="1:89">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c r="CG860" s="127"/>
      <c r="CH860" s="127"/>
      <c r="CI860" s="127"/>
      <c r="CJ860" s="127"/>
      <c r="CK860" s="127"/>
    </row>
    <row r="861" spans="1:89">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c r="CG861" s="127"/>
      <c r="CH861" s="127"/>
      <c r="CI861" s="127"/>
      <c r="CJ861" s="127"/>
      <c r="CK861" s="127"/>
    </row>
    <row r="862" spans="1:89">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c r="CG862" s="127"/>
      <c r="CH862" s="127"/>
      <c r="CI862" s="127"/>
      <c r="CJ862" s="127"/>
      <c r="CK862" s="127"/>
    </row>
    <row r="863" spans="1:89">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c r="CG863" s="127"/>
      <c r="CH863" s="127"/>
      <c r="CI863" s="127"/>
      <c r="CJ863" s="127"/>
      <c r="CK863" s="127"/>
    </row>
    <row r="864" spans="1:89">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c r="CG864" s="127"/>
      <c r="CH864" s="127"/>
      <c r="CI864" s="127"/>
      <c r="CJ864" s="127"/>
      <c r="CK864" s="127"/>
    </row>
    <row r="865" spans="1:89">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c r="CG865" s="127"/>
      <c r="CH865" s="127"/>
      <c r="CI865" s="127"/>
      <c r="CJ865" s="127"/>
      <c r="CK865" s="127"/>
    </row>
    <row r="866" spans="1:89">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c r="CG866" s="127"/>
      <c r="CH866" s="127"/>
      <c r="CI866" s="127"/>
      <c r="CJ866" s="127"/>
      <c r="CK866" s="127"/>
    </row>
    <row r="867" spans="1:89">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c r="CG867" s="127"/>
      <c r="CH867" s="127"/>
      <c r="CI867" s="127"/>
      <c r="CJ867" s="127"/>
      <c r="CK867" s="127"/>
    </row>
    <row r="868" spans="1:89">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c r="CG868" s="127"/>
      <c r="CH868" s="127"/>
      <c r="CI868" s="127"/>
      <c r="CJ868" s="127"/>
      <c r="CK868" s="127"/>
    </row>
    <row r="869" spans="1:89">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c r="CG869" s="127"/>
      <c r="CH869" s="127"/>
      <c r="CI869" s="127"/>
      <c r="CJ869" s="127"/>
      <c r="CK869" s="127"/>
    </row>
    <row r="870" spans="1:89">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c r="CG870" s="127"/>
      <c r="CH870" s="127"/>
      <c r="CI870" s="127"/>
      <c r="CJ870" s="127"/>
      <c r="CK870" s="127"/>
    </row>
    <row r="871" spans="1:89">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c r="CG871" s="127"/>
      <c r="CH871" s="127"/>
      <c r="CI871" s="127"/>
      <c r="CJ871" s="127"/>
      <c r="CK871" s="127"/>
    </row>
    <row r="872" spans="1:89">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c r="CG872" s="127"/>
      <c r="CH872" s="127"/>
      <c r="CI872" s="127"/>
      <c r="CJ872" s="127"/>
      <c r="CK872" s="127"/>
    </row>
    <row r="873" spans="1:89">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c r="CG873" s="127"/>
      <c r="CH873" s="127"/>
      <c r="CI873" s="127"/>
      <c r="CJ873" s="127"/>
      <c r="CK873" s="127"/>
    </row>
    <row r="874" spans="1:89">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c r="CG874" s="127"/>
      <c r="CH874" s="127"/>
      <c r="CI874" s="127"/>
      <c r="CJ874" s="127"/>
      <c r="CK874" s="127"/>
    </row>
    <row r="875" spans="1:89">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c r="CG875" s="127"/>
      <c r="CH875" s="127"/>
      <c r="CI875" s="127"/>
      <c r="CJ875" s="127"/>
      <c r="CK875" s="127"/>
    </row>
    <row r="876" spans="1:89">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c r="CG876" s="127"/>
      <c r="CH876" s="127"/>
      <c r="CI876" s="127"/>
      <c r="CJ876" s="127"/>
      <c r="CK876" s="127"/>
    </row>
    <row r="877" spans="1:89">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c r="CG877" s="127"/>
      <c r="CH877" s="127"/>
      <c r="CI877" s="127"/>
      <c r="CJ877" s="127"/>
      <c r="CK877" s="127"/>
    </row>
    <row r="878" spans="1:89">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c r="CG878" s="127"/>
      <c r="CH878" s="127"/>
      <c r="CI878" s="127"/>
      <c r="CJ878" s="127"/>
      <c r="CK878" s="127"/>
    </row>
    <row r="879" spans="1:89">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c r="CG879" s="127"/>
      <c r="CH879" s="127"/>
      <c r="CI879" s="127"/>
      <c r="CJ879" s="127"/>
      <c r="CK879" s="127"/>
    </row>
    <row r="880" spans="1:89">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c r="CG880" s="127"/>
      <c r="CH880" s="127"/>
      <c r="CI880" s="127"/>
      <c r="CJ880" s="127"/>
      <c r="CK880" s="127"/>
    </row>
    <row r="881" spans="1:89">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c r="CG881" s="127"/>
      <c r="CH881" s="127"/>
      <c r="CI881" s="127"/>
      <c r="CJ881" s="127"/>
      <c r="CK881" s="127"/>
    </row>
    <row r="882" spans="1:89">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c r="CG882" s="127"/>
      <c r="CH882" s="127"/>
      <c r="CI882" s="127"/>
      <c r="CJ882" s="127"/>
      <c r="CK882" s="127"/>
    </row>
    <row r="883" spans="1:89">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c r="CG883" s="127"/>
      <c r="CH883" s="127"/>
      <c r="CI883" s="127"/>
      <c r="CJ883" s="127"/>
      <c r="CK883" s="127"/>
    </row>
    <row r="884" spans="1:89">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c r="CG884" s="127"/>
      <c r="CH884" s="127"/>
      <c r="CI884" s="127"/>
      <c r="CJ884" s="127"/>
      <c r="CK884" s="127"/>
    </row>
    <row r="885" spans="1:89">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c r="CI885" s="127"/>
      <c r="CJ885" s="127"/>
      <c r="CK885" s="127"/>
    </row>
    <row r="886" spans="1:89">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c r="CG886" s="127"/>
      <c r="CH886" s="127"/>
      <c r="CI886" s="127"/>
      <c r="CJ886" s="127"/>
      <c r="CK886" s="127"/>
    </row>
    <row r="887" spans="1:89">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c r="CG887" s="127"/>
      <c r="CH887" s="127"/>
      <c r="CI887" s="127"/>
      <c r="CJ887" s="127"/>
      <c r="CK887" s="127"/>
    </row>
    <row r="888" spans="1:89">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c r="CG888" s="127"/>
      <c r="CH888" s="127"/>
      <c r="CI888" s="127"/>
      <c r="CJ888" s="127"/>
      <c r="CK888" s="127"/>
    </row>
    <row r="889" spans="1:89">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c r="CG889" s="127"/>
      <c r="CH889" s="127"/>
      <c r="CI889" s="127"/>
      <c r="CJ889" s="127"/>
      <c r="CK889" s="127"/>
    </row>
    <row r="890" spans="1:89">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c r="CG890" s="127"/>
      <c r="CH890" s="127"/>
      <c r="CI890" s="127"/>
      <c r="CJ890" s="127"/>
      <c r="CK890" s="127"/>
    </row>
    <row r="891" spans="1:89">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c r="CG891" s="127"/>
      <c r="CH891" s="127"/>
      <c r="CI891" s="127"/>
      <c r="CJ891" s="127"/>
      <c r="CK891" s="127"/>
    </row>
    <row r="892" spans="1:89">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c r="CG892" s="127"/>
      <c r="CH892" s="127"/>
      <c r="CI892" s="127"/>
      <c r="CJ892" s="127"/>
      <c r="CK892" s="127"/>
    </row>
    <row r="893" spans="1:89">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c r="CG893" s="127"/>
      <c r="CH893" s="127"/>
      <c r="CI893" s="127"/>
      <c r="CJ893" s="127"/>
      <c r="CK893" s="127"/>
    </row>
    <row r="894" spans="1:89">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c r="CG894" s="127"/>
      <c r="CH894" s="127"/>
      <c r="CI894" s="127"/>
      <c r="CJ894" s="127"/>
      <c r="CK894" s="127"/>
    </row>
    <row r="895" spans="1:89">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c r="CG895" s="127"/>
      <c r="CH895" s="127"/>
      <c r="CI895" s="127"/>
      <c r="CJ895" s="127"/>
      <c r="CK895" s="127"/>
    </row>
    <row r="896" spans="1:89">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c r="CG896" s="127"/>
      <c r="CH896" s="127"/>
      <c r="CI896" s="127"/>
      <c r="CJ896" s="127"/>
      <c r="CK896" s="127"/>
    </row>
    <row r="897" spans="1:89">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c r="CG897" s="127"/>
      <c r="CH897" s="127"/>
      <c r="CI897" s="127"/>
      <c r="CJ897" s="127"/>
      <c r="CK897" s="127"/>
    </row>
    <row r="898" spans="1:89">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c r="CG898" s="127"/>
      <c r="CH898" s="127"/>
      <c r="CI898" s="127"/>
      <c r="CJ898" s="127"/>
      <c r="CK898" s="127"/>
    </row>
    <row r="899" spans="1:89">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c r="CG899" s="127"/>
      <c r="CH899" s="127"/>
      <c r="CI899" s="127"/>
      <c r="CJ899" s="127"/>
      <c r="CK899" s="127"/>
    </row>
    <row r="900" spans="1:89">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c r="CG900" s="127"/>
      <c r="CH900" s="127"/>
      <c r="CI900" s="127"/>
      <c r="CJ900" s="127"/>
      <c r="CK900" s="127"/>
    </row>
    <row r="901" spans="1:89">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c r="CG901" s="127"/>
      <c r="CH901" s="127"/>
      <c r="CI901" s="127"/>
      <c r="CJ901" s="127"/>
      <c r="CK901" s="127"/>
    </row>
    <row r="902" spans="1:89">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c r="CG902" s="127"/>
      <c r="CH902" s="127"/>
      <c r="CI902" s="127"/>
      <c r="CJ902" s="127"/>
      <c r="CK902" s="127"/>
    </row>
    <row r="903" spans="1:89">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c r="CG903" s="127"/>
      <c r="CH903" s="127"/>
      <c r="CI903" s="127"/>
      <c r="CJ903" s="127"/>
      <c r="CK903" s="127"/>
    </row>
    <row r="904" spans="1:89">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c r="CG904" s="127"/>
      <c r="CH904" s="127"/>
      <c r="CI904" s="127"/>
      <c r="CJ904" s="127"/>
      <c r="CK904" s="127"/>
    </row>
    <row r="905" spans="1:89">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c r="CG905" s="127"/>
      <c r="CH905" s="127"/>
      <c r="CI905" s="127"/>
      <c r="CJ905" s="127"/>
      <c r="CK905" s="127"/>
    </row>
    <row r="906" spans="1:89">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c r="CG906" s="127"/>
      <c r="CH906" s="127"/>
      <c r="CI906" s="127"/>
      <c r="CJ906" s="127"/>
      <c r="CK906" s="127"/>
    </row>
    <row r="907" spans="1:89">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c r="CG907" s="127"/>
      <c r="CH907" s="127"/>
      <c r="CI907" s="127"/>
      <c r="CJ907" s="127"/>
      <c r="CK907" s="127"/>
    </row>
    <row r="908" spans="1:89">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c r="CG908" s="127"/>
      <c r="CH908" s="127"/>
      <c r="CI908" s="127"/>
      <c r="CJ908" s="127"/>
      <c r="CK908" s="127"/>
    </row>
    <row r="909" spans="1:89">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c r="CG909" s="127"/>
      <c r="CH909" s="127"/>
      <c r="CI909" s="127"/>
      <c r="CJ909" s="127"/>
      <c r="CK909" s="127"/>
    </row>
    <row r="910" spans="1:89">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c r="CG910" s="127"/>
      <c r="CH910" s="127"/>
      <c r="CI910" s="127"/>
      <c r="CJ910" s="127"/>
      <c r="CK910" s="127"/>
    </row>
    <row r="911" spans="1:89">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c r="CG911" s="127"/>
      <c r="CH911" s="127"/>
      <c r="CI911" s="127"/>
      <c r="CJ911" s="127"/>
      <c r="CK911" s="127"/>
    </row>
    <row r="912" spans="1:89">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c r="CG912" s="127"/>
      <c r="CH912" s="127"/>
      <c r="CI912" s="127"/>
      <c r="CJ912" s="127"/>
      <c r="CK912" s="127"/>
    </row>
    <row r="913" spans="1:89">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c r="CG913" s="127"/>
      <c r="CH913" s="127"/>
      <c r="CI913" s="127"/>
      <c r="CJ913" s="127"/>
      <c r="CK913" s="127"/>
    </row>
    <row r="914" spans="1:89">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c r="CG914" s="127"/>
      <c r="CH914" s="127"/>
      <c r="CI914" s="127"/>
      <c r="CJ914" s="127"/>
      <c r="CK914" s="127"/>
    </row>
    <row r="915" spans="1:89">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c r="CG915" s="127"/>
      <c r="CH915" s="127"/>
      <c r="CI915" s="127"/>
      <c r="CJ915" s="127"/>
      <c r="CK915" s="127"/>
    </row>
    <row r="916" spans="1:89">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c r="CG916" s="127"/>
      <c r="CH916" s="127"/>
      <c r="CI916" s="127"/>
      <c r="CJ916" s="127"/>
      <c r="CK916" s="127"/>
    </row>
    <row r="917" spans="1:89">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c r="CG917" s="127"/>
      <c r="CH917" s="127"/>
      <c r="CI917" s="127"/>
      <c r="CJ917" s="127"/>
      <c r="CK917" s="127"/>
    </row>
    <row r="918" spans="1:89">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c r="CG918" s="127"/>
      <c r="CH918" s="127"/>
      <c r="CI918" s="127"/>
      <c r="CJ918" s="127"/>
      <c r="CK918" s="127"/>
    </row>
    <row r="919" spans="1:89">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c r="CG919" s="127"/>
      <c r="CH919" s="127"/>
      <c r="CI919" s="127"/>
      <c r="CJ919" s="127"/>
      <c r="CK919" s="127"/>
    </row>
    <row r="920" spans="1:89">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c r="CG920" s="127"/>
      <c r="CH920" s="127"/>
      <c r="CI920" s="127"/>
      <c r="CJ920" s="127"/>
      <c r="CK920" s="127"/>
    </row>
    <row r="921" spans="1:89">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c r="CG921" s="127"/>
      <c r="CH921" s="127"/>
      <c r="CI921" s="127"/>
      <c r="CJ921" s="127"/>
      <c r="CK921" s="127"/>
    </row>
    <row r="922" spans="1:89">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c r="CG922" s="127"/>
      <c r="CH922" s="127"/>
      <c r="CI922" s="127"/>
      <c r="CJ922" s="127"/>
      <c r="CK922" s="127"/>
    </row>
    <row r="923" spans="1:89">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c r="CG923" s="127"/>
      <c r="CH923" s="127"/>
      <c r="CI923" s="127"/>
      <c r="CJ923" s="127"/>
      <c r="CK923" s="127"/>
    </row>
    <row r="924" spans="1:89">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c r="CG924" s="127"/>
      <c r="CH924" s="127"/>
      <c r="CI924" s="127"/>
      <c r="CJ924" s="127"/>
      <c r="CK924" s="127"/>
    </row>
    <row r="925" spans="1:89">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c r="CG925" s="127"/>
      <c r="CH925" s="127"/>
      <c r="CI925" s="127"/>
      <c r="CJ925" s="127"/>
      <c r="CK925" s="127"/>
    </row>
    <row r="926" spans="1:89">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c r="CG926" s="127"/>
      <c r="CH926" s="127"/>
      <c r="CI926" s="127"/>
      <c r="CJ926" s="127"/>
      <c r="CK926" s="127"/>
    </row>
    <row r="927" spans="1:89">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c r="CG927" s="127"/>
      <c r="CH927" s="127"/>
      <c r="CI927" s="127"/>
      <c r="CJ927" s="127"/>
      <c r="CK927" s="127"/>
    </row>
    <row r="928" spans="1:89">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c r="CG928" s="127"/>
      <c r="CH928" s="127"/>
      <c r="CI928" s="127"/>
      <c r="CJ928" s="127"/>
      <c r="CK928" s="127"/>
    </row>
    <row r="929" spans="1:89">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c r="CG929" s="127"/>
      <c r="CH929" s="127"/>
      <c r="CI929" s="127"/>
      <c r="CJ929" s="127"/>
      <c r="CK929" s="127"/>
    </row>
    <row r="930" spans="1:89">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c r="CG930" s="127"/>
      <c r="CH930" s="127"/>
      <c r="CI930" s="127"/>
      <c r="CJ930" s="127"/>
      <c r="CK930" s="127"/>
    </row>
    <row r="931" spans="1:89">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c r="CG931" s="127"/>
      <c r="CH931" s="127"/>
      <c r="CI931" s="127"/>
      <c r="CJ931" s="127"/>
      <c r="CK931" s="127"/>
    </row>
    <row r="932" spans="1:89">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c r="CG932" s="127"/>
      <c r="CH932" s="127"/>
      <c r="CI932" s="127"/>
      <c r="CJ932" s="127"/>
      <c r="CK932" s="127"/>
    </row>
    <row r="933" spans="1:89">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c r="CG933" s="127"/>
      <c r="CH933" s="127"/>
      <c r="CI933" s="127"/>
      <c r="CJ933" s="127"/>
      <c r="CK933" s="127"/>
    </row>
    <row r="934" spans="1:89">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c r="CG934" s="127"/>
      <c r="CH934" s="127"/>
      <c r="CI934" s="127"/>
      <c r="CJ934" s="127"/>
      <c r="CK934" s="127"/>
    </row>
    <row r="935" spans="1:89">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c r="CG935" s="127"/>
      <c r="CH935" s="127"/>
      <c r="CI935" s="127"/>
      <c r="CJ935" s="127"/>
      <c r="CK935" s="127"/>
    </row>
    <row r="936" spans="1:89">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c r="CG936" s="127"/>
      <c r="CH936" s="127"/>
      <c r="CI936" s="127"/>
      <c r="CJ936" s="127"/>
      <c r="CK936" s="127"/>
    </row>
    <row r="937" spans="1:89">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c r="CG937" s="127"/>
      <c r="CH937" s="127"/>
      <c r="CI937" s="127"/>
      <c r="CJ937" s="127"/>
      <c r="CK937" s="127"/>
    </row>
    <row r="938" spans="1:89">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c r="CG938" s="127"/>
      <c r="CH938" s="127"/>
      <c r="CI938" s="127"/>
      <c r="CJ938" s="127"/>
      <c r="CK938" s="127"/>
    </row>
    <row r="939" spans="1:89">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c r="CG939" s="127"/>
      <c r="CH939" s="127"/>
      <c r="CI939" s="127"/>
      <c r="CJ939" s="127"/>
      <c r="CK939" s="127"/>
    </row>
    <row r="940" spans="1:89">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c r="CG940" s="127"/>
      <c r="CH940" s="127"/>
      <c r="CI940" s="127"/>
      <c r="CJ940" s="127"/>
      <c r="CK940" s="127"/>
    </row>
    <row r="941" spans="1:89">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c r="CG941" s="127"/>
      <c r="CH941" s="127"/>
      <c r="CI941" s="127"/>
      <c r="CJ941" s="127"/>
      <c r="CK941" s="127"/>
    </row>
    <row r="942" spans="1:89">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c r="CG942" s="127"/>
      <c r="CH942" s="127"/>
      <c r="CI942" s="127"/>
      <c r="CJ942" s="127"/>
      <c r="CK942" s="127"/>
    </row>
    <row r="943" spans="1:89">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c r="CG943" s="127"/>
      <c r="CH943" s="127"/>
      <c r="CI943" s="127"/>
      <c r="CJ943" s="127"/>
      <c r="CK943" s="127"/>
    </row>
    <row r="944" spans="1:89">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c r="CG944" s="127"/>
      <c r="CH944" s="127"/>
      <c r="CI944" s="127"/>
      <c r="CJ944" s="127"/>
      <c r="CK944" s="127"/>
    </row>
    <row r="945" spans="1:89">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c r="CG945" s="127"/>
      <c r="CH945" s="127"/>
      <c r="CI945" s="127"/>
      <c r="CJ945" s="127"/>
      <c r="CK945" s="127"/>
    </row>
    <row r="946" spans="1:89">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c r="CG946" s="127"/>
      <c r="CH946" s="127"/>
      <c r="CI946" s="127"/>
      <c r="CJ946" s="127"/>
      <c r="CK946" s="127"/>
    </row>
    <row r="947" spans="1:89">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c r="CG947" s="127"/>
      <c r="CH947" s="127"/>
      <c r="CI947" s="127"/>
      <c r="CJ947" s="127"/>
      <c r="CK947" s="127"/>
    </row>
    <row r="948" spans="1:89">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c r="CG948" s="127"/>
      <c r="CH948" s="127"/>
      <c r="CI948" s="127"/>
      <c r="CJ948" s="127"/>
      <c r="CK948" s="127"/>
    </row>
    <row r="949" spans="1:89">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c r="CG949" s="127"/>
      <c r="CH949" s="127"/>
      <c r="CI949" s="127"/>
      <c r="CJ949" s="127"/>
      <c r="CK949" s="127"/>
    </row>
    <row r="950" spans="1:89">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c r="CG950" s="127"/>
      <c r="CH950" s="127"/>
      <c r="CI950" s="127"/>
      <c r="CJ950" s="127"/>
      <c r="CK950" s="127"/>
    </row>
    <row r="951" spans="1:89">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c r="CG951" s="127"/>
      <c r="CH951" s="127"/>
      <c r="CI951" s="127"/>
      <c r="CJ951" s="127"/>
      <c r="CK951" s="127"/>
    </row>
    <row r="952" spans="1:89">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c r="CG952" s="127"/>
      <c r="CH952" s="127"/>
      <c r="CI952" s="127"/>
      <c r="CJ952" s="127"/>
      <c r="CK952" s="127"/>
    </row>
    <row r="953" spans="1:89">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c r="CI953" s="127"/>
      <c r="CJ953" s="127"/>
      <c r="CK953" s="127"/>
    </row>
    <row r="954" spans="1:89">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c r="CG954" s="127"/>
      <c r="CH954" s="127"/>
      <c r="CI954" s="127"/>
      <c r="CJ954" s="127"/>
      <c r="CK954" s="127"/>
    </row>
    <row r="955" spans="1:89">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c r="CG955" s="127"/>
      <c r="CH955" s="127"/>
      <c r="CI955" s="127"/>
      <c r="CJ955" s="127"/>
      <c r="CK955" s="127"/>
    </row>
    <row r="956" spans="1:89">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c r="CG956" s="127"/>
      <c r="CH956" s="127"/>
      <c r="CI956" s="127"/>
      <c r="CJ956" s="127"/>
      <c r="CK956" s="127"/>
    </row>
    <row r="957" spans="1:89">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c r="CG957" s="127"/>
      <c r="CH957" s="127"/>
      <c r="CI957" s="127"/>
      <c r="CJ957" s="127"/>
      <c r="CK957" s="127"/>
    </row>
    <row r="958" spans="1:89">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c r="CG958" s="127"/>
      <c r="CH958" s="127"/>
      <c r="CI958" s="127"/>
      <c r="CJ958" s="127"/>
      <c r="CK958" s="127"/>
    </row>
    <row r="959" spans="1:89">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c r="CG959" s="127"/>
      <c r="CH959" s="127"/>
      <c r="CI959" s="127"/>
      <c r="CJ959" s="127"/>
      <c r="CK959" s="127"/>
    </row>
    <row r="960" spans="1:89">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c r="CG960" s="127"/>
      <c r="CH960" s="127"/>
      <c r="CI960" s="127"/>
      <c r="CJ960" s="127"/>
      <c r="CK960" s="127"/>
    </row>
    <row r="961" spans="1:89">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c r="CG961" s="127"/>
      <c r="CH961" s="127"/>
      <c r="CI961" s="127"/>
      <c r="CJ961" s="127"/>
      <c r="CK961" s="127"/>
    </row>
    <row r="962" spans="1:89">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c r="CG962" s="127"/>
      <c r="CH962" s="127"/>
      <c r="CI962" s="127"/>
      <c r="CJ962" s="127"/>
      <c r="CK962" s="127"/>
    </row>
    <row r="963" spans="1:89">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c r="CG963" s="127"/>
      <c r="CH963" s="127"/>
      <c r="CI963" s="127"/>
      <c r="CJ963" s="127"/>
      <c r="CK963" s="127"/>
    </row>
    <row r="964" spans="1:89">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c r="CG964" s="127"/>
      <c r="CH964" s="127"/>
      <c r="CI964" s="127"/>
      <c r="CJ964" s="127"/>
      <c r="CK964" s="127"/>
    </row>
    <row r="965" spans="1:89">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c r="CG965" s="127"/>
      <c r="CH965" s="127"/>
      <c r="CI965" s="127"/>
      <c r="CJ965" s="127"/>
      <c r="CK965" s="127"/>
    </row>
    <row r="966" spans="1:89">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c r="BN966" s="127"/>
      <c r="BO966" s="127"/>
      <c r="BP966" s="127"/>
      <c r="BQ966" s="127"/>
      <c r="BR966" s="127"/>
      <c r="BS966" s="127"/>
      <c r="BT966" s="127"/>
      <c r="BU966" s="127"/>
      <c r="BV966" s="127"/>
      <c r="BW966" s="127"/>
      <c r="BX966" s="127"/>
      <c r="BY966" s="127"/>
      <c r="BZ966" s="127"/>
      <c r="CA966" s="127"/>
      <c r="CB966" s="127"/>
      <c r="CC966" s="127"/>
      <c r="CD966" s="127"/>
      <c r="CE966" s="127"/>
      <c r="CF966" s="127"/>
      <c r="CG966" s="127"/>
      <c r="CH966" s="127"/>
      <c r="CI966" s="127"/>
      <c r="CJ966" s="127"/>
      <c r="CK966" s="127"/>
    </row>
    <row r="967" spans="1:89">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Q967" s="127"/>
      <c r="BR967" s="127"/>
      <c r="BS967" s="127"/>
      <c r="BT967" s="127"/>
      <c r="BU967" s="127"/>
      <c r="BV967" s="127"/>
      <c r="BW967" s="127"/>
      <c r="BX967" s="127"/>
      <c r="BY967" s="127"/>
      <c r="BZ967" s="127"/>
      <c r="CA967" s="127"/>
      <c r="CB967" s="127"/>
      <c r="CC967" s="127"/>
      <c r="CD967" s="127"/>
      <c r="CE967" s="127"/>
      <c r="CF967" s="127"/>
      <c r="CG967" s="127"/>
      <c r="CH967" s="127"/>
      <c r="CI967" s="127"/>
      <c r="CJ967" s="127"/>
      <c r="CK967" s="127"/>
    </row>
    <row r="968" spans="1:89">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c r="BN968" s="127"/>
      <c r="BO968" s="127"/>
      <c r="BP968" s="127"/>
      <c r="BQ968" s="127"/>
      <c r="BR968" s="127"/>
      <c r="BS968" s="127"/>
      <c r="BT968" s="127"/>
      <c r="BU968" s="127"/>
      <c r="BV968" s="127"/>
      <c r="BW968" s="127"/>
      <c r="BX968" s="127"/>
      <c r="BY968" s="127"/>
      <c r="BZ968" s="127"/>
      <c r="CA968" s="127"/>
      <c r="CB968" s="127"/>
      <c r="CC968" s="127"/>
      <c r="CD968" s="127"/>
      <c r="CE968" s="127"/>
      <c r="CF968" s="127"/>
      <c r="CG968" s="127"/>
      <c r="CH968" s="127"/>
      <c r="CI968" s="127"/>
      <c r="CJ968" s="127"/>
      <c r="CK968" s="127"/>
    </row>
    <row r="969" spans="1:89">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c r="BN969" s="127"/>
      <c r="BO969" s="127"/>
      <c r="BP969" s="127"/>
      <c r="BQ969" s="127"/>
      <c r="BR969" s="127"/>
      <c r="BS969" s="127"/>
      <c r="BT969" s="127"/>
      <c r="BU969" s="127"/>
      <c r="BV969" s="127"/>
      <c r="BW969" s="127"/>
      <c r="BX969" s="127"/>
      <c r="BY969" s="127"/>
      <c r="BZ969" s="127"/>
      <c r="CA969" s="127"/>
      <c r="CB969" s="127"/>
      <c r="CC969" s="127"/>
      <c r="CD969" s="127"/>
      <c r="CE969" s="127"/>
      <c r="CF969" s="127"/>
      <c r="CG969" s="127"/>
      <c r="CH969" s="127"/>
      <c r="CI969" s="127"/>
      <c r="CJ969" s="127"/>
      <c r="CK969" s="127"/>
    </row>
    <row r="970" spans="1:89">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c r="BN970" s="127"/>
      <c r="BO970" s="127"/>
      <c r="BP970" s="127"/>
      <c r="BQ970" s="127"/>
      <c r="BR970" s="127"/>
      <c r="BS970" s="127"/>
      <c r="BT970" s="127"/>
      <c r="BU970" s="127"/>
      <c r="BV970" s="127"/>
      <c r="BW970" s="127"/>
      <c r="BX970" s="127"/>
      <c r="BY970" s="127"/>
      <c r="BZ970" s="127"/>
      <c r="CA970" s="127"/>
      <c r="CB970" s="127"/>
      <c r="CC970" s="127"/>
      <c r="CD970" s="127"/>
      <c r="CE970" s="127"/>
      <c r="CF970" s="127"/>
      <c r="CG970" s="127"/>
      <c r="CH970" s="127"/>
      <c r="CI970" s="127"/>
      <c r="CJ970" s="127"/>
      <c r="CK970" s="127"/>
    </row>
    <row r="971" spans="1:89">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c r="BN971" s="127"/>
      <c r="BO971" s="127"/>
      <c r="BP971" s="127"/>
      <c r="BQ971" s="127"/>
      <c r="BR971" s="127"/>
      <c r="BS971" s="127"/>
      <c r="BT971" s="127"/>
      <c r="BU971" s="127"/>
      <c r="BV971" s="127"/>
      <c r="BW971" s="127"/>
      <c r="BX971" s="127"/>
      <c r="BY971" s="127"/>
      <c r="BZ971" s="127"/>
      <c r="CA971" s="127"/>
      <c r="CB971" s="127"/>
      <c r="CC971" s="127"/>
      <c r="CD971" s="127"/>
      <c r="CE971" s="127"/>
      <c r="CF971" s="127"/>
      <c r="CG971" s="127"/>
      <c r="CH971" s="127"/>
      <c r="CI971" s="127"/>
      <c r="CJ971" s="127"/>
      <c r="CK971" s="127"/>
    </row>
    <row r="972" spans="1:89">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c r="BN972" s="127"/>
      <c r="BO972" s="127"/>
      <c r="BP972" s="127"/>
      <c r="BQ972" s="127"/>
      <c r="BR972" s="127"/>
      <c r="BS972" s="127"/>
      <c r="BT972" s="127"/>
      <c r="BU972" s="127"/>
      <c r="BV972" s="127"/>
      <c r="BW972" s="127"/>
      <c r="BX972" s="127"/>
      <c r="BY972" s="127"/>
      <c r="BZ972" s="127"/>
      <c r="CA972" s="127"/>
      <c r="CB972" s="127"/>
      <c r="CC972" s="127"/>
      <c r="CD972" s="127"/>
      <c r="CE972" s="127"/>
      <c r="CF972" s="127"/>
      <c r="CG972" s="127"/>
      <c r="CH972" s="127"/>
      <c r="CI972" s="127"/>
      <c r="CJ972" s="127"/>
      <c r="CK972" s="127"/>
    </row>
    <row r="973" spans="1:89">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c r="BR973" s="127"/>
      <c r="BS973" s="127"/>
      <c r="BT973" s="127"/>
      <c r="BU973" s="127"/>
      <c r="BV973" s="127"/>
      <c r="BW973" s="127"/>
      <c r="BX973" s="127"/>
      <c r="BY973" s="127"/>
      <c r="BZ973" s="127"/>
      <c r="CA973" s="127"/>
      <c r="CB973" s="127"/>
      <c r="CC973" s="127"/>
      <c r="CD973" s="127"/>
      <c r="CE973" s="127"/>
      <c r="CF973" s="127"/>
      <c r="CG973" s="127"/>
      <c r="CH973" s="127"/>
      <c r="CI973" s="127"/>
      <c r="CJ973" s="127"/>
      <c r="CK973" s="127"/>
    </row>
    <row r="974" spans="1:89">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c r="BR974" s="127"/>
      <c r="BS974" s="127"/>
      <c r="BT974" s="127"/>
      <c r="BU974" s="127"/>
      <c r="BV974" s="127"/>
      <c r="BW974" s="127"/>
      <c r="BX974" s="127"/>
      <c r="BY974" s="127"/>
      <c r="BZ974" s="127"/>
      <c r="CA974" s="127"/>
      <c r="CB974" s="127"/>
      <c r="CC974" s="127"/>
      <c r="CD974" s="127"/>
      <c r="CE974" s="127"/>
      <c r="CF974" s="127"/>
      <c r="CG974" s="127"/>
      <c r="CH974" s="127"/>
      <c r="CI974" s="127"/>
      <c r="CJ974" s="127"/>
      <c r="CK974" s="127"/>
    </row>
    <row r="975" spans="1:89">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c r="BN975" s="127"/>
      <c r="BO975" s="127"/>
      <c r="BP975" s="127"/>
      <c r="BQ975" s="127"/>
      <c r="BR975" s="127"/>
      <c r="BS975" s="127"/>
      <c r="BT975" s="127"/>
      <c r="BU975" s="127"/>
      <c r="BV975" s="127"/>
      <c r="BW975" s="127"/>
      <c r="BX975" s="127"/>
      <c r="BY975" s="127"/>
      <c r="BZ975" s="127"/>
      <c r="CA975" s="127"/>
      <c r="CB975" s="127"/>
      <c r="CC975" s="127"/>
      <c r="CD975" s="127"/>
      <c r="CE975" s="127"/>
      <c r="CF975" s="127"/>
      <c r="CG975" s="127"/>
      <c r="CH975" s="127"/>
      <c r="CI975" s="127"/>
      <c r="CJ975" s="127"/>
      <c r="CK975" s="127"/>
    </row>
    <row r="976" spans="1:89">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c r="BN976" s="127"/>
      <c r="BO976" s="127"/>
      <c r="BP976" s="127"/>
      <c r="BQ976" s="127"/>
      <c r="BR976" s="127"/>
      <c r="BS976" s="127"/>
      <c r="BT976" s="127"/>
      <c r="BU976" s="127"/>
      <c r="BV976" s="127"/>
      <c r="BW976" s="127"/>
      <c r="BX976" s="127"/>
      <c r="BY976" s="127"/>
      <c r="BZ976" s="127"/>
      <c r="CA976" s="127"/>
      <c r="CB976" s="127"/>
      <c r="CC976" s="127"/>
      <c r="CD976" s="127"/>
      <c r="CE976" s="127"/>
      <c r="CF976" s="127"/>
      <c r="CG976" s="127"/>
      <c r="CH976" s="127"/>
      <c r="CI976" s="127"/>
      <c r="CJ976" s="127"/>
      <c r="CK976" s="127"/>
    </row>
    <row r="977" spans="1:89">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c r="BN977" s="127"/>
      <c r="BO977" s="127"/>
      <c r="BP977" s="127"/>
      <c r="BQ977" s="127"/>
      <c r="BR977" s="127"/>
      <c r="BS977" s="127"/>
      <c r="BT977" s="127"/>
      <c r="BU977" s="127"/>
      <c r="BV977" s="127"/>
      <c r="BW977" s="127"/>
      <c r="BX977" s="127"/>
      <c r="BY977" s="127"/>
      <c r="BZ977" s="127"/>
      <c r="CA977" s="127"/>
      <c r="CB977" s="127"/>
      <c r="CC977" s="127"/>
      <c r="CD977" s="127"/>
      <c r="CE977" s="127"/>
      <c r="CF977" s="127"/>
      <c r="CG977" s="127"/>
      <c r="CH977" s="127"/>
      <c r="CI977" s="127"/>
      <c r="CJ977" s="127"/>
      <c r="CK977" s="127"/>
    </row>
    <row r="978" spans="1:89">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c r="BN978" s="127"/>
      <c r="BO978" s="127"/>
      <c r="BP978" s="127"/>
      <c r="BQ978" s="127"/>
      <c r="BR978" s="127"/>
      <c r="BS978" s="127"/>
      <c r="BT978" s="127"/>
      <c r="BU978" s="127"/>
      <c r="BV978" s="127"/>
      <c r="BW978" s="127"/>
      <c r="BX978" s="127"/>
      <c r="BY978" s="127"/>
      <c r="BZ978" s="127"/>
      <c r="CA978" s="127"/>
      <c r="CB978" s="127"/>
      <c r="CC978" s="127"/>
      <c r="CD978" s="127"/>
      <c r="CE978" s="127"/>
      <c r="CF978" s="127"/>
      <c r="CG978" s="127"/>
      <c r="CH978" s="127"/>
      <c r="CI978" s="127"/>
      <c r="CJ978" s="127"/>
      <c r="CK978" s="127"/>
    </row>
    <row r="979" spans="1:89">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c r="BN979" s="127"/>
      <c r="BO979" s="127"/>
      <c r="BP979" s="127"/>
      <c r="BQ979" s="127"/>
      <c r="BR979" s="127"/>
      <c r="BS979" s="127"/>
      <c r="BT979" s="127"/>
      <c r="BU979" s="127"/>
      <c r="BV979" s="127"/>
      <c r="BW979" s="127"/>
      <c r="BX979" s="127"/>
      <c r="BY979" s="127"/>
      <c r="BZ979" s="127"/>
      <c r="CA979" s="127"/>
      <c r="CB979" s="127"/>
      <c r="CC979" s="127"/>
      <c r="CD979" s="127"/>
      <c r="CE979" s="127"/>
      <c r="CF979" s="127"/>
      <c r="CG979" s="127"/>
      <c r="CH979" s="127"/>
      <c r="CI979" s="127"/>
      <c r="CJ979" s="127"/>
      <c r="CK979" s="127"/>
    </row>
    <row r="980" spans="1:89">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c r="BN980" s="127"/>
      <c r="BO980" s="127"/>
      <c r="BP980" s="127"/>
      <c r="BQ980" s="127"/>
      <c r="BR980" s="127"/>
      <c r="BS980" s="127"/>
      <c r="BT980" s="127"/>
      <c r="BU980" s="127"/>
      <c r="BV980" s="127"/>
      <c r="BW980" s="127"/>
      <c r="BX980" s="127"/>
      <c r="BY980" s="127"/>
      <c r="BZ980" s="127"/>
      <c r="CA980" s="127"/>
      <c r="CB980" s="127"/>
      <c r="CC980" s="127"/>
      <c r="CD980" s="127"/>
      <c r="CE980" s="127"/>
      <c r="CF980" s="127"/>
      <c r="CG980" s="127"/>
      <c r="CH980" s="127"/>
      <c r="CI980" s="127"/>
      <c r="CJ980" s="127"/>
      <c r="CK980" s="127"/>
    </row>
    <row r="981" spans="1:89">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c r="BN981" s="127"/>
      <c r="BO981" s="127"/>
      <c r="BP981" s="127"/>
      <c r="BQ981" s="127"/>
      <c r="BR981" s="127"/>
      <c r="BS981" s="127"/>
      <c r="BT981" s="127"/>
      <c r="BU981" s="127"/>
      <c r="BV981" s="127"/>
      <c r="BW981" s="127"/>
      <c r="BX981" s="127"/>
      <c r="BY981" s="127"/>
      <c r="BZ981" s="127"/>
      <c r="CA981" s="127"/>
      <c r="CB981" s="127"/>
      <c r="CC981" s="127"/>
      <c r="CD981" s="127"/>
      <c r="CE981" s="127"/>
      <c r="CF981" s="127"/>
      <c r="CG981" s="127"/>
      <c r="CH981" s="127"/>
      <c r="CI981" s="127"/>
      <c r="CJ981" s="127"/>
      <c r="CK981" s="127"/>
    </row>
    <row r="982" spans="1:89">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c r="BN982" s="127"/>
      <c r="BO982" s="127"/>
      <c r="BP982" s="127"/>
      <c r="BQ982" s="127"/>
      <c r="BR982" s="127"/>
      <c r="BS982" s="127"/>
      <c r="BT982" s="127"/>
      <c r="BU982" s="127"/>
      <c r="BV982" s="127"/>
      <c r="BW982" s="127"/>
      <c r="BX982" s="127"/>
      <c r="BY982" s="127"/>
      <c r="BZ982" s="127"/>
      <c r="CA982" s="127"/>
      <c r="CB982" s="127"/>
      <c r="CC982" s="127"/>
      <c r="CD982" s="127"/>
      <c r="CE982" s="127"/>
      <c r="CF982" s="127"/>
      <c r="CG982" s="127"/>
      <c r="CH982" s="127"/>
      <c r="CI982" s="127"/>
      <c r="CJ982" s="127"/>
      <c r="CK982" s="127"/>
    </row>
    <row r="983" spans="1:89">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c r="BN983" s="127"/>
      <c r="BO983" s="127"/>
      <c r="BP983" s="127"/>
      <c r="BQ983" s="127"/>
      <c r="BR983" s="127"/>
      <c r="BS983" s="127"/>
      <c r="BT983" s="127"/>
      <c r="BU983" s="127"/>
      <c r="BV983" s="127"/>
      <c r="BW983" s="127"/>
      <c r="BX983" s="127"/>
      <c r="BY983" s="127"/>
      <c r="BZ983" s="127"/>
      <c r="CA983" s="127"/>
      <c r="CB983" s="127"/>
      <c r="CC983" s="127"/>
      <c r="CD983" s="127"/>
      <c r="CE983" s="127"/>
      <c r="CF983" s="127"/>
      <c r="CG983" s="127"/>
      <c r="CH983" s="127"/>
      <c r="CI983" s="127"/>
      <c r="CJ983" s="127"/>
      <c r="CK983" s="127"/>
    </row>
    <row r="984" spans="1:89">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c r="BN984" s="127"/>
      <c r="BO984" s="127"/>
      <c r="BP984" s="127"/>
      <c r="BQ984" s="127"/>
      <c r="BR984" s="127"/>
      <c r="BS984" s="127"/>
      <c r="BT984" s="127"/>
      <c r="BU984" s="127"/>
      <c r="BV984" s="127"/>
      <c r="BW984" s="127"/>
      <c r="BX984" s="127"/>
      <c r="BY984" s="127"/>
      <c r="BZ984" s="127"/>
      <c r="CA984" s="127"/>
      <c r="CB984" s="127"/>
      <c r="CC984" s="127"/>
      <c r="CD984" s="127"/>
      <c r="CE984" s="127"/>
      <c r="CF984" s="127"/>
      <c r="CG984" s="127"/>
      <c r="CH984" s="127"/>
      <c r="CI984" s="127"/>
      <c r="CJ984" s="127"/>
      <c r="CK984" s="127"/>
    </row>
    <row r="985" spans="1:89">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c r="BN985" s="127"/>
      <c r="BO985" s="127"/>
      <c r="BP985" s="127"/>
      <c r="BQ985" s="127"/>
      <c r="BR985" s="127"/>
      <c r="BS985" s="127"/>
      <c r="BT985" s="127"/>
      <c r="BU985" s="127"/>
      <c r="BV985" s="127"/>
      <c r="BW985" s="127"/>
      <c r="BX985" s="127"/>
      <c r="BY985" s="127"/>
      <c r="BZ985" s="127"/>
      <c r="CA985" s="127"/>
      <c r="CB985" s="127"/>
      <c r="CC985" s="127"/>
      <c r="CD985" s="127"/>
      <c r="CE985" s="127"/>
      <c r="CF985" s="127"/>
      <c r="CG985" s="127"/>
      <c r="CH985" s="127"/>
      <c r="CI985" s="127"/>
      <c r="CJ985" s="127"/>
      <c r="CK985" s="127"/>
    </row>
    <row r="986" spans="1:89">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c r="BN986" s="127"/>
      <c r="BO986" s="127"/>
      <c r="BP986" s="127"/>
      <c r="BQ986" s="127"/>
      <c r="BR986" s="127"/>
      <c r="BS986" s="127"/>
      <c r="BT986" s="127"/>
      <c r="BU986" s="127"/>
      <c r="BV986" s="127"/>
      <c r="BW986" s="127"/>
      <c r="BX986" s="127"/>
      <c r="BY986" s="127"/>
      <c r="BZ986" s="127"/>
      <c r="CA986" s="127"/>
      <c r="CB986" s="127"/>
      <c r="CC986" s="127"/>
      <c r="CD986" s="127"/>
      <c r="CE986" s="127"/>
      <c r="CF986" s="127"/>
      <c r="CG986" s="127"/>
      <c r="CH986" s="127"/>
      <c r="CI986" s="127"/>
      <c r="CJ986" s="127"/>
      <c r="CK986" s="127"/>
    </row>
    <row r="987" spans="1:89">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c r="BN987" s="127"/>
      <c r="BO987" s="127"/>
      <c r="BP987" s="127"/>
      <c r="BQ987" s="127"/>
      <c r="BR987" s="127"/>
      <c r="BS987" s="127"/>
      <c r="BT987" s="127"/>
      <c r="BU987" s="127"/>
      <c r="BV987" s="127"/>
      <c r="BW987" s="127"/>
      <c r="BX987" s="127"/>
      <c r="BY987" s="127"/>
      <c r="BZ987" s="127"/>
      <c r="CA987" s="127"/>
      <c r="CB987" s="127"/>
      <c r="CC987" s="127"/>
      <c r="CD987" s="127"/>
      <c r="CE987" s="127"/>
      <c r="CF987" s="127"/>
      <c r="CG987" s="127"/>
      <c r="CH987" s="127"/>
      <c r="CI987" s="127"/>
      <c r="CJ987" s="127"/>
      <c r="CK987" s="127"/>
    </row>
    <row r="988" spans="1:89">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c r="BN988" s="127"/>
      <c r="BO988" s="127"/>
      <c r="BP988" s="127"/>
      <c r="BQ988" s="127"/>
      <c r="BR988" s="127"/>
      <c r="BS988" s="127"/>
      <c r="BT988" s="127"/>
      <c r="BU988" s="127"/>
      <c r="BV988" s="127"/>
      <c r="BW988" s="127"/>
      <c r="BX988" s="127"/>
      <c r="BY988" s="127"/>
      <c r="BZ988" s="127"/>
      <c r="CA988" s="127"/>
      <c r="CB988" s="127"/>
      <c r="CC988" s="127"/>
      <c r="CD988" s="127"/>
      <c r="CE988" s="127"/>
      <c r="CF988" s="127"/>
      <c r="CG988" s="127"/>
      <c r="CH988" s="127"/>
      <c r="CI988" s="127"/>
      <c r="CJ988" s="127"/>
      <c r="CK988" s="127"/>
    </row>
    <row r="989" spans="1:89">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c r="BN989" s="127"/>
      <c r="BO989" s="127"/>
      <c r="BP989" s="127"/>
      <c r="BQ989" s="127"/>
      <c r="BR989" s="127"/>
      <c r="BS989" s="127"/>
      <c r="BT989" s="127"/>
      <c r="BU989" s="127"/>
      <c r="BV989" s="127"/>
      <c r="BW989" s="127"/>
      <c r="BX989" s="127"/>
      <c r="BY989" s="127"/>
      <c r="BZ989" s="127"/>
      <c r="CA989" s="127"/>
      <c r="CB989" s="127"/>
      <c r="CC989" s="127"/>
      <c r="CD989" s="127"/>
      <c r="CE989" s="127"/>
      <c r="CF989" s="127"/>
      <c r="CG989" s="127"/>
      <c r="CH989" s="127"/>
      <c r="CI989" s="127"/>
      <c r="CJ989" s="127"/>
      <c r="CK989" s="127"/>
    </row>
    <row r="990" spans="1:89">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c r="BN990" s="127"/>
      <c r="BO990" s="127"/>
      <c r="BP990" s="127"/>
      <c r="BQ990" s="127"/>
      <c r="BR990" s="127"/>
      <c r="BS990" s="127"/>
      <c r="BT990" s="127"/>
      <c r="BU990" s="127"/>
      <c r="BV990" s="127"/>
      <c r="BW990" s="127"/>
      <c r="BX990" s="127"/>
      <c r="BY990" s="127"/>
      <c r="BZ990" s="127"/>
      <c r="CA990" s="127"/>
      <c r="CB990" s="127"/>
      <c r="CC990" s="127"/>
      <c r="CD990" s="127"/>
      <c r="CE990" s="127"/>
      <c r="CF990" s="127"/>
      <c r="CG990" s="127"/>
      <c r="CH990" s="127"/>
      <c r="CI990" s="127"/>
      <c r="CJ990" s="127"/>
      <c r="CK990" s="127"/>
    </row>
    <row r="991" spans="1:89">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c r="BN991" s="127"/>
      <c r="BO991" s="127"/>
      <c r="BP991" s="127"/>
      <c r="BQ991" s="127"/>
      <c r="BR991" s="127"/>
      <c r="BS991" s="127"/>
      <c r="BT991" s="127"/>
      <c r="BU991" s="127"/>
      <c r="BV991" s="127"/>
      <c r="BW991" s="127"/>
      <c r="BX991" s="127"/>
      <c r="BY991" s="127"/>
      <c r="BZ991" s="127"/>
      <c r="CA991" s="127"/>
      <c r="CB991" s="127"/>
      <c r="CC991" s="127"/>
      <c r="CD991" s="127"/>
      <c r="CE991" s="127"/>
      <c r="CF991" s="127"/>
      <c r="CG991" s="127"/>
      <c r="CH991" s="127"/>
      <c r="CI991" s="127"/>
      <c r="CJ991" s="127"/>
      <c r="CK991" s="127"/>
    </row>
    <row r="992" spans="1:89">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c r="BN992" s="127"/>
      <c r="BO992" s="127"/>
      <c r="BP992" s="127"/>
      <c r="BQ992" s="127"/>
      <c r="BR992" s="127"/>
      <c r="BS992" s="127"/>
      <c r="BT992" s="127"/>
      <c r="BU992" s="127"/>
      <c r="BV992" s="127"/>
      <c r="BW992" s="127"/>
      <c r="BX992" s="127"/>
      <c r="BY992" s="127"/>
      <c r="BZ992" s="127"/>
      <c r="CA992" s="127"/>
      <c r="CB992" s="127"/>
      <c r="CC992" s="127"/>
      <c r="CD992" s="127"/>
      <c r="CE992" s="127"/>
      <c r="CF992" s="127"/>
      <c r="CG992" s="127"/>
      <c r="CH992" s="127"/>
      <c r="CI992" s="127"/>
      <c r="CJ992" s="127"/>
      <c r="CK992" s="127"/>
    </row>
    <row r="993" spans="1:89">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c r="BN993" s="127"/>
      <c r="BO993" s="127"/>
      <c r="BP993" s="127"/>
      <c r="BQ993" s="127"/>
      <c r="BR993" s="127"/>
      <c r="BS993" s="127"/>
      <c r="BT993" s="127"/>
      <c r="BU993" s="127"/>
      <c r="BV993" s="127"/>
      <c r="BW993" s="127"/>
      <c r="BX993" s="127"/>
      <c r="BY993" s="127"/>
      <c r="BZ993" s="127"/>
      <c r="CA993" s="127"/>
      <c r="CB993" s="127"/>
      <c r="CC993" s="127"/>
      <c r="CD993" s="127"/>
      <c r="CE993" s="127"/>
      <c r="CF993" s="127"/>
      <c r="CG993" s="127"/>
      <c r="CH993" s="127"/>
      <c r="CI993" s="127"/>
      <c r="CJ993" s="127"/>
      <c r="CK993" s="127"/>
    </row>
    <row r="994" spans="1:89">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c r="BN994" s="127"/>
      <c r="BO994" s="127"/>
      <c r="BP994" s="127"/>
      <c r="BQ994" s="127"/>
      <c r="BR994" s="127"/>
      <c r="BS994" s="127"/>
      <c r="BT994" s="127"/>
      <c r="BU994" s="127"/>
      <c r="BV994" s="127"/>
      <c r="BW994" s="127"/>
      <c r="BX994" s="127"/>
      <c r="BY994" s="127"/>
      <c r="BZ994" s="127"/>
      <c r="CA994" s="127"/>
      <c r="CB994" s="127"/>
      <c r="CC994" s="127"/>
      <c r="CD994" s="127"/>
      <c r="CE994" s="127"/>
      <c r="CF994" s="127"/>
      <c r="CG994" s="127"/>
      <c r="CH994" s="127"/>
      <c r="CI994" s="127"/>
      <c r="CJ994" s="127"/>
      <c r="CK994" s="127"/>
    </row>
    <row r="995" spans="1:89">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c r="BN995" s="127"/>
      <c r="BO995" s="127"/>
      <c r="BP995" s="127"/>
      <c r="BQ995" s="127"/>
      <c r="BR995" s="127"/>
      <c r="BS995" s="127"/>
      <c r="BT995" s="127"/>
      <c r="BU995" s="127"/>
      <c r="BV995" s="127"/>
      <c r="BW995" s="127"/>
      <c r="BX995" s="127"/>
      <c r="BY995" s="127"/>
      <c r="BZ995" s="127"/>
      <c r="CA995" s="127"/>
      <c r="CB995" s="127"/>
      <c r="CC995" s="127"/>
      <c r="CD995" s="127"/>
      <c r="CE995" s="127"/>
      <c r="CF995" s="127"/>
      <c r="CG995" s="127"/>
      <c r="CH995" s="127"/>
      <c r="CI995" s="127"/>
      <c r="CJ995" s="127"/>
      <c r="CK995" s="127"/>
    </row>
    <row r="996" spans="1:89">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c r="BN996" s="127"/>
      <c r="BO996" s="127"/>
      <c r="BP996" s="127"/>
      <c r="BQ996" s="127"/>
      <c r="BR996" s="127"/>
      <c r="BS996" s="127"/>
      <c r="BT996" s="127"/>
      <c r="BU996" s="127"/>
      <c r="BV996" s="127"/>
      <c r="BW996" s="127"/>
      <c r="BX996" s="127"/>
      <c r="BY996" s="127"/>
      <c r="BZ996" s="127"/>
      <c r="CA996" s="127"/>
      <c r="CB996" s="127"/>
      <c r="CC996" s="127"/>
      <c r="CD996" s="127"/>
      <c r="CE996" s="127"/>
      <c r="CF996" s="127"/>
      <c r="CG996" s="127"/>
      <c r="CH996" s="127"/>
      <c r="CI996" s="127"/>
      <c r="CJ996" s="127"/>
      <c r="CK996" s="127"/>
    </row>
    <row r="997" spans="1:89">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c r="BN997" s="127"/>
      <c r="BO997" s="127"/>
      <c r="BP997" s="127"/>
      <c r="BQ997" s="127"/>
      <c r="BR997" s="127"/>
      <c r="BS997" s="127"/>
      <c r="BT997" s="127"/>
      <c r="BU997" s="127"/>
      <c r="BV997" s="127"/>
      <c r="BW997" s="127"/>
      <c r="BX997" s="127"/>
      <c r="BY997" s="127"/>
      <c r="BZ997" s="127"/>
      <c r="CA997" s="127"/>
      <c r="CB997" s="127"/>
      <c r="CC997" s="127"/>
      <c r="CD997" s="127"/>
      <c r="CE997" s="127"/>
      <c r="CF997" s="127"/>
      <c r="CG997" s="127"/>
      <c r="CH997" s="127"/>
      <c r="CI997" s="127"/>
      <c r="CJ997" s="127"/>
      <c r="CK997" s="127"/>
    </row>
    <row r="998" spans="1:89">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c r="BN998" s="127"/>
      <c r="BO998" s="127"/>
      <c r="BP998" s="127"/>
      <c r="BQ998" s="127"/>
      <c r="BR998" s="127"/>
      <c r="BS998" s="127"/>
      <c r="BT998" s="127"/>
      <c r="BU998" s="127"/>
      <c r="BV998" s="127"/>
      <c r="BW998" s="127"/>
      <c r="BX998" s="127"/>
      <c r="BY998" s="127"/>
      <c r="BZ998" s="127"/>
      <c r="CA998" s="127"/>
      <c r="CB998" s="127"/>
      <c r="CC998" s="127"/>
      <c r="CD998" s="127"/>
      <c r="CE998" s="127"/>
      <c r="CF998" s="127"/>
      <c r="CG998" s="127"/>
      <c r="CH998" s="127"/>
      <c r="CI998" s="127"/>
      <c r="CJ998" s="127"/>
      <c r="CK998" s="127"/>
    </row>
    <row r="999" spans="1:89">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c r="BN999" s="127"/>
      <c r="BO999" s="127"/>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7"/>
    </row>
    <row r="1000" spans="1:89">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c r="BN1000" s="127"/>
      <c r="BO1000" s="127"/>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7"/>
    </row>
  </sheetData>
  <mergeCells count="21">
    <mergeCell ref="A1:B1"/>
    <mergeCell ref="A2:B2"/>
    <mergeCell ref="A3:B3"/>
    <mergeCell ref="A4:B4"/>
    <mergeCell ref="A13:A14"/>
    <mergeCell ref="B13:B14"/>
    <mergeCell ref="C13:H13"/>
    <mergeCell ref="A70:B70"/>
    <mergeCell ref="AY13:BD13"/>
    <mergeCell ref="BE13:BJ13"/>
    <mergeCell ref="BK13:BP13"/>
    <mergeCell ref="BQ13:BV13"/>
    <mergeCell ref="BW13:CA13"/>
    <mergeCell ref="CB13:CF13"/>
    <mergeCell ref="I13:N13"/>
    <mergeCell ref="O13:T13"/>
    <mergeCell ref="U13:Z13"/>
    <mergeCell ref="AA13:AF13"/>
    <mergeCell ref="AG13:AL13"/>
    <mergeCell ref="AM13:AR13"/>
    <mergeCell ref="AS13:AX13"/>
  </mergeCells>
  <pageMargins left="0.25" right="0.25"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000"/>
  </sheetPr>
  <dimension ref="A1:CK1000"/>
  <sheetViews>
    <sheetView workbookViewId="0">
      <pane xSplit="2" ySplit="9" topLeftCell="C10" activePane="bottomRight" state="frozen"/>
      <selection activeCell="G54" sqref="G54"/>
      <selection pane="topRight" activeCell="G54" sqref="G54"/>
      <selection pane="bottomLeft" activeCell="G54" sqref="G54"/>
      <selection pane="bottomRight" sqref="A1:XFD1048576"/>
    </sheetView>
  </sheetViews>
  <sheetFormatPr defaultColWidth="12.6640625" defaultRowHeight="13.2"/>
  <cols>
    <col min="1" max="1" width="7.6640625" customWidth="1"/>
    <col min="2" max="2" width="37.88671875" customWidth="1"/>
    <col min="3" max="4" width="10.44140625" customWidth="1"/>
    <col min="5" max="5" width="9.88671875" customWidth="1"/>
    <col min="6" max="6" width="15.109375" customWidth="1"/>
    <col min="7" max="7" width="9.88671875" customWidth="1"/>
    <col min="8" max="8" width="19.109375" customWidth="1"/>
    <col min="9" max="9" width="10.5546875" customWidth="1"/>
    <col min="10" max="10" width="10.44140625" customWidth="1"/>
    <col min="11" max="11" width="9.88671875" customWidth="1"/>
    <col min="12" max="12" width="15.109375" customWidth="1"/>
    <col min="13" max="13" width="9.88671875" customWidth="1"/>
    <col min="14" max="14" width="19.109375" customWidth="1"/>
    <col min="15" max="16" width="10.44140625" customWidth="1"/>
    <col min="17" max="17" width="9.88671875" customWidth="1"/>
    <col min="18" max="18" width="15.109375" customWidth="1"/>
    <col min="19" max="19" width="9.88671875" customWidth="1"/>
    <col min="20" max="20" width="19.109375" customWidth="1"/>
    <col min="21" max="22" width="10.44140625" customWidth="1"/>
    <col min="23" max="23" width="9.88671875" customWidth="1"/>
    <col min="24" max="24" width="15.109375" customWidth="1"/>
    <col min="25" max="25" width="9.88671875" customWidth="1"/>
    <col min="26" max="26" width="19.109375" customWidth="1"/>
    <col min="27" max="28" width="10.44140625" customWidth="1"/>
    <col min="29" max="29" width="9.88671875" customWidth="1"/>
    <col min="30" max="30" width="15.109375" customWidth="1"/>
    <col min="31" max="31" width="9.88671875" customWidth="1"/>
    <col min="32" max="32" width="19.109375" customWidth="1"/>
    <col min="33" max="34" width="10.44140625" customWidth="1"/>
    <col min="35" max="35" width="9.88671875" customWidth="1"/>
    <col min="36" max="36" width="15.109375" customWidth="1"/>
    <col min="37" max="37" width="9.88671875" customWidth="1"/>
    <col min="38" max="38" width="19.109375" customWidth="1"/>
    <col min="39" max="40" width="10.44140625" customWidth="1"/>
    <col min="41" max="41" width="9.88671875" customWidth="1"/>
    <col min="42" max="42" width="15.109375" customWidth="1"/>
    <col min="43" max="43" width="9.88671875" customWidth="1"/>
    <col min="44" max="44" width="19.109375" customWidth="1"/>
    <col min="45" max="46" width="10.44140625" customWidth="1"/>
    <col min="47" max="47" width="9.88671875" customWidth="1"/>
    <col min="48" max="48" width="15.109375" customWidth="1"/>
    <col min="49" max="49" width="9.88671875" customWidth="1"/>
    <col min="50" max="50" width="19.109375" customWidth="1"/>
    <col min="51" max="52" width="10.44140625" customWidth="1"/>
    <col min="53" max="53" width="9.88671875" customWidth="1"/>
    <col min="54" max="54" width="15.109375" customWidth="1"/>
    <col min="55" max="55" width="9.88671875" customWidth="1"/>
    <col min="56" max="56" width="19.109375" customWidth="1"/>
    <col min="57" max="58" width="10.44140625" customWidth="1"/>
    <col min="59" max="59" width="9.88671875" customWidth="1"/>
    <col min="60" max="60" width="15.109375" customWidth="1"/>
    <col min="61" max="61" width="9.88671875" customWidth="1"/>
    <col min="62" max="62" width="19.109375" customWidth="1"/>
    <col min="63" max="64" width="10.44140625" customWidth="1"/>
    <col min="65" max="65" width="9.88671875" customWidth="1"/>
    <col min="66" max="66" width="15.109375" customWidth="1"/>
    <col min="67" max="67" width="9.88671875" customWidth="1"/>
    <col min="68" max="68" width="19.109375" customWidth="1"/>
    <col min="69" max="70" width="10.44140625" customWidth="1"/>
    <col min="71" max="71" width="9.88671875" customWidth="1"/>
    <col min="72" max="72" width="15.109375" customWidth="1"/>
    <col min="73" max="73" width="9.88671875" customWidth="1"/>
    <col min="74" max="74" width="19.109375" customWidth="1"/>
    <col min="75" max="76" width="10.44140625" customWidth="1"/>
    <col min="77" max="77" width="9.88671875" customWidth="1"/>
    <col min="78" max="78" width="15.109375" customWidth="1"/>
    <col min="79" max="79" width="9.88671875" customWidth="1"/>
    <col min="80" max="81" width="10.44140625" customWidth="1"/>
    <col min="82" max="82" width="9.88671875" customWidth="1"/>
    <col min="83" max="83" width="15.109375" customWidth="1"/>
    <col min="84" max="85" width="9.88671875" customWidth="1"/>
    <col min="86" max="89" width="12.6640625" customWidth="1"/>
  </cols>
  <sheetData>
    <row r="1" spans="1:89" ht="14.4">
      <c r="A1" s="1512" t="s">
        <v>14</v>
      </c>
      <c r="B1" s="1508"/>
      <c r="C1" s="1600">
        <v>2024</v>
      </c>
      <c r="D1" s="1601"/>
      <c r="E1" s="127"/>
      <c r="F1" s="127"/>
      <c r="G1" s="127"/>
      <c r="H1" s="127"/>
      <c r="I1" s="127"/>
      <c r="J1" s="127"/>
      <c r="K1" s="127"/>
      <c r="L1" s="127"/>
      <c r="M1" s="127"/>
      <c r="N1" s="127"/>
      <c r="O1" s="127"/>
      <c r="P1" s="127"/>
      <c r="Q1" s="127"/>
      <c r="R1" s="127"/>
      <c r="S1" s="21"/>
      <c r="T1" s="21"/>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row>
    <row r="2" spans="1:89" ht="14.4">
      <c r="A2" s="1514" t="s">
        <v>15</v>
      </c>
      <c r="B2" s="1513"/>
      <c r="C2" s="362"/>
      <c r="D2" s="363"/>
      <c r="E2" s="127"/>
      <c r="F2" s="127"/>
      <c r="G2" s="127"/>
      <c r="H2" s="127"/>
      <c r="I2" s="127"/>
      <c r="J2" s="127"/>
      <c r="K2" s="127"/>
      <c r="L2" s="127"/>
      <c r="M2" s="127"/>
      <c r="N2" s="127"/>
      <c r="O2" s="127"/>
      <c r="P2" s="127"/>
      <c r="Q2" s="127"/>
      <c r="R2" s="127"/>
      <c r="S2" s="21"/>
      <c r="T2" s="21"/>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row>
    <row r="3" spans="1:89" ht="14.4">
      <c r="A3" s="1514" t="s">
        <v>16</v>
      </c>
      <c r="B3" s="1513"/>
      <c r="C3" s="362"/>
      <c r="D3" s="363"/>
      <c r="E3" s="21"/>
      <c r="F3" s="21"/>
      <c r="G3" s="21"/>
      <c r="H3" s="21"/>
      <c r="I3" s="21"/>
      <c r="J3" s="21"/>
      <c r="K3" s="21"/>
      <c r="L3" s="21"/>
      <c r="M3" s="21"/>
      <c r="N3" s="21"/>
      <c r="O3" s="21"/>
      <c r="P3" s="21"/>
      <c r="Q3" s="1061"/>
      <c r="R3" s="1061"/>
      <c r="S3" s="21"/>
      <c r="T3" s="21"/>
      <c r="U3" s="21"/>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row>
    <row r="4" spans="1:89">
      <c r="A4" s="1515" t="s">
        <v>156</v>
      </c>
      <c r="B4" s="1513"/>
      <c r="C4" s="365"/>
      <c r="D4" s="366"/>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row>
    <row r="5" spans="1:89">
      <c r="A5" s="367"/>
      <c r="B5" s="368"/>
      <c r="C5" s="369"/>
      <c r="D5" s="369"/>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row>
    <row r="6" spans="1:89">
      <c r="A6" s="367"/>
      <c r="B6" s="370" t="s">
        <v>157</v>
      </c>
      <c r="C6" s="371" t="s">
        <v>158</v>
      </c>
      <c r="D6" s="166"/>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row>
    <row r="7" spans="1:89">
      <c r="A7" s="367"/>
      <c r="B7" s="372" t="s">
        <v>231</v>
      </c>
      <c r="C7" s="373" t="str">
        <f>IF(('Energy &amp; GHG'!$B$7)=0,"-",'Energy &amp; GHG'!$B$7)</f>
        <v>kWh</v>
      </c>
      <c r="D7" s="166"/>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row>
    <row r="8" spans="1:89">
      <c r="A8" s="367"/>
      <c r="B8" s="374" t="s">
        <v>232</v>
      </c>
      <c r="C8" s="373" t="str">
        <f>IF(('Energy &amp; GHG'!$B$8)=0,"-",'Energy &amp; GHG'!$B$8)</f>
        <v>kWh</v>
      </c>
      <c r="D8" s="166"/>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row>
    <row r="9" spans="1:89">
      <c r="A9" s="367"/>
      <c r="B9" s="375" t="s">
        <v>233</v>
      </c>
      <c r="C9" s="373" t="str">
        <f>IF(('Energy &amp; GHG'!$B$9)=0,"-",'Energy &amp; GHG'!$B$9)</f>
        <v>kWh</v>
      </c>
      <c r="D9" s="166"/>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row>
    <row r="10" spans="1:89">
      <c r="A10" s="367"/>
      <c r="B10" s="376" t="s">
        <v>234</v>
      </c>
      <c r="C10" s="373" t="str">
        <f>IF(('Energy &amp; GHG'!$B$11)=0,"-",'Energy &amp; GHG'!$B$11)</f>
        <v>kg</v>
      </c>
      <c r="D10" s="166"/>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row>
    <row r="11" spans="1:89">
      <c r="A11" s="367"/>
      <c r="B11" s="377" t="s">
        <v>167</v>
      </c>
      <c r="C11" s="378" t="str">
        <f>IF(('Energy &amp; GHG'!$B$12)=0,"-",'Energy &amp; GHG'!$B$12)</f>
        <v>kg</v>
      </c>
      <c r="D11" s="166"/>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row>
    <row r="12" spans="1:89">
      <c r="A12" s="367"/>
      <c r="B12" s="367"/>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row>
    <row r="13" spans="1:89" ht="15.6">
      <c r="A13" s="1597" t="s">
        <v>235</v>
      </c>
      <c r="B13" s="1598" t="s">
        <v>236</v>
      </c>
      <c r="C13" s="1596" t="s">
        <v>237</v>
      </c>
      <c r="D13" s="1510"/>
      <c r="E13" s="1510"/>
      <c r="F13" s="1510"/>
      <c r="G13" s="1510"/>
      <c r="H13" s="1505"/>
      <c r="I13" s="1596" t="s">
        <v>238</v>
      </c>
      <c r="J13" s="1510"/>
      <c r="K13" s="1510"/>
      <c r="L13" s="1510"/>
      <c r="M13" s="1510"/>
      <c r="N13" s="1505"/>
      <c r="O13" s="1596" t="s">
        <v>239</v>
      </c>
      <c r="P13" s="1510"/>
      <c r="Q13" s="1510"/>
      <c r="R13" s="1510"/>
      <c r="S13" s="1510"/>
      <c r="T13" s="1505"/>
      <c r="U13" s="1596" t="s">
        <v>240</v>
      </c>
      <c r="V13" s="1510"/>
      <c r="W13" s="1510"/>
      <c r="X13" s="1510"/>
      <c r="Y13" s="1510"/>
      <c r="Z13" s="1505"/>
      <c r="AA13" s="1596" t="s">
        <v>241</v>
      </c>
      <c r="AB13" s="1510"/>
      <c r="AC13" s="1510"/>
      <c r="AD13" s="1510"/>
      <c r="AE13" s="1510"/>
      <c r="AF13" s="1505"/>
      <c r="AG13" s="1596" t="s">
        <v>242</v>
      </c>
      <c r="AH13" s="1510"/>
      <c r="AI13" s="1510"/>
      <c r="AJ13" s="1510"/>
      <c r="AK13" s="1510"/>
      <c r="AL13" s="1505"/>
      <c r="AM13" s="1596" t="s">
        <v>243</v>
      </c>
      <c r="AN13" s="1510"/>
      <c r="AO13" s="1510"/>
      <c r="AP13" s="1510"/>
      <c r="AQ13" s="1510"/>
      <c r="AR13" s="1505"/>
      <c r="AS13" s="1596" t="s">
        <v>244</v>
      </c>
      <c r="AT13" s="1510"/>
      <c r="AU13" s="1510"/>
      <c r="AV13" s="1510"/>
      <c r="AW13" s="1510"/>
      <c r="AX13" s="1505"/>
      <c r="AY13" s="1596" t="s">
        <v>245</v>
      </c>
      <c r="AZ13" s="1510"/>
      <c r="BA13" s="1510"/>
      <c r="BB13" s="1510"/>
      <c r="BC13" s="1510"/>
      <c r="BD13" s="1505"/>
      <c r="BE13" s="1596" t="s">
        <v>246</v>
      </c>
      <c r="BF13" s="1510"/>
      <c r="BG13" s="1510"/>
      <c r="BH13" s="1510"/>
      <c r="BI13" s="1510"/>
      <c r="BJ13" s="1505"/>
      <c r="BK13" s="1596" t="s">
        <v>247</v>
      </c>
      <c r="BL13" s="1510"/>
      <c r="BM13" s="1510"/>
      <c r="BN13" s="1510"/>
      <c r="BO13" s="1510"/>
      <c r="BP13" s="1505"/>
      <c r="BQ13" s="1596" t="s">
        <v>248</v>
      </c>
      <c r="BR13" s="1510"/>
      <c r="BS13" s="1510"/>
      <c r="BT13" s="1510"/>
      <c r="BU13" s="1510"/>
      <c r="BV13" s="1505"/>
      <c r="BW13" s="1593" t="s">
        <v>33</v>
      </c>
      <c r="BX13" s="1507"/>
      <c r="BY13" s="1507"/>
      <c r="BZ13" s="1507"/>
      <c r="CA13" s="1508"/>
      <c r="CB13" s="1594" t="s">
        <v>249</v>
      </c>
      <c r="CC13" s="1507"/>
      <c r="CD13" s="1507"/>
      <c r="CE13" s="1507"/>
      <c r="CF13" s="1508"/>
      <c r="CG13" s="127"/>
      <c r="CH13" s="127"/>
      <c r="CI13" s="127"/>
      <c r="CJ13" s="127"/>
      <c r="CK13" s="127"/>
    </row>
    <row r="14" spans="1:89" ht="43.2">
      <c r="A14" s="1522"/>
      <c r="B14" s="1599"/>
      <c r="C14" s="385" t="str">
        <f>$B$7&amp;" ("&amp;$C$7&amp;")"</f>
        <v>Purchased Electricity (kWh)</v>
      </c>
      <c r="D14" s="380" t="str">
        <f>$B$8&amp;" ("&amp;$C$8&amp;")"</f>
        <v>Renewable Energy (kWh)</v>
      </c>
      <c r="E14" s="381" t="str">
        <f>$B$9&amp;" ("&amp;$C$9&amp;")"</f>
        <v>DG (kWh)</v>
      </c>
      <c r="F14" s="382" t="str">
        <f>$B$10&amp;" ("&amp;$C$10&amp;")"</f>
        <v>STEAM CONSUMPTION (kg)</v>
      </c>
      <c r="G14" s="383" t="str">
        <f>$B$11&amp;" ("&amp;$C$11&amp;")"</f>
        <v>LPG (kg)</v>
      </c>
      <c r="H14" s="384" t="s">
        <v>250</v>
      </c>
      <c r="I14" s="385" t="str">
        <f>$B$7&amp;" ("&amp;$C$7&amp;")"</f>
        <v>Purchased Electricity (kWh)</v>
      </c>
      <c r="J14" s="380" t="str">
        <f>$B$8&amp;" ("&amp;$C$8&amp;")"</f>
        <v>Renewable Energy (kWh)</v>
      </c>
      <c r="K14" s="381" t="str">
        <f>$B$9&amp;" ("&amp;$C$9&amp;")"</f>
        <v>DG (kWh)</v>
      </c>
      <c r="L14" s="382" t="str">
        <f>$B$10&amp;" ("&amp;$C$10&amp;")"</f>
        <v>STEAM CONSUMPTION (kg)</v>
      </c>
      <c r="M14" s="383" t="str">
        <f>$B$11&amp;" ("&amp;$C$11&amp;")"</f>
        <v>LPG (kg)</v>
      </c>
      <c r="N14" s="384" t="s">
        <v>250</v>
      </c>
      <c r="O14" s="385" t="str">
        <f>$B$7&amp;" ("&amp;$C$7&amp;")"</f>
        <v>Purchased Electricity (kWh)</v>
      </c>
      <c r="P14" s="380" t="str">
        <f>$B$8&amp;" ("&amp;$C$8&amp;")"</f>
        <v>Renewable Energy (kWh)</v>
      </c>
      <c r="Q14" s="381" t="str">
        <f>$B$9&amp;" ("&amp;$C$9&amp;")"</f>
        <v>DG (kWh)</v>
      </c>
      <c r="R14" s="382" t="str">
        <f>$B$10&amp;" ("&amp;$C$10&amp;")"</f>
        <v>STEAM CONSUMPTION (kg)</v>
      </c>
      <c r="S14" s="383" t="str">
        <f>$B$11&amp;" ("&amp;$C$11&amp;")"</f>
        <v>LPG (kg)</v>
      </c>
      <c r="T14" s="384" t="s">
        <v>250</v>
      </c>
      <c r="U14" s="385" t="str">
        <f>$B$7&amp;" ("&amp;$C$7&amp;")"</f>
        <v>Purchased Electricity (kWh)</v>
      </c>
      <c r="V14" s="380" t="str">
        <f>$B$8&amp;" ("&amp;$C$8&amp;")"</f>
        <v>Renewable Energy (kWh)</v>
      </c>
      <c r="W14" s="381" t="str">
        <f>$B$9&amp;" ("&amp;$C$9&amp;")"</f>
        <v>DG (kWh)</v>
      </c>
      <c r="X14" s="382" t="str">
        <f>$B$10&amp;" ("&amp;$C$10&amp;")"</f>
        <v>STEAM CONSUMPTION (kg)</v>
      </c>
      <c r="Y14" s="383" t="str">
        <f>$B$11&amp;" ("&amp;$C$11&amp;")"</f>
        <v>LPG (kg)</v>
      </c>
      <c r="Z14" s="384" t="s">
        <v>250</v>
      </c>
      <c r="AA14" s="385" t="str">
        <f>$B$7&amp;" ("&amp;$C$7&amp;")"</f>
        <v>Purchased Electricity (kWh)</v>
      </c>
      <c r="AB14" s="380" t="str">
        <f>$B$8&amp;" ("&amp;$C$8&amp;")"</f>
        <v>Renewable Energy (kWh)</v>
      </c>
      <c r="AC14" s="381" t="str">
        <f>$B$9&amp;" ("&amp;$C$9&amp;")"</f>
        <v>DG (kWh)</v>
      </c>
      <c r="AD14" s="382" t="str">
        <f>$B$10&amp;" ("&amp;$C$10&amp;")"</f>
        <v>STEAM CONSUMPTION (kg)</v>
      </c>
      <c r="AE14" s="383" t="str">
        <f>$B$11&amp;" ("&amp;$C$11&amp;")"</f>
        <v>LPG (kg)</v>
      </c>
      <c r="AF14" s="384" t="s">
        <v>250</v>
      </c>
      <c r="AG14" s="385" t="str">
        <f>$B$7&amp;" ("&amp;$C$7&amp;")"</f>
        <v>Purchased Electricity (kWh)</v>
      </c>
      <c r="AH14" s="380" t="str">
        <f>$B$8&amp;" ("&amp;$C$8&amp;")"</f>
        <v>Renewable Energy (kWh)</v>
      </c>
      <c r="AI14" s="381" t="str">
        <f>$B$9&amp;" ("&amp;$C$9&amp;")"</f>
        <v>DG (kWh)</v>
      </c>
      <c r="AJ14" s="382" t="str">
        <f>$B$10&amp;" ("&amp;$C$10&amp;")"</f>
        <v>STEAM CONSUMPTION (kg)</v>
      </c>
      <c r="AK14" s="383" t="str">
        <f>$B$11&amp;" ("&amp;$C$11&amp;")"</f>
        <v>LPG (kg)</v>
      </c>
      <c r="AL14" s="384" t="s">
        <v>250</v>
      </c>
      <c r="AM14" s="385" t="str">
        <f>$B$7&amp;" ("&amp;$C$7&amp;")"</f>
        <v>Purchased Electricity (kWh)</v>
      </c>
      <c r="AN14" s="380" t="str">
        <f>$B$8&amp;" ("&amp;$C$8&amp;")"</f>
        <v>Renewable Energy (kWh)</v>
      </c>
      <c r="AO14" s="381" t="str">
        <f>$B$9&amp;" ("&amp;$C$9&amp;")"</f>
        <v>DG (kWh)</v>
      </c>
      <c r="AP14" s="382" t="str">
        <f>$B$10&amp;" ("&amp;$C$10&amp;")"</f>
        <v>STEAM CONSUMPTION (kg)</v>
      </c>
      <c r="AQ14" s="383" t="str">
        <f>$B$11&amp;" ("&amp;$C$11&amp;")"</f>
        <v>LPG (kg)</v>
      </c>
      <c r="AR14" s="384" t="s">
        <v>250</v>
      </c>
      <c r="AS14" s="385" t="str">
        <f>$B$7&amp;" ("&amp;$C$7&amp;")"</f>
        <v>Purchased Electricity (kWh)</v>
      </c>
      <c r="AT14" s="380" t="str">
        <f>$B$8&amp;" ("&amp;$C$8&amp;")"</f>
        <v>Renewable Energy (kWh)</v>
      </c>
      <c r="AU14" s="381" t="str">
        <f>$B$9&amp;" ("&amp;$C$9&amp;")"</f>
        <v>DG (kWh)</v>
      </c>
      <c r="AV14" s="382" t="str">
        <f>$B$10&amp;" ("&amp;$C$10&amp;")"</f>
        <v>STEAM CONSUMPTION (kg)</v>
      </c>
      <c r="AW14" s="383" t="str">
        <f>$B$11&amp;" ("&amp;$C$11&amp;")"</f>
        <v>LPG (kg)</v>
      </c>
      <c r="AX14" s="384" t="s">
        <v>250</v>
      </c>
      <c r="AY14" s="385" t="str">
        <f>$B$7&amp;" ("&amp;$C$7&amp;")"</f>
        <v>Purchased Electricity (kWh)</v>
      </c>
      <c r="AZ14" s="380" t="str">
        <f>$B$8&amp;" ("&amp;$C$8&amp;")"</f>
        <v>Renewable Energy (kWh)</v>
      </c>
      <c r="BA14" s="381" t="str">
        <f>$B$9&amp;" ("&amp;$C$9&amp;")"</f>
        <v>DG (kWh)</v>
      </c>
      <c r="BB14" s="382" t="str">
        <f>$B$10&amp;" ("&amp;$C$10&amp;")"</f>
        <v>STEAM CONSUMPTION (kg)</v>
      </c>
      <c r="BC14" s="383" t="str">
        <f>$B$11&amp;" ("&amp;$C$11&amp;")"</f>
        <v>LPG (kg)</v>
      </c>
      <c r="BD14" s="384" t="s">
        <v>250</v>
      </c>
      <c r="BE14" s="385" t="str">
        <f>$B$7&amp;" ("&amp;$C$7&amp;")"</f>
        <v>Purchased Electricity (kWh)</v>
      </c>
      <c r="BF14" s="380" t="str">
        <f>$B$8&amp;" ("&amp;$C$8&amp;")"</f>
        <v>Renewable Energy (kWh)</v>
      </c>
      <c r="BG14" s="381" t="str">
        <f>$B$9&amp;" ("&amp;$C$9&amp;")"</f>
        <v>DG (kWh)</v>
      </c>
      <c r="BH14" s="382" t="str">
        <f>$B$10&amp;" ("&amp;$C$10&amp;")"</f>
        <v>STEAM CONSUMPTION (kg)</v>
      </c>
      <c r="BI14" s="383" t="str">
        <f>$B$11&amp;" ("&amp;$C$11&amp;")"</f>
        <v>LPG (kg)</v>
      </c>
      <c r="BJ14" s="384" t="s">
        <v>250</v>
      </c>
      <c r="BK14" s="385" t="str">
        <f>$B$7&amp;" ("&amp;$C$7&amp;")"</f>
        <v>Purchased Electricity (kWh)</v>
      </c>
      <c r="BL14" s="380" t="str">
        <f>$B$8&amp;" ("&amp;$C$8&amp;")"</f>
        <v>Renewable Energy (kWh)</v>
      </c>
      <c r="BM14" s="381" t="str">
        <f>$B$9&amp;" ("&amp;$C$9&amp;")"</f>
        <v>DG (kWh)</v>
      </c>
      <c r="BN14" s="382" t="str">
        <f>$B$10&amp;" ("&amp;$C$10&amp;")"</f>
        <v>STEAM CONSUMPTION (kg)</v>
      </c>
      <c r="BO14" s="383" t="str">
        <f>$B$11&amp;" ("&amp;$C$11&amp;")"</f>
        <v>LPG (kg)</v>
      </c>
      <c r="BP14" s="384" t="s">
        <v>250</v>
      </c>
      <c r="BQ14" s="385" t="str">
        <f>$B$7&amp;" ("&amp;$C$7&amp;")"</f>
        <v>Purchased Electricity (kWh)</v>
      </c>
      <c r="BR14" s="380" t="str">
        <f>$B$8&amp;" ("&amp;$C$8&amp;")"</f>
        <v>Renewable Energy (kWh)</v>
      </c>
      <c r="BS14" s="381" t="str">
        <f>$B$9&amp;" ("&amp;$C$9&amp;")"</f>
        <v>DG (kWh)</v>
      </c>
      <c r="BT14" s="382" t="str">
        <f>$B$10&amp;" ("&amp;$C$10&amp;")"</f>
        <v>STEAM CONSUMPTION (kg)</v>
      </c>
      <c r="BU14" s="383" t="str">
        <f>$B$11&amp;" ("&amp;$C$11&amp;")"</f>
        <v>LPG (kg)</v>
      </c>
      <c r="BV14" s="384" t="s">
        <v>250</v>
      </c>
      <c r="BW14" s="386" t="str">
        <f>$B$7&amp;" ("&amp;$C$7&amp;")"</f>
        <v>Purchased Electricity (kWh)</v>
      </c>
      <c r="BX14" s="387" t="str">
        <f>$B$8&amp;" ("&amp;$C$8&amp;")"</f>
        <v>Renewable Energy (kWh)</v>
      </c>
      <c r="BY14" s="388" t="str">
        <f>$B$9&amp;" ("&amp;$C$9&amp;")"</f>
        <v>DG (kWh)</v>
      </c>
      <c r="BZ14" s="389" t="str">
        <f>$B$10&amp;" ("&amp;$C$10&amp;")"</f>
        <v>STEAM CONSUMPTION (kg)</v>
      </c>
      <c r="CA14" s="390" t="str">
        <f>$B$11&amp;" ("&amp;$C$11&amp;")"</f>
        <v>LPG (kg)</v>
      </c>
      <c r="CB14" s="386" t="str">
        <f>$B$7&amp;" ("&amp;$C$7&amp;")"</f>
        <v>Purchased Electricity (kWh)</v>
      </c>
      <c r="CC14" s="387" t="str">
        <f>$B$8&amp;" ("&amp;$C$8&amp;")"</f>
        <v>Renewable Energy (kWh)</v>
      </c>
      <c r="CD14" s="388" t="str">
        <f>$B$9&amp;" ("&amp;$C$9&amp;")"</f>
        <v>DG (kWh)</v>
      </c>
      <c r="CE14" s="389" t="str">
        <f>$B$10&amp;" ("&amp;$C$10&amp;")"</f>
        <v>STEAM CONSUMPTION (kg)</v>
      </c>
      <c r="CF14" s="390" t="str">
        <f>$B$11&amp;" ("&amp;$C$11&amp;")"</f>
        <v>LPG (kg)</v>
      </c>
      <c r="CG14" s="391"/>
      <c r="CH14" s="391"/>
      <c r="CI14" s="391"/>
      <c r="CJ14" s="391"/>
      <c r="CK14" s="391"/>
    </row>
    <row r="15" spans="1:89" ht="16.2">
      <c r="A15" s="1062">
        <v>1</v>
      </c>
      <c r="B15" s="1063" t="s">
        <v>265</v>
      </c>
      <c r="C15" s="394">
        <f>IF(IFERROR(H15*'Energy &amp; GHG'!$X$17,"-")=0,"-",IFERROR(H15*'Energy &amp; GHG'!$X$17,"-"))</f>
        <v>23.141108003930164</v>
      </c>
      <c r="D15" s="395">
        <f>IF(IFERROR(H15*'Energy &amp; GHG'!$Y$17,"-")=0,"-",IFERROR(H15*'Energy &amp; GHG'!$Y$17,"-"))</f>
        <v>4308.6539188269971</v>
      </c>
      <c r="E15" s="396">
        <f>IFERROR(H15*'Energy &amp; GHG'!$Z$17,"-")</f>
        <v>42.20497316907263</v>
      </c>
      <c r="F15" s="398" t="str">
        <f>IF(SUMIF(Processwise_energy_distribution!$B$15:$B$68,$B15,Processwise_energy_distribution!F$15:F$69)=0,"-",SUMIF(Processwise_energy_distribution!$B$15:$B$68,$B15,Processwise_energy_distribution!F$15:F$69))</f>
        <v>-</v>
      </c>
      <c r="G15" s="398" t="str">
        <f>IF(SUMIF(Processwise_energy_distribution!$B$15:$B$68,$B15,Processwise_energy_distribution!G$15:G$69)=0,"-",SUMIF(Processwise_energy_distribution!$B$15:$B$68,$B15,Processwise_energy_distribution!G$15:G$69))</f>
        <v>-</v>
      </c>
      <c r="H15" s="399">
        <f>IF(SUMIF(Processwise_energy_distribution!$B$15:$B$68,$B15,Processwise_energy_distribution!H$15:H$69)=0,"-",SUMIF(Processwise_energy_distribution!$B$15:$B$68,$B15,Processwise_energy_distribution!H$15:H$69))</f>
        <v>4374</v>
      </c>
      <c r="I15" s="400">
        <f>IFERROR(N15*'Energy &amp; GHG'!$X$18,"-")</f>
        <v>144.28045146303117</v>
      </c>
      <c r="J15" s="395">
        <f>IFERROR(N15*'Energy &amp; GHG'!$Y$18,"-")</f>
        <v>4096.9636530023236</v>
      </c>
      <c r="K15" s="396">
        <f>IFERROR(N15*'Energy &amp; GHG'!$Z$18,"-")</f>
        <v>28.755895534645799</v>
      </c>
      <c r="L15" s="398" t="str">
        <f>IF(SUMIF(Processwise_energy_distribution!$B$15:$B$68,$B15,Processwise_energy_distribution!L$15:L$69)=0,"-",SUMIF(Processwise_energy_distribution!$B$15:$B$68,$B15,Processwise_energy_distribution!L$15:L$69))</f>
        <v>-</v>
      </c>
      <c r="M15" s="398" t="str">
        <f>IF(SUMIF(Processwise_energy_distribution!$B$15:$B$68,$B15,Processwise_energy_distribution!M$15:M$69)=0,"-",SUMIF(Processwise_energy_distribution!$B$15:$B$68,$B15,Processwise_energy_distribution!M$15:M$69))</f>
        <v>-</v>
      </c>
      <c r="N15" s="399">
        <f>IF(SUMIF(Processwise_energy_distribution!$B$15:$B$68,$B15,Processwise_energy_distribution!N$15:N$69)=0,"-",SUMIF(Processwise_energy_distribution!$B$15:$B$68,$B15,Processwise_energy_distribution!N$15:N$69))</f>
        <v>4270</v>
      </c>
      <c r="O15" s="400">
        <f>IFERROR(T15*'Energy &amp; GHG'!$X$19,"-")</f>
        <v>29.647815357134462</v>
      </c>
      <c r="P15" s="395">
        <f>IFERROR(T15*'Energy &amp; GHG'!$Y$19,"-")</f>
        <v>4466.3711754060214</v>
      </c>
      <c r="Q15" s="396">
        <f>IFERROR(T15*'Energy &amp; GHG'!$Z$19,"-")</f>
        <v>21.98100923684396</v>
      </c>
      <c r="R15" s="398" t="str">
        <f>IF(SUMIF(Processwise_energy_distribution!$B$15:$B$68,$B15,Processwise_energy_distribution!R$15:R$69)=0,"-",SUMIF(Processwise_energy_distribution!$B$15:$B$68,$B15,Processwise_energy_distribution!R$15:R$69))</f>
        <v>-</v>
      </c>
      <c r="S15" s="398" t="str">
        <f>IF(SUMIF(Processwise_energy_distribution!$B$15:$B$68,$B15,Processwise_energy_distribution!S$15:S$69)=0,"-",SUMIF(Processwise_energy_distribution!$B$15:$B$68,$B15,Processwise_energy_distribution!S$15:S$69))</f>
        <v>-</v>
      </c>
      <c r="T15" s="399">
        <f>IF(SUMIF(Processwise_energy_distribution!$B$15:$B$68,$B15,Processwise_energy_distribution!T$15:T$69)=0,"-",SUMIF(Processwise_energy_distribution!$B$15:$B$68,$B15,Processwise_energy_distribution!T$15:T$69))</f>
        <v>4518</v>
      </c>
      <c r="U15" s="400">
        <f>IFERROR(Z15*'Energy &amp; GHG'!$X$20,"-")</f>
        <v>388.97561335365549</v>
      </c>
      <c r="V15" s="395">
        <f>IFERROR(Z15*'Energy &amp; GHG'!$Y$20,"-")</f>
        <v>3956.7837651801956</v>
      </c>
      <c r="W15" s="396">
        <f>IFERROR(Z15*'Energy &amp; GHG'!$Z$20,"-")</f>
        <v>34.240621466148774</v>
      </c>
      <c r="X15" s="398" t="str">
        <f>IF(SUMIF(Processwise_energy_distribution!$B$15:$B$68,$B15,Processwise_energy_distribution!X$15:X$69)=0,"-",SUMIF(Processwise_energy_distribution!$B$15:$B$68,$B15,Processwise_energy_distribution!X$15:X$69))</f>
        <v>-</v>
      </c>
      <c r="Y15" s="398" t="str">
        <f>IF(SUMIF(Processwise_energy_distribution!$B$15:$B$68,$B15,Processwise_energy_distribution!Y$15:Y$69)=0,"-",SUMIF(Processwise_energy_distribution!$B$15:$B$68,$B15,Processwise_energy_distribution!Y$15:Y$69))</f>
        <v>-</v>
      </c>
      <c r="Z15" s="399">
        <f>IF(SUMIF(Processwise_energy_distribution!$B$15:$B$68,$B15,Processwise_energy_distribution!Z$15:Z$69)=0,"-",SUMIF(Processwise_energy_distribution!$B$15:$B$68,$B15,Processwise_energy_distribution!Z$15:Z$69))</f>
        <v>4380</v>
      </c>
      <c r="AA15" s="400">
        <f>IFERROR(AF15*'Energy &amp; GHG'!$X$21,"-")</f>
        <v>324.0652257045474</v>
      </c>
      <c r="AB15" s="395">
        <f>IFERROR(AF15*'Energy &amp; GHG'!$Y$21,"-")</f>
        <v>4235.239787180979</v>
      </c>
      <c r="AC15" s="396">
        <f>IFERROR(AF15*'Energy &amp; GHG'!$Z$21,"-")</f>
        <v>76.694987114473363</v>
      </c>
      <c r="AD15" s="398" t="str">
        <f>IF(SUMIF(Processwise_energy_distribution!$B$15:$B$68,$B15,Processwise_energy_distribution!AD$15:AD$69)=0,"-",SUMIF(Processwise_energy_distribution!$B$15:$B$68,$B15,Processwise_energy_distribution!AD$15:AD$69))</f>
        <v>-</v>
      </c>
      <c r="AE15" s="398" t="str">
        <f>IF(SUMIF(Processwise_energy_distribution!$B$15:$B$68,$B15,Processwise_energy_distribution!AE$15:AE$69)=0,"-",SUMIF(Processwise_energy_distribution!$B$15:$B$68,$B15,Processwise_energy_distribution!AE$15:AE$69))</f>
        <v>-</v>
      </c>
      <c r="AF15" s="399">
        <f>IF(SUMIF(Processwise_energy_distribution!$B$15:$B$68,$B15,Processwise_energy_distribution!AF$15:AF$69)=0,"-",SUMIF(Processwise_energy_distribution!$B$15:$B$68,$B15,Processwise_energy_distribution!AF$15:AF$69))</f>
        <v>4636</v>
      </c>
      <c r="AG15" s="400">
        <f>IFERROR(AL15*'Energy &amp; GHG'!$X$22,"-")</f>
        <v>246.30278643129108</v>
      </c>
      <c r="AH15" s="395">
        <f>IFERROR(AL15*'Energy &amp; GHG'!$Y$22,"-")</f>
        <v>4073.1005538248528</v>
      </c>
      <c r="AI15" s="396">
        <f>IFERROR(AL15*'Energy &amp; GHG'!$Z$22,"-")</f>
        <v>110.59665974385601</v>
      </c>
      <c r="AJ15" s="398" t="str">
        <f>IF(SUMIF(Processwise_energy_distribution!$B$15:$B$68,$B15,Processwise_energy_distribution!AJ$15:AJ$69)=0,"-",SUMIF(Processwise_energy_distribution!$B$15:$B$68,$B15,Processwise_energy_distribution!AJ$15:AJ$69))</f>
        <v>-</v>
      </c>
      <c r="AK15" s="398" t="str">
        <f>IF(SUMIF(Processwise_energy_distribution!$B$15:$B$68,$B15,Processwise_energy_distribution!AK$15:AK$69)=0,"-",SUMIF(Processwise_energy_distribution!$B$15:$B$68,$B15,Processwise_energy_distribution!AK$15:AK$69))</f>
        <v>-</v>
      </c>
      <c r="AL15" s="399">
        <f>IF(SUMIF(Processwise_energy_distribution!$B$15:$B$68,$B15,Processwise_energy_distribution!AL$15:AL$69)=0,"-",SUMIF(Processwise_energy_distribution!$B$15:$B$68,$B15,Processwise_energy_distribution!AL$15:AL$69))</f>
        <v>4430</v>
      </c>
      <c r="AM15" s="400">
        <f>IFERROR(AR15*'Energy &amp; GHG'!$X$23,"-")</f>
        <v>435.13955890394311</v>
      </c>
      <c r="AN15" s="395">
        <f>IFERROR(AR15*'Energy &amp; GHG'!$Y$23,"-")</f>
        <v>4481.8177289021205</v>
      </c>
      <c r="AO15" s="396">
        <f>IFERROR(AR15*'Energy &amp; GHG'!$Z$23,"-")</f>
        <v>93.042712193936438</v>
      </c>
      <c r="AP15" s="398" t="str">
        <f>IF(SUMIF(Processwise_energy_distribution!$B$15:$B$68,$B15,Processwise_energy_distribution!AP$15:AP$69)=0,"-",SUMIF(Processwise_energy_distribution!$B$15:$B$68,$B15,Processwise_energy_distribution!AP$15:AP$69))</f>
        <v>-</v>
      </c>
      <c r="AQ15" s="398" t="str">
        <f>IF(SUMIF(Processwise_energy_distribution!$B$15:$B$68,$B15,Processwise_energy_distribution!AQ$15:AQ$69)=0,"-",SUMIF(Processwise_energy_distribution!$B$15:$B$68,$B15,Processwise_energy_distribution!AQ$15:AQ$69))</f>
        <v>-</v>
      </c>
      <c r="AR15" s="399">
        <f>IF(SUMIF(Processwise_energy_distribution!$B$15:$B$68,$B15,Processwise_energy_distribution!AR$15:AR$69)=0,"-",SUMIF(Processwise_energy_distribution!$B$15:$B$68,$B15,Processwise_energy_distribution!AR$15:AR$69))</f>
        <v>5010</v>
      </c>
      <c r="AS15" s="400">
        <f>IFERROR(AX15*'Energy &amp; GHG'!$X$24,"-")</f>
        <v>94.733076441102767</v>
      </c>
      <c r="AT15" s="395">
        <f>IFERROR(AX15*'Energy &amp; GHG'!$Y$24,"-")</f>
        <v>3957.9860129490394</v>
      </c>
      <c r="AU15" s="396">
        <f>IFERROR(AX15*'Energy &amp; GHG'!$Z$24,"-")</f>
        <v>148.28091060985798</v>
      </c>
      <c r="AV15" s="398" t="str">
        <f>IF(SUMIF(Processwise_energy_distribution!$B$15:$B$68,$B15,Processwise_energy_distribution!AV$15:AV$69)=0,"-",SUMIF(Processwise_energy_distribution!$B$15:$B$68,$B15,Processwise_energy_distribution!AV$15:AV$69))</f>
        <v>-</v>
      </c>
      <c r="AW15" s="398" t="str">
        <f>IF(SUMIF(Processwise_energy_distribution!$B$15:$B$68,$B15,Processwise_energy_distribution!AW$15:AW$69)=0,"-",SUMIF(Processwise_energy_distribution!$B$15:$B$68,$B15,Processwise_energy_distribution!AW$15:AW$69))</f>
        <v>-</v>
      </c>
      <c r="AX15" s="399">
        <f>IF(SUMIF(Processwise_energy_distribution!$B$15:$B$68,$B15,Processwise_energy_distribution!AX$15:AX$69)=0,"-",SUMIF(Processwise_energy_distribution!$B$15:$B$68,$B15,Processwise_energy_distribution!AX$15:AX$69))</f>
        <v>4201</v>
      </c>
      <c r="AY15" s="400" t="str">
        <f>IFERROR(BD15*'Energy &amp; GHG'!$X$25,"-")</f>
        <v>-</v>
      </c>
      <c r="AZ15" s="395" t="str">
        <f>IFERROR(BD15*'Energy &amp; GHG'!$Y$25,"-")</f>
        <v>-</v>
      </c>
      <c r="BA15" s="396" t="str">
        <f>IFERROR(BD15*'Energy &amp; GHG'!$Z$25,"-")</f>
        <v>-</v>
      </c>
      <c r="BB15" s="398" t="str">
        <f>IF(SUMIF(Processwise_energy_distribution!$B$15:$B$68,$B15,Processwise_energy_distribution!BB$15:BB$69)=0,"-",SUMIF(Processwise_energy_distribution!$B$15:$B$68,$B15,Processwise_energy_distribution!BB$15:BB$69))</f>
        <v>-</v>
      </c>
      <c r="BC15" s="398" t="str">
        <f>IF(SUMIF(Processwise_energy_distribution!$B$15:$B$68,$B15,Processwise_energy_distribution!BC$15:BC$69)=0,"-",SUMIF(Processwise_energy_distribution!$B$15:$B$68,$B15,Processwise_energy_distribution!BC$15:BC$69))</f>
        <v>-</v>
      </c>
      <c r="BD15" s="399" t="str">
        <f>IF(SUMIF(Processwise_energy_distribution!$B$15:$B$68,$B15,Processwise_energy_distribution!BD$15:BD$69)=0,"-",SUMIF(Processwise_energy_distribution!$B$15:$B$68,$B15,Processwise_energy_distribution!BD$15:BD$69))</f>
        <v>-</v>
      </c>
      <c r="BE15" s="400" t="str">
        <f>IFERROR(BJ15*'Energy &amp; GHG'!$X$26,"-")</f>
        <v>-</v>
      </c>
      <c r="BF15" s="395" t="str">
        <f>IFERROR(BJ15*'Energy &amp; GHG'!$Y$26,"-")</f>
        <v>-</v>
      </c>
      <c r="BG15" s="396" t="str">
        <f>IFERROR(BJ15*'Energy &amp; GHG'!$Z$26,"-")</f>
        <v>-</v>
      </c>
      <c r="BH15" s="398" t="str">
        <f>IF(SUMIF(Processwise_energy_distribution!$B$15:$B$68,$B15,Processwise_energy_distribution!BH$15:BH$69)=0,"-",SUMIF(Processwise_energy_distribution!$B$15:$B$68,$B15,Processwise_energy_distribution!BH$15:BH$69))</f>
        <v>-</v>
      </c>
      <c r="BI15" s="398" t="str">
        <f>IF(SUMIF(Processwise_energy_distribution!$B$15:$B$68,$B15,Processwise_energy_distribution!BI$15:BI$69)=0,"-",SUMIF(Processwise_energy_distribution!$B$15:$B$68,$B15,Processwise_energy_distribution!BI$15:BI$69))</f>
        <v>-</v>
      </c>
      <c r="BJ15" s="399" t="str">
        <f>IF(SUMIF(Processwise_energy_distribution!$B$15:$B$68,$B15,Processwise_energy_distribution!BJ$15:BJ$69)=0,"-",SUMIF(Processwise_energy_distribution!$B$15:$B$68,$B15,Processwise_energy_distribution!BJ$15:BJ$69))</f>
        <v>-</v>
      </c>
      <c r="BK15" s="400" t="str">
        <f>IFERROR(BP15*'Energy &amp; GHG'!$X$27,"-")</f>
        <v>-</v>
      </c>
      <c r="BL15" s="395" t="str">
        <f>IFERROR(BP15*'Energy &amp; GHG'!$Y$27,"-")</f>
        <v>-</v>
      </c>
      <c r="BM15" s="396" t="str">
        <f>IFERROR(BP15*'Energy &amp; GHG'!$Z$27,"-")</f>
        <v>-</v>
      </c>
      <c r="BN15" s="398" t="str">
        <f>IF(SUMIF(Processwise_energy_distribution!$B$15:$B$68,$B15,Processwise_energy_distribution!BN$15:BN$69)=0,"-",SUMIF(Processwise_energy_distribution!$B$15:$B$68,$B15,Processwise_energy_distribution!BN$15:BN$69))</f>
        <v>-</v>
      </c>
      <c r="BO15" s="398" t="str">
        <f>IF(SUMIF(Processwise_energy_distribution!$B$15:$B$68,$B15,Processwise_energy_distribution!BO$15:BO$69)=0,"-",SUMIF(Processwise_energy_distribution!$B$15:$B$68,$B15,Processwise_energy_distribution!BO$15:BO$69))</f>
        <v>-</v>
      </c>
      <c r="BP15" s="399" t="str">
        <f>IF(SUMIF(Processwise_energy_distribution!$B$15:$B$68,$B15,Processwise_energy_distribution!BP$15:BP$69)=0,"-",SUMIF(Processwise_energy_distribution!$B$15:$B$68,$B15,Processwise_energy_distribution!BP$15:BP$69))</f>
        <v>-</v>
      </c>
      <c r="BQ15" s="400" t="str">
        <f>IFERROR(BV15*'Energy &amp; GHG'!$X$28,"-")</f>
        <v>-</v>
      </c>
      <c r="BR15" s="395" t="str">
        <f>IFERROR(BV15*'Energy &amp; GHG'!$Y$28,"-")</f>
        <v>-</v>
      </c>
      <c r="BS15" s="396" t="str">
        <f>IFERROR(BV15*'Energy &amp; GHG'!$Z$28,"-")</f>
        <v>-</v>
      </c>
      <c r="BT15" s="398" t="str">
        <f>IF(SUMIF(Processwise_energy_distribution!$B$15:$B$68,$B15,Processwise_energy_distribution!BT$15:BT$69)=0,"-",SUMIF(Processwise_energy_distribution!$B$15:$B$68,$B15,Processwise_energy_distribution!BT$15:BT$69))</f>
        <v>-</v>
      </c>
      <c r="BU15" s="398" t="str">
        <f>IF(SUMIF(Processwise_energy_distribution!$B$15:$B$68,$B15,Processwise_energy_distribution!BU$15:BU$69)=0,"-",SUMIF(Processwise_energy_distribution!$B$15:$B$68,$B15,Processwise_energy_distribution!BU$15:BU$69))</f>
        <v>-</v>
      </c>
      <c r="BV15" s="399" t="str">
        <f>IF(SUMIF(Processwise_energy_distribution!$B$15:$B$68,$B15,Processwise_energy_distribution!BV$15:BV$69)=0,"-",SUMIF(Processwise_energy_distribution!$B$15:$B$68,$B15,Processwise_energy_distribution!BV$15:BV$69))</f>
        <v>-</v>
      </c>
      <c r="BW15" s="402">
        <f t="shared" ref="BW15:CA15" si="0">IF(SUM(C15,I15,O15,U15,AA15,AG15,AM15,AS15,AY15,BE15,BK15,BQ15)=0,"-",SUM(C15,I15,O15,U15,AA15,AG15,AM15,AS15,AY15,BE15,BK15,BQ15))</f>
        <v>1686.2856356586356</v>
      </c>
      <c r="BX15" s="403">
        <f t="shared" si="0"/>
        <v>33576.916595272531</v>
      </c>
      <c r="BY15" s="404">
        <f t="shared" si="0"/>
        <v>555.7977690688349</v>
      </c>
      <c r="BZ15" s="405" t="str">
        <f t="shared" si="0"/>
        <v>-</v>
      </c>
      <c r="CA15" s="406" t="str">
        <f t="shared" si="0"/>
        <v>-</v>
      </c>
      <c r="CB15" s="407">
        <f t="shared" ref="CB15:CB53" si="1">IFERROR(SUM(BW15/$BW$54),"-")</f>
        <v>5.9187542669541272E-2</v>
      </c>
      <c r="CC15" s="408">
        <f t="shared" ref="CC15:CC53" si="2">IFERROR(SUM(BX15/$BX$54),"-")</f>
        <v>5.6734359758669389E-2</v>
      </c>
      <c r="CD15" s="409">
        <f t="shared" ref="CD15:CD53" si="3">IFERROR(SUM(BY15/$BY$54),"-")</f>
        <v>6.0225481914437821E-2</v>
      </c>
      <c r="CE15" s="410" t="str">
        <f t="shared" ref="CE15:CE53" si="4">IFERROR(SUM(BZ15/$BZ$54),"-")</f>
        <v>-</v>
      </c>
      <c r="CF15" s="411" t="str">
        <f t="shared" ref="CF15:CF53" si="5">IFERROR(SUM(CA15/$CA$54),"-")</f>
        <v>-</v>
      </c>
      <c r="CG15" s="412"/>
      <c r="CH15" s="412"/>
      <c r="CI15" s="412"/>
      <c r="CJ15" s="412"/>
      <c r="CK15" s="412"/>
    </row>
    <row r="16" spans="1:89" ht="15">
      <c r="A16" s="1064">
        <v>2</v>
      </c>
      <c r="B16" s="1065" t="s">
        <v>266</v>
      </c>
      <c r="C16" s="414">
        <f>IF(IFERROR(H16*'Energy &amp; GHG'!$X$17,"-")=0,"-",IFERROR(H16*'Energy &amp; GHG'!$X$17,"-"))</f>
        <v>49.049202630186684</v>
      </c>
      <c r="D16" s="415">
        <f>IF(IFERROR(H16*'Energy &amp; GHG'!$Y$17,"-")=0,"-",IFERROR(H16*'Energy &amp; GHG'!$Y$17,"-"))</f>
        <v>9132.4943944776151</v>
      </c>
      <c r="E16" s="416">
        <f>IFERROR(H16*'Energy &amp; GHG'!$Z$17,"-")</f>
        <v>89.456402892197616</v>
      </c>
      <c r="F16" s="397">
        <f>IF(SUMIF(Processwise_energy_distribution!$B$15:$B$68,$B16,Processwise_energy_distribution!F$15:F$69)=0,"-",SUMIF(Processwise_energy_distribution!$B$15:$B$68,$B16,Processwise_energy_distribution!F$15:F$69))</f>
        <v>2500</v>
      </c>
      <c r="G16" s="397" t="str">
        <f>IF(SUMIF(Processwise_energy_distribution!$B$15:$B$68,$B16,Processwise_energy_distribution!G$15:G$69)=0,"-",SUMIF(Processwise_energy_distribution!$B$15:$B$68,$B16,Processwise_energy_distribution!G$15:G$69))</f>
        <v>-</v>
      </c>
      <c r="H16" s="417">
        <f>IF(SUMIF(Processwise_energy_distribution!$B$15:$B$68,$B16,Processwise_energy_distribution!H$15:H$69)=0,"-",SUMIF(Processwise_energy_distribution!$B$15:$B$68,$B16,Processwise_energy_distribution!H$15:H$69))</f>
        <v>9271</v>
      </c>
      <c r="I16" s="418">
        <f>IFERROR(N16*'Energy &amp; GHG'!$X$18,"-")</f>
        <v>308.80071333036108</v>
      </c>
      <c r="J16" s="415">
        <f>IFERROR(N16*'Energy &amp; GHG'!$Y$18,"-")</f>
        <v>8768.6535889433799</v>
      </c>
      <c r="K16" s="416">
        <f>IFERROR(N16*'Energy &amp; GHG'!$Z$18,"-")</f>
        <v>61.545697726259476</v>
      </c>
      <c r="L16" s="397">
        <f>IF(SUMIF(Processwise_energy_distribution!$B$15:$B$68,$B16,Processwise_energy_distribution!L$15:L$69)=0,"-",SUMIF(Processwise_energy_distribution!$B$15:$B$68,$B16,Processwise_energy_distribution!L$15:L$69))</f>
        <v>5462</v>
      </c>
      <c r="M16" s="397" t="str">
        <f>IF(SUMIF(Processwise_energy_distribution!$B$15:$B$68,$B16,Processwise_energy_distribution!M$15:M$69)=0,"-",SUMIF(Processwise_energy_distribution!$B$15:$B$68,$B16,Processwise_energy_distribution!M$15:M$69))</f>
        <v>-</v>
      </c>
      <c r="N16" s="417">
        <f>IF(SUMIF(Processwise_energy_distribution!$B$15:$B$68,$B16,Processwise_energy_distribution!N$15:N$69)=0,"-",SUMIF(Processwise_energy_distribution!$B$15:$B$68,$B16,Processwise_energy_distribution!N$15:N$69))</f>
        <v>9139</v>
      </c>
      <c r="O16" s="418">
        <f>IFERROR(T16*'Energy &amp; GHG'!$X$19,"-")</f>
        <v>29.096594354478576</v>
      </c>
      <c r="P16" s="415">
        <f>IFERROR(T16*'Energy &amp; GHG'!$Y$19,"-")</f>
        <v>4383.331073871248</v>
      </c>
      <c r="Q16" s="416">
        <f>IFERROR(T16*'Energy &amp; GHG'!$Z$19,"-")</f>
        <v>21.572331774273156</v>
      </c>
      <c r="R16" s="397">
        <f>IF(SUMIF(Processwise_energy_distribution!$B$15:$B$68,$B16,Processwise_energy_distribution!R$15:R$69)=0,"-",SUMIF(Processwise_energy_distribution!$B$15:$B$68,$B16,Processwise_energy_distribution!R$15:R$69))</f>
        <v>5720</v>
      </c>
      <c r="S16" s="397" t="str">
        <f>IF(SUMIF(Processwise_energy_distribution!$B$15:$B$68,$B16,Processwise_energy_distribution!S$15:S$69)=0,"-",SUMIF(Processwise_energy_distribution!$B$15:$B$68,$B16,Processwise_energy_distribution!S$15:S$69))</f>
        <v>-</v>
      </c>
      <c r="T16" s="417">
        <f>IF(SUMIF(Processwise_energy_distribution!$B$15:$B$68,$B16,Processwise_energy_distribution!T$15:T$69)=0,"-",SUMIF(Processwise_energy_distribution!$B$15:$B$68,$B16,Processwise_energy_distribution!T$15:T$69))</f>
        <v>4434</v>
      </c>
      <c r="U16" s="418">
        <f>IFERROR(Z16*'Energy &amp; GHG'!$X$20,"-")</f>
        <v>425.47537981218346</v>
      </c>
      <c r="V16" s="415">
        <f>IFERROR(Z16*'Energy &amp; GHG'!$Y$20,"-")</f>
        <v>4328.0710088991591</v>
      </c>
      <c r="W16" s="416">
        <f>IFERROR(Z16*'Energy &amp; GHG'!$Z$20,"-")</f>
        <v>37.453611288657257</v>
      </c>
      <c r="X16" s="397">
        <f>IF(SUMIF(Processwise_energy_distribution!$B$15:$B$68,$B16,Processwise_energy_distribution!X$15:X$69)=0,"-",SUMIF(Processwise_energy_distribution!$B$15:$B$68,$B16,Processwise_energy_distribution!X$15:X$69))</f>
        <v>5060</v>
      </c>
      <c r="Y16" s="397" t="str">
        <f>IF(SUMIF(Processwise_energy_distribution!$B$15:$B$68,$B16,Processwise_energy_distribution!Y$15:Y$69)=0,"-",SUMIF(Processwise_energy_distribution!$B$15:$B$68,$B16,Processwise_energy_distribution!Y$15:Y$69))</f>
        <v>-</v>
      </c>
      <c r="Z16" s="417">
        <f>IF(SUMIF(Processwise_energy_distribution!$B$15:$B$68,$B16,Processwise_energy_distribution!Z$15:Z$69)=0,"-",SUMIF(Processwise_energy_distribution!$B$15:$B$68,$B16,Processwise_energy_distribution!Z$15:Z$69))</f>
        <v>4791</v>
      </c>
      <c r="AA16" s="418">
        <f>IFERROR(AF16*'Energy &amp; GHG'!$X$21,"-")</f>
        <v>414.93770055698729</v>
      </c>
      <c r="AB16" s="415">
        <f>IFERROR(AF16*'Energy &amp; GHG'!$Y$21,"-")</f>
        <v>5422.860952697647</v>
      </c>
      <c r="AC16" s="416">
        <f>IFERROR(AF16*'Energy &amp; GHG'!$Z$21,"-")</f>
        <v>98.20134674536537</v>
      </c>
      <c r="AD16" s="397">
        <f>IF(SUMIF(Processwise_energy_distribution!$B$15:$B$68,$B16,Processwise_energy_distribution!AD$15:AD$69)=0,"-",SUMIF(Processwise_energy_distribution!$B$15:$B$68,$B16,Processwise_energy_distribution!AD$15:AD$69))</f>
        <v>5720</v>
      </c>
      <c r="AE16" s="397" t="str">
        <f>IF(SUMIF(Processwise_energy_distribution!$B$15:$B$68,$B16,Processwise_energy_distribution!AE$15:AE$69)=0,"-",SUMIF(Processwise_energy_distribution!$B$15:$B$68,$B16,Processwise_energy_distribution!AE$15:AE$69))</f>
        <v>-</v>
      </c>
      <c r="AF16" s="417">
        <f>IF(SUMIF(Processwise_energy_distribution!$B$15:$B$68,$B16,Processwise_energy_distribution!AF$15:AF$69)=0,"-",SUMIF(Processwise_energy_distribution!$B$15:$B$68,$B16,Processwise_energy_distribution!AF$15:AF$69))</f>
        <v>5936</v>
      </c>
      <c r="AG16" s="418">
        <f>IFERROR(AL16*'Energy &amp; GHG'!$X$22,"-")</f>
        <v>279.05049325025959</v>
      </c>
      <c r="AH16" s="415">
        <f>IFERROR(AL16*'Energy &amp; GHG'!$Y$22,"-")</f>
        <v>4614.6482346832818</v>
      </c>
      <c r="AI16" s="416">
        <f>IFERROR(AL16*'Energy &amp; GHG'!$Z$22,"-")</f>
        <v>125.30127206645898</v>
      </c>
      <c r="AJ16" s="397">
        <f>IF(SUMIF(Processwise_energy_distribution!$B$15:$B$68,$B16,Processwise_energy_distribution!AJ$15:AJ$69)=0,"-",SUMIF(Processwise_energy_distribution!$B$15:$B$68,$B16,Processwise_energy_distribution!AJ$15:AJ$69))</f>
        <v>5500</v>
      </c>
      <c r="AK16" s="397" t="str">
        <f>IF(SUMIF(Processwise_energy_distribution!$B$15:$B$68,$B16,Processwise_energy_distribution!AK$15:AK$69)=0,"-",SUMIF(Processwise_energy_distribution!$B$15:$B$68,$B16,Processwise_energy_distribution!AK$15:AK$69))</f>
        <v>-</v>
      </c>
      <c r="AL16" s="417">
        <f>IF(SUMIF(Processwise_energy_distribution!$B$15:$B$68,$B16,Processwise_energy_distribution!AL$15:AL$69)=0,"-",SUMIF(Processwise_energy_distribution!$B$15:$B$68,$B16,Processwise_energy_distribution!AL$15:AL$69))</f>
        <v>5019</v>
      </c>
      <c r="AM16" s="418">
        <f>IFERROR(AR16*'Energy &amp; GHG'!$X$23,"-")</f>
        <v>435.92124673430948</v>
      </c>
      <c r="AN16" s="415">
        <f>IFERROR(AR16*'Energy &amp; GHG'!$Y$23,"-")</f>
        <v>4489.8688984749979</v>
      </c>
      <c r="AO16" s="416">
        <f>IFERROR(AR16*'Energy &amp; GHG'!$Z$23,"-")</f>
        <v>93.20985479069202</v>
      </c>
      <c r="AP16" s="397">
        <f>IF(SUMIF(Processwise_energy_distribution!$B$15:$B$68,$B16,Processwise_energy_distribution!AP$15:AP$69)=0,"-",SUMIF(Processwise_energy_distribution!$B$15:$B$68,$B16,Processwise_energy_distribution!AP$15:AP$69))</f>
        <v>37684</v>
      </c>
      <c r="AQ16" s="397" t="str">
        <f>IF(SUMIF(Processwise_energy_distribution!$B$15:$B$68,$B16,Processwise_energy_distribution!AQ$15:AQ$69)=0,"-",SUMIF(Processwise_energy_distribution!$B$15:$B$68,$B16,Processwise_energy_distribution!AQ$15:AQ$69))</f>
        <v>-</v>
      </c>
      <c r="AR16" s="417">
        <f>IF(SUMIF(Processwise_energy_distribution!$B$15:$B$68,$B16,Processwise_energy_distribution!AR$15:AR$69)=0,"-",SUMIF(Processwise_energy_distribution!$B$15:$B$68,$B16,Processwise_energy_distribution!AR$15:AR$69))</f>
        <v>5019</v>
      </c>
      <c r="AS16" s="418">
        <f>IFERROR(AX16*'Energy &amp; GHG'!$X$24,"-")</f>
        <v>121.11672305764412</v>
      </c>
      <c r="AT16" s="415">
        <f>IFERROR(AX16*'Energy &amp; GHG'!$Y$24,"-")</f>
        <v>5060.3053738512945</v>
      </c>
      <c r="AU16" s="416">
        <f>IFERROR(AX16*'Energy &amp; GHG'!$Z$24,"-")</f>
        <v>189.57790309106099</v>
      </c>
      <c r="AV16" s="397">
        <f>IF(SUMIF(Processwise_energy_distribution!$B$15:$B$68,$B16,Processwise_energy_distribution!AV$15:AV$69)=0,"-",SUMIF(Processwise_energy_distribution!$B$15:$B$68,$B16,Processwise_energy_distribution!AV$15:AV$69))</f>
        <v>38635</v>
      </c>
      <c r="AW16" s="397" t="str">
        <f>IF(SUMIF(Processwise_energy_distribution!$B$15:$B$68,$B16,Processwise_energy_distribution!AW$15:AW$69)=0,"-",SUMIF(Processwise_energy_distribution!$B$15:$B$68,$B16,Processwise_energy_distribution!AW$15:AW$69))</f>
        <v>-</v>
      </c>
      <c r="AX16" s="417">
        <f>IF(SUMIF(Processwise_energy_distribution!$B$15:$B$68,$B16,Processwise_energy_distribution!AX$15:AX$69)=0,"-",SUMIF(Processwise_energy_distribution!$B$15:$B$68,$B16,Processwise_energy_distribution!AX$15:AX$69))</f>
        <v>5371</v>
      </c>
      <c r="AY16" s="418" t="str">
        <f>IFERROR(BD16*'Energy &amp; GHG'!$X$25,"-")</f>
        <v>-</v>
      </c>
      <c r="AZ16" s="415" t="str">
        <f>IFERROR(BD16*'Energy &amp; GHG'!$Y$25,"-")</f>
        <v>-</v>
      </c>
      <c r="BA16" s="416" t="str">
        <f>IFERROR(BD16*'Energy &amp; GHG'!$Z$25,"-")</f>
        <v>-</v>
      </c>
      <c r="BB16" s="397" t="str">
        <f>IF(SUMIF(Processwise_energy_distribution!$B$15:$B$68,$B16,Processwise_energy_distribution!BB$15:BB$69)=0,"-",SUMIF(Processwise_energy_distribution!$B$15:$B$68,$B16,Processwise_energy_distribution!BB$15:BB$69))</f>
        <v>-</v>
      </c>
      <c r="BC16" s="397" t="str">
        <f>IF(SUMIF(Processwise_energy_distribution!$B$15:$B$68,$B16,Processwise_energy_distribution!BC$15:BC$69)=0,"-",SUMIF(Processwise_energy_distribution!$B$15:$B$68,$B16,Processwise_energy_distribution!BC$15:BC$69))</f>
        <v>-</v>
      </c>
      <c r="BD16" s="417" t="str">
        <f>IF(SUMIF(Processwise_energy_distribution!$B$15:$B$68,$B16,Processwise_energy_distribution!BD$15:BD$69)=0,"-",SUMIF(Processwise_energy_distribution!$B$15:$B$68,$B16,Processwise_energy_distribution!BD$15:BD$69))</f>
        <v>-</v>
      </c>
      <c r="BE16" s="418" t="str">
        <f>IFERROR(BJ16*'Energy &amp; GHG'!$X$26,"-")</f>
        <v>-</v>
      </c>
      <c r="BF16" s="415" t="str">
        <f>IFERROR(BJ16*'Energy &amp; GHG'!$Y$26,"-")</f>
        <v>-</v>
      </c>
      <c r="BG16" s="416" t="str">
        <f>IFERROR(BJ16*'Energy &amp; GHG'!$Z$26,"-")</f>
        <v>-</v>
      </c>
      <c r="BH16" s="397" t="str">
        <f>IF(SUMIF(Processwise_energy_distribution!$B$15:$B$68,$B16,Processwise_energy_distribution!BH$15:BH$69)=0,"-",SUMIF(Processwise_energy_distribution!$B$15:$B$68,$B16,Processwise_energy_distribution!BH$15:BH$69))</f>
        <v>-</v>
      </c>
      <c r="BI16" s="397" t="str">
        <f>IF(SUMIF(Processwise_energy_distribution!$B$15:$B$68,$B16,Processwise_energy_distribution!BI$15:BI$69)=0,"-",SUMIF(Processwise_energy_distribution!$B$15:$B$68,$B16,Processwise_energy_distribution!BI$15:BI$69))</f>
        <v>-</v>
      </c>
      <c r="BJ16" s="417" t="str">
        <f>IF(SUMIF(Processwise_energy_distribution!$B$15:$B$68,$B16,Processwise_energy_distribution!BJ$15:BJ$69)=0,"-",SUMIF(Processwise_energy_distribution!$B$15:$B$68,$B16,Processwise_energy_distribution!BJ$15:BJ$69))</f>
        <v>-</v>
      </c>
      <c r="BK16" s="418" t="str">
        <f>IFERROR(BP16*'Energy &amp; GHG'!$X$27,"-")</f>
        <v>-</v>
      </c>
      <c r="BL16" s="415" t="str">
        <f>IFERROR(BP16*'Energy &amp; GHG'!$Y$27,"-")</f>
        <v>-</v>
      </c>
      <c r="BM16" s="416" t="str">
        <f>IFERROR(BP16*'Energy &amp; GHG'!$Z$27,"-")</f>
        <v>-</v>
      </c>
      <c r="BN16" s="397" t="str">
        <f>IF(SUMIF(Processwise_energy_distribution!$B$15:$B$68,$B16,Processwise_energy_distribution!BN$15:BN$69)=0,"-",SUMIF(Processwise_energy_distribution!$B$15:$B$68,$B16,Processwise_energy_distribution!BN$15:BN$69))</f>
        <v>-</v>
      </c>
      <c r="BO16" s="397" t="str">
        <f>IF(SUMIF(Processwise_energy_distribution!$B$15:$B$68,$B16,Processwise_energy_distribution!BO$15:BO$69)=0,"-",SUMIF(Processwise_energy_distribution!$B$15:$B$68,$B16,Processwise_energy_distribution!BO$15:BO$69))</f>
        <v>-</v>
      </c>
      <c r="BP16" s="417" t="str">
        <f>IF(SUMIF(Processwise_energy_distribution!$B$15:$B$68,$B16,Processwise_energy_distribution!BP$15:BP$69)=0,"-",SUMIF(Processwise_energy_distribution!$B$15:$B$68,$B16,Processwise_energy_distribution!BP$15:BP$69))</f>
        <v>-</v>
      </c>
      <c r="BQ16" s="418" t="str">
        <f>IFERROR(BV16*'Energy &amp; GHG'!$X$28,"-")</f>
        <v>-</v>
      </c>
      <c r="BR16" s="415" t="str">
        <f>IFERROR(BV16*'Energy &amp; GHG'!$Y$28,"-")</f>
        <v>-</v>
      </c>
      <c r="BS16" s="416" t="str">
        <f>IFERROR(BV16*'Energy &amp; GHG'!$Z$28,"-")</f>
        <v>-</v>
      </c>
      <c r="BT16" s="397" t="str">
        <f>IF(SUMIF(Processwise_energy_distribution!$B$15:$B$68,$B16,Processwise_energy_distribution!BT$15:BT$69)=0,"-",SUMIF(Processwise_energy_distribution!$B$15:$B$68,$B16,Processwise_energy_distribution!BT$15:BT$69))</f>
        <v>-</v>
      </c>
      <c r="BU16" s="397" t="str">
        <f>IF(SUMIF(Processwise_energy_distribution!$B$15:$B$68,$B16,Processwise_energy_distribution!BU$15:BU$69)=0,"-",SUMIF(Processwise_energy_distribution!$B$15:$B$68,$B16,Processwise_energy_distribution!BU$15:BU$69))</f>
        <v>-</v>
      </c>
      <c r="BV16" s="417" t="str">
        <f>IF(SUMIF(Processwise_energy_distribution!$B$15:$B$68,$B16,Processwise_energy_distribution!BV$15:BV$69)=0,"-",SUMIF(Processwise_energy_distribution!$B$15:$B$68,$B16,Processwise_energy_distribution!BV$15:BV$69))</f>
        <v>-</v>
      </c>
      <c r="BW16" s="418">
        <f t="shared" ref="BW16:CA16" si="6">IF(SUM(C16,I16,O16,U16,AA16,AG16,AM16,AS16,AY16,BE16,BK16,BQ16)=0,"-",SUM(C16,I16,O16,U16,AA16,AG16,AM16,AS16,AY16,BE16,BK16,BQ16))</f>
        <v>2063.4480537264103</v>
      </c>
      <c r="BX16" s="415">
        <f t="shared" si="6"/>
        <v>46200.23352589862</v>
      </c>
      <c r="BY16" s="416">
        <f t="shared" si="6"/>
        <v>716.31842037496483</v>
      </c>
      <c r="BZ16" s="420">
        <f t="shared" si="6"/>
        <v>106281</v>
      </c>
      <c r="CA16" s="421" t="str">
        <f t="shared" si="6"/>
        <v>-</v>
      </c>
      <c r="CB16" s="422">
        <f t="shared" si="1"/>
        <v>7.2425701283170607E-2</v>
      </c>
      <c r="CC16" s="423">
        <f t="shared" si="2"/>
        <v>7.8063769267065902E-2</v>
      </c>
      <c r="CD16" s="424">
        <f t="shared" si="3"/>
        <v>7.7619278939437764E-2</v>
      </c>
      <c r="CE16" s="425">
        <f t="shared" si="4"/>
        <v>0.51955905357841226</v>
      </c>
      <c r="CF16" s="426" t="str">
        <f t="shared" si="5"/>
        <v>-</v>
      </c>
      <c r="CG16" s="412"/>
      <c r="CH16" s="412"/>
      <c r="CI16" s="412"/>
      <c r="CJ16" s="412"/>
      <c r="CK16" s="412"/>
    </row>
    <row r="17" spans="1:89" ht="15">
      <c r="A17" s="1064">
        <v>3</v>
      </c>
      <c r="B17" s="1065" t="s">
        <v>268</v>
      </c>
      <c r="C17" s="414">
        <f>IF(IFERROR(H17*'Energy &amp; GHG'!$X$17,"-")=0,"-",IFERROR(H17*'Energy &amp; GHG'!$X$17,"-"))</f>
        <v>274.31788980424761</v>
      </c>
      <c r="D17" s="415">
        <f>IF(IFERROR(H17*'Energy &amp; GHG'!$Y$17,"-")=0,"-",IFERROR(H17*'Energy &amp; GHG'!$Y$17,"-"))</f>
        <v>51075.37853021943</v>
      </c>
      <c r="E17" s="416">
        <f>IFERROR(H17*'Energy &amp; GHG'!$Z$17,"-")</f>
        <v>500.30357997631825</v>
      </c>
      <c r="F17" s="397" t="str">
        <f>IF(SUMIF(Processwise_energy_distribution!$B$15:$B$68,$B17,Processwise_energy_distribution!F$15:F$69)=0,"-",SUMIF(Processwise_energy_distribution!$B$15:$B$68,$B17,Processwise_energy_distribution!F$15:F$69))</f>
        <v>-</v>
      </c>
      <c r="G17" s="397" t="str">
        <f>IF(SUMIF(Processwise_energy_distribution!$B$15:$B$68,$B17,Processwise_energy_distribution!G$15:G$69)=0,"-",SUMIF(Processwise_energy_distribution!$B$15:$B$68,$B17,Processwise_energy_distribution!G$15:G$69))</f>
        <v>-</v>
      </c>
      <c r="H17" s="417">
        <f>IF(SUMIF(Processwise_energy_distribution!$B$15:$B$68,$B17,Processwise_energy_distribution!H$15:H$69)=0,"-",SUMIF(Processwise_energy_distribution!$B$15:$B$68,$B17,Processwise_energy_distribution!H$15:H$69))</f>
        <v>51850</v>
      </c>
      <c r="I17" s="418">
        <f>IFERROR(N17*'Energy &amp; GHG'!$X$18,"-")</f>
        <v>2534.4702818124219</v>
      </c>
      <c r="J17" s="415">
        <f>IFERROR(N17*'Energy &amp; GHG'!$Y$18,"-")</f>
        <v>71968.395710631914</v>
      </c>
      <c r="K17" s="416">
        <f>IFERROR(N17*'Energy &amp; GHG'!$Z$18,"-")</f>
        <v>505.13400755567028</v>
      </c>
      <c r="L17" s="397" t="str">
        <f>IF(SUMIF(Processwise_energy_distribution!$B$15:$B$68,$B17,Processwise_energy_distribution!L$15:L$69)=0,"-",SUMIF(Processwise_energy_distribution!$B$15:$B$68,$B17,Processwise_energy_distribution!L$15:L$69))</f>
        <v>-</v>
      </c>
      <c r="M17" s="397" t="str">
        <f>IF(SUMIF(Processwise_energy_distribution!$B$15:$B$68,$B17,Processwise_energy_distribution!M$15:M$69)=0,"-",SUMIF(Processwise_energy_distribution!$B$15:$B$68,$B17,Processwise_energy_distribution!M$15:M$69))</f>
        <v>-</v>
      </c>
      <c r="N17" s="417">
        <f>IF(SUMIF(Processwise_energy_distribution!$B$15:$B$68,$B17,Processwise_energy_distribution!N$15:N$69)=0,"-",SUMIF(Processwise_energy_distribution!$B$15:$B$68,$B17,Processwise_energy_distribution!N$15:N$69))</f>
        <v>75008</v>
      </c>
      <c r="O17" s="418">
        <f>IFERROR(T17*'Energy &amp; GHG'!$X$19,"-")</f>
        <v>417.70083907208499</v>
      </c>
      <c r="P17" s="415">
        <f>IFERROR(T17*'Energy &amp; GHG'!$Y$19,"-")</f>
        <v>62925.614083249115</v>
      </c>
      <c r="Q17" s="416">
        <f>IFERROR(T17*'Energy &amp; GHG'!$Z$19,"-")</f>
        <v>309.68507767880226</v>
      </c>
      <c r="R17" s="397" t="str">
        <f>IF(SUMIF(Processwise_energy_distribution!$B$15:$B$68,$B17,Processwise_energy_distribution!R$15:R$69)=0,"-",SUMIF(Processwise_energy_distribution!$B$15:$B$68,$B17,Processwise_energy_distribution!R$15:R$69))</f>
        <v>-</v>
      </c>
      <c r="S17" s="397" t="str">
        <f>IF(SUMIF(Processwise_energy_distribution!$B$15:$B$68,$B17,Processwise_energy_distribution!S$15:S$69)=0,"-",SUMIF(Processwise_energy_distribution!$B$15:$B$68,$B17,Processwise_energy_distribution!S$15:S$69))</f>
        <v>-</v>
      </c>
      <c r="T17" s="417">
        <f>IF(SUMIF(Processwise_energy_distribution!$B$15:$B$68,$B17,Processwise_energy_distribution!T$15:T$69)=0,"-",SUMIF(Processwise_energy_distribution!$B$15:$B$68,$B17,Processwise_energy_distribution!T$15:T$69))</f>
        <v>63653</v>
      </c>
      <c r="U17" s="418">
        <f>IFERROR(Z17*'Energy &amp; GHG'!$X$20,"-")</f>
        <v>5249.9274792270999</v>
      </c>
      <c r="V17" s="415">
        <f>IFERROR(Z17*'Energy &amp; GHG'!$Y$20,"-")</f>
        <v>53403.933575888688</v>
      </c>
      <c r="W17" s="416">
        <f>IFERROR(Z17*'Energy &amp; GHG'!$Z$20,"-")</f>
        <v>462.13894488421255</v>
      </c>
      <c r="X17" s="397" t="str">
        <f>IF(SUMIF(Processwise_energy_distribution!$B$15:$B$68,$B17,Processwise_energy_distribution!X$15:X$69)=0,"-",SUMIF(Processwise_energy_distribution!$B$15:$B$68,$B17,Processwise_energy_distribution!X$15:X$69))</f>
        <v>-</v>
      </c>
      <c r="Y17" s="397" t="str">
        <f>IF(SUMIF(Processwise_energy_distribution!$B$15:$B$68,$B17,Processwise_energy_distribution!Y$15:Y$69)=0,"-",SUMIF(Processwise_energy_distribution!$B$15:$B$68,$B17,Processwise_energy_distribution!Y$15:Y$69))</f>
        <v>-</v>
      </c>
      <c r="Z17" s="417">
        <f>IF(SUMIF(Processwise_energy_distribution!$B$15:$B$68,$B17,Processwise_energy_distribution!Z$15:Z$69)=0,"-",SUMIF(Processwise_energy_distribution!$B$15:$B$68,$B17,Processwise_energy_distribution!Z$15:Z$69))</f>
        <v>59116</v>
      </c>
      <c r="AA17" s="418">
        <f>IFERROR(AF17*'Energy &amp; GHG'!$X$21,"-")</f>
        <v>3418.8322096599886</v>
      </c>
      <c r="AB17" s="415">
        <f>IFERROR(AF17*'Energy &amp; GHG'!$Y$21,"-")</f>
        <v>44681.048910965168</v>
      </c>
      <c r="AC17" s="416">
        <f>IFERROR(AF17*'Energy &amp; GHG'!$Z$21,"-")</f>
        <v>809.11887937484414</v>
      </c>
      <c r="AD17" s="397" t="str">
        <f>IF(SUMIF(Processwise_energy_distribution!$B$15:$B$68,$B17,Processwise_energy_distribution!AD$15:AD$69)=0,"-",SUMIF(Processwise_energy_distribution!$B$15:$B$68,$B17,Processwise_energy_distribution!AD$15:AD$69))</f>
        <v>-</v>
      </c>
      <c r="AE17" s="397" t="str">
        <f>IF(SUMIF(Processwise_energy_distribution!$B$15:$B$68,$B17,Processwise_energy_distribution!AE$15:AE$69)=0,"-",SUMIF(Processwise_energy_distribution!$B$15:$B$68,$B17,Processwise_energy_distribution!AE$15:AE$69))</f>
        <v>-</v>
      </c>
      <c r="AF17" s="417">
        <f>IF(SUMIF(Processwise_energy_distribution!$B$15:$B$68,$B17,Processwise_energy_distribution!AF$15:AF$69)=0,"-",SUMIF(Processwise_energy_distribution!$B$15:$B$68,$B17,Processwise_energy_distribution!AF$15:AF$69))</f>
        <v>48909</v>
      </c>
      <c r="AG17" s="418">
        <f>IFERROR(AL17*'Energy &amp; GHG'!$X$22,"-")</f>
        <v>2330.5914676358602</v>
      </c>
      <c r="AH17" s="415">
        <f>IFERROR(AL17*'Energy &amp; GHG'!$Y$22,"-")</f>
        <v>38540.909484250609</v>
      </c>
      <c r="AI17" s="416">
        <f>IFERROR(AL17*'Energy &amp; GHG'!$Z$22,"-")</f>
        <v>1046.4990481135342</v>
      </c>
      <c r="AJ17" s="397" t="str">
        <f>IF(SUMIF(Processwise_energy_distribution!$B$15:$B$68,$B17,Processwise_energy_distribution!AJ$15:AJ$69)=0,"-",SUMIF(Processwise_energy_distribution!$B$15:$B$68,$B17,Processwise_energy_distribution!AJ$15:AJ$69))</f>
        <v>-</v>
      </c>
      <c r="AK17" s="397" t="str">
        <f>IF(SUMIF(Processwise_energy_distribution!$B$15:$B$68,$B17,Processwise_energy_distribution!AK$15:AK$69)=0,"-",SUMIF(Processwise_energy_distribution!$B$15:$B$68,$B17,Processwise_energy_distribution!AK$15:AK$69))</f>
        <v>-</v>
      </c>
      <c r="AL17" s="417">
        <f>IF(SUMIF(Processwise_energy_distribution!$B$15:$B$68,$B17,Processwise_energy_distribution!AL$15:AL$69)=0,"-",SUMIF(Processwise_energy_distribution!$B$15:$B$68,$B17,Processwise_energy_distribution!AL$15:AL$69))</f>
        <v>41918</v>
      </c>
      <c r="AM17" s="418">
        <f>IFERROR(AR17*'Energy &amp; GHG'!$X$23,"-")</f>
        <v>4744.32400510359</v>
      </c>
      <c r="AN17" s="415">
        <f>IFERROR(AR17*'Energy &amp; GHG'!$Y$23,"-")</f>
        <v>48865.231860987908</v>
      </c>
      <c r="AO17" s="416">
        <f>IFERROR(AR17*'Energy &amp; GHG'!$Z$23,"-")</f>
        <v>1014.4441339084998</v>
      </c>
      <c r="AP17" s="397" t="str">
        <f>IF(SUMIF(Processwise_energy_distribution!$B$15:$B$68,$B17,Processwise_energy_distribution!AP$15:AP$69)=0,"-",SUMIF(Processwise_energy_distribution!$B$15:$B$68,$B17,Processwise_energy_distribution!AP$15:AP$69))</f>
        <v>-</v>
      </c>
      <c r="AQ17" s="397" t="str">
        <f>IF(SUMIF(Processwise_energy_distribution!$B$15:$B$68,$B17,Processwise_energy_distribution!AQ$15:AQ$69)=0,"-",SUMIF(Processwise_energy_distribution!$B$15:$B$68,$B17,Processwise_energy_distribution!AQ$15:AQ$69))</f>
        <v>-</v>
      </c>
      <c r="AR17" s="417">
        <f>IF(SUMIF(Processwise_energy_distribution!$B$15:$B$68,$B17,Processwise_energy_distribution!AR$15:AR$69)=0,"-",SUMIF(Processwise_energy_distribution!$B$15:$B$68,$B17,Processwise_energy_distribution!AR$15:AR$69))</f>
        <v>54624</v>
      </c>
      <c r="AS17" s="418">
        <f>IFERROR(AX17*'Energy &amp; GHG'!$X$24,"-")</f>
        <v>1112.3074812030077</v>
      </c>
      <c r="AT17" s="415">
        <f>IFERROR(AX17*'Energy &amp; GHG'!$Y$24,"-")</f>
        <v>46472.653671679196</v>
      </c>
      <c r="AU17" s="416">
        <f>IFERROR(AX17*'Energy &amp; GHG'!$Z$24,"-")</f>
        <v>1741.0388471177944</v>
      </c>
      <c r="AV17" s="397" t="str">
        <f>IF(SUMIF(Processwise_energy_distribution!$B$15:$B$68,$B17,Processwise_energy_distribution!AV$15:AV$69)=0,"-",SUMIF(Processwise_energy_distribution!$B$15:$B$68,$B17,Processwise_energy_distribution!AV$15:AV$69))</f>
        <v>-</v>
      </c>
      <c r="AW17" s="397" t="str">
        <f>IF(SUMIF(Processwise_energy_distribution!$B$15:$B$68,$B17,Processwise_energy_distribution!AW$15:AW$69)=0,"-",SUMIF(Processwise_energy_distribution!$B$15:$B$68,$B17,Processwise_energy_distribution!AW$15:AW$69))</f>
        <v>-</v>
      </c>
      <c r="AX17" s="417">
        <f>IF(SUMIF(Processwise_energy_distribution!$B$15:$B$68,$B17,Processwise_energy_distribution!AX$15:AX$69)=0,"-",SUMIF(Processwise_energy_distribution!$B$15:$B$68,$B17,Processwise_energy_distribution!AX$15:AX$69))</f>
        <v>49326</v>
      </c>
      <c r="AY17" s="418" t="str">
        <f>IFERROR(BD17*'Energy &amp; GHG'!$X$25,"-")</f>
        <v>-</v>
      </c>
      <c r="AZ17" s="415" t="str">
        <f>IFERROR(BD17*'Energy &amp; GHG'!$Y$25,"-")</f>
        <v>-</v>
      </c>
      <c r="BA17" s="416" t="str">
        <f>IFERROR(BD17*'Energy &amp; GHG'!$Z$25,"-")</f>
        <v>-</v>
      </c>
      <c r="BB17" s="397" t="str">
        <f>IF(SUMIF(Processwise_energy_distribution!$B$15:$B$68,$B17,Processwise_energy_distribution!BB$15:BB$69)=0,"-",SUMIF(Processwise_energy_distribution!$B$15:$B$68,$B17,Processwise_energy_distribution!BB$15:BB$69))</f>
        <v>-</v>
      </c>
      <c r="BC17" s="397" t="str">
        <f>IF(SUMIF(Processwise_energy_distribution!$B$15:$B$68,$B17,Processwise_energy_distribution!BC$15:BC$69)=0,"-",SUMIF(Processwise_energy_distribution!$B$15:$B$68,$B17,Processwise_energy_distribution!BC$15:BC$69))</f>
        <v>-</v>
      </c>
      <c r="BD17" s="417" t="str">
        <f>IF(SUMIF(Processwise_energy_distribution!$B$15:$B$68,$B17,Processwise_energy_distribution!BD$15:BD$69)=0,"-",SUMIF(Processwise_energy_distribution!$B$15:$B$68,$B17,Processwise_energy_distribution!BD$15:BD$69))</f>
        <v>-</v>
      </c>
      <c r="BE17" s="418" t="str">
        <f>IFERROR(BJ17*'Energy &amp; GHG'!$X$26,"-")</f>
        <v>-</v>
      </c>
      <c r="BF17" s="415" t="str">
        <f>IFERROR(BJ17*'Energy &amp; GHG'!$Y$26,"-")</f>
        <v>-</v>
      </c>
      <c r="BG17" s="416" t="str">
        <f>IFERROR(BJ17*'Energy &amp; GHG'!$Z$26,"-")</f>
        <v>-</v>
      </c>
      <c r="BH17" s="397" t="str">
        <f>IF(SUMIF(Processwise_energy_distribution!$B$15:$B$68,$B17,Processwise_energy_distribution!BH$15:BH$69)=0,"-",SUMIF(Processwise_energy_distribution!$B$15:$B$68,$B17,Processwise_energy_distribution!BH$15:BH$69))</f>
        <v>-</v>
      </c>
      <c r="BI17" s="397" t="str">
        <f>IF(SUMIF(Processwise_energy_distribution!$B$15:$B$68,$B17,Processwise_energy_distribution!BI$15:BI$69)=0,"-",SUMIF(Processwise_energy_distribution!$B$15:$B$68,$B17,Processwise_energy_distribution!BI$15:BI$69))</f>
        <v>-</v>
      </c>
      <c r="BJ17" s="417" t="str">
        <f>IF(SUMIF(Processwise_energy_distribution!$B$15:$B$68,$B17,Processwise_energy_distribution!BJ$15:BJ$69)=0,"-",SUMIF(Processwise_energy_distribution!$B$15:$B$68,$B17,Processwise_energy_distribution!BJ$15:BJ$69))</f>
        <v>-</v>
      </c>
      <c r="BK17" s="418" t="str">
        <f>IFERROR(BP17*'Energy &amp; GHG'!$X$27,"-")</f>
        <v>-</v>
      </c>
      <c r="BL17" s="415" t="str">
        <f>IFERROR(BP17*'Energy &amp; GHG'!$Y$27,"-")</f>
        <v>-</v>
      </c>
      <c r="BM17" s="416" t="str">
        <f>IFERROR(BP17*'Energy &amp; GHG'!$Z$27,"-")</f>
        <v>-</v>
      </c>
      <c r="BN17" s="397" t="str">
        <f>IF(SUMIF(Processwise_energy_distribution!$B$15:$B$68,$B17,Processwise_energy_distribution!BN$15:BN$69)=0,"-",SUMIF(Processwise_energy_distribution!$B$15:$B$68,$B17,Processwise_energy_distribution!BN$15:BN$69))</f>
        <v>-</v>
      </c>
      <c r="BO17" s="397" t="str">
        <f>IF(SUMIF(Processwise_energy_distribution!$B$15:$B$68,$B17,Processwise_energy_distribution!BO$15:BO$69)=0,"-",SUMIF(Processwise_energy_distribution!$B$15:$B$68,$B17,Processwise_energy_distribution!BO$15:BO$69))</f>
        <v>-</v>
      </c>
      <c r="BP17" s="417" t="str">
        <f>IF(SUMIF(Processwise_energy_distribution!$B$15:$B$68,$B17,Processwise_energy_distribution!BP$15:BP$69)=0,"-",SUMIF(Processwise_energy_distribution!$B$15:$B$68,$B17,Processwise_energy_distribution!BP$15:BP$69))</f>
        <v>-</v>
      </c>
      <c r="BQ17" s="418" t="str">
        <f>IFERROR(BV17*'Energy &amp; GHG'!$X$28,"-")</f>
        <v>-</v>
      </c>
      <c r="BR17" s="415" t="str">
        <f>IFERROR(BV17*'Energy &amp; GHG'!$Y$28,"-")</f>
        <v>-</v>
      </c>
      <c r="BS17" s="416" t="str">
        <f>IFERROR(BV17*'Energy &amp; GHG'!$Z$28,"-")</f>
        <v>-</v>
      </c>
      <c r="BT17" s="397" t="str">
        <f>IF(SUMIF(Processwise_energy_distribution!$B$15:$B$68,$B17,Processwise_energy_distribution!BT$15:BT$69)=0,"-",SUMIF(Processwise_energy_distribution!$B$15:$B$68,$B17,Processwise_energy_distribution!BT$15:BT$69))</f>
        <v>-</v>
      </c>
      <c r="BU17" s="397" t="str">
        <f>IF(SUMIF(Processwise_energy_distribution!$B$15:$B$68,$B17,Processwise_energy_distribution!BU$15:BU$69)=0,"-",SUMIF(Processwise_energy_distribution!$B$15:$B$68,$B17,Processwise_energy_distribution!BU$15:BU$69))</f>
        <v>-</v>
      </c>
      <c r="BV17" s="417" t="str">
        <f>IF(SUMIF(Processwise_energy_distribution!$B$15:$B$68,$B17,Processwise_energy_distribution!BV$15:BV$69)=0,"-",SUMIF(Processwise_energy_distribution!$B$15:$B$68,$B17,Processwise_energy_distribution!BV$15:BV$69))</f>
        <v>-</v>
      </c>
      <c r="BW17" s="418">
        <f t="shared" ref="BW17:CA17" si="7">IF(SUM(C17,I17,O17,U17,AA17,AG17,AM17,AS17,AY17,BE17,BK17,BQ17)=0,"-",SUM(C17,I17,O17,U17,AA17,AG17,AM17,AS17,AY17,BE17,BK17,BQ17))</f>
        <v>20082.4716535183</v>
      </c>
      <c r="BX17" s="415">
        <f t="shared" si="7"/>
        <v>417933.165827872</v>
      </c>
      <c r="BY17" s="416">
        <f t="shared" si="7"/>
        <v>6388.362518609676</v>
      </c>
      <c r="BZ17" s="420" t="str">
        <f t="shared" si="7"/>
        <v>-</v>
      </c>
      <c r="CA17" s="421" t="str">
        <f t="shared" si="7"/>
        <v>-</v>
      </c>
      <c r="CB17" s="422">
        <f t="shared" si="1"/>
        <v>0.70488185558089467</v>
      </c>
      <c r="CC17" s="423">
        <f t="shared" si="2"/>
        <v>0.70617474710279204</v>
      </c>
      <c r="CD17" s="424">
        <f t="shared" si="3"/>
        <v>0.69223417713961644</v>
      </c>
      <c r="CE17" s="425" t="str">
        <f t="shared" si="4"/>
        <v>-</v>
      </c>
      <c r="CF17" s="426" t="str">
        <f t="shared" si="5"/>
        <v>-</v>
      </c>
      <c r="CG17" s="412"/>
      <c r="CH17" s="412"/>
      <c r="CI17" s="412"/>
      <c r="CJ17" s="412"/>
      <c r="CK17" s="412"/>
    </row>
    <row r="18" spans="1:89" ht="15">
      <c r="A18" s="1064">
        <v>4</v>
      </c>
      <c r="B18" s="1065" t="s">
        <v>269</v>
      </c>
      <c r="C18" s="414">
        <f>IF(IFERROR(H18*'Energy &amp; GHG'!$X$17,"-")=0,"-",IFERROR(H18*'Energy &amp; GHG'!$X$17,"-"))</f>
        <v>7.9359080946262566</v>
      </c>
      <c r="D18" s="415">
        <f>IF(IFERROR(H18*'Energy &amp; GHG'!$Y$17,"-")=0,"-",IFERROR(H18*'Energy &amp; GHG'!$Y$17,"-"))</f>
        <v>1477.5905071423172</v>
      </c>
      <c r="E18" s="416">
        <f>IFERROR(H18*'Energy &amp; GHG'!$Z$17,"-")</f>
        <v>14.473584763056458</v>
      </c>
      <c r="F18" s="397">
        <f>IF(SUMIF(Processwise_energy_distribution!$B$15:$B$68,$B18,Processwise_energy_distribution!F$15:F$69)=0,"-",SUMIF(Processwise_energy_distribution!$B$15:$B$68,$B18,Processwise_energy_distribution!F$15:F$69))</f>
        <v>3500</v>
      </c>
      <c r="G18" s="397" t="str">
        <f>IF(SUMIF(Processwise_energy_distribution!$B$15:$B$68,$B18,Processwise_energy_distribution!G$15:G$69)=0,"-",SUMIF(Processwise_energy_distribution!$B$15:$B$68,$B18,Processwise_energy_distribution!G$15:G$69))</f>
        <v>-</v>
      </c>
      <c r="H18" s="417">
        <f>IF(SUMIF(Processwise_energy_distribution!$B$15:$B$68,$B18,Processwise_energy_distribution!H$15:H$69)=0,"-",SUMIF(Processwise_energy_distribution!$B$15:$B$68,$B18,Processwise_energy_distribution!H$15:H$69))</f>
        <v>1500</v>
      </c>
      <c r="I18" s="418">
        <f>IFERROR(N18*'Energy &amp; GHG'!$X$18,"-")</f>
        <v>67.578665790646923</v>
      </c>
      <c r="J18" s="415">
        <f>IFERROR(N18*'Energy &amp; GHG'!$Y$18,"-")</f>
        <v>1918.952530680245</v>
      </c>
      <c r="K18" s="416">
        <f>IFERROR(N18*'Energy &amp; GHG'!$Z$18,"-")</f>
        <v>13.468803529108103</v>
      </c>
      <c r="L18" s="397">
        <f>IF(SUMIF(Processwise_energy_distribution!$B$15:$B$68,$B18,Processwise_energy_distribution!L$15:L$69)=0,"-",SUMIF(Processwise_energy_distribution!$B$15:$B$68,$B18,Processwise_energy_distribution!L$15:L$69))</f>
        <v>5700</v>
      </c>
      <c r="M18" s="397" t="str">
        <f>IF(SUMIF(Processwise_energy_distribution!$B$15:$B$68,$B18,Processwise_energy_distribution!M$15:M$69)=0,"-",SUMIF(Processwise_energy_distribution!$B$15:$B$68,$B18,Processwise_energy_distribution!M$15:M$69))</f>
        <v>-</v>
      </c>
      <c r="N18" s="417">
        <f>IF(SUMIF(Processwise_energy_distribution!$B$15:$B$68,$B18,Processwise_energy_distribution!N$15:N$69)=0,"-",SUMIF(Processwise_energy_distribution!$B$15:$B$68,$B18,Processwise_energy_distribution!N$15:N$69))</f>
        <v>2000</v>
      </c>
      <c r="O18" s="418">
        <f>IFERROR(T18*'Energy &amp; GHG'!$X$19,"-")</f>
        <v>19.686464380567372</v>
      </c>
      <c r="P18" s="415">
        <f>IFERROR(T18*'Energy &amp; GHG'!$Y$19,"-")</f>
        <v>2965.7179119561897</v>
      </c>
      <c r="Q18" s="416">
        <f>IFERROR(T18*'Energy &amp; GHG'!$Z$19,"-")</f>
        <v>14.595623663243</v>
      </c>
      <c r="R18" s="397">
        <f>IF(SUMIF(Processwise_energy_distribution!$B$15:$B$68,$B18,Processwise_energy_distribution!R$15:R$69)=0,"-",SUMIF(Processwise_energy_distribution!$B$15:$B$68,$B18,Processwise_energy_distribution!R$15:R$69))</f>
        <v>5980</v>
      </c>
      <c r="S18" s="397" t="str">
        <f>IF(SUMIF(Processwise_energy_distribution!$B$15:$B$68,$B18,Processwise_energy_distribution!S$15:S$69)=0,"-",SUMIF(Processwise_energy_distribution!$B$15:$B$68,$B18,Processwise_energy_distribution!S$15:S$69))</f>
        <v>-</v>
      </c>
      <c r="T18" s="417">
        <f>IF(SUMIF(Processwise_energy_distribution!$B$15:$B$68,$B18,Processwise_energy_distribution!T$15:T$69)=0,"-",SUMIF(Processwise_energy_distribution!$B$15:$B$68,$B18,Processwise_energy_distribution!T$15:T$69))</f>
        <v>3000</v>
      </c>
      <c r="U18" s="418">
        <f>IFERROR(Z18*'Energy &amp; GHG'!$X$20,"-")</f>
        <v>177.61443532130389</v>
      </c>
      <c r="V18" s="415">
        <f>IFERROR(Z18*'Energy &amp; GHG'!$Y$20,"-")</f>
        <v>1806.7505777078518</v>
      </c>
      <c r="W18" s="416">
        <f>IFERROR(Z18*'Energy &amp; GHG'!$Z$20,"-")</f>
        <v>15.63498697084419</v>
      </c>
      <c r="X18" s="397">
        <f>IF(SUMIF(Processwise_energy_distribution!$B$15:$B$68,$B18,Processwise_energy_distribution!X$15:X$69)=0,"-",SUMIF(Processwise_energy_distribution!$B$15:$B$68,$B18,Processwise_energy_distribution!X$15:X$69))</f>
        <v>5290</v>
      </c>
      <c r="Y18" s="397" t="str">
        <f>IF(SUMIF(Processwise_energy_distribution!$B$15:$B$68,$B18,Processwise_energy_distribution!Y$15:Y$69)=0,"-",SUMIF(Processwise_energy_distribution!$B$15:$B$68,$B18,Processwise_energy_distribution!Y$15:Y$69))</f>
        <v>-</v>
      </c>
      <c r="Z18" s="417">
        <f>IF(SUMIF(Processwise_energy_distribution!$B$15:$B$68,$B18,Processwise_energy_distribution!Z$15:Z$69)=0,"-",SUMIF(Processwise_energy_distribution!$B$15:$B$68,$B18,Processwise_energy_distribution!Z$15:Z$69))</f>
        <v>2000</v>
      </c>
      <c r="AA18" s="418">
        <f>IFERROR(AF18*'Energy &amp; GHG'!$X$21,"-")</f>
        <v>195.72533045140912</v>
      </c>
      <c r="AB18" s="415">
        <f>IFERROR(AF18*'Energy &amp; GHG'!$Y$21,"-")</f>
        <v>2557.9532795743621</v>
      </c>
      <c r="AC18" s="416">
        <f>IFERROR(AF18*'Energy &amp; GHG'!$Z$21,"-")</f>
        <v>46.32138997422895</v>
      </c>
      <c r="AD18" s="397">
        <f>IF(SUMIF(Processwise_energy_distribution!$B$15:$B$68,$B18,Processwise_energy_distribution!AD$15:AD$69)=0,"-",SUMIF(Processwise_energy_distribution!$B$15:$B$68,$B18,Processwise_energy_distribution!AD$15:AD$69))</f>
        <v>5849</v>
      </c>
      <c r="AE18" s="397" t="str">
        <f>IF(SUMIF(Processwise_energy_distribution!$B$15:$B$68,$B18,Processwise_energy_distribution!AE$15:AE$69)=0,"-",SUMIF(Processwise_energy_distribution!$B$15:$B$68,$B18,Processwise_energy_distribution!AE$15:AE$69))</f>
        <v>-</v>
      </c>
      <c r="AF18" s="417">
        <f>IF(SUMIF(Processwise_energy_distribution!$B$15:$B$68,$B18,Processwise_energy_distribution!AF$15:AF$69)=0,"-",SUMIF(Processwise_energy_distribution!$B$15:$B$68,$B18,Processwise_energy_distribution!AF$15:AF$69))</f>
        <v>2800</v>
      </c>
      <c r="AG18" s="418">
        <f>IFERROR(AL18*'Energy &amp; GHG'!$X$22,"-")</f>
        <v>111.19764624437521</v>
      </c>
      <c r="AH18" s="415">
        <f>IFERROR(AL18*'Energy &amp; GHG'!$Y$22,"-")</f>
        <v>1838.8715818622361</v>
      </c>
      <c r="AI18" s="416">
        <f>IFERROR(AL18*'Energy &amp; GHG'!$Z$22,"-")</f>
        <v>49.930771893388716</v>
      </c>
      <c r="AJ18" s="397">
        <f>IF(SUMIF(Processwise_energy_distribution!$B$15:$B$68,$B18,Processwise_energy_distribution!AJ$15:AJ$69)=0,"-",SUMIF(Processwise_energy_distribution!$B$15:$B$68,$B18,Processwise_energy_distribution!AJ$15:AJ$69))</f>
        <v>5750</v>
      </c>
      <c r="AK18" s="397" t="str">
        <f>IF(SUMIF(Processwise_energy_distribution!$B$15:$B$68,$B18,Processwise_energy_distribution!AK$15:AK$69)=0,"-",SUMIF(Processwise_energy_distribution!$B$15:$B$68,$B18,Processwise_energy_distribution!AK$15:AK$69))</f>
        <v>-</v>
      </c>
      <c r="AL18" s="417">
        <f>IF(SUMIF(Processwise_energy_distribution!$B$15:$B$68,$B18,Processwise_energy_distribution!AL$15:AL$69)=0,"-",SUMIF(Processwise_energy_distribution!$B$15:$B$68,$B18,Processwise_energy_distribution!AL$15:AL$69))</f>
        <v>2000</v>
      </c>
      <c r="AM18" s="418">
        <f>IFERROR(AR18*'Energy &amp; GHG'!$X$23,"-")</f>
        <v>217.13550843510134</v>
      </c>
      <c r="AN18" s="415">
        <f>IFERROR(AR18*'Energy &amp; GHG'!$Y$23,"-")</f>
        <v>2236.435992466128</v>
      </c>
      <c r="AO18" s="416">
        <f>IFERROR(AR18*'Energy &amp; GHG'!$Z$23,"-")</f>
        <v>46.428499098770679</v>
      </c>
      <c r="AP18" s="397">
        <f>IF(SUMIF(Processwise_energy_distribution!$B$15:$B$68,$B18,Processwise_energy_distribution!AP$15:AP$69)=0,"-",SUMIF(Processwise_energy_distribution!$B$15:$B$68,$B18,Processwise_energy_distribution!AP$15:AP$69))</f>
        <v>28210</v>
      </c>
      <c r="AQ18" s="397" t="str">
        <f>IF(SUMIF(Processwise_energy_distribution!$B$15:$B$68,$B18,Processwise_energy_distribution!AQ$15:AQ$69)=0,"-",SUMIF(Processwise_energy_distribution!$B$15:$B$68,$B18,Processwise_energy_distribution!AQ$15:AQ$69))</f>
        <v>-</v>
      </c>
      <c r="AR18" s="417">
        <f>IF(SUMIF(Processwise_energy_distribution!$B$15:$B$68,$B18,Processwise_energy_distribution!AR$15:AR$69)=0,"-",SUMIF(Processwise_energy_distribution!$B$15:$B$68,$B18,Processwise_energy_distribution!AR$15:AR$69))</f>
        <v>2500</v>
      </c>
      <c r="AS18" s="418">
        <f>IFERROR(AX18*'Energy &amp; GHG'!$X$24,"-")</f>
        <v>53.939899749373438</v>
      </c>
      <c r="AT18" s="415">
        <f>IFERROR(AX18*'Energy &amp; GHG'!$Y$24,"-")</f>
        <v>2253.6306934001673</v>
      </c>
      <c r="AU18" s="416">
        <f>IFERROR(AX18*'Energy &amp; GHG'!$Z$24,"-")</f>
        <v>84.429406850459472</v>
      </c>
      <c r="AV18" s="397">
        <f>IF(SUMIF(Processwise_energy_distribution!$B$15:$B$68,$B18,Processwise_energy_distribution!AV$15:AV$69)=0,"-",SUMIF(Processwise_energy_distribution!$B$15:$B$68,$B18,Processwise_energy_distribution!AV$15:AV$69))</f>
        <v>38000</v>
      </c>
      <c r="AW18" s="397" t="str">
        <f>IF(SUMIF(Processwise_energy_distribution!$B$15:$B$68,$B18,Processwise_energy_distribution!AW$15:AW$69)=0,"-",SUMIF(Processwise_energy_distribution!$B$15:$B$68,$B18,Processwise_energy_distribution!AW$15:AW$69))</f>
        <v>-</v>
      </c>
      <c r="AX18" s="417">
        <f>IF(SUMIF(Processwise_energy_distribution!$B$15:$B$68,$B18,Processwise_energy_distribution!AX$15:AX$69)=0,"-",SUMIF(Processwise_energy_distribution!$B$15:$B$68,$B18,Processwise_energy_distribution!AX$15:AX$69))</f>
        <v>2392</v>
      </c>
      <c r="AY18" s="418" t="str">
        <f>IFERROR(BD18*'Energy &amp; GHG'!$X$25,"-")</f>
        <v>-</v>
      </c>
      <c r="AZ18" s="415" t="str">
        <f>IFERROR(BD18*'Energy &amp; GHG'!$Y$25,"-")</f>
        <v>-</v>
      </c>
      <c r="BA18" s="416" t="str">
        <f>IFERROR(BD18*'Energy &amp; GHG'!$Z$25,"-")</f>
        <v>-</v>
      </c>
      <c r="BB18" s="397" t="str">
        <f>IF(SUMIF(Processwise_energy_distribution!$B$15:$B$68,$B18,Processwise_energy_distribution!BB$15:BB$69)=0,"-",SUMIF(Processwise_energy_distribution!$B$15:$B$68,$B18,Processwise_energy_distribution!BB$15:BB$69))</f>
        <v>-</v>
      </c>
      <c r="BC18" s="397" t="str">
        <f>IF(SUMIF(Processwise_energy_distribution!$B$15:$B$68,$B18,Processwise_energy_distribution!BC$15:BC$69)=0,"-",SUMIF(Processwise_energy_distribution!$B$15:$B$68,$B18,Processwise_energy_distribution!BC$15:BC$69))</f>
        <v>-</v>
      </c>
      <c r="BD18" s="417" t="str">
        <f>IF(SUMIF(Processwise_energy_distribution!$B$15:$B$68,$B18,Processwise_energy_distribution!BD$15:BD$69)=0,"-",SUMIF(Processwise_energy_distribution!$B$15:$B$68,$B18,Processwise_energy_distribution!BD$15:BD$69))</f>
        <v>-</v>
      </c>
      <c r="BE18" s="418" t="str">
        <f>IFERROR(BJ18*'Energy &amp; GHG'!$X$26,"-")</f>
        <v>-</v>
      </c>
      <c r="BF18" s="415" t="str">
        <f>IFERROR(BJ18*'Energy &amp; GHG'!$Y$26,"-")</f>
        <v>-</v>
      </c>
      <c r="BG18" s="416" t="str">
        <f>IFERROR(BJ18*'Energy &amp; GHG'!$Z$26,"-")</f>
        <v>-</v>
      </c>
      <c r="BH18" s="397" t="str">
        <f>IF(SUMIF(Processwise_energy_distribution!$B$15:$B$68,$B18,Processwise_energy_distribution!BH$15:BH$69)=0,"-",SUMIF(Processwise_energy_distribution!$B$15:$B$68,$B18,Processwise_energy_distribution!BH$15:BH$69))</f>
        <v>-</v>
      </c>
      <c r="BI18" s="397" t="str">
        <f>IF(SUMIF(Processwise_energy_distribution!$B$15:$B$68,$B18,Processwise_energy_distribution!BI$15:BI$69)=0,"-",SUMIF(Processwise_energy_distribution!$B$15:$B$68,$B18,Processwise_energy_distribution!BI$15:BI$69))</f>
        <v>-</v>
      </c>
      <c r="BJ18" s="417" t="str">
        <f>IF(SUMIF(Processwise_energy_distribution!$B$15:$B$68,$B18,Processwise_energy_distribution!BJ$15:BJ$69)=0,"-",SUMIF(Processwise_energy_distribution!$B$15:$B$68,$B18,Processwise_energy_distribution!BJ$15:BJ$69))</f>
        <v>-</v>
      </c>
      <c r="BK18" s="418" t="str">
        <f>IFERROR(BP18*'Energy &amp; GHG'!$X$27,"-")</f>
        <v>-</v>
      </c>
      <c r="BL18" s="415" t="str">
        <f>IFERROR(BP18*'Energy &amp; GHG'!$Y$27,"-")</f>
        <v>-</v>
      </c>
      <c r="BM18" s="416" t="str">
        <f>IFERROR(BP18*'Energy &amp; GHG'!$Z$27,"-")</f>
        <v>-</v>
      </c>
      <c r="BN18" s="397" t="str">
        <f>IF(SUMIF(Processwise_energy_distribution!$B$15:$B$68,$B18,Processwise_energy_distribution!BN$15:BN$69)=0,"-",SUMIF(Processwise_energy_distribution!$B$15:$B$68,$B18,Processwise_energy_distribution!BN$15:BN$69))</f>
        <v>-</v>
      </c>
      <c r="BO18" s="397" t="str">
        <f>IF(SUMIF(Processwise_energy_distribution!$B$15:$B$68,$B18,Processwise_energy_distribution!BO$15:BO$69)=0,"-",SUMIF(Processwise_energy_distribution!$B$15:$B$68,$B18,Processwise_energy_distribution!BO$15:BO$69))</f>
        <v>-</v>
      </c>
      <c r="BP18" s="417" t="str">
        <f>IF(SUMIF(Processwise_energy_distribution!$B$15:$B$68,$B18,Processwise_energy_distribution!BP$15:BP$69)=0,"-",SUMIF(Processwise_energy_distribution!$B$15:$B$68,$B18,Processwise_energy_distribution!BP$15:BP$69))</f>
        <v>-</v>
      </c>
      <c r="BQ18" s="418" t="str">
        <f>IFERROR(BV18*'Energy &amp; GHG'!$X$28,"-")</f>
        <v>-</v>
      </c>
      <c r="BR18" s="415" t="str">
        <f>IFERROR(BV18*'Energy &amp; GHG'!$Y$28,"-")</f>
        <v>-</v>
      </c>
      <c r="BS18" s="416" t="str">
        <f>IFERROR(BV18*'Energy &amp; GHG'!$Z$28,"-")</f>
        <v>-</v>
      </c>
      <c r="BT18" s="397" t="str">
        <f>IF(SUMIF(Processwise_energy_distribution!$B$15:$B$68,$B18,Processwise_energy_distribution!BT$15:BT$69)=0,"-",SUMIF(Processwise_energy_distribution!$B$15:$B$68,$B18,Processwise_energy_distribution!BT$15:BT$69))</f>
        <v>-</v>
      </c>
      <c r="BU18" s="397" t="str">
        <f>IF(SUMIF(Processwise_energy_distribution!$B$15:$B$68,$B18,Processwise_energy_distribution!BU$15:BU$69)=0,"-",SUMIF(Processwise_energy_distribution!$B$15:$B$68,$B18,Processwise_energy_distribution!BU$15:BU$69))</f>
        <v>-</v>
      </c>
      <c r="BV18" s="417" t="str">
        <f>IF(SUMIF(Processwise_energy_distribution!$B$15:$B$68,$B18,Processwise_energy_distribution!BV$15:BV$69)=0,"-",SUMIF(Processwise_energy_distribution!$B$15:$B$68,$B18,Processwise_energy_distribution!BV$15:BV$69))</f>
        <v>-</v>
      </c>
      <c r="BW18" s="418">
        <f t="shared" ref="BW18:CA18" si="8">IF(SUM(C18,I18,O18,U18,AA18,AG18,AM18,AS18,AY18,BE18,BK18,BQ18)=0,"-",SUM(C18,I18,O18,U18,AA18,AG18,AM18,AS18,AY18,BE18,BK18,BQ18))</f>
        <v>850.81385846740352</v>
      </c>
      <c r="BX18" s="415">
        <f t="shared" si="8"/>
        <v>17055.903074789498</v>
      </c>
      <c r="BY18" s="416">
        <f t="shared" si="8"/>
        <v>285.28306674309954</v>
      </c>
      <c r="BZ18" s="420">
        <f t="shared" si="8"/>
        <v>98279</v>
      </c>
      <c r="CA18" s="421" t="str">
        <f t="shared" si="8"/>
        <v>-</v>
      </c>
      <c r="CB18" s="422">
        <f t="shared" si="1"/>
        <v>2.9863019933872383E-2</v>
      </c>
      <c r="CC18" s="423">
        <f t="shared" si="2"/>
        <v>2.8819076888982238E-2</v>
      </c>
      <c r="CD18" s="424">
        <f t="shared" si="3"/>
        <v>3.0912880786507824E-2</v>
      </c>
      <c r="CE18" s="425">
        <f t="shared" si="4"/>
        <v>0.4804409464215878</v>
      </c>
      <c r="CF18" s="426" t="str">
        <f t="shared" si="5"/>
        <v>-</v>
      </c>
      <c r="CG18" s="412"/>
      <c r="CH18" s="412"/>
      <c r="CI18" s="412"/>
      <c r="CJ18" s="412"/>
      <c r="CK18" s="412"/>
    </row>
    <row r="19" spans="1:89" ht="15">
      <c r="A19" s="1064">
        <v>5</v>
      </c>
      <c r="B19" s="1065" t="s">
        <v>270</v>
      </c>
      <c r="C19" s="414">
        <f>IF(IFERROR(H19*'Energy &amp; GHG'!$X$17,"-")=0,"-",IFERROR(H19*'Energy &amp; GHG'!$X$17,"-"))</f>
        <v>28.606303378429445</v>
      </c>
      <c r="D19" s="415">
        <f>IF(IFERROR(H19*'Energy &amp; GHG'!$Y$17,"-")=0,"-",IFERROR(H19*'Energy &amp; GHG'!$Y$17,"-"))</f>
        <v>5326.2212480790058</v>
      </c>
      <c r="E19" s="416">
        <f>IFERROR(H19*'Energy &amp; GHG'!$Z$17,"-")</f>
        <v>52.172448542564183</v>
      </c>
      <c r="F19" s="397" t="str">
        <f>IF(SUMIF(Processwise_energy_distribution!$B$15:$B$68,$B19,Processwise_energy_distribution!F$15:F$69)=0,"-",SUMIF(Processwise_energy_distribution!$B$15:$B$68,$B19,Processwise_energy_distribution!F$15:F$69))</f>
        <v>-</v>
      </c>
      <c r="G19" s="397" t="str">
        <f>IF(SUMIF(Processwise_energy_distribution!$B$15:$B$68,$B19,Processwise_energy_distribution!G$15:G$69)=0,"-",SUMIF(Processwise_energy_distribution!$B$15:$B$68,$B19,Processwise_energy_distribution!G$15:G$69))</f>
        <v>-</v>
      </c>
      <c r="H19" s="417">
        <f>IF(SUMIF(Processwise_energy_distribution!$B$15:$B$68,$B19,Processwise_energy_distribution!H$15:H$69)=0,"-",SUMIF(Processwise_energy_distribution!$B$15:$B$68,$B19,Processwise_energy_distribution!H$15:H$69))</f>
        <v>5407</v>
      </c>
      <c r="I19" s="418">
        <f>IFERROR(N19*'Energy &amp; GHG'!$X$18,"-")</f>
        <v>309.27376399089565</v>
      </c>
      <c r="J19" s="415">
        <f>IFERROR(N19*'Energy &amp; GHG'!$Y$18,"-")</f>
        <v>8782.0862566581418</v>
      </c>
      <c r="K19" s="416">
        <f>IFERROR(N19*'Energy &amp; GHG'!$Z$18,"-")</f>
        <v>61.63997935096323</v>
      </c>
      <c r="L19" s="397" t="str">
        <f>IF(SUMIF(Processwise_energy_distribution!$B$15:$B$68,$B19,Processwise_energy_distribution!L$15:L$69)=0,"-",SUMIF(Processwise_energy_distribution!$B$15:$B$68,$B19,Processwise_energy_distribution!L$15:L$69))</f>
        <v>-</v>
      </c>
      <c r="M19" s="397" t="str">
        <f>IF(SUMIF(Processwise_energy_distribution!$B$15:$B$68,$B19,Processwise_energy_distribution!M$15:M$69)=0,"-",SUMIF(Processwise_energy_distribution!$B$15:$B$68,$B19,Processwise_energy_distribution!M$15:M$69))</f>
        <v>-</v>
      </c>
      <c r="N19" s="417">
        <f>IF(SUMIF(Processwise_energy_distribution!$B$15:$B$68,$B19,Processwise_energy_distribution!N$15:N$69)=0,"-",SUMIF(Processwise_energy_distribution!$B$15:$B$68,$B19,Processwise_energy_distribution!N$15:N$69))</f>
        <v>9153</v>
      </c>
      <c r="O19" s="418">
        <f>IFERROR(T19*'Energy &amp; GHG'!$X$19,"-")</f>
        <v>28.525686887442124</v>
      </c>
      <c r="P19" s="415">
        <f>IFERROR(T19*'Energy &amp; GHG'!$Y$19,"-")</f>
        <v>4297.3252544245188</v>
      </c>
      <c r="Q19" s="416">
        <f>IFERROR(T19*'Energy &amp; GHG'!$Z$19,"-")</f>
        <v>21.149058688039108</v>
      </c>
      <c r="R19" s="397" t="str">
        <f>IF(SUMIF(Processwise_energy_distribution!$B$15:$B$68,$B19,Processwise_energy_distribution!R$15:R$69)=0,"-",SUMIF(Processwise_energy_distribution!$B$15:$B$68,$B19,Processwise_energy_distribution!R$15:R$69))</f>
        <v>-</v>
      </c>
      <c r="S19" s="397" t="str">
        <f>IF(SUMIF(Processwise_energy_distribution!$B$15:$B$68,$B19,Processwise_energy_distribution!S$15:S$69)=0,"-",SUMIF(Processwise_energy_distribution!$B$15:$B$68,$B19,Processwise_energy_distribution!S$15:S$69))</f>
        <v>-</v>
      </c>
      <c r="T19" s="417">
        <f>IF(SUMIF(Processwise_energy_distribution!$B$15:$B$68,$B19,Processwise_energy_distribution!T$15:T$69)=0,"-",SUMIF(Processwise_energy_distribution!$B$15:$B$68,$B19,Processwise_energy_distribution!T$15:T$69))</f>
        <v>4347</v>
      </c>
      <c r="U19" s="418">
        <f>IFERROR(Z19*'Energy &amp; GHG'!$X$20,"-")</f>
        <v>667.1198190668174</v>
      </c>
      <c r="V19" s="415">
        <f>IFERROR(Z19*'Energy &amp; GHG'!$Y$20,"-")</f>
        <v>6786.1551698706917</v>
      </c>
      <c r="W19" s="416">
        <f>IFERROR(Z19*'Energy &amp; GHG'!$Z$20,"-")</f>
        <v>58.725011062490779</v>
      </c>
      <c r="X19" s="397" t="str">
        <f>IF(SUMIF(Processwise_energy_distribution!$B$15:$B$68,$B19,Processwise_energy_distribution!X$15:X$69)=0,"-",SUMIF(Processwise_energy_distribution!$B$15:$B$68,$B19,Processwise_energy_distribution!X$15:X$69))</f>
        <v>-</v>
      </c>
      <c r="Y19" s="397" t="str">
        <f>IF(SUMIF(Processwise_energy_distribution!$B$15:$B$68,$B19,Processwise_energy_distribution!Y$15:Y$69)=0,"-",SUMIF(Processwise_energy_distribution!$B$15:$B$68,$B19,Processwise_energy_distribution!Y$15:Y$69))</f>
        <v>-</v>
      </c>
      <c r="Z19" s="417">
        <f>IF(SUMIF(Processwise_energy_distribution!$B$15:$B$68,$B19,Processwise_energy_distribution!Z$15:Z$69)=0,"-",SUMIF(Processwise_energy_distribution!$B$15:$B$68,$B19,Processwise_energy_distribution!Z$15:Z$69))</f>
        <v>7512</v>
      </c>
      <c r="AA19" s="418">
        <f>IFERROR(AF19*'Energy &amp; GHG'!$X$21,"-")</f>
        <v>322.52738382242916</v>
      </c>
      <c r="AB19" s="415">
        <f>IFERROR(AF19*'Energy &amp; GHG'!$Y$21,"-")</f>
        <v>4215.1415828414665</v>
      </c>
      <c r="AC19" s="416">
        <f>IFERROR(AF19*'Energy &amp; GHG'!$Z$21,"-")</f>
        <v>76.331033336104412</v>
      </c>
      <c r="AD19" s="397" t="str">
        <f>IF(SUMIF(Processwise_energy_distribution!$B$15:$B$68,$B19,Processwise_energy_distribution!AD$15:AD$69)=0,"-",SUMIF(Processwise_energy_distribution!$B$15:$B$68,$B19,Processwise_energy_distribution!AD$15:AD$69))</f>
        <v>-</v>
      </c>
      <c r="AE19" s="397" t="str">
        <f>IF(SUMIF(Processwise_energy_distribution!$B$15:$B$68,$B19,Processwise_energy_distribution!AE$15:AE$69)=0,"-",SUMIF(Processwise_energy_distribution!$B$15:$B$68,$B19,Processwise_energy_distribution!AE$15:AE$69))</f>
        <v>-</v>
      </c>
      <c r="AF19" s="417">
        <f>IF(SUMIF(Processwise_energy_distribution!$B$15:$B$68,$B19,Processwise_energy_distribution!AF$15:AF$69)=0,"-",SUMIF(Processwise_energy_distribution!$B$15:$B$68,$B19,Processwise_energy_distribution!AF$15:AF$69))</f>
        <v>4614</v>
      </c>
      <c r="AG19" s="418">
        <f>IFERROR(AL19*'Energy &amp; GHG'!$X$22,"-")</f>
        <v>417.269167532018</v>
      </c>
      <c r="AH19" s="415">
        <f>IFERROR(AL19*'Energy &amp; GHG'!$Y$22,"-")</f>
        <v>6900.3656109380408</v>
      </c>
      <c r="AI19" s="416">
        <f>IFERROR(AL19*'Energy &amp; GHG'!$Z$22,"-")</f>
        <v>187.36522152994115</v>
      </c>
      <c r="AJ19" s="397" t="str">
        <f>IF(SUMIF(Processwise_energy_distribution!$B$15:$B$68,$B19,Processwise_energy_distribution!AJ$15:AJ$69)=0,"-",SUMIF(Processwise_energy_distribution!$B$15:$B$68,$B19,Processwise_energy_distribution!AJ$15:AJ$69))</f>
        <v>-</v>
      </c>
      <c r="AK19" s="397" t="str">
        <f>IF(SUMIF(Processwise_energy_distribution!$B$15:$B$68,$B19,Processwise_energy_distribution!AK$15:AK$69)=0,"-",SUMIF(Processwise_energy_distribution!$B$15:$B$68,$B19,Processwise_energy_distribution!AK$15:AK$69))</f>
        <v>-</v>
      </c>
      <c r="AL19" s="417">
        <f>IF(SUMIF(Processwise_energy_distribution!$B$15:$B$68,$B19,Processwise_energy_distribution!AL$15:AL$69)=0,"-",SUMIF(Processwise_energy_distribution!$B$15:$B$68,$B19,Processwise_energy_distribution!AL$15:AL$69))</f>
        <v>7505</v>
      </c>
      <c r="AM19" s="418">
        <f>IFERROR(AR19*'Energy &amp; GHG'!$X$23,"-")</f>
        <v>539.01718613929563</v>
      </c>
      <c r="AN19" s="415">
        <f>IFERROR(AR19*'Energy &amp; GHG'!$Y$23,"-")</f>
        <v>5551.7287076979155</v>
      </c>
      <c r="AO19" s="416">
        <f>IFERROR(AR19*'Energy &amp; GHG'!$Z$23,"-")</f>
        <v>115.25410616278833</v>
      </c>
      <c r="AP19" s="397" t="str">
        <f>IF(SUMIF(Processwise_energy_distribution!$B$15:$B$68,$B19,Processwise_energy_distribution!AP$15:AP$69)=0,"-",SUMIF(Processwise_energy_distribution!$B$15:$B$68,$B19,Processwise_energy_distribution!AP$15:AP$69))</f>
        <v>-</v>
      </c>
      <c r="AQ19" s="397" t="str">
        <f>IF(SUMIF(Processwise_energy_distribution!$B$15:$B$68,$B19,Processwise_energy_distribution!AQ$15:AQ$69)=0,"-",SUMIF(Processwise_energy_distribution!$B$15:$B$68,$B19,Processwise_energy_distribution!AQ$15:AQ$69))</f>
        <v>-</v>
      </c>
      <c r="AR19" s="417">
        <f>IF(SUMIF(Processwise_energy_distribution!$B$15:$B$68,$B19,Processwise_energy_distribution!AR$15:AR$69)=0,"-",SUMIF(Processwise_energy_distribution!$B$15:$B$68,$B19,Processwise_energy_distribution!AR$15:AR$69))</f>
        <v>6206</v>
      </c>
      <c r="AS19" s="418">
        <f>IFERROR(AX19*'Energy &amp; GHG'!$X$24,"-")</f>
        <v>128.35531328320803</v>
      </c>
      <c r="AT19" s="415">
        <f>IFERROR(AX19*'Energy &amp; GHG'!$Y$24,"-")</f>
        <v>5362.7365831244779</v>
      </c>
      <c r="AU19" s="416">
        <f>IFERROR(AX19*'Energy &amp; GHG'!$Z$24,"-")</f>
        <v>200.90810359231412</v>
      </c>
      <c r="AV19" s="397" t="str">
        <f>IF(SUMIF(Processwise_energy_distribution!$B$15:$B$68,$B19,Processwise_energy_distribution!AV$15:AV$69)=0,"-",SUMIF(Processwise_energy_distribution!$B$15:$B$68,$B19,Processwise_energy_distribution!AV$15:AV$69))</f>
        <v>-</v>
      </c>
      <c r="AW19" s="397" t="str">
        <f>IF(SUMIF(Processwise_energy_distribution!$B$15:$B$68,$B19,Processwise_energy_distribution!AW$15:AW$69)=0,"-",SUMIF(Processwise_energy_distribution!$B$15:$B$68,$B19,Processwise_energy_distribution!AW$15:AW$69))</f>
        <v>-</v>
      </c>
      <c r="AX19" s="417">
        <f>IF(SUMIF(Processwise_energy_distribution!$B$15:$B$68,$B19,Processwise_energy_distribution!AX$15:AX$69)=0,"-",SUMIF(Processwise_energy_distribution!$B$15:$B$68,$B19,Processwise_energy_distribution!AX$15:AX$69))</f>
        <v>5692</v>
      </c>
      <c r="AY19" s="418" t="str">
        <f>IFERROR(BD19*'Energy &amp; GHG'!$X$25,"-")</f>
        <v>-</v>
      </c>
      <c r="AZ19" s="415" t="str">
        <f>IFERROR(BD19*'Energy &amp; GHG'!$Y$25,"-")</f>
        <v>-</v>
      </c>
      <c r="BA19" s="416" t="str">
        <f>IFERROR(BD19*'Energy &amp; GHG'!$Z$25,"-")</f>
        <v>-</v>
      </c>
      <c r="BB19" s="397" t="str">
        <f>IF(SUMIF(Processwise_energy_distribution!$B$15:$B$68,$B19,Processwise_energy_distribution!BB$15:BB$69)=0,"-",SUMIF(Processwise_energy_distribution!$B$15:$B$68,$B19,Processwise_energy_distribution!BB$15:BB$69))</f>
        <v>-</v>
      </c>
      <c r="BC19" s="397" t="str">
        <f>IF(SUMIF(Processwise_energy_distribution!$B$15:$B$68,$B19,Processwise_energy_distribution!BC$15:BC$69)=0,"-",SUMIF(Processwise_energy_distribution!$B$15:$B$68,$B19,Processwise_energy_distribution!BC$15:BC$69))</f>
        <v>-</v>
      </c>
      <c r="BD19" s="417" t="str">
        <f>IF(SUMIF(Processwise_energy_distribution!$B$15:$B$68,$B19,Processwise_energy_distribution!BD$15:BD$69)=0,"-",SUMIF(Processwise_energy_distribution!$B$15:$B$68,$B19,Processwise_energy_distribution!BD$15:BD$69))</f>
        <v>-</v>
      </c>
      <c r="BE19" s="418" t="str">
        <f>IFERROR(BJ19*'Energy &amp; GHG'!$X$26,"-")</f>
        <v>-</v>
      </c>
      <c r="BF19" s="415" t="str">
        <f>IFERROR(BJ19*'Energy &amp; GHG'!$Y$26,"-")</f>
        <v>-</v>
      </c>
      <c r="BG19" s="416" t="str">
        <f>IFERROR(BJ19*'Energy &amp; GHG'!$Z$26,"-")</f>
        <v>-</v>
      </c>
      <c r="BH19" s="397" t="str">
        <f>IF(SUMIF(Processwise_energy_distribution!$B$15:$B$68,$B19,Processwise_energy_distribution!BH$15:BH$69)=0,"-",SUMIF(Processwise_energy_distribution!$B$15:$B$68,$B19,Processwise_energy_distribution!BH$15:BH$69))</f>
        <v>-</v>
      </c>
      <c r="BI19" s="397" t="str">
        <f>IF(SUMIF(Processwise_energy_distribution!$B$15:$B$68,$B19,Processwise_energy_distribution!BI$15:BI$69)=0,"-",SUMIF(Processwise_energy_distribution!$B$15:$B$68,$B19,Processwise_energy_distribution!BI$15:BI$69))</f>
        <v>-</v>
      </c>
      <c r="BJ19" s="417" t="str">
        <f>IF(SUMIF(Processwise_energy_distribution!$B$15:$B$68,$B19,Processwise_energy_distribution!BJ$15:BJ$69)=0,"-",SUMIF(Processwise_energy_distribution!$B$15:$B$68,$B19,Processwise_energy_distribution!BJ$15:BJ$69))</f>
        <v>-</v>
      </c>
      <c r="BK19" s="418" t="str">
        <f>IFERROR(BP19*'Energy &amp; GHG'!$X$27,"-")</f>
        <v>-</v>
      </c>
      <c r="BL19" s="415" t="str">
        <f>IFERROR(BP19*'Energy &amp; GHG'!$Y$27,"-")</f>
        <v>-</v>
      </c>
      <c r="BM19" s="416" t="str">
        <f>IFERROR(BP19*'Energy &amp; GHG'!$Z$27,"-")</f>
        <v>-</v>
      </c>
      <c r="BN19" s="397" t="str">
        <f>IF(SUMIF(Processwise_energy_distribution!$B$15:$B$68,$B19,Processwise_energy_distribution!BN$15:BN$69)=0,"-",SUMIF(Processwise_energy_distribution!$B$15:$B$68,$B19,Processwise_energy_distribution!BN$15:BN$69))</f>
        <v>-</v>
      </c>
      <c r="BO19" s="397" t="str">
        <f>IF(SUMIF(Processwise_energy_distribution!$B$15:$B$68,$B19,Processwise_energy_distribution!BO$15:BO$69)=0,"-",SUMIF(Processwise_energy_distribution!$B$15:$B$68,$B19,Processwise_energy_distribution!BO$15:BO$69))</f>
        <v>-</v>
      </c>
      <c r="BP19" s="417" t="str">
        <f>IF(SUMIF(Processwise_energy_distribution!$B$15:$B$68,$B19,Processwise_energy_distribution!BP$15:BP$69)=0,"-",SUMIF(Processwise_energy_distribution!$B$15:$B$68,$B19,Processwise_energy_distribution!BP$15:BP$69))</f>
        <v>-</v>
      </c>
      <c r="BQ19" s="418" t="str">
        <f>IFERROR(BV19*'Energy &amp; GHG'!$X$28,"-")</f>
        <v>-</v>
      </c>
      <c r="BR19" s="415" t="str">
        <f>IFERROR(BV19*'Energy &amp; GHG'!$Y$28,"-")</f>
        <v>-</v>
      </c>
      <c r="BS19" s="416" t="str">
        <f>IFERROR(BV19*'Energy &amp; GHG'!$Z$28,"-")</f>
        <v>-</v>
      </c>
      <c r="BT19" s="397" t="str">
        <f>IF(SUMIF(Processwise_energy_distribution!$B$15:$B$68,$B19,Processwise_energy_distribution!BT$15:BT$69)=0,"-",SUMIF(Processwise_energy_distribution!$B$15:$B$68,$B19,Processwise_energy_distribution!BT$15:BT$69))</f>
        <v>-</v>
      </c>
      <c r="BU19" s="397" t="str">
        <f>IF(SUMIF(Processwise_energy_distribution!$B$15:$B$68,$B19,Processwise_energy_distribution!BU$15:BU$69)=0,"-",SUMIF(Processwise_energy_distribution!$B$15:$B$68,$B19,Processwise_energy_distribution!BU$15:BU$69))</f>
        <v>-</v>
      </c>
      <c r="BV19" s="417" t="str">
        <f>IF(SUMIF(Processwise_energy_distribution!$B$15:$B$68,$B19,Processwise_energy_distribution!BV$15:BV$69)=0,"-",SUMIF(Processwise_energy_distribution!$B$15:$B$68,$B19,Processwise_energy_distribution!BV$15:BV$69))</f>
        <v>-</v>
      </c>
      <c r="BW19" s="418">
        <f t="shared" ref="BW19:CA19" si="9">IF(SUM(C19,I19,O19,U19,AA19,AG19,AM19,AS19,AY19,BE19,BK19,BQ19)=0,"-",SUM(C19,I19,O19,U19,AA19,AG19,AM19,AS19,AY19,BE19,BK19,BQ19))</f>
        <v>2440.6946241005353</v>
      </c>
      <c r="BX19" s="415">
        <f t="shared" si="9"/>
        <v>47221.760413634249</v>
      </c>
      <c r="BY19" s="416">
        <f t="shared" si="9"/>
        <v>773.5449622652053</v>
      </c>
      <c r="BZ19" s="420" t="str">
        <f t="shared" si="9"/>
        <v>-</v>
      </c>
      <c r="CA19" s="421" t="str">
        <f t="shared" si="9"/>
        <v>-</v>
      </c>
      <c r="CB19" s="422">
        <f t="shared" si="1"/>
        <v>8.5666813588699764E-2</v>
      </c>
      <c r="CC19" s="423">
        <f t="shared" si="2"/>
        <v>7.978982632735318E-2</v>
      </c>
      <c r="CD19" s="424">
        <f t="shared" si="3"/>
        <v>8.3820268319820923E-2</v>
      </c>
      <c r="CE19" s="425" t="str">
        <f t="shared" si="4"/>
        <v>-</v>
      </c>
      <c r="CF19" s="426" t="str">
        <f t="shared" si="5"/>
        <v>-</v>
      </c>
      <c r="CG19" s="412"/>
      <c r="CH19" s="412"/>
      <c r="CI19" s="412"/>
      <c r="CJ19" s="412"/>
      <c r="CK19" s="412"/>
    </row>
    <row r="20" spans="1:89" ht="15">
      <c r="A20" s="1064">
        <v>6</v>
      </c>
      <c r="B20" s="1065" t="s">
        <v>271</v>
      </c>
      <c r="C20" s="414" t="str">
        <f>IF(IFERROR(H20*'Energy &amp; GHG'!$X$17,"-")=0,"-",IFERROR(H20*'Energy &amp; GHG'!$X$17,"-"))</f>
        <v>-</v>
      </c>
      <c r="D20" s="415" t="str">
        <f>IF(IFERROR(H20*'Energy &amp; GHG'!$Y$17,"-")=0,"-",IFERROR(H20*'Energy &amp; GHG'!$Y$17,"-"))</f>
        <v>-</v>
      </c>
      <c r="E20" s="416" t="str">
        <f>IFERROR(H20*'Energy &amp; GHG'!$Z$17,"-")</f>
        <v>-</v>
      </c>
      <c r="F20" s="397" t="str">
        <f>IF(SUMIF(Processwise_energy_distribution!$B$15:$B$68,$B20,Processwise_energy_distribution!F$15:F$69)=0,"-",SUMIF(Processwise_energy_distribution!$B$15:$B$68,$B20,Processwise_energy_distribution!F$15:F$69))</f>
        <v>-</v>
      </c>
      <c r="G20" s="397" t="str">
        <f>IF(SUMIF(Processwise_energy_distribution!$B$15:$B$68,$B20,Processwise_energy_distribution!G$15:G$69)=0,"-",SUMIF(Processwise_energy_distribution!$B$15:$B$68,$B20,Processwise_energy_distribution!G$15:G$69))</f>
        <v>-</v>
      </c>
      <c r="H20" s="417" t="str">
        <f>IF(SUMIF(Processwise_energy_distribution!$B$15:$B$68,$B20,Processwise_energy_distribution!H$15:H$69)=0,"-",SUMIF(Processwise_energy_distribution!$B$15:$B$68,$B20,Processwise_energy_distribution!H$15:H$69))</f>
        <v>-</v>
      </c>
      <c r="I20" s="418" t="str">
        <f>IFERROR(N20*'Energy &amp; GHG'!$X$18,"-")</f>
        <v>-</v>
      </c>
      <c r="J20" s="415" t="str">
        <f>IFERROR(N20*'Energy &amp; GHG'!$Y$18,"-")</f>
        <v>-</v>
      </c>
      <c r="K20" s="416" t="str">
        <f>IFERROR(N20*'Energy &amp; GHG'!$Z$18,"-")</f>
        <v>-</v>
      </c>
      <c r="L20" s="397" t="str">
        <f>IF(SUMIF(Processwise_energy_distribution!$B$15:$B$68,$B20,Processwise_energy_distribution!L$15:L$69)=0,"-",SUMIF(Processwise_energy_distribution!$B$15:$B$68,$B20,Processwise_energy_distribution!L$15:L$69))</f>
        <v>-</v>
      </c>
      <c r="M20" s="397" t="str">
        <f>IF(SUMIF(Processwise_energy_distribution!$B$15:$B$68,$B20,Processwise_energy_distribution!M$15:M$69)=0,"-",SUMIF(Processwise_energy_distribution!$B$15:$B$68,$B20,Processwise_energy_distribution!M$15:M$69))</f>
        <v>-</v>
      </c>
      <c r="N20" s="417" t="str">
        <f>IF(SUMIF(Processwise_energy_distribution!$B$15:$B$68,$B20,Processwise_energy_distribution!N$15:N$69)=0,"-",SUMIF(Processwise_energy_distribution!$B$15:$B$68,$B20,Processwise_energy_distribution!N$15:N$69))</f>
        <v>-</v>
      </c>
      <c r="O20" s="418" t="str">
        <f>IFERROR(T20*'Energy &amp; GHG'!$X$19,"-")</f>
        <v>-</v>
      </c>
      <c r="P20" s="415" t="str">
        <f>IFERROR(T20*'Energy &amp; GHG'!$Y$19,"-")</f>
        <v>-</v>
      </c>
      <c r="Q20" s="416" t="str">
        <f>IFERROR(T20*'Energy &amp; GHG'!$Z$19,"-")</f>
        <v>-</v>
      </c>
      <c r="R20" s="397" t="str">
        <f>IF(SUMIF(Processwise_energy_distribution!$B$15:$B$68,$B20,Processwise_energy_distribution!R$15:R$69)=0,"-",SUMIF(Processwise_energy_distribution!$B$15:$B$68,$B20,Processwise_energy_distribution!R$15:R$69))</f>
        <v>-</v>
      </c>
      <c r="S20" s="397" t="str">
        <f>IF(SUMIF(Processwise_energy_distribution!$B$15:$B$68,$B20,Processwise_energy_distribution!S$15:S$69)=0,"-",SUMIF(Processwise_energy_distribution!$B$15:$B$68,$B20,Processwise_energy_distribution!S$15:S$69))</f>
        <v>-</v>
      </c>
      <c r="T20" s="417" t="str">
        <f>IF(SUMIF(Processwise_energy_distribution!$B$15:$B$68,$B20,Processwise_energy_distribution!T$15:T$69)=0,"-",SUMIF(Processwise_energy_distribution!$B$15:$B$68,$B20,Processwise_energy_distribution!T$15:T$69))</f>
        <v>-</v>
      </c>
      <c r="U20" s="418" t="str">
        <f>IFERROR(Z20*'Energy &amp; GHG'!$X$20,"-")</f>
        <v>-</v>
      </c>
      <c r="V20" s="415" t="str">
        <f>IFERROR(Z20*'Energy &amp; GHG'!$Y$20,"-")</f>
        <v>-</v>
      </c>
      <c r="W20" s="416" t="str">
        <f>IFERROR(Z20*'Energy &amp; GHG'!$Z$20,"-")</f>
        <v>-</v>
      </c>
      <c r="X20" s="397" t="str">
        <f>IF(SUMIF(Processwise_energy_distribution!$B$15:$B$68,$B20,Processwise_energy_distribution!X$15:X$69)=0,"-",SUMIF(Processwise_energy_distribution!$B$15:$B$68,$B20,Processwise_energy_distribution!X$15:X$69))</f>
        <v>-</v>
      </c>
      <c r="Y20" s="397" t="str">
        <f>IF(SUMIF(Processwise_energy_distribution!$B$15:$B$68,$B20,Processwise_energy_distribution!Y$15:Y$69)=0,"-",SUMIF(Processwise_energy_distribution!$B$15:$B$68,$B20,Processwise_energy_distribution!Y$15:Y$69))</f>
        <v>-</v>
      </c>
      <c r="Z20" s="417" t="str">
        <f>IF(SUMIF(Processwise_energy_distribution!$B$15:$B$68,$B20,Processwise_energy_distribution!Z$15:Z$69)=0,"-",SUMIF(Processwise_energy_distribution!$B$15:$B$68,$B20,Processwise_energy_distribution!Z$15:Z$69))</f>
        <v>-</v>
      </c>
      <c r="AA20" s="418" t="str">
        <f>IFERROR(AF20*'Energy &amp; GHG'!$X$21,"-")</f>
        <v>-</v>
      </c>
      <c r="AB20" s="415" t="str">
        <f>IFERROR(AF20*'Energy &amp; GHG'!$Y$21,"-")</f>
        <v>-</v>
      </c>
      <c r="AC20" s="416" t="str">
        <f>IFERROR(AF20*'Energy &amp; GHG'!$Z$21,"-")</f>
        <v>-</v>
      </c>
      <c r="AD20" s="397" t="str">
        <f>IF(SUMIF(Processwise_energy_distribution!$B$15:$B$68,$B20,Processwise_energy_distribution!AD$15:AD$69)=0,"-",SUMIF(Processwise_energy_distribution!$B$15:$B$68,$B20,Processwise_energy_distribution!AD$15:AD$69))</f>
        <v>-</v>
      </c>
      <c r="AE20" s="397" t="str">
        <f>IF(SUMIF(Processwise_energy_distribution!$B$15:$B$68,$B20,Processwise_energy_distribution!AE$15:AE$69)=0,"-",SUMIF(Processwise_energy_distribution!$B$15:$B$68,$B20,Processwise_energy_distribution!AE$15:AE$69))</f>
        <v>-</v>
      </c>
      <c r="AF20" s="417" t="str">
        <f>IF(SUMIF(Processwise_energy_distribution!$B$15:$B$68,$B20,Processwise_energy_distribution!AF$15:AF$69)=0,"-",SUMIF(Processwise_energy_distribution!$B$15:$B$68,$B20,Processwise_energy_distribution!AF$15:AF$69))</f>
        <v>-</v>
      </c>
      <c r="AG20" s="418" t="str">
        <f>IFERROR(AL20*'Energy &amp; GHG'!$X$22,"-")</f>
        <v>-</v>
      </c>
      <c r="AH20" s="415" t="str">
        <f>IFERROR(AL20*'Energy &amp; GHG'!$Y$22,"-")</f>
        <v>-</v>
      </c>
      <c r="AI20" s="416" t="str">
        <f>IFERROR(AL20*'Energy &amp; GHG'!$Z$22,"-")</f>
        <v>-</v>
      </c>
      <c r="AJ20" s="397" t="str">
        <f>IF(SUMIF(Processwise_energy_distribution!$B$15:$B$68,$B20,Processwise_energy_distribution!AJ$15:AJ$69)=0,"-",SUMIF(Processwise_energy_distribution!$B$15:$B$68,$B20,Processwise_energy_distribution!AJ$15:AJ$69))</f>
        <v>-</v>
      </c>
      <c r="AK20" s="397" t="str">
        <f>IF(SUMIF(Processwise_energy_distribution!$B$15:$B$68,$B20,Processwise_energy_distribution!AK$15:AK$69)=0,"-",SUMIF(Processwise_energy_distribution!$B$15:$B$68,$B20,Processwise_energy_distribution!AK$15:AK$69))</f>
        <v>-</v>
      </c>
      <c r="AL20" s="417" t="str">
        <f>IF(SUMIF(Processwise_energy_distribution!$B$15:$B$68,$B20,Processwise_energy_distribution!AL$15:AL$69)=0,"-",SUMIF(Processwise_energy_distribution!$B$15:$B$68,$B20,Processwise_energy_distribution!AL$15:AL$69))</f>
        <v>-</v>
      </c>
      <c r="AM20" s="418" t="str">
        <f>IFERROR(AR20*'Energy &amp; GHG'!$X$23,"-")</f>
        <v>-</v>
      </c>
      <c r="AN20" s="415" t="str">
        <f>IFERROR(AR20*'Energy &amp; GHG'!$Y$23,"-")</f>
        <v>-</v>
      </c>
      <c r="AO20" s="416" t="str">
        <f>IFERROR(AR20*'Energy &amp; GHG'!$Z$23,"-")</f>
        <v>-</v>
      </c>
      <c r="AP20" s="397" t="str">
        <f>IF(SUMIF(Processwise_energy_distribution!$B$15:$B$68,$B20,Processwise_energy_distribution!AP$15:AP$69)=0,"-",SUMIF(Processwise_energy_distribution!$B$15:$B$68,$B20,Processwise_energy_distribution!AP$15:AP$69))</f>
        <v>-</v>
      </c>
      <c r="AQ20" s="397" t="str">
        <f>IF(SUMIF(Processwise_energy_distribution!$B$15:$B$68,$B20,Processwise_energy_distribution!AQ$15:AQ$69)=0,"-",SUMIF(Processwise_energy_distribution!$B$15:$B$68,$B20,Processwise_energy_distribution!AQ$15:AQ$69))</f>
        <v>-</v>
      </c>
      <c r="AR20" s="417" t="str">
        <f>IF(SUMIF(Processwise_energy_distribution!$B$15:$B$68,$B20,Processwise_energy_distribution!AR$15:AR$69)=0,"-",SUMIF(Processwise_energy_distribution!$B$15:$B$68,$B20,Processwise_energy_distribution!AR$15:AR$69))</f>
        <v>-</v>
      </c>
      <c r="AS20" s="418" t="str">
        <f>IFERROR(AX20*'Energy &amp; GHG'!$X$24,"-")</f>
        <v>-</v>
      </c>
      <c r="AT20" s="415" t="str">
        <f>IFERROR(AX20*'Energy &amp; GHG'!$Y$24,"-")</f>
        <v>-</v>
      </c>
      <c r="AU20" s="416" t="str">
        <f>IFERROR(AX20*'Energy &amp; GHG'!$Z$24,"-")</f>
        <v>-</v>
      </c>
      <c r="AV20" s="397" t="str">
        <f>IF(SUMIF(Processwise_energy_distribution!$B$15:$B$68,$B20,Processwise_energy_distribution!AV$15:AV$69)=0,"-",SUMIF(Processwise_energy_distribution!$B$15:$B$68,$B20,Processwise_energy_distribution!AV$15:AV$69))</f>
        <v>-</v>
      </c>
      <c r="AW20" s="397" t="str">
        <f>IF(SUMIF(Processwise_energy_distribution!$B$15:$B$68,$B20,Processwise_energy_distribution!AW$15:AW$69)=0,"-",SUMIF(Processwise_energy_distribution!$B$15:$B$68,$B20,Processwise_energy_distribution!AW$15:AW$69))</f>
        <v>-</v>
      </c>
      <c r="AX20" s="417" t="str">
        <f>IF(SUMIF(Processwise_energy_distribution!$B$15:$B$68,$B20,Processwise_energy_distribution!AX$15:AX$69)=0,"-",SUMIF(Processwise_energy_distribution!$B$15:$B$68,$B20,Processwise_energy_distribution!AX$15:AX$69))</f>
        <v>-</v>
      </c>
      <c r="AY20" s="418" t="str">
        <f>IFERROR(BD20*'Energy &amp; GHG'!$X$25,"-")</f>
        <v>-</v>
      </c>
      <c r="AZ20" s="415" t="str">
        <f>IFERROR(BD20*'Energy &amp; GHG'!$Y$25,"-")</f>
        <v>-</v>
      </c>
      <c r="BA20" s="416" t="str">
        <f>IFERROR(BD20*'Energy &amp; GHG'!$Z$25,"-")</f>
        <v>-</v>
      </c>
      <c r="BB20" s="397" t="str">
        <f>IF(SUMIF(Processwise_energy_distribution!$B$15:$B$68,$B20,Processwise_energy_distribution!BB$15:BB$69)=0,"-",SUMIF(Processwise_energy_distribution!$B$15:$B$68,$B20,Processwise_energy_distribution!BB$15:BB$69))</f>
        <v>-</v>
      </c>
      <c r="BC20" s="397" t="str">
        <f>IF(SUMIF(Processwise_energy_distribution!$B$15:$B$68,$B20,Processwise_energy_distribution!BC$15:BC$69)=0,"-",SUMIF(Processwise_energy_distribution!$B$15:$B$68,$B20,Processwise_energy_distribution!BC$15:BC$69))</f>
        <v>-</v>
      </c>
      <c r="BD20" s="417" t="str">
        <f>IF(SUMIF(Processwise_energy_distribution!$B$15:$B$68,$B20,Processwise_energy_distribution!BD$15:BD$69)=0,"-",SUMIF(Processwise_energy_distribution!$B$15:$B$68,$B20,Processwise_energy_distribution!BD$15:BD$69))</f>
        <v>-</v>
      </c>
      <c r="BE20" s="418" t="str">
        <f>IFERROR(BJ20*'Energy &amp; GHG'!$X$26,"-")</f>
        <v>-</v>
      </c>
      <c r="BF20" s="415" t="str">
        <f>IFERROR(BJ20*'Energy &amp; GHG'!$Y$26,"-")</f>
        <v>-</v>
      </c>
      <c r="BG20" s="416" t="str">
        <f>IFERROR(BJ20*'Energy &amp; GHG'!$Z$26,"-")</f>
        <v>-</v>
      </c>
      <c r="BH20" s="397" t="str">
        <f>IF(SUMIF(Processwise_energy_distribution!$B$15:$B$68,$B20,Processwise_energy_distribution!BH$15:BH$69)=0,"-",SUMIF(Processwise_energy_distribution!$B$15:$B$68,$B20,Processwise_energy_distribution!BH$15:BH$69))</f>
        <v>-</v>
      </c>
      <c r="BI20" s="397" t="str">
        <f>IF(SUMIF(Processwise_energy_distribution!$B$15:$B$68,$B20,Processwise_energy_distribution!BI$15:BI$69)=0,"-",SUMIF(Processwise_energy_distribution!$B$15:$B$68,$B20,Processwise_energy_distribution!BI$15:BI$69))</f>
        <v>-</v>
      </c>
      <c r="BJ20" s="417" t="str">
        <f>IF(SUMIF(Processwise_energy_distribution!$B$15:$B$68,$B20,Processwise_energy_distribution!BJ$15:BJ$69)=0,"-",SUMIF(Processwise_energy_distribution!$B$15:$B$68,$B20,Processwise_energy_distribution!BJ$15:BJ$69))</f>
        <v>-</v>
      </c>
      <c r="BK20" s="418" t="str">
        <f>IFERROR(BP20*'Energy &amp; GHG'!$X$27,"-")</f>
        <v>-</v>
      </c>
      <c r="BL20" s="415" t="str">
        <f>IFERROR(BP20*'Energy &amp; GHG'!$Y$27,"-")</f>
        <v>-</v>
      </c>
      <c r="BM20" s="416" t="str">
        <f>IFERROR(BP20*'Energy &amp; GHG'!$Z$27,"-")</f>
        <v>-</v>
      </c>
      <c r="BN20" s="397" t="str">
        <f>IF(SUMIF(Processwise_energy_distribution!$B$15:$B$68,$B20,Processwise_energy_distribution!BN$15:BN$69)=0,"-",SUMIF(Processwise_energy_distribution!$B$15:$B$68,$B20,Processwise_energy_distribution!BN$15:BN$69))</f>
        <v>-</v>
      </c>
      <c r="BO20" s="397" t="str">
        <f>IF(SUMIF(Processwise_energy_distribution!$B$15:$B$68,$B20,Processwise_energy_distribution!BO$15:BO$69)=0,"-",SUMIF(Processwise_energy_distribution!$B$15:$B$68,$B20,Processwise_energy_distribution!BO$15:BO$69))</f>
        <v>-</v>
      </c>
      <c r="BP20" s="417" t="str">
        <f>IF(SUMIF(Processwise_energy_distribution!$B$15:$B$68,$B20,Processwise_energy_distribution!BP$15:BP$69)=0,"-",SUMIF(Processwise_energy_distribution!$B$15:$B$68,$B20,Processwise_energy_distribution!BP$15:BP$69))</f>
        <v>-</v>
      </c>
      <c r="BQ20" s="418" t="str">
        <f>IFERROR(BV20*'Energy &amp; GHG'!$X$28,"-")</f>
        <v>-</v>
      </c>
      <c r="BR20" s="415" t="str">
        <f>IFERROR(BV20*'Energy &amp; GHG'!$Y$28,"-")</f>
        <v>-</v>
      </c>
      <c r="BS20" s="416" t="str">
        <f>IFERROR(BV20*'Energy &amp; GHG'!$Z$28,"-")</f>
        <v>-</v>
      </c>
      <c r="BT20" s="397" t="str">
        <f>IF(SUMIF(Processwise_energy_distribution!$B$15:$B$68,$B20,Processwise_energy_distribution!BT$15:BT$69)=0,"-",SUMIF(Processwise_energy_distribution!$B$15:$B$68,$B20,Processwise_energy_distribution!BT$15:BT$69))</f>
        <v>-</v>
      </c>
      <c r="BU20" s="397" t="str">
        <f>IF(SUMIF(Processwise_energy_distribution!$B$15:$B$68,$B20,Processwise_energy_distribution!BU$15:BU$69)=0,"-",SUMIF(Processwise_energy_distribution!$B$15:$B$68,$B20,Processwise_energy_distribution!BU$15:BU$69))</f>
        <v>-</v>
      </c>
      <c r="BV20" s="417" t="str">
        <f>IF(SUMIF(Processwise_energy_distribution!$B$15:$B$68,$B20,Processwise_energy_distribution!BV$15:BV$69)=0,"-",SUMIF(Processwise_energy_distribution!$B$15:$B$68,$B20,Processwise_energy_distribution!BV$15:BV$69))</f>
        <v>-</v>
      </c>
      <c r="BW20" s="418" t="str">
        <f t="shared" ref="BW20:CA20" si="10">IF(SUM(C20,I20,O20,U20,AA20,AG20,AM20,AS20,AY20,BE20,BK20,BQ20)=0,"-",SUM(C20,I20,O20,U20,AA20,AG20,AM20,AS20,AY20,BE20,BK20,BQ20))</f>
        <v>-</v>
      </c>
      <c r="BX20" s="415" t="str">
        <f t="shared" si="10"/>
        <v>-</v>
      </c>
      <c r="BY20" s="416" t="str">
        <f t="shared" si="10"/>
        <v>-</v>
      </c>
      <c r="BZ20" s="420" t="str">
        <f t="shared" si="10"/>
        <v>-</v>
      </c>
      <c r="CA20" s="421" t="str">
        <f t="shared" si="10"/>
        <v>-</v>
      </c>
      <c r="CB20" s="422" t="str">
        <f t="shared" si="1"/>
        <v>-</v>
      </c>
      <c r="CC20" s="423" t="str">
        <f t="shared" si="2"/>
        <v>-</v>
      </c>
      <c r="CD20" s="424" t="str">
        <f t="shared" si="3"/>
        <v>-</v>
      </c>
      <c r="CE20" s="425" t="str">
        <f t="shared" si="4"/>
        <v>-</v>
      </c>
      <c r="CF20" s="426" t="str">
        <f t="shared" si="5"/>
        <v>-</v>
      </c>
      <c r="CG20" s="412"/>
      <c r="CH20" s="412"/>
      <c r="CI20" s="412"/>
      <c r="CJ20" s="412"/>
      <c r="CK20" s="412"/>
    </row>
    <row r="21" spans="1:89" ht="15">
      <c r="A21" s="1064">
        <v>7</v>
      </c>
      <c r="B21" s="1065" t="s">
        <v>272</v>
      </c>
      <c r="C21" s="414">
        <f>IF(IFERROR(H21*'Energy &amp; GHG'!$X$17,"-")=0,"-",IFERROR(H21*'Energy &amp; GHG'!$X$17,"-"))</f>
        <v>7.0047615448567759</v>
      </c>
      <c r="D21" s="415">
        <f>IF(IFERROR(H21*'Energy &amp; GHG'!$Y$17,"-")=0,"-",IFERROR(H21*'Energy &amp; GHG'!$Y$17,"-"))</f>
        <v>1304.2198876376187</v>
      </c>
      <c r="E21" s="416">
        <f>IFERROR(H21*'Energy &amp; GHG'!$Z$17,"-")</f>
        <v>12.775350817524501</v>
      </c>
      <c r="F21" s="397" t="str">
        <f>IF(SUMIF(Processwise_energy_distribution!$B$15:$B$68,$B21,Processwise_energy_distribution!F$15:F$69)=0,"-",SUMIF(Processwise_energy_distribution!$B$15:$B$68,$B21,Processwise_energy_distribution!F$15:F$69))</f>
        <v>-</v>
      </c>
      <c r="G21" s="397" t="str">
        <f>IF(SUMIF(Processwise_energy_distribution!$B$15:$B$68,$B21,Processwise_energy_distribution!G$15:G$69)=0,"-",SUMIF(Processwise_energy_distribution!$B$15:$B$68,$B21,Processwise_energy_distribution!G$15:G$69))</f>
        <v>-</v>
      </c>
      <c r="H21" s="417">
        <f>IF(SUMIF(Processwise_energy_distribution!$B$15:$B$68,$B21,Processwise_energy_distribution!H$15:H$69)=0,"-",SUMIF(Processwise_energy_distribution!$B$15:$B$68,$B21,Processwise_energy_distribution!H$15:H$69))</f>
        <v>1324</v>
      </c>
      <c r="I21" s="418">
        <f>IFERROR(N21*'Energy &amp; GHG'!$X$18,"-")</f>
        <v>39.905202149377004</v>
      </c>
      <c r="J21" s="415">
        <f>IFERROR(N21*'Energy &amp; GHG'!$Y$18,"-")</f>
        <v>1133.1414693666848</v>
      </c>
      <c r="K21" s="416">
        <f>IFERROR(N21*'Energy &amp; GHG'!$Z$18,"-")</f>
        <v>7.9533284839383347</v>
      </c>
      <c r="L21" s="397" t="str">
        <f>IF(SUMIF(Processwise_energy_distribution!$B$15:$B$68,$B21,Processwise_energy_distribution!L$15:L$69)=0,"-",SUMIF(Processwise_energy_distribution!$B$15:$B$68,$B21,Processwise_energy_distribution!L$15:L$69))</f>
        <v>-</v>
      </c>
      <c r="M21" s="397" t="str">
        <f>IF(SUMIF(Processwise_energy_distribution!$B$15:$B$68,$B21,Processwise_energy_distribution!M$15:M$69)=0,"-",SUMIF(Processwise_energy_distribution!$B$15:$B$68,$B21,Processwise_energy_distribution!M$15:M$69))</f>
        <v>-</v>
      </c>
      <c r="N21" s="417">
        <f>IF(SUMIF(Processwise_energy_distribution!$B$15:$B$68,$B21,Processwise_energy_distribution!N$15:N$69)=0,"-",SUMIF(Processwise_energy_distribution!$B$15:$B$68,$B21,Processwise_energy_distribution!N$15:N$69))</f>
        <v>1181</v>
      </c>
      <c r="O21" s="418">
        <f>IFERROR(T21*'Energy &amp; GHG'!$X$19,"-")</f>
        <v>7.7105318823888878</v>
      </c>
      <c r="P21" s="415">
        <f>IFERROR(T21*'Energy &amp; GHG'!$Y$19,"-")</f>
        <v>1161.5728488495076</v>
      </c>
      <c r="Q21" s="416">
        <f>IFERROR(T21*'Energy &amp; GHG'!$Z$19,"-")</f>
        <v>5.7166192681035088</v>
      </c>
      <c r="R21" s="397" t="str">
        <f>IF(SUMIF(Processwise_energy_distribution!$B$15:$B$68,$B21,Processwise_energy_distribution!R$15:R$69)=0,"-",SUMIF(Processwise_energy_distribution!$B$15:$B$68,$B21,Processwise_energy_distribution!R$15:R$69))</f>
        <v>-</v>
      </c>
      <c r="S21" s="397" t="str">
        <f>IF(SUMIF(Processwise_energy_distribution!$B$15:$B$68,$B21,Processwise_energy_distribution!S$15:S$69)=0,"-",SUMIF(Processwise_energy_distribution!$B$15:$B$68,$B21,Processwise_energy_distribution!S$15:S$69))</f>
        <v>-</v>
      </c>
      <c r="T21" s="417">
        <f>IF(SUMIF(Processwise_energy_distribution!$B$15:$B$68,$B21,Processwise_energy_distribution!T$15:T$69)=0,"-",SUMIF(Processwise_energy_distribution!$B$15:$B$68,$B21,Processwise_energy_distribution!T$15:T$69))</f>
        <v>1175</v>
      </c>
      <c r="U21" s="418">
        <f>IFERROR(Z21*'Energy &amp; GHG'!$X$20,"-")</f>
        <v>93.425192979005843</v>
      </c>
      <c r="V21" s="415">
        <f>IFERROR(Z21*'Energy &amp; GHG'!$Y$20,"-")</f>
        <v>950.35080387433004</v>
      </c>
      <c r="W21" s="416">
        <f>IFERROR(Z21*'Energy &amp; GHG'!$Z$20,"-")</f>
        <v>8.2240031466640442</v>
      </c>
      <c r="X21" s="397" t="str">
        <f>IF(SUMIF(Processwise_energy_distribution!$B$15:$B$68,$B21,Processwise_energy_distribution!X$15:X$69)=0,"-",SUMIF(Processwise_energy_distribution!$B$15:$B$68,$B21,Processwise_energy_distribution!X$15:X$69))</f>
        <v>-</v>
      </c>
      <c r="Y21" s="397" t="str">
        <f>IF(SUMIF(Processwise_energy_distribution!$B$15:$B$68,$B21,Processwise_energy_distribution!Y$15:Y$69)=0,"-",SUMIF(Processwise_energy_distribution!$B$15:$B$68,$B21,Processwise_energy_distribution!Y$15:Y$69))</f>
        <v>-</v>
      </c>
      <c r="Z21" s="417">
        <f>IF(SUMIF(Processwise_energy_distribution!$B$15:$B$68,$B21,Processwise_energy_distribution!Z$15:Z$69)=0,"-",SUMIF(Processwise_energy_distribution!$B$15:$B$68,$B21,Processwise_energy_distribution!Z$15:Z$69))</f>
        <v>1052</v>
      </c>
      <c r="AA21" s="418">
        <f>IFERROR(AF21*'Energy &amp; GHG'!$X$21,"-")</f>
        <v>78.360034084296288</v>
      </c>
      <c r="AB21" s="415">
        <f>IFERROR(AF21*'Energy &amp; GHG'!$Y$21,"-")</f>
        <v>1024.09486657245</v>
      </c>
      <c r="AC21" s="416">
        <f>IFERROR(AF21*'Energy &amp; GHG'!$Z$21,"-")</f>
        <v>18.545099343253803</v>
      </c>
      <c r="AD21" s="397" t="str">
        <f>IF(SUMIF(Processwise_energy_distribution!$B$15:$B$68,$B21,Processwise_energy_distribution!AD$15:AD$69)=0,"-",SUMIF(Processwise_energy_distribution!$B$15:$B$68,$B21,Processwise_energy_distribution!AD$15:AD$69))</f>
        <v>-</v>
      </c>
      <c r="AE21" s="397" t="str">
        <f>IF(SUMIF(Processwise_energy_distribution!$B$15:$B$68,$B21,Processwise_energy_distribution!AE$15:AE$69)=0,"-",SUMIF(Processwise_energy_distribution!$B$15:$B$68,$B21,Processwise_energy_distribution!AE$15:AE$69))</f>
        <v>-</v>
      </c>
      <c r="AF21" s="417">
        <f>IF(SUMIF(Processwise_energy_distribution!$B$15:$B$68,$B21,Processwise_energy_distribution!AF$15:AF$69)=0,"-",SUMIF(Processwise_energy_distribution!$B$15:$B$68,$B21,Processwise_energy_distribution!AF$15:AF$69))</f>
        <v>1121</v>
      </c>
      <c r="AG21" s="418">
        <f>IFERROR(AL21*'Energy &amp; GHG'!$X$22,"-")</f>
        <v>56.432805469020423</v>
      </c>
      <c r="AH21" s="415">
        <f>IFERROR(AL21*'Energy &amp; GHG'!$Y$22,"-")</f>
        <v>933.22732779508476</v>
      </c>
      <c r="AI21" s="416">
        <f>IFERROR(AL21*'Energy &amp; GHG'!$Z$22,"-")</f>
        <v>25.339866735894773</v>
      </c>
      <c r="AJ21" s="397" t="str">
        <f>IF(SUMIF(Processwise_energy_distribution!$B$15:$B$68,$B21,Processwise_energy_distribution!AJ$15:AJ$69)=0,"-",SUMIF(Processwise_energy_distribution!$B$15:$B$68,$B21,Processwise_energy_distribution!AJ$15:AJ$69))</f>
        <v>-</v>
      </c>
      <c r="AK21" s="397" t="str">
        <f>IF(SUMIF(Processwise_energy_distribution!$B$15:$B$68,$B21,Processwise_energy_distribution!AK$15:AK$69)=0,"-",SUMIF(Processwise_energy_distribution!$B$15:$B$68,$B21,Processwise_energy_distribution!AK$15:AK$69))</f>
        <v>-</v>
      </c>
      <c r="AL21" s="417">
        <f>IF(SUMIF(Processwise_energy_distribution!$B$15:$B$68,$B21,Processwise_energy_distribution!AL$15:AL$69)=0,"-",SUMIF(Processwise_energy_distribution!$B$15:$B$68,$B21,Processwise_energy_distribution!AL$15:AL$69))</f>
        <v>1015</v>
      </c>
      <c r="AM21" s="418">
        <f>IFERROR(AR21*'Energy &amp; GHG'!$X$23,"-")</f>
        <v>88.157016424651147</v>
      </c>
      <c r="AN21" s="415">
        <f>IFERROR(AR21*'Energy &amp; GHG'!$Y$23,"-")</f>
        <v>907.99301294124791</v>
      </c>
      <c r="AO21" s="416">
        <f>IFERROR(AR21*'Energy &amp; GHG'!$Z$23,"-")</f>
        <v>18.849970634100895</v>
      </c>
      <c r="AP21" s="397" t="str">
        <f>IF(SUMIF(Processwise_energy_distribution!$B$15:$B$68,$B21,Processwise_energy_distribution!AP$15:AP$69)=0,"-",SUMIF(Processwise_energy_distribution!$B$15:$B$68,$B21,Processwise_energy_distribution!AP$15:AP$69))</f>
        <v>-</v>
      </c>
      <c r="AQ21" s="397" t="str">
        <f>IF(SUMIF(Processwise_energy_distribution!$B$15:$B$68,$B21,Processwise_energy_distribution!AQ$15:AQ$69)=0,"-",SUMIF(Processwise_energy_distribution!$B$15:$B$68,$B21,Processwise_energy_distribution!AQ$15:AQ$69))</f>
        <v>-</v>
      </c>
      <c r="AR21" s="417">
        <f>IF(SUMIF(Processwise_energy_distribution!$B$15:$B$68,$B21,Processwise_energy_distribution!AR$15:AR$69)=0,"-",SUMIF(Processwise_energy_distribution!$B$15:$B$68,$B21,Processwise_energy_distribution!AR$15:AR$69))</f>
        <v>1015</v>
      </c>
      <c r="AS21" s="418">
        <f>IFERROR(AX21*'Energy &amp; GHG'!$X$24,"-")</f>
        <v>78.745037593984961</v>
      </c>
      <c r="AT21" s="415">
        <f>IFERROR(AX21*'Energy &amp; GHG'!$Y$24,"-")</f>
        <v>3289.9993233082705</v>
      </c>
      <c r="AU21" s="416">
        <f>IFERROR(AX21*'Energy &amp; GHG'!$Z$24,"-")</f>
        <v>123.25563909774435</v>
      </c>
      <c r="AV21" s="397" t="str">
        <f>IF(SUMIF(Processwise_energy_distribution!$B$15:$B$68,$B21,Processwise_energy_distribution!AV$15:AV$69)=0,"-",SUMIF(Processwise_energy_distribution!$B$15:$B$68,$B21,Processwise_energy_distribution!AV$15:AV$69))</f>
        <v>-</v>
      </c>
      <c r="AW21" s="397" t="str">
        <f>IF(SUMIF(Processwise_energy_distribution!$B$15:$B$68,$B21,Processwise_energy_distribution!AW$15:AW$69)=0,"-",SUMIF(Processwise_energy_distribution!$B$15:$B$68,$B21,Processwise_energy_distribution!AW$15:AW$69))</f>
        <v>-</v>
      </c>
      <c r="AX21" s="417">
        <f>IF(SUMIF(Processwise_energy_distribution!$B$15:$B$68,$B21,Processwise_energy_distribution!AX$15:AX$69)=0,"-",SUMIF(Processwise_energy_distribution!$B$15:$B$68,$B21,Processwise_energy_distribution!AX$15:AX$69))</f>
        <v>3492</v>
      </c>
      <c r="AY21" s="418" t="str">
        <f>IFERROR(BD21*'Energy &amp; GHG'!$X$25,"-")</f>
        <v>-</v>
      </c>
      <c r="AZ21" s="415" t="str">
        <f>IFERROR(BD21*'Energy &amp; GHG'!$Y$25,"-")</f>
        <v>-</v>
      </c>
      <c r="BA21" s="416" t="str">
        <f>IFERROR(BD21*'Energy &amp; GHG'!$Z$25,"-")</f>
        <v>-</v>
      </c>
      <c r="BB21" s="397" t="str">
        <f>IF(SUMIF(Processwise_energy_distribution!$B$15:$B$68,$B21,Processwise_energy_distribution!BB$15:BB$69)=0,"-",SUMIF(Processwise_energy_distribution!$B$15:$B$68,$B21,Processwise_energy_distribution!BB$15:BB$69))</f>
        <v>-</v>
      </c>
      <c r="BC21" s="397" t="str">
        <f>IF(SUMIF(Processwise_energy_distribution!$B$15:$B$68,$B21,Processwise_energy_distribution!BC$15:BC$69)=0,"-",SUMIF(Processwise_energy_distribution!$B$15:$B$68,$B21,Processwise_energy_distribution!BC$15:BC$69))</f>
        <v>-</v>
      </c>
      <c r="BD21" s="417" t="str">
        <f>IF(SUMIF(Processwise_energy_distribution!$B$15:$B$68,$B21,Processwise_energy_distribution!BD$15:BD$69)=0,"-",SUMIF(Processwise_energy_distribution!$B$15:$B$68,$B21,Processwise_energy_distribution!BD$15:BD$69))</f>
        <v>-</v>
      </c>
      <c r="BE21" s="418" t="str">
        <f>IFERROR(BJ21*'Energy &amp; GHG'!$X$26,"-")</f>
        <v>-</v>
      </c>
      <c r="BF21" s="415" t="str">
        <f>IFERROR(BJ21*'Energy &amp; GHG'!$Y$26,"-")</f>
        <v>-</v>
      </c>
      <c r="BG21" s="416" t="str">
        <f>IFERROR(BJ21*'Energy &amp; GHG'!$Z$26,"-")</f>
        <v>-</v>
      </c>
      <c r="BH21" s="397" t="str">
        <f>IF(SUMIF(Processwise_energy_distribution!$B$15:$B$68,$B21,Processwise_energy_distribution!BH$15:BH$69)=0,"-",SUMIF(Processwise_energy_distribution!$B$15:$B$68,$B21,Processwise_energy_distribution!BH$15:BH$69))</f>
        <v>-</v>
      </c>
      <c r="BI21" s="397" t="str">
        <f>IF(SUMIF(Processwise_energy_distribution!$B$15:$B$68,$B21,Processwise_energy_distribution!BI$15:BI$69)=0,"-",SUMIF(Processwise_energy_distribution!$B$15:$B$68,$B21,Processwise_energy_distribution!BI$15:BI$69))</f>
        <v>-</v>
      </c>
      <c r="BJ21" s="417" t="str">
        <f>IF(SUMIF(Processwise_energy_distribution!$B$15:$B$68,$B21,Processwise_energy_distribution!BJ$15:BJ$69)=0,"-",SUMIF(Processwise_energy_distribution!$B$15:$B$68,$B21,Processwise_energy_distribution!BJ$15:BJ$69))</f>
        <v>-</v>
      </c>
      <c r="BK21" s="418" t="str">
        <f>IFERROR(BP21*'Energy &amp; GHG'!$X$27,"-")</f>
        <v>-</v>
      </c>
      <c r="BL21" s="415" t="str">
        <f>IFERROR(BP21*'Energy &amp; GHG'!$Y$27,"-")</f>
        <v>-</v>
      </c>
      <c r="BM21" s="416" t="str">
        <f>IFERROR(BP21*'Energy &amp; GHG'!$Z$27,"-")</f>
        <v>-</v>
      </c>
      <c r="BN21" s="397" t="str">
        <f>IF(SUMIF(Processwise_energy_distribution!$B$15:$B$68,$B21,Processwise_energy_distribution!BN$15:BN$69)=0,"-",SUMIF(Processwise_energy_distribution!$B$15:$B$68,$B21,Processwise_energy_distribution!BN$15:BN$69))</f>
        <v>-</v>
      </c>
      <c r="BO21" s="397" t="str">
        <f>IF(SUMIF(Processwise_energy_distribution!$B$15:$B$68,$B21,Processwise_energy_distribution!BO$15:BO$69)=0,"-",SUMIF(Processwise_energy_distribution!$B$15:$B$68,$B21,Processwise_energy_distribution!BO$15:BO$69))</f>
        <v>-</v>
      </c>
      <c r="BP21" s="417" t="str">
        <f>IF(SUMIF(Processwise_energy_distribution!$B$15:$B$68,$B21,Processwise_energy_distribution!BP$15:BP$69)=0,"-",SUMIF(Processwise_energy_distribution!$B$15:$B$68,$B21,Processwise_energy_distribution!BP$15:BP$69))</f>
        <v>-</v>
      </c>
      <c r="BQ21" s="418" t="str">
        <f>IFERROR(BV21*'Energy &amp; GHG'!$X$28,"-")</f>
        <v>-</v>
      </c>
      <c r="BR21" s="415" t="str">
        <f>IFERROR(BV21*'Energy &amp; GHG'!$Y$28,"-")</f>
        <v>-</v>
      </c>
      <c r="BS21" s="416" t="str">
        <f>IFERROR(BV21*'Energy &amp; GHG'!$Z$28,"-")</f>
        <v>-</v>
      </c>
      <c r="BT21" s="397" t="str">
        <f>IF(SUMIF(Processwise_energy_distribution!$B$15:$B$68,$B21,Processwise_energy_distribution!BT$15:BT$69)=0,"-",SUMIF(Processwise_energy_distribution!$B$15:$B$68,$B21,Processwise_energy_distribution!BT$15:BT$69))</f>
        <v>-</v>
      </c>
      <c r="BU21" s="397" t="str">
        <f>IF(SUMIF(Processwise_energy_distribution!$B$15:$B$68,$B21,Processwise_energy_distribution!BU$15:BU$69)=0,"-",SUMIF(Processwise_energy_distribution!$B$15:$B$68,$B21,Processwise_energy_distribution!BU$15:BU$69))</f>
        <v>-</v>
      </c>
      <c r="BV21" s="417" t="str">
        <f>IF(SUMIF(Processwise_energy_distribution!$B$15:$B$68,$B21,Processwise_energy_distribution!BV$15:BV$69)=0,"-",SUMIF(Processwise_energy_distribution!$B$15:$B$68,$B21,Processwise_energy_distribution!BV$15:BV$69))</f>
        <v>-</v>
      </c>
      <c r="BW21" s="418">
        <f t="shared" ref="BW21:CA21" si="11">IF(SUM(C21,I21,O21,U21,AA21,AG21,AM21,AS21,AY21,BE21,BK21,BQ21)=0,"-",SUM(C21,I21,O21,U21,AA21,AG21,AM21,AS21,AY21,BE21,BK21,BQ21))</f>
        <v>449.74058212758132</v>
      </c>
      <c r="BX21" s="415">
        <f t="shared" si="11"/>
        <v>10704.599540345194</v>
      </c>
      <c r="BY21" s="416">
        <f t="shared" si="11"/>
        <v>220.65987752722421</v>
      </c>
      <c r="BZ21" s="420" t="str">
        <f t="shared" si="11"/>
        <v>-</v>
      </c>
      <c r="CA21" s="421" t="str">
        <f t="shared" si="11"/>
        <v>-</v>
      </c>
      <c r="CB21" s="422">
        <f t="shared" si="1"/>
        <v>1.5785605553417164E-2</v>
      </c>
      <c r="CC21" s="423">
        <f t="shared" si="2"/>
        <v>1.8087384518206143E-2</v>
      </c>
      <c r="CD21" s="424">
        <f t="shared" si="3"/>
        <v>2.3910400873904978E-2</v>
      </c>
      <c r="CE21" s="425" t="str">
        <f t="shared" si="4"/>
        <v>-</v>
      </c>
      <c r="CF21" s="426" t="str">
        <f t="shared" si="5"/>
        <v>-</v>
      </c>
      <c r="CG21" s="412"/>
      <c r="CH21" s="412"/>
      <c r="CI21" s="412"/>
      <c r="CJ21" s="412"/>
      <c r="CK21" s="412"/>
    </row>
    <row r="22" spans="1:89" ht="15">
      <c r="A22" s="1064">
        <v>8</v>
      </c>
      <c r="B22" s="1065" t="s">
        <v>276</v>
      </c>
      <c r="C22" s="414">
        <f>IF(IFERROR(H22*'Energy &amp; GHG'!$X$17,"-")=0,"-",IFERROR(H22*'Energy &amp; GHG'!$X$17,"-"))</f>
        <v>4.4970145869548785</v>
      </c>
      <c r="D22" s="415">
        <f>IF(IFERROR(H22*'Energy &amp; GHG'!$Y$17,"-")=0,"-",IFERROR(H22*'Energy &amp; GHG'!$Y$17,"-"))</f>
        <v>837.30128738064639</v>
      </c>
      <c r="E22" s="416">
        <f>IFERROR(H22*'Energy &amp; GHG'!$Z$17,"-")</f>
        <v>8.2016980323986601</v>
      </c>
      <c r="F22" s="397" t="str">
        <f>IF(SUMIF(Processwise_energy_distribution!$B$15:$B$68,$B22,Processwise_energy_distribution!F$15:F$69)=0,"-",SUMIF(Processwise_energy_distribution!$B$15:$B$68,$B22,Processwise_energy_distribution!F$15:F$69))</f>
        <v>-</v>
      </c>
      <c r="G22" s="397" t="str">
        <f>IF(SUMIF(Processwise_energy_distribution!$B$15:$B$68,$B22,Processwise_energy_distribution!G$15:G$69)=0,"-",SUMIF(Processwise_energy_distribution!$B$15:$B$68,$B22,Processwise_energy_distribution!G$15:G$69))</f>
        <v>-</v>
      </c>
      <c r="H22" s="417">
        <f>IF(SUMIF(Processwise_energy_distribution!$B$15:$B$68,$B22,Processwise_energy_distribution!H$15:H$69)=0,"-",SUMIF(Processwise_energy_distribution!$B$15:$B$68,$B22,Processwise_energy_distribution!H$15:H$69))</f>
        <v>850</v>
      </c>
      <c r="I22" s="418">
        <f>IFERROR(N22*'Energy &amp; GHG'!$X$18,"-")</f>
        <v>28.720932961024939</v>
      </c>
      <c r="J22" s="415">
        <f>IFERROR(N22*'Energy &amp; GHG'!$Y$18,"-")</f>
        <v>815.55482553910417</v>
      </c>
      <c r="K22" s="416">
        <f>IFERROR(N22*'Energy &amp; GHG'!$Z$18,"-")</f>
        <v>5.7242414998709439</v>
      </c>
      <c r="L22" s="397" t="str">
        <f>IF(SUMIF(Processwise_energy_distribution!$B$15:$B$68,$B22,Processwise_energy_distribution!L$15:L$69)=0,"-",SUMIF(Processwise_energy_distribution!$B$15:$B$68,$B22,Processwise_energy_distribution!L$15:L$69))</f>
        <v>-</v>
      </c>
      <c r="M22" s="397" t="str">
        <f>IF(SUMIF(Processwise_energy_distribution!$B$15:$B$68,$B22,Processwise_energy_distribution!M$15:M$69)=0,"-",SUMIF(Processwise_energy_distribution!$B$15:$B$68,$B22,Processwise_energy_distribution!M$15:M$69))</f>
        <v>-</v>
      </c>
      <c r="N22" s="417">
        <f>IF(SUMIF(Processwise_energy_distribution!$B$15:$B$68,$B22,Processwise_energy_distribution!N$15:N$69)=0,"-",SUMIF(Processwise_energy_distribution!$B$15:$B$68,$B22,Processwise_energy_distribution!N$15:N$69))</f>
        <v>850</v>
      </c>
      <c r="O22" s="418">
        <f>IFERROR(T22*'Energy &amp; GHG'!$X$19,"-")</f>
        <v>7.2183702728747035</v>
      </c>
      <c r="P22" s="415">
        <f>IFERROR(T22*'Energy &amp; GHG'!$Y$19,"-")</f>
        <v>1087.4299010506029</v>
      </c>
      <c r="Q22" s="416">
        <f>IFERROR(T22*'Energy &amp; GHG'!$Z$19,"-")</f>
        <v>5.3517286765224332</v>
      </c>
      <c r="R22" s="397" t="str">
        <f>IF(SUMIF(Processwise_energy_distribution!$B$15:$B$68,$B22,Processwise_energy_distribution!R$15:R$69)=0,"-",SUMIF(Processwise_energy_distribution!$B$15:$B$68,$B22,Processwise_energy_distribution!R$15:R$69))</f>
        <v>-</v>
      </c>
      <c r="S22" s="397" t="str">
        <f>IF(SUMIF(Processwise_energy_distribution!$B$15:$B$68,$B22,Processwise_energy_distribution!S$15:S$69)=0,"-",SUMIF(Processwise_energy_distribution!$B$15:$B$68,$B22,Processwise_energy_distribution!S$15:S$69))</f>
        <v>-</v>
      </c>
      <c r="T22" s="417">
        <f>IF(SUMIF(Processwise_energy_distribution!$B$15:$B$68,$B22,Processwise_energy_distribution!T$15:T$69)=0,"-",SUMIF(Processwise_energy_distribution!$B$15:$B$68,$B22,Processwise_energy_distribution!T$15:T$69))</f>
        <v>1100</v>
      </c>
      <c r="U22" s="418">
        <f>IFERROR(Z22*'Energy &amp; GHG'!$X$20,"-")</f>
        <v>97.687939426717136</v>
      </c>
      <c r="V22" s="415">
        <f>IFERROR(Z22*'Energy &amp; GHG'!$Y$20,"-")</f>
        <v>993.71281773931855</v>
      </c>
      <c r="W22" s="416">
        <f>IFERROR(Z22*'Energy &amp; GHG'!$Z$20,"-")</f>
        <v>8.5992428339643041</v>
      </c>
      <c r="X22" s="397" t="str">
        <f>IF(SUMIF(Processwise_energy_distribution!$B$15:$B$68,$B22,Processwise_energy_distribution!X$15:X$69)=0,"-",SUMIF(Processwise_energy_distribution!$B$15:$B$68,$B22,Processwise_energy_distribution!X$15:X$69))</f>
        <v>-</v>
      </c>
      <c r="Y22" s="397" t="str">
        <f>IF(SUMIF(Processwise_energy_distribution!$B$15:$B$68,$B22,Processwise_energy_distribution!Y$15:Y$69)=0,"-",SUMIF(Processwise_energy_distribution!$B$15:$B$68,$B22,Processwise_energy_distribution!Y$15:Y$69))</f>
        <v>-</v>
      </c>
      <c r="Z22" s="417">
        <f>IF(SUMIF(Processwise_energy_distribution!$B$15:$B$68,$B22,Processwise_energy_distribution!Z$15:Z$69)=0,"-",SUMIF(Processwise_energy_distribution!$B$15:$B$68,$B22,Processwise_energy_distribution!Z$15:Z$69))</f>
        <v>1100</v>
      </c>
      <c r="AA22" s="418">
        <f>IFERROR(AF22*'Energy &amp; GHG'!$X$21,"-")</f>
        <v>79.967777870147145</v>
      </c>
      <c r="AB22" s="415">
        <f>IFERROR(AF22*'Energy &amp; GHG'!$Y$21,"-")</f>
        <v>1045.1066256546678</v>
      </c>
      <c r="AC22" s="416">
        <f>IFERROR(AF22*'Energy &amp; GHG'!$Z$21,"-")</f>
        <v>18.925596475184971</v>
      </c>
      <c r="AD22" s="397" t="str">
        <f>IF(SUMIF(Processwise_energy_distribution!$B$15:$B$68,$B22,Processwise_energy_distribution!AD$15:AD$69)=0,"-",SUMIF(Processwise_energy_distribution!$B$15:$B$68,$B22,Processwise_energy_distribution!AD$15:AD$69))</f>
        <v>-</v>
      </c>
      <c r="AE22" s="397" t="str">
        <f>IF(SUMIF(Processwise_energy_distribution!$B$15:$B$68,$B22,Processwise_energy_distribution!AE$15:AE$69)=0,"-",SUMIF(Processwise_energy_distribution!$B$15:$B$68,$B22,Processwise_energy_distribution!AE$15:AE$69))</f>
        <v>-</v>
      </c>
      <c r="AF22" s="417">
        <f>IF(SUMIF(Processwise_energy_distribution!$B$15:$B$68,$B22,Processwise_energy_distribution!AF$15:AF$69)=0,"-",SUMIF(Processwise_energy_distribution!$B$15:$B$68,$B22,Processwise_energy_distribution!AF$15:AF$69))</f>
        <v>1144</v>
      </c>
      <c r="AG22" s="418">
        <f>IFERROR(AL22*'Energy &amp; GHG'!$X$22,"-")</f>
        <v>61.158705434406365</v>
      </c>
      <c r="AH22" s="415">
        <f>IFERROR(AL22*'Energy &amp; GHG'!$Y$22,"-")</f>
        <v>1011.3793700242298</v>
      </c>
      <c r="AI22" s="416">
        <f>IFERROR(AL22*'Energy &amp; GHG'!$Z$22,"-")</f>
        <v>27.461924541363793</v>
      </c>
      <c r="AJ22" s="397" t="str">
        <f>IF(SUMIF(Processwise_energy_distribution!$B$15:$B$68,$B22,Processwise_energy_distribution!AJ$15:AJ$69)=0,"-",SUMIF(Processwise_energy_distribution!$B$15:$B$68,$B22,Processwise_energy_distribution!AJ$15:AJ$69))</f>
        <v>-</v>
      </c>
      <c r="AK22" s="397" t="str">
        <f>IF(SUMIF(Processwise_energy_distribution!$B$15:$B$68,$B22,Processwise_energy_distribution!AK$15:AK$69)=0,"-",SUMIF(Processwise_energy_distribution!$B$15:$B$68,$B22,Processwise_energy_distribution!AK$15:AK$69))</f>
        <v>-</v>
      </c>
      <c r="AL22" s="417">
        <f>IF(SUMIF(Processwise_energy_distribution!$B$15:$B$68,$B22,Processwise_energy_distribution!AL$15:AL$69)=0,"-",SUMIF(Processwise_energy_distribution!$B$15:$B$68,$B22,Processwise_energy_distribution!AL$15:AL$69))</f>
        <v>1100</v>
      </c>
      <c r="AM22" s="418">
        <f>IFERROR(AR22*'Energy &amp; GHG'!$X$23,"-")</f>
        <v>60.797942361828376</v>
      </c>
      <c r="AN22" s="415">
        <f>IFERROR(AR22*'Energy &amp; GHG'!$Y$23,"-")</f>
        <v>626.20207789051585</v>
      </c>
      <c r="AO22" s="416">
        <f>IFERROR(AR22*'Energy &amp; GHG'!$Z$23,"-")</f>
        <v>12.999979747655789</v>
      </c>
      <c r="AP22" s="397" t="str">
        <f>IF(SUMIF(Processwise_energy_distribution!$B$15:$B$68,$B22,Processwise_energy_distribution!AP$15:AP$69)=0,"-",SUMIF(Processwise_energy_distribution!$B$15:$B$68,$B22,Processwise_energy_distribution!AP$15:AP$69))</f>
        <v>-</v>
      </c>
      <c r="AQ22" s="397" t="str">
        <f>IF(SUMIF(Processwise_energy_distribution!$B$15:$B$68,$B22,Processwise_energy_distribution!AQ$15:AQ$69)=0,"-",SUMIF(Processwise_energy_distribution!$B$15:$B$68,$B22,Processwise_energy_distribution!AQ$15:AQ$69))</f>
        <v>-</v>
      </c>
      <c r="AR22" s="417">
        <f>IF(SUMIF(Processwise_energy_distribution!$B$15:$B$68,$B22,Processwise_energy_distribution!AR$15:AR$69)=0,"-",SUMIF(Processwise_energy_distribution!$B$15:$B$68,$B22,Processwise_energy_distribution!AR$15:AR$69))</f>
        <v>700</v>
      </c>
      <c r="AS22" s="418">
        <f>IFERROR(AX22*'Energy &amp; GHG'!$X$24,"-")</f>
        <v>15.785087719298247</v>
      </c>
      <c r="AT22" s="415">
        <f>IFERROR(AX22*'Energy &amp; GHG'!$Y$24,"-")</f>
        <v>659.50730994152048</v>
      </c>
      <c r="AU22" s="416">
        <f>IFERROR(AX22*'Energy &amp; GHG'!$Z$24,"-")</f>
        <v>24.707602339181285</v>
      </c>
      <c r="AV22" s="397" t="str">
        <f>IF(SUMIF(Processwise_energy_distribution!$B$15:$B$68,$B22,Processwise_energy_distribution!AV$15:AV$69)=0,"-",SUMIF(Processwise_energy_distribution!$B$15:$B$68,$B22,Processwise_energy_distribution!AV$15:AV$69))</f>
        <v>-</v>
      </c>
      <c r="AW22" s="397" t="str">
        <f>IF(SUMIF(Processwise_energy_distribution!$B$15:$B$68,$B22,Processwise_energy_distribution!AW$15:AW$69)=0,"-",SUMIF(Processwise_energy_distribution!$B$15:$B$68,$B22,Processwise_energy_distribution!AW$15:AW$69))</f>
        <v>-</v>
      </c>
      <c r="AX22" s="417">
        <f>IF(SUMIF(Processwise_energy_distribution!$B$15:$B$68,$B22,Processwise_energy_distribution!AX$15:AX$69)=0,"-",SUMIF(Processwise_energy_distribution!$B$15:$B$68,$B22,Processwise_energy_distribution!AX$15:AX$69))</f>
        <v>700</v>
      </c>
      <c r="AY22" s="418" t="str">
        <f>IFERROR(BD22*'Energy &amp; GHG'!$X$25,"-")</f>
        <v>-</v>
      </c>
      <c r="AZ22" s="415" t="str">
        <f>IFERROR(BD22*'Energy &amp; GHG'!$Y$25,"-")</f>
        <v>-</v>
      </c>
      <c r="BA22" s="416" t="str">
        <f>IFERROR(BD22*'Energy &amp; GHG'!$Z$25,"-")</f>
        <v>-</v>
      </c>
      <c r="BB22" s="397" t="str">
        <f>IF(SUMIF(Processwise_energy_distribution!$B$15:$B$68,$B22,Processwise_energy_distribution!BB$15:BB$69)=0,"-",SUMIF(Processwise_energy_distribution!$B$15:$B$68,$B22,Processwise_energy_distribution!BB$15:BB$69))</f>
        <v>-</v>
      </c>
      <c r="BC22" s="397" t="str">
        <f>IF(SUMIF(Processwise_energy_distribution!$B$15:$B$68,$B22,Processwise_energy_distribution!BC$15:BC$69)=0,"-",SUMIF(Processwise_energy_distribution!$B$15:$B$68,$B22,Processwise_energy_distribution!BC$15:BC$69))</f>
        <v>-</v>
      </c>
      <c r="BD22" s="417" t="str">
        <f>IF(SUMIF(Processwise_energy_distribution!$B$15:$B$68,$B22,Processwise_energy_distribution!BD$15:BD$69)=0,"-",SUMIF(Processwise_energy_distribution!$B$15:$B$68,$B22,Processwise_energy_distribution!BD$15:BD$69))</f>
        <v>-</v>
      </c>
      <c r="BE22" s="418" t="str">
        <f>IFERROR(BJ22*'Energy &amp; GHG'!$X$26,"-")</f>
        <v>-</v>
      </c>
      <c r="BF22" s="415" t="str">
        <f>IFERROR(BJ22*'Energy &amp; GHG'!$Y$26,"-")</f>
        <v>-</v>
      </c>
      <c r="BG22" s="416" t="str">
        <f>IFERROR(BJ22*'Energy &amp; GHG'!$Z$26,"-")</f>
        <v>-</v>
      </c>
      <c r="BH22" s="397" t="str">
        <f>IF(SUMIF(Processwise_energy_distribution!$B$15:$B$68,$B22,Processwise_energy_distribution!BH$15:BH$69)=0,"-",SUMIF(Processwise_energy_distribution!$B$15:$B$68,$B22,Processwise_energy_distribution!BH$15:BH$69))</f>
        <v>-</v>
      </c>
      <c r="BI22" s="397" t="str">
        <f>IF(SUMIF(Processwise_energy_distribution!$B$15:$B$68,$B22,Processwise_energy_distribution!BI$15:BI$69)=0,"-",SUMIF(Processwise_energy_distribution!$B$15:$B$68,$B22,Processwise_energy_distribution!BI$15:BI$69))</f>
        <v>-</v>
      </c>
      <c r="BJ22" s="417" t="str">
        <f>IF(SUMIF(Processwise_energy_distribution!$B$15:$B$68,$B22,Processwise_energy_distribution!BJ$15:BJ$69)=0,"-",SUMIF(Processwise_energy_distribution!$B$15:$B$68,$B22,Processwise_energy_distribution!BJ$15:BJ$69))</f>
        <v>-</v>
      </c>
      <c r="BK22" s="418" t="str">
        <f>IFERROR(BP22*'Energy &amp; GHG'!$X$27,"-")</f>
        <v>-</v>
      </c>
      <c r="BL22" s="415" t="str">
        <f>IFERROR(BP22*'Energy &amp; GHG'!$Y$27,"-")</f>
        <v>-</v>
      </c>
      <c r="BM22" s="416" t="str">
        <f>IFERROR(BP22*'Energy &amp; GHG'!$Z$27,"-")</f>
        <v>-</v>
      </c>
      <c r="BN22" s="397" t="str">
        <f>IF(SUMIF(Processwise_energy_distribution!$B$15:$B$68,$B22,Processwise_energy_distribution!BN$15:BN$69)=0,"-",SUMIF(Processwise_energy_distribution!$B$15:$B$68,$B22,Processwise_energy_distribution!BN$15:BN$69))</f>
        <v>-</v>
      </c>
      <c r="BO22" s="397" t="str">
        <f>IF(SUMIF(Processwise_energy_distribution!$B$15:$B$68,$B22,Processwise_energy_distribution!BO$15:BO$69)=0,"-",SUMIF(Processwise_energy_distribution!$B$15:$B$68,$B22,Processwise_energy_distribution!BO$15:BO$69))</f>
        <v>-</v>
      </c>
      <c r="BP22" s="417" t="str">
        <f>IF(SUMIF(Processwise_energy_distribution!$B$15:$B$68,$B22,Processwise_energy_distribution!BP$15:BP$69)=0,"-",SUMIF(Processwise_energy_distribution!$B$15:$B$68,$B22,Processwise_energy_distribution!BP$15:BP$69))</f>
        <v>-</v>
      </c>
      <c r="BQ22" s="418" t="str">
        <f>IFERROR(BV22*'Energy &amp; GHG'!$X$28,"-")</f>
        <v>-</v>
      </c>
      <c r="BR22" s="415" t="str">
        <f>IFERROR(BV22*'Energy &amp; GHG'!$Y$28,"-")</f>
        <v>-</v>
      </c>
      <c r="BS22" s="416" t="str">
        <f>IFERROR(BV22*'Energy &amp; GHG'!$Z$28,"-")</f>
        <v>-</v>
      </c>
      <c r="BT22" s="397" t="str">
        <f>IF(SUMIF(Processwise_energy_distribution!$B$15:$B$68,$B22,Processwise_energy_distribution!BT$15:BT$69)=0,"-",SUMIF(Processwise_energy_distribution!$B$15:$B$68,$B22,Processwise_energy_distribution!BT$15:BT$69))</f>
        <v>-</v>
      </c>
      <c r="BU22" s="397" t="str">
        <f>IF(SUMIF(Processwise_energy_distribution!$B$15:$B$68,$B22,Processwise_energy_distribution!BU$15:BU$69)=0,"-",SUMIF(Processwise_energy_distribution!$B$15:$B$68,$B22,Processwise_energy_distribution!BU$15:BU$69))</f>
        <v>-</v>
      </c>
      <c r="BV22" s="417" t="str">
        <f>IF(SUMIF(Processwise_energy_distribution!$B$15:$B$68,$B22,Processwise_energy_distribution!BV$15:BV$69)=0,"-",SUMIF(Processwise_energy_distribution!$B$15:$B$68,$B22,Processwise_energy_distribution!BV$15:BV$69))</f>
        <v>-</v>
      </c>
      <c r="BW22" s="418">
        <f t="shared" ref="BW22:CA22" si="12">IF(SUM(C22,I22,O22,U22,AA22,AG22,AM22,AS22,AY22,BE22,BK22,BQ22)=0,"-",SUM(C22,I22,O22,U22,AA22,AG22,AM22,AS22,AY22,BE22,BK22,BQ22))</f>
        <v>355.83377063325185</v>
      </c>
      <c r="BX22" s="415">
        <f t="shared" si="12"/>
        <v>7076.1942152206057</v>
      </c>
      <c r="BY22" s="416">
        <f t="shared" si="12"/>
        <v>111.97201414614219</v>
      </c>
      <c r="BZ22" s="420" t="str">
        <f t="shared" si="12"/>
        <v>-</v>
      </c>
      <c r="CA22" s="421" t="str">
        <f t="shared" si="12"/>
        <v>-</v>
      </c>
      <c r="CB22" s="422">
        <f t="shared" si="1"/>
        <v>1.2489536788584043E-2</v>
      </c>
      <c r="CC22" s="423">
        <f t="shared" si="2"/>
        <v>1.1956528146037839E-2</v>
      </c>
      <c r="CD22" s="424">
        <f t="shared" si="3"/>
        <v>1.2133133467195474E-2</v>
      </c>
      <c r="CE22" s="425" t="str">
        <f t="shared" si="4"/>
        <v>-</v>
      </c>
      <c r="CF22" s="426" t="str">
        <f t="shared" si="5"/>
        <v>-</v>
      </c>
      <c r="CG22" s="412"/>
      <c r="CH22" s="412"/>
      <c r="CI22" s="412"/>
      <c r="CJ22" s="412"/>
      <c r="CK22" s="412"/>
    </row>
    <row r="23" spans="1:89" ht="15">
      <c r="A23" s="1064">
        <v>9</v>
      </c>
      <c r="B23" s="1065" t="s">
        <v>285</v>
      </c>
      <c r="C23" s="414">
        <f>IF(IFERROR(H23*'Energy &amp; GHG'!$X$17,"-")=0,"-",IFERROR(H23*'Energy &amp; GHG'!$X$17,"-"))</f>
        <v>3.9679540473131283</v>
      </c>
      <c r="D23" s="415">
        <f>IF(IFERROR(H23*'Energy &amp; GHG'!$Y$17,"-")=0,"-",IFERROR(H23*'Energy &amp; GHG'!$Y$17,"-"))</f>
        <v>738.79525357115858</v>
      </c>
      <c r="E23" s="416">
        <f>IFERROR(H23*'Energy &amp; GHG'!$Z$17,"-")</f>
        <v>7.2367923815282289</v>
      </c>
      <c r="F23" s="397" t="str">
        <f>IF(SUMIF(Processwise_energy_distribution!$B$15:$B$68,$B23,Processwise_energy_distribution!F$15:F$69)=0,"-",SUMIF(Processwise_energy_distribution!$B$15:$B$68,$B23,Processwise_energy_distribution!F$15:F$69))</f>
        <v>-</v>
      </c>
      <c r="G23" s="397" t="str">
        <f>IF(SUMIF(Processwise_energy_distribution!$B$15:$B$68,$B23,Processwise_energy_distribution!G$15:G$69)=0,"-",SUMIF(Processwise_energy_distribution!$B$15:$B$68,$B23,Processwise_energy_distribution!G$15:G$69))</f>
        <v>-</v>
      </c>
      <c r="H23" s="417">
        <f>IF(SUMIF(Processwise_energy_distribution!$B$15:$B$68,$B23,Processwise_energy_distribution!H$15:H$69)=0,"-",SUMIF(Processwise_energy_distribution!$B$15:$B$68,$B23,Processwise_energy_distribution!H$15:H$69))</f>
        <v>750</v>
      </c>
      <c r="I23" s="418">
        <f>IFERROR(N23*'Energy &amp; GHG'!$X$18,"-")</f>
        <v>22.300959710913482</v>
      </c>
      <c r="J23" s="415">
        <f>IFERROR(N23*'Energy &amp; GHG'!$Y$18,"-")</f>
        <v>633.25433512448092</v>
      </c>
      <c r="K23" s="416">
        <f>IFERROR(N23*'Energy &amp; GHG'!$Z$18,"-")</f>
        <v>4.4447051646056739</v>
      </c>
      <c r="L23" s="397" t="str">
        <f>IF(SUMIF(Processwise_energy_distribution!$B$15:$B$68,$B23,Processwise_energy_distribution!L$15:L$69)=0,"-",SUMIF(Processwise_energy_distribution!$B$15:$B$68,$B23,Processwise_energy_distribution!L$15:L$69))</f>
        <v>-</v>
      </c>
      <c r="M23" s="397" t="str">
        <f>IF(SUMIF(Processwise_energy_distribution!$B$15:$B$68,$B23,Processwise_energy_distribution!M$15:M$69)=0,"-",SUMIF(Processwise_energy_distribution!$B$15:$B$68,$B23,Processwise_energy_distribution!M$15:M$69))</f>
        <v>-</v>
      </c>
      <c r="N23" s="417">
        <f>IF(SUMIF(Processwise_energy_distribution!$B$15:$B$68,$B23,Processwise_energy_distribution!N$15:N$69)=0,"-",SUMIF(Processwise_energy_distribution!$B$15:$B$68,$B23,Processwise_energy_distribution!N$15:N$69))</f>
        <v>660</v>
      </c>
      <c r="O23" s="418">
        <f>IFERROR(T23*'Energy &amp; GHG'!$X$19,"-")</f>
        <v>4.5278868075304954</v>
      </c>
      <c r="P23" s="415">
        <f>IFERROR(T23*'Energy &amp; GHG'!$Y$19,"-")</f>
        <v>682.11511974992368</v>
      </c>
      <c r="Q23" s="416">
        <f>IFERROR(T23*'Energy &amp; GHG'!$Z$19,"-")</f>
        <v>3.3569934425458903</v>
      </c>
      <c r="R23" s="397" t="str">
        <f>IF(SUMIF(Processwise_energy_distribution!$B$15:$B$68,$B23,Processwise_energy_distribution!R$15:R$69)=0,"-",SUMIF(Processwise_energy_distribution!$B$15:$B$68,$B23,Processwise_energy_distribution!R$15:R$69))</f>
        <v>-</v>
      </c>
      <c r="S23" s="397" t="str">
        <f>IF(SUMIF(Processwise_energy_distribution!$B$15:$B$68,$B23,Processwise_energy_distribution!S$15:S$69)=0,"-",SUMIF(Processwise_energy_distribution!$B$15:$B$68,$B23,Processwise_energy_distribution!S$15:S$69))</f>
        <v>-</v>
      </c>
      <c r="T23" s="417">
        <f>IF(SUMIF(Processwise_energy_distribution!$B$15:$B$68,$B23,Processwise_energy_distribution!T$15:T$69)=0,"-",SUMIF(Processwise_energy_distribution!$B$15:$B$68,$B23,Processwise_energy_distribution!T$15:T$69))</f>
        <v>690</v>
      </c>
      <c r="U23" s="418">
        <f>IFERROR(Z23*'Energy &amp; GHG'!$X$20,"-")</f>
        <v>57.724691479423761</v>
      </c>
      <c r="V23" s="415">
        <f>IFERROR(Z23*'Energy &amp; GHG'!$Y$20,"-")</f>
        <v>587.19393775505182</v>
      </c>
      <c r="W23" s="416">
        <f>IFERROR(Z23*'Energy &amp; GHG'!$Z$20,"-")</f>
        <v>5.0813707655243618</v>
      </c>
      <c r="X23" s="397" t="str">
        <f>IF(SUMIF(Processwise_energy_distribution!$B$15:$B$68,$B23,Processwise_energy_distribution!X$15:X$69)=0,"-",SUMIF(Processwise_energy_distribution!$B$15:$B$68,$B23,Processwise_energy_distribution!X$15:X$69))</f>
        <v>-</v>
      </c>
      <c r="Y23" s="397" t="str">
        <f>IF(SUMIF(Processwise_energy_distribution!$B$15:$B$68,$B23,Processwise_energy_distribution!Y$15:Y$69)=0,"-",SUMIF(Processwise_energy_distribution!$B$15:$B$68,$B23,Processwise_energy_distribution!Y$15:Y$69))</f>
        <v>-</v>
      </c>
      <c r="Z23" s="417">
        <f>IF(SUMIF(Processwise_energy_distribution!$B$15:$B$68,$B23,Processwise_energy_distribution!Z$15:Z$69)=0,"-",SUMIF(Processwise_energy_distribution!$B$15:$B$68,$B23,Processwise_energy_distribution!Z$15:Z$69))</f>
        <v>650</v>
      </c>
      <c r="AA23" s="418">
        <f>IFERROR(AF23*'Energy &amp; GHG'!$X$21,"-")</f>
        <v>28.659780530384907</v>
      </c>
      <c r="AB23" s="415">
        <f>IFERROR(AF23*'Energy &amp; GHG'!$Y$21,"-")</f>
        <v>374.55744450910299</v>
      </c>
      <c r="AC23" s="416">
        <f>IFERROR(AF23*'Energy &amp; GHG'!$Z$21,"-")</f>
        <v>6.7827749605120964</v>
      </c>
      <c r="AD23" s="397" t="str">
        <f>IF(SUMIF(Processwise_energy_distribution!$B$15:$B$68,$B23,Processwise_energy_distribution!AD$15:AD$69)=0,"-",SUMIF(Processwise_energy_distribution!$B$15:$B$68,$B23,Processwise_energy_distribution!AD$15:AD$69))</f>
        <v>-</v>
      </c>
      <c r="AE23" s="397" t="str">
        <f>IF(SUMIF(Processwise_energy_distribution!$B$15:$B$68,$B23,Processwise_energy_distribution!AE$15:AE$69)=0,"-",SUMIF(Processwise_energy_distribution!$B$15:$B$68,$B23,Processwise_energy_distribution!AE$15:AE$69))</f>
        <v>-</v>
      </c>
      <c r="AF23" s="417">
        <f>IF(SUMIF(Processwise_energy_distribution!$B$15:$B$68,$B23,Processwise_energy_distribution!AF$15:AF$69)=0,"-",SUMIF(Processwise_energy_distribution!$B$15:$B$68,$B23,Processwise_energy_distribution!AF$15:AF$69))</f>
        <v>410</v>
      </c>
      <c r="AG23" s="418">
        <f>IFERROR(AL23*'Energy &amp; GHG'!$X$22,"-")</f>
        <v>22.795517480096919</v>
      </c>
      <c r="AH23" s="415">
        <f>IFERROR(AL23*'Energy &amp; GHG'!$Y$22,"-")</f>
        <v>376.96867428175841</v>
      </c>
      <c r="AI23" s="416">
        <f>IFERROR(AL23*'Energy &amp; GHG'!$Z$22,"-")</f>
        <v>10.235808238144687</v>
      </c>
      <c r="AJ23" s="397" t="str">
        <f>IF(SUMIF(Processwise_energy_distribution!$B$15:$B$68,$B23,Processwise_energy_distribution!AJ$15:AJ$69)=0,"-",SUMIF(Processwise_energy_distribution!$B$15:$B$68,$B23,Processwise_energy_distribution!AJ$15:AJ$69))</f>
        <v>-</v>
      </c>
      <c r="AK23" s="397" t="str">
        <f>IF(SUMIF(Processwise_energy_distribution!$B$15:$B$68,$B23,Processwise_energy_distribution!AK$15:AK$69)=0,"-",SUMIF(Processwise_energy_distribution!$B$15:$B$68,$B23,Processwise_energy_distribution!AK$15:AK$69))</f>
        <v>-</v>
      </c>
      <c r="AL23" s="417">
        <f>IF(SUMIF(Processwise_energy_distribution!$B$15:$B$68,$B23,Processwise_energy_distribution!AL$15:AL$69)=0,"-",SUMIF(Processwise_energy_distribution!$B$15:$B$68,$B23,Processwise_energy_distribution!AL$15:AL$69))</f>
        <v>410</v>
      </c>
      <c r="AM23" s="418">
        <f>IFERROR(AR23*'Energy &amp; GHG'!$X$23,"-")</f>
        <v>35.610223383356619</v>
      </c>
      <c r="AN23" s="415">
        <f>IFERROR(AR23*'Energy &amp; GHG'!$Y$23,"-")</f>
        <v>366.77550276444498</v>
      </c>
      <c r="AO23" s="416">
        <f>IFERROR(AR23*'Energy &amp; GHG'!$Z$23,"-")</f>
        <v>7.6142738521983917</v>
      </c>
      <c r="AP23" s="397" t="str">
        <f>IF(SUMIF(Processwise_energy_distribution!$B$15:$B$68,$B23,Processwise_energy_distribution!AP$15:AP$69)=0,"-",SUMIF(Processwise_energy_distribution!$B$15:$B$68,$B23,Processwise_energy_distribution!AP$15:AP$69))</f>
        <v>-</v>
      </c>
      <c r="AQ23" s="397" t="str">
        <f>IF(SUMIF(Processwise_energy_distribution!$B$15:$B$68,$B23,Processwise_energy_distribution!AQ$15:AQ$69)=0,"-",SUMIF(Processwise_energy_distribution!$B$15:$B$68,$B23,Processwise_energy_distribution!AQ$15:AQ$69))</f>
        <v>-</v>
      </c>
      <c r="AR23" s="417">
        <f>IF(SUMIF(Processwise_energy_distribution!$B$15:$B$68,$B23,Processwise_energy_distribution!AR$15:AR$69)=0,"-",SUMIF(Processwise_energy_distribution!$B$15:$B$68,$B23,Processwise_energy_distribution!AR$15:AR$69))</f>
        <v>410</v>
      </c>
      <c r="AS23" s="418">
        <f>IFERROR(AX23*'Energy &amp; GHG'!$X$24,"-")</f>
        <v>8.7945488721804512</v>
      </c>
      <c r="AT23" s="415">
        <f>IFERROR(AX23*'Energy &amp; GHG'!$Y$24,"-")</f>
        <v>367.43978696741851</v>
      </c>
      <c r="AU23" s="416">
        <f>IFERROR(AX23*'Energy &amp; GHG'!$Z$24,"-")</f>
        <v>13.765664160401002</v>
      </c>
      <c r="AV23" s="397" t="str">
        <f>IF(SUMIF(Processwise_energy_distribution!$B$15:$B$68,$B23,Processwise_energy_distribution!AV$15:AV$69)=0,"-",SUMIF(Processwise_energy_distribution!$B$15:$B$68,$B23,Processwise_energy_distribution!AV$15:AV$69))</f>
        <v>-</v>
      </c>
      <c r="AW23" s="397" t="str">
        <f>IF(SUMIF(Processwise_energy_distribution!$B$15:$B$68,$B23,Processwise_energy_distribution!AW$15:AW$69)=0,"-",SUMIF(Processwise_energy_distribution!$B$15:$B$68,$B23,Processwise_energy_distribution!AW$15:AW$69))</f>
        <v>-</v>
      </c>
      <c r="AX23" s="417">
        <f>IF(SUMIF(Processwise_energy_distribution!$B$15:$B$68,$B23,Processwise_energy_distribution!AX$15:AX$69)=0,"-",SUMIF(Processwise_energy_distribution!$B$15:$B$68,$B23,Processwise_energy_distribution!AX$15:AX$69))</f>
        <v>390</v>
      </c>
      <c r="AY23" s="418" t="str">
        <f>IFERROR(BD23*'Energy &amp; GHG'!$X$25,"-")</f>
        <v>-</v>
      </c>
      <c r="AZ23" s="415" t="str">
        <f>IFERROR(BD23*'Energy &amp; GHG'!$Y$25,"-")</f>
        <v>-</v>
      </c>
      <c r="BA23" s="416" t="str">
        <f>IFERROR(BD23*'Energy &amp; GHG'!$Z$25,"-")</f>
        <v>-</v>
      </c>
      <c r="BB23" s="397" t="str">
        <f>IF(SUMIF(Processwise_energy_distribution!$B$15:$B$68,$B23,Processwise_energy_distribution!BB$15:BB$69)=0,"-",SUMIF(Processwise_energy_distribution!$B$15:$B$68,$B23,Processwise_energy_distribution!BB$15:BB$69))</f>
        <v>-</v>
      </c>
      <c r="BC23" s="397" t="str">
        <f>IF(SUMIF(Processwise_energy_distribution!$B$15:$B$68,$B23,Processwise_energy_distribution!BC$15:BC$69)=0,"-",SUMIF(Processwise_energy_distribution!$B$15:$B$68,$B23,Processwise_energy_distribution!BC$15:BC$69))</f>
        <v>-</v>
      </c>
      <c r="BD23" s="417" t="str">
        <f>IF(SUMIF(Processwise_energy_distribution!$B$15:$B$68,$B23,Processwise_energy_distribution!BD$15:BD$69)=0,"-",SUMIF(Processwise_energy_distribution!$B$15:$B$68,$B23,Processwise_energy_distribution!BD$15:BD$69))</f>
        <v>-</v>
      </c>
      <c r="BE23" s="418" t="str">
        <f>IFERROR(BJ23*'Energy &amp; GHG'!$X$26,"-")</f>
        <v>-</v>
      </c>
      <c r="BF23" s="415" t="str">
        <f>IFERROR(BJ23*'Energy &amp; GHG'!$Y$26,"-")</f>
        <v>-</v>
      </c>
      <c r="BG23" s="416" t="str">
        <f>IFERROR(BJ23*'Energy &amp; GHG'!$Z$26,"-")</f>
        <v>-</v>
      </c>
      <c r="BH23" s="397" t="str">
        <f>IF(SUMIF(Processwise_energy_distribution!$B$15:$B$68,$B23,Processwise_energy_distribution!BH$15:BH$69)=0,"-",SUMIF(Processwise_energy_distribution!$B$15:$B$68,$B23,Processwise_energy_distribution!BH$15:BH$69))</f>
        <v>-</v>
      </c>
      <c r="BI23" s="397" t="str">
        <f>IF(SUMIF(Processwise_energy_distribution!$B$15:$B$68,$B23,Processwise_energy_distribution!BI$15:BI$69)=0,"-",SUMIF(Processwise_energy_distribution!$B$15:$B$68,$B23,Processwise_energy_distribution!BI$15:BI$69))</f>
        <v>-</v>
      </c>
      <c r="BJ23" s="417" t="str">
        <f>IF(SUMIF(Processwise_energy_distribution!$B$15:$B$68,$B23,Processwise_energy_distribution!BJ$15:BJ$69)=0,"-",SUMIF(Processwise_energy_distribution!$B$15:$B$68,$B23,Processwise_energy_distribution!BJ$15:BJ$69))</f>
        <v>-</v>
      </c>
      <c r="BK23" s="418" t="str">
        <f>IFERROR(BP23*'Energy &amp; GHG'!$X$27,"-")</f>
        <v>-</v>
      </c>
      <c r="BL23" s="415" t="str">
        <f>IFERROR(BP23*'Energy &amp; GHG'!$Y$27,"-")</f>
        <v>-</v>
      </c>
      <c r="BM23" s="416" t="str">
        <f>IFERROR(BP23*'Energy &amp; GHG'!$Z$27,"-")</f>
        <v>-</v>
      </c>
      <c r="BN23" s="397" t="str">
        <f>IF(SUMIF(Processwise_energy_distribution!$B$15:$B$68,$B23,Processwise_energy_distribution!BN$15:BN$69)=0,"-",SUMIF(Processwise_energy_distribution!$B$15:$B$68,$B23,Processwise_energy_distribution!BN$15:BN$69))</f>
        <v>-</v>
      </c>
      <c r="BO23" s="397" t="str">
        <f>IF(SUMIF(Processwise_energy_distribution!$B$15:$B$68,$B23,Processwise_energy_distribution!BO$15:BO$69)=0,"-",SUMIF(Processwise_energy_distribution!$B$15:$B$68,$B23,Processwise_energy_distribution!BO$15:BO$69))</f>
        <v>-</v>
      </c>
      <c r="BP23" s="417" t="str">
        <f>IF(SUMIF(Processwise_energy_distribution!$B$15:$B$68,$B23,Processwise_energy_distribution!BP$15:BP$69)=0,"-",SUMIF(Processwise_energy_distribution!$B$15:$B$68,$B23,Processwise_energy_distribution!BP$15:BP$69))</f>
        <v>-</v>
      </c>
      <c r="BQ23" s="418" t="str">
        <f>IFERROR(BV23*'Energy &amp; GHG'!$X$28,"-")</f>
        <v>-</v>
      </c>
      <c r="BR23" s="415" t="str">
        <f>IFERROR(BV23*'Energy &amp; GHG'!$Y$28,"-")</f>
        <v>-</v>
      </c>
      <c r="BS23" s="416" t="str">
        <f>IFERROR(BV23*'Energy &amp; GHG'!$Z$28,"-")</f>
        <v>-</v>
      </c>
      <c r="BT23" s="397" t="str">
        <f>IF(SUMIF(Processwise_energy_distribution!$B$15:$B$68,$B23,Processwise_energy_distribution!BT$15:BT$69)=0,"-",SUMIF(Processwise_energy_distribution!$B$15:$B$68,$B23,Processwise_energy_distribution!BT$15:BT$69))</f>
        <v>-</v>
      </c>
      <c r="BU23" s="397" t="str">
        <f>IF(SUMIF(Processwise_energy_distribution!$B$15:$B$68,$B23,Processwise_energy_distribution!BU$15:BU$69)=0,"-",SUMIF(Processwise_energy_distribution!$B$15:$B$68,$B23,Processwise_energy_distribution!BU$15:BU$69))</f>
        <v>-</v>
      </c>
      <c r="BV23" s="417" t="str">
        <f>IF(SUMIF(Processwise_energy_distribution!$B$15:$B$68,$B23,Processwise_energy_distribution!BV$15:BV$69)=0,"-",SUMIF(Processwise_energy_distribution!$B$15:$B$68,$B23,Processwise_energy_distribution!BV$15:BV$69))</f>
        <v>-</v>
      </c>
      <c r="BW23" s="418">
        <f t="shared" ref="BW23:CA23" si="13">IF(SUM(C23,I23,O23,U23,AA23,AG23,AM23,AS23,AY23,BE23,BK23,BQ23)=0,"-",SUM(C23,I23,O23,U23,AA23,AG23,AM23,AS23,AY23,BE23,BK23,BQ23))</f>
        <v>184.38156231119976</v>
      </c>
      <c r="BX23" s="415">
        <f t="shared" si="13"/>
        <v>4127.1000547233398</v>
      </c>
      <c r="BY23" s="416">
        <f t="shared" si="13"/>
        <v>58.518382965460333</v>
      </c>
      <c r="BZ23" s="420" t="str">
        <f t="shared" si="13"/>
        <v>-</v>
      </c>
      <c r="CA23" s="421" t="str">
        <f t="shared" si="13"/>
        <v>-</v>
      </c>
      <c r="CB23" s="422">
        <f t="shared" si="1"/>
        <v>6.4716744043830654E-3</v>
      </c>
      <c r="CC23" s="423">
        <f t="shared" si="2"/>
        <v>6.973492595733613E-3</v>
      </c>
      <c r="CD23" s="424">
        <f t="shared" si="3"/>
        <v>6.340971502733753E-3</v>
      </c>
      <c r="CE23" s="425" t="str">
        <f t="shared" si="4"/>
        <v>-</v>
      </c>
      <c r="CF23" s="426" t="str">
        <f t="shared" si="5"/>
        <v>-</v>
      </c>
      <c r="CG23" s="412"/>
      <c r="CH23" s="412"/>
      <c r="CI23" s="412"/>
      <c r="CJ23" s="412"/>
      <c r="CK23" s="412"/>
    </row>
    <row r="24" spans="1:89" ht="15">
      <c r="A24" s="1064">
        <v>10</v>
      </c>
      <c r="B24" s="1065" t="s">
        <v>286</v>
      </c>
      <c r="C24" s="414" t="str">
        <f>IF(IFERROR(H24*'Energy &amp; GHG'!$X$17,"-")=0,"-",IFERROR(H24*'Energy &amp; GHG'!$X$17,"-"))</f>
        <v>-</v>
      </c>
      <c r="D24" s="415" t="str">
        <f>IF(IFERROR(H24*'Energy &amp; GHG'!$Y$17,"-")=0,"-",IFERROR(H24*'Energy &amp; GHG'!$Y$17,"-"))</f>
        <v>-</v>
      </c>
      <c r="E24" s="416" t="str">
        <f>IFERROR(H24*'Energy &amp; GHG'!$Z$17,"-")</f>
        <v>-</v>
      </c>
      <c r="F24" s="397" t="str">
        <f>IF(SUMIF(Processwise_energy_distribution!$B$15:$B$68,$B24,Processwise_energy_distribution!F$15:F$69)=0,"-",SUMIF(Processwise_energy_distribution!$B$15:$B$68,$B24,Processwise_energy_distribution!F$15:F$69))</f>
        <v>-</v>
      </c>
      <c r="G24" s="397" t="str">
        <f>IF(SUMIF(Processwise_energy_distribution!$B$15:$B$68,$B24,Processwise_energy_distribution!G$15:G$69)=0,"-",SUMIF(Processwise_energy_distribution!$B$15:$B$68,$B24,Processwise_energy_distribution!G$15:G$69))</f>
        <v>-</v>
      </c>
      <c r="H24" s="417" t="str">
        <f>IF(SUMIF(Processwise_energy_distribution!$B$15:$B$68,$B24,Processwise_energy_distribution!H$15:H$69)=0,"-",SUMIF(Processwise_energy_distribution!$B$15:$B$68,$B24,Processwise_energy_distribution!H$15:H$69))</f>
        <v>-</v>
      </c>
      <c r="I24" s="418" t="str">
        <f>IFERROR(N24*'Energy &amp; GHG'!$X$18,"-")</f>
        <v>-</v>
      </c>
      <c r="J24" s="415" t="str">
        <f>IFERROR(N24*'Energy &amp; GHG'!$Y$18,"-")</f>
        <v>-</v>
      </c>
      <c r="K24" s="416" t="str">
        <f>IFERROR(N24*'Energy &amp; GHG'!$Z$18,"-")</f>
        <v>-</v>
      </c>
      <c r="L24" s="397" t="str">
        <f>IF(SUMIF(Processwise_energy_distribution!$B$15:$B$68,$B24,Processwise_energy_distribution!L$15:L$69)=0,"-",SUMIF(Processwise_energy_distribution!$B$15:$B$68,$B24,Processwise_energy_distribution!L$15:L$69))</f>
        <v>-</v>
      </c>
      <c r="M24" s="397" t="str">
        <f>IF(SUMIF(Processwise_energy_distribution!$B$15:$B$68,$B24,Processwise_energy_distribution!M$15:M$69)=0,"-",SUMIF(Processwise_energy_distribution!$B$15:$B$68,$B24,Processwise_energy_distribution!M$15:M$69))</f>
        <v>-</v>
      </c>
      <c r="N24" s="417" t="str">
        <f>IF(SUMIF(Processwise_energy_distribution!$B$15:$B$68,$B24,Processwise_energy_distribution!N$15:N$69)=0,"-",SUMIF(Processwise_energy_distribution!$B$15:$B$68,$B24,Processwise_energy_distribution!N$15:N$69))</f>
        <v>-</v>
      </c>
      <c r="O24" s="418" t="str">
        <f>IFERROR(T24*'Energy &amp; GHG'!$X$19,"-")</f>
        <v>-</v>
      </c>
      <c r="P24" s="415" t="str">
        <f>IFERROR(T24*'Energy &amp; GHG'!$Y$19,"-")</f>
        <v>-</v>
      </c>
      <c r="Q24" s="416" t="str">
        <f>IFERROR(T24*'Energy &amp; GHG'!$Z$19,"-")</f>
        <v>-</v>
      </c>
      <c r="R24" s="397" t="str">
        <f>IF(SUMIF(Processwise_energy_distribution!$B$15:$B$68,$B24,Processwise_energy_distribution!R$15:R$69)=0,"-",SUMIF(Processwise_energy_distribution!$B$15:$B$68,$B24,Processwise_energy_distribution!R$15:R$69))</f>
        <v>-</v>
      </c>
      <c r="S24" s="397" t="str">
        <f>IF(SUMIF(Processwise_energy_distribution!$B$15:$B$68,$B24,Processwise_energy_distribution!S$15:S$69)=0,"-",SUMIF(Processwise_energy_distribution!$B$15:$B$68,$B24,Processwise_energy_distribution!S$15:S$69))</f>
        <v>-</v>
      </c>
      <c r="T24" s="417" t="str">
        <f>IF(SUMIF(Processwise_energy_distribution!$B$15:$B$68,$B24,Processwise_energy_distribution!T$15:T$69)=0,"-",SUMIF(Processwise_energy_distribution!$B$15:$B$68,$B24,Processwise_energy_distribution!T$15:T$69))</f>
        <v>-</v>
      </c>
      <c r="U24" s="418" t="str">
        <f>IFERROR(Z24*'Energy &amp; GHG'!$X$20,"-")</f>
        <v>-</v>
      </c>
      <c r="V24" s="415" t="str">
        <f>IFERROR(Z24*'Energy &amp; GHG'!$Y$20,"-")</f>
        <v>-</v>
      </c>
      <c r="W24" s="416" t="str">
        <f>IFERROR(Z24*'Energy &amp; GHG'!$Z$20,"-")</f>
        <v>-</v>
      </c>
      <c r="X24" s="397" t="str">
        <f>IF(SUMIF(Processwise_energy_distribution!$B$15:$B$68,$B24,Processwise_energy_distribution!X$15:X$69)=0,"-",SUMIF(Processwise_energy_distribution!$B$15:$B$68,$B24,Processwise_energy_distribution!X$15:X$69))</f>
        <v>-</v>
      </c>
      <c r="Y24" s="397" t="str">
        <f>IF(SUMIF(Processwise_energy_distribution!$B$15:$B$68,$B24,Processwise_energy_distribution!Y$15:Y$69)=0,"-",SUMIF(Processwise_energy_distribution!$B$15:$B$68,$B24,Processwise_energy_distribution!Y$15:Y$69))</f>
        <v>-</v>
      </c>
      <c r="Z24" s="417" t="str">
        <f>IF(SUMIF(Processwise_energy_distribution!$B$15:$B$68,$B24,Processwise_energy_distribution!Z$15:Z$69)=0,"-",SUMIF(Processwise_energy_distribution!$B$15:$B$68,$B24,Processwise_energy_distribution!Z$15:Z$69))</f>
        <v>-</v>
      </c>
      <c r="AA24" s="418" t="str">
        <f>IFERROR(AF24*'Energy &amp; GHG'!$X$21,"-")</f>
        <v>-</v>
      </c>
      <c r="AB24" s="415" t="str">
        <f>IFERROR(AF24*'Energy &amp; GHG'!$Y$21,"-")</f>
        <v>-</v>
      </c>
      <c r="AC24" s="416" t="str">
        <f>IFERROR(AF24*'Energy &amp; GHG'!$Z$21,"-")</f>
        <v>-</v>
      </c>
      <c r="AD24" s="397" t="str">
        <f>IF(SUMIF(Processwise_energy_distribution!$B$15:$B$68,$B24,Processwise_energy_distribution!AD$15:AD$69)=0,"-",SUMIF(Processwise_energy_distribution!$B$15:$B$68,$B24,Processwise_energy_distribution!AD$15:AD$69))</f>
        <v>-</v>
      </c>
      <c r="AE24" s="397" t="str">
        <f>IF(SUMIF(Processwise_energy_distribution!$B$15:$B$68,$B24,Processwise_energy_distribution!AE$15:AE$69)=0,"-",SUMIF(Processwise_energy_distribution!$B$15:$B$68,$B24,Processwise_energy_distribution!AE$15:AE$69))</f>
        <v>-</v>
      </c>
      <c r="AF24" s="417" t="str">
        <f>IF(SUMIF(Processwise_energy_distribution!$B$15:$B$68,$B24,Processwise_energy_distribution!AF$15:AF$69)=0,"-",SUMIF(Processwise_energy_distribution!$B$15:$B$68,$B24,Processwise_energy_distribution!AF$15:AF$69))</f>
        <v>-</v>
      </c>
      <c r="AG24" s="418" t="str">
        <f>IFERROR(AL24*'Energy &amp; GHG'!$X$22,"-")</f>
        <v>-</v>
      </c>
      <c r="AH24" s="415" t="str">
        <f>IFERROR(AL24*'Energy &amp; GHG'!$Y$22,"-")</f>
        <v>-</v>
      </c>
      <c r="AI24" s="416" t="str">
        <f>IFERROR(AL24*'Energy &amp; GHG'!$Z$22,"-")</f>
        <v>-</v>
      </c>
      <c r="AJ24" s="397" t="str">
        <f>IF(SUMIF(Processwise_energy_distribution!$B$15:$B$68,$B24,Processwise_energy_distribution!AJ$15:AJ$69)=0,"-",SUMIF(Processwise_energy_distribution!$B$15:$B$68,$B24,Processwise_energy_distribution!AJ$15:AJ$69))</f>
        <v>-</v>
      </c>
      <c r="AK24" s="397" t="str">
        <f>IF(SUMIF(Processwise_energy_distribution!$B$15:$B$68,$B24,Processwise_energy_distribution!AK$15:AK$69)=0,"-",SUMIF(Processwise_energy_distribution!$B$15:$B$68,$B24,Processwise_energy_distribution!AK$15:AK$69))</f>
        <v>-</v>
      </c>
      <c r="AL24" s="417" t="str">
        <f>IF(SUMIF(Processwise_energy_distribution!$B$15:$B$68,$B24,Processwise_energy_distribution!AL$15:AL$69)=0,"-",SUMIF(Processwise_energy_distribution!$B$15:$B$68,$B24,Processwise_energy_distribution!AL$15:AL$69))</f>
        <v>-</v>
      </c>
      <c r="AM24" s="418">
        <f>IFERROR(AR24*'Energy &amp; GHG'!$X$23,"-")</f>
        <v>26.056261012212161</v>
      </c>
      <c r="AN24" s="415">
        <f>IFERROR(AR24*'Energy &amp; GHG'!$Y$23,"-")</f>
        <v>268.37231909593532</v>
      </c>
      <c r="AO24" s="416">
        <f>IFERROR(AR24*'Energy &amp; GHG'!$Z$23,"-")</f>
        <v>5.5714198918524813</v>
      </c>
      <c r="AP24" s="397" t="str">
        <f>IF(SUMIF(Processwise_energy_distribution!$B$15:$B$68,$B24,Processwise_energy_distribution!AP$15:AP$69)=0,"-",SUMIF(Processwise_energy_distribution!$B$15:$B$68,$B24,Processwise_energy_distribution!AP$15:AP$69))</f>
        <v>-</v>
      </c>
      <c r="AQ24" s="397" t="str">
        <f>IF(SUMIF(Processwise_energy_distribution!$B$15:$B$68,$B24,Processwise_energy_distribution!AQ$15:AQ$69)=0,"-",SUMIF(Processwise_energy_distribution!$B$15:$B$68,$B24,Processwise_energy_distribution!AQ$15:AQ$69))</f>
        <v>-</v>
      </c>
      <c r="AR24" s="417">
        <f>IF(SUMIF(Processwise_energy_distribution!$B$15:$B$68,$B24,Processwise_energy_distribution!AR$15:AR$69)=0,"-",SUMIF(Processwise_energy_distribution!$B$15:$B$68,$B24,Processwise_energy_distribution!AR$15:AR$69))</f>
        <v>300</v>
      </c>
      <c r="AS24" s="418" t="str">
        <f>IFERROR(AX24*'Energy &amp; GHG'!$X$24,"-")</f>
        <v>-</v>
      </c>
      <c r="AT24" s="415" t="str">
        <f>IFERROR(AX24*'Energy &amp; GHG'!$Y$24,"-")</f>
        <v>-</v>
      </c>
      <c r="AU24" s="416" t="str">
        <f>IFERROR(AX24*'Energy &amp; GHG'!$Z$24,"-")</f>
        <v>-</v>
      </c>
      <c r="AV24" s="397" t="str">
        <f>IF(SUMIF(Processwise_energy_distribution!$B$15:$B$68,$B24,Processwise_energy_distribution!AV$15:AV$69)=0,"-",SUMIF(Processwise_energy_distribution!$B$15:$B$68,$B24,Processwise_energy_distribution!AV$15:AV$69))</f>
        <v>-</v>
      </c>
      <c r="AW24" s="397" t="str">
        <f>IF(SUMIF(Processwise_energy_distribution!$B$15:$B$68,$B24,Processwise_energy_distribution!AW$15:AW$69)=0,"-",SUMIF(Processwise_energy_distribution!$B$15:$B$68,$B24,Processwise_energy_distribution!AW$15:AW$69))</f>
        <v>-</v>
      </c>
      <c r="AX24" s="417" t="str">
        <f>IF(SUMIF(Processwise_energy_distribution!$B$15:$B$68,$B24,Processwise_energy_distribution!AX$15:AX$69)=0,"-",SUMIF(Processwise_energy_distribution!$B$15:$B$68,$B24,Processwise_energy_distribution!AX$15:AX$69))</f>
        <v>-</v>
      </c>
      <c r="AY24" s="418" t="str">
        <f>IFERROR(BD24*'Energy &amp; GHG'!$X$25,"-")</f>
        <v>-</v>
      </c>
      <c r="AZ24" s="415" t="str">
        <f>IFERROR(BD24*'Energy &amp; GHG'!$Y$25,"-")</f>
        <v>-</v>
      </c>
      <c r="BA24" s="416" t="str">
        <f>IFERROR(BD24*'Energy &amp; GHG'!$Z$25,"-")</f>
        <v>-</v>
      </c>
      <c r="BB24" s="397" t="str">
        <f>IF(SUMIF(Processwise_energy_distribution!$B$15:$B$68,$B24,Processwise_energy_distribution!BB$15:BB$69)=0,"-",SUMIF(Processwise_energy_distribution!$B$15:$B$68,$B24,Processwise_energy_distribution!BB$15:BB$69))</f>
        <v>-</v>
      </c>
      <c r="BC24" s="397" t="str">
        <f>IF(SUMIF(Processwise_energy_distribution!$B$15:$B$68,$B24,Processwise_energy_distribution!BC$15:BC$69)=0,"-",SUMIF(Processwise_energy_distribution!$B$15:$B$68,$B24,Processwise_energy_distribution!BC$15:BC$69))</f>
        <v>-</v>
      </c>
      <c r="BD24" s="417" t="str">
        <f>IF(SUMIF(Processwise_energy_distribution!$B$15:$B$68,$B24,Processwise_energy_distribution!BD$15:BD$69)=0,"-",SUMIF(Processwise_energy_distribution!$B$15:$B$68,$B24,Processwise_energy_distribution!BD$15:BD$69))</f>
        <v>-</v>
      </c>
      <c r="BE24" s="418" t="str">
        <f>IFERROR(BJ24*'Energy &amp; GHG'!$X$26,"-")</f>
        <v>-</v>
      </c>
      <c r="BF24" s="415" t="str">
        <f>IFERROR(BJ24*'Energy &amp; GHG'!$Y$26,"-")</f>
        <v>-</v>
      </c>
      <c r="BG24" s="416" t="str">
        <f>IFERROR(BJ24*'Energy &amp; GHG'!$Z$26,"-")</f>
        <v>-</v>
      </c>
      <c r="BH24" s="397" t="str">
        <f>IF(SUMIF(Processwise_energy_distribution!$B$15:$B$68,$B24,Processwise_energy_distribution!BH$15:BH$69)=0,"-",SUMIF(Processwise_energy_distribution!$B$15:$B$68,$B24,Processwise_energy_distribution!BH$15:BH$69))</f>
        <v>-</v>
      </c>
      <c r="BI24" s="397" t="str">
        <f>IF(SUMIF(Processwise_energy_distribution!$B$15:$B$68,$B24,Processwise_energy_distribution!BI$15:BI$69)=0,"-",SUMIF(Processwise_energy_distribution!$B$15:$B$68,$B24,Processwise_energy_distribution!BI$15:BI$69))</f>
        <v>-</v>
      </c>
      <c r="BJ24" s="417" t="str">
        <f>IF(SUMIF(Processwise_energy_distribution!$B$15:$B$68,$B24,Processwise_energy_distribution!BJ$15:BJ$69)=0,"-",SUMIF(Processwise_energy_distribution!$B$15:$B$68,$B24,Processwise_energy_distribution!BJ$15:BJ$69))</f>
        <v>-</v>
      </c>
      <c r="BK24" s="418" t="str">
        <f>IFERROR(BP24*'Energy &amp; GHG'!$X$27,"-")</f>
        <v>-</v>
      </c>
      <c r="BL24" s="415" t="str">
        <f>IFERROR(BP24*'Energy &amp; GHG'!$Y$27,"-")</f>
        <v>-</v>
      </c>
      <c r="BM24" s="416" t="str">
        <f>IFERROR(BP24*'Energy &amp; GHG'!$Z$27,"-")</f>
        <v>-</v>
      </c>
      <c r="BN24" s="397" t="str">
        <f>IF(SUMIF(Processwise_energy_distribution!$B$15:$B$68,$B24,Processwise_energy_distribution!BN$15:BN$69)=0,"-",SUMIF(Processwise_energy_distribution!$B$15:$B$68,$B24,Processwise_energy_distribution!BN$15:BN$69))</f>
        <v>-</v>
      </c>
      <c r="BO24" s="397" t="str">
        <f>IF(SUMIF(Processwise_energy_distribution!$B$15:$B$68,$B24,Processwise_energy_distribution!BO$15:BO$69)=0,"-",SUMIF(Processwise_energy_distribution!$B$15:$B$68,$B24,Processwise_energy_distribution!BO$15:BO$69))</f>
        <v>-</v>
      </c>
      <c r="BP24" s="417" t="str">
        <f>IF(SUMIF(Processwise_energy_distribution!$B$15:$B$68,$B24,Processwise_energy_distribution!BP$15:BP$69)=0,"-",SUMIF(Processwise_energy_distribution!$B$15:$B$68,$B24,Processwise_energy_distribution!BP$15:BP$69))</f>
        <v>-</v>
      </c>
      <c r="BQ24" s="418" t="str">
        <f>IFERROR(BV24*'Energy &amp; GHG'!$X$28,"-")</f>
        <v>-</v>
      </c>
      <c r="BR24" s="415" t="str">
        <f>IFERROR(BV24*'Energy &amp; GHG'!$Y$28,"-")</f>
        <v>-</v>
      </c>
      <c r="BS24" s="416" t="str">
        <f>IFERROR(BV24*'Energy &amp; GHG'!$Z$28,"-")</f>
        <v>-</v>
      </c>
      <c r="BT24" s="397" t="str">
        <f>IF(SUMIF(Processwise_energy_distribution!$B$15:$B$68,$B24,Processwise_energy_distribution!BT$15:BT$69)=0,"-",SUMIF(Processwise_energy_distribution!$B$15:$B$68,$B24,Processwise_energy_distribution!BT$15:BT$69))</f>
        <v>-</v>
      </c>
      <c r="BU24" s="397" t="str">
        <f>IF(SUMIF(Processwise_energy_distribution!$B$15:$B$68,$B24,Processwise_energy_distribution!BU$15:BU$69)=0,"-",SUMIF(Processwise_energy_distribution!$B$15:$B$68,$B24,Processwise_energy_distribution!BU$15:BU$69))</f>
        <v>-</v>
      </c>
      <c r="BV24" s="417" t="str">
        <f>IF(SUMIF(Processwise_energy_distribution!$B$15:$B$68,$B24,Processwise_energy_distribution!BV$15:BV$69)=0,"-",SUMIF(Processwise_energy_distribution!$B$15:$B$68,$B24,Processwise_energy_distribution!BV$15:BV$69))</f>
        <v>-</v>
      </c>
      <c r="BW24" s="418">
        <f t="shared" ref="BW24:CA24" si="14">IF(SUM(C24,I24,O24,U24,AA24,AG24,AM24,AS24,AY24,BE24,BK24,BQ24)=0,"-",SUM(C24,I24,O24,U24,AA24,AG24,AM24,AS24,AY24,BE24,BK24,BQ24))</f>
        <v>26.056261012212161</v>
      </c>
      <c r="BX24" s="415">
        <f t="shared" si="14"/>
        <v>268.37231909593532</v>
      </c>
      <c r="BY24" s="416">
        <f t="shared" si="14"/>
        <v>5.5714198918524813</v>
      </c>
      <c r="BZ24" s="420" t="str">
        <f t="shared" si="14"/>
        <v>-</v>
      </c>
      <c r="CA24" s="421" t="str">
        <f t="shared" si="14"/>
        <v>-</v>
      </c>
      <c r="CB24" s="422">
        <f t="shared" si="1"/>
        <v>9.1455802496156092E-4</v>
      </c>
      <c r="CC24" s="423">
        <f t="shared" si="2"/>
        <v>4.5346426190310017E-4</v>
      </c>
      <c r="CD24" s="424">
        <f t="shared" si="3"/>
        <v>6.0371139757659648E-4</v>
      </c>
      <c r="CE24" s="425" t="str">
        <f t="shared" si="4"/>
        <v>-</v>
      </c>
      <c r="CF24" s="426" t="str">
        <f t="shared" si="5"/>
        <v>-</v>
      </c>
      <c r="CG24" s="412"/>
      <c r="CH24" s="412"/>
      <c r="CI24" s="412"/>
      <c r="CJ24" s="412"/>
      <c r="CK24" s="412"/>
    </row>
    <row r="25" spans="1:89" ht="15">
      <c r="A25" s="1064">
        <v>11</v>
      </c>
      <c r="B25" s="1065" t="s">
        <v>288</v>
      </c>
      <c r="C25" s="414">
        <f>IF(IFERROR(H25*'Energy &amp; GHG'!$X$17,"-")=0,"-",IFERROR(H25*'Energy &amp; GHG'!$X$17,"-"))</f>
        <v>3.5976116695639027</v>
      </c>
      <c r="D25" s="415">
        <f>IF(IFERROR(H25*'Energy &amp; GHG'!$Y$17,"-")=0,"-",IFERROR(H25*'Energy &amp; GHG'!$Y$17,"-"))</f>
        <v>669.84102990451709</v>
      </c>
      <c r="E25" s="416">
        <f>IFERROR(H25*'Energy &amp; GHG'!$Z$17,"-")</f>
        <v>6.5613584259189279</v>
      </c>
      <c r="F25" s="397" t="str">
        <f>IF(SUMIF(Processwise_energy_distribution!$B$15:$B$68,$B25,Processwise_energy_distribution!F$15:F$69)=0,"-",SUMIF(Processwise_energy_distribution!$B$15:$B$68,$B25,Processwise_energy_distribution!F$15:F$69))</f>
        <v>-</v>
      </c>
      <c r="G25" s="397" t="str">
        <f>IF(SUMIF(Processwise_energy_distribution!$B$15:$B$68,$B25,Processwise_energy_distribution!G$15:G$69)=0,"-",SUMIF(Processwise_energy_distribution!$B$15:$B$68,$B25,Processwise_energy_distribution!G$15:G$69))</f>
        <v>-</v>
      </c>
      <c r="H25" s="417">
        <f>IF(SUMIF(Processwise_energy_distribution!$B$15:$B$68,$B25,Processwise_energy_distribution!H$15:H$69)=0,"-",SUMIF(Processwise_energy_distribution!$B$15:$B$68,$B25,Processwise_energy_distribution!H$15:H$69))</f>
        <v>680</v>
      </c>
      <c r="I25" s="418">
        <f>IFERROR(N25*'Energy &amp; GHG'!$X$18,"-")</f>
        <v>21.118333059577161</v>
      </c>
      <c r="J25" s="415">
        <f>IFERROR(N25*'Energy &amp; GHG'!$Y$18,"-")</f>
        <v>599.67266583757657</v>
      </c>
      <c r="K25" s="416">
        <f>IFERROR(N25*'Energy &amp; GHG'!$Z$18,"-")</f>
        <v>4.2090011028462824</v>
      </c>
      <c r="L25" s="397" t="str">
        <f>IF(SUMIF(Processwise_energy_distribution!$B$15:$B$68,$B25,Processwise_energy_distribution!L$15:L$69)=0,"-",SUMIF(Processwise_energy_distribution!$B$15:$B$68,$B25,Processwise_energy_distribution!L$15:L$69))</f>
        <v>-</v>
      </c>
      <c r="M25" s="397" t="str">
        <f>IF(SUMIF(Processwise_energy_distribution!$B$15:$B$68,$B25,Processwise_energy_distribution!M$15:M$69)=0,"-",SUMIF(Processwise_energy_distribution!$B$15:$B$68,$B25,Processwise_energy_distribution!M$15:M$69))</f>
        <v>-</v>
      </c>
      <c r="N25" s="417">
        <f>IF(SUMIF(Processwise_energy_distribution!$B$15:$B$68,$B25,Processwise_energy_distribution!N$15:N$69)=0,"-",SUMIF(Processwise_energy_distribution!$B$15:$B$68,$B25,Processwise_energy_distribution!N$15:N$69))</f>
        <v>625</v>
      </c>
      <c r="O25" s="418">
        <f>IFERROR(T25*'Energy &amp; GHG'!$X$19,"-")</f>
        <v>4.4950760335628832</v>
      </c>
      <c r="P25" s="415">
        <f>IFERROR(T25*'Energy &amp; GHG'!$Y$19,"-")</f>
        <v>677.17225656332994</v>
      </c>
      <c r="Q25" s="416">
        <f>IFERROR(T25*'Energy &amp; GHG'!$Z$19,"-")</f>
        <v>3.3326674031071519</v>
      </c>
      <c r="R25" s="397" t="str">
        <f>IF(SUMIF(Processwise_energy_distribution!$B$15:$B$68,$B25,Processwise_energy_distribution!R$15:R$69)=0,"-",SUMIF(Processwise_energy_distribution!$B$15:$B$68,$B25,Processwise_energy_distribution!R$15:R$69))</f>
        <v>-</v>
      </c>
      <c r="S25" s="397" t="str">
        <f>IF(SUMIF(Processwise_energy_distribution!$B$15:$B$68,$B25,Processwise_energy_distribution!S$15:S$69)=0,"-",SUMIF(Processwise_energy_distribution!$B$15:$B$68,$B25,Processwise_energy_distribution!S$15:S$69))</f>
        <v>-</v>
      </c>
      <c r="T25" s="417">
        <f>IF(SUMIF(Processwise_energy_distribution!$B$15:$B$68,$B25,Processwise_energy_distribution!T$15:T$69)=0,"-",SUMIF(Processwise_energy_distribution!$B$15:$B$68,$B25,Processwise_energy_distribution!T$15:T$69))</f>
        <v>685</v>
      </c>
      <c r="U25" s="418">
        <f>IFERROR(Z25*'Energy &amp; GHG'!$X$20,"-")</f>
        <v>59.500835832636803</v>
      </c>
      <c r="V25" s="415">
        <f>IFERROR(Z25*'Energy &amp; GHG'!$Y$20,"-")</f>
        <v>605.26144353213033</v>
      </c>
      <c r="W25" s="416">
        <f>IFERROR(Z25*'Energy &amp; GHG'!$Z$20,"-")</f>
        <v>5.2377206352328036</v>
      </c>
      <c r="X25" s="397" t="str">
        <f>IF(SUMIF(Processwise_energy_distribution!$B$15:$B$68,$B25,Processwise_energy_distribution!X$15:X$69)=0,"-",SUMIF(Processwise_energy_distribution!$B$15:$B$68,$B25,Processwise_energy_distribution!X$15:X$69))</f>
        <v>-</v>
      </c>
      <c r="Y25" s="397" t="str">
        <f>IF(SUMIF(Processwise_energy_distribution!$B$15:$B$68,$B25,Processwise_energy_distribution!Y$15:Y$69)=0,"-",SUMIF(Processwise_energy_distribution!$B$15:$B$68,$B25,Processwise_energy_distribution!Y$15:Y$69))</f>
        <v>-</v>
      </c>
      <c r="Z25" s="417">
        <f>IF(SUMIF(Processwise_energy_distribution!$B$15:$B$68,$B25,Processwise_energy_distribution!Z$15:Z$69)=0,"-",SUMIF(Processwise_energy_distribution!$B$15:$B$68,$B25,Processwise_energy_distribution!Z$15:Z$69))</f>
        <v>670</v>
      </c>
      <c r="AA25" s="418">
        <f>IFERROR(AF25*'Energy &amp; GHG'!$X$21,"-")</f>
        <v>27.960761493058445</v>
      </c>
      <c r="AB25" s="415">
        <f>IFERROR(AF25*'Energy &amp; GHG'!$Y$21,"-")</f>
        <v>365.42189708205171</v>
      </c>
      <c r="AC25" s="416">
        <f>IFERROR(AF25*'Energy &amp; GHG'!$Z$21,"-")</f>
        <v>6.6173414248898501</v>
      </c>
      <c r="AD25" s="397" t="str">
        <f>IF(SUMIF(Processwise_energy_distribution!$B$15:$B$68,$B25,Processwise_energy_distribution!AD$15:AD$69)=0,"-",SUMIF(Processwise_energy_distribution!$B$15:$B$68,$B25,Processwise_energy_distribution!AD$15:AD$69))</f>
        <v>-</v>
      </c>
      <c r="AE25" s="397" t="str">
        <f>IF(SUMIF(Processwise_energy_distribution!$B$15:$B$68,$B25,Processwise_energy_distribution!AE$15:AE$69)=0,"-",SUMIF(Processwise_energy_distribution!$B$15:$B$68,$B25,Processwise_energy_distribution!AE$15:AE$69))</f>
        <v>-</v>
      </c>
      <c r="AF25" s="417">
        <f>IF(SUMIF(Processwise_energy_distribution!$B$15:$B$68,$B25,Processwise_energy_distribution!AF$15:AF$69)=0,"-",SUMIF(Processwise_energy_distribution!$B$15:$B$68,$B25,Processwise_energy_distribution!AF$15:AF$69))</f>
        <v>400</v>
      </c>
      <c r="AG25" s="418">
        <f>IFERROR(AL25*'Energy &amp; GHG'!$X$22,"-")</f>
        <v>22.239529248875041</v>
      </c>
      <c r="AH25" s="415">
        <f>IFERROR(AL25*'Energy &amp; GHG'!$Y$22,"-")</f>
        <v>367.77431637244723</v>
      </c>
      <c r="AI25" s="416">
        <f>IFERROR(AL25*'Energy &amp; GHG'!$Z$22,"-")</f>
        <v>9.9861543786777425</v>
      </c>
      <c r="AJ25" s="397" t="str">
        <f>IF(SUMIF(Processwise_energy_distribution!$B$15:$B$68,$B25,Processwise_energy_distribution!AJ$15:AJ$69)=0,"-",SUMIF(Processwise_energy_distribution!$B$15:$B$68,$B25,Processwise_energy_distribution!AJ$15:AJ$69))</f>
        <v>-</v>
      </c>
      <c r="AK25" s="397" t="str">
        <f>IF(SUMIF(Processwise_energy_distribution!$B$15:$B$68,$B25,Processwise_energy_distribution!AK$15:AK$69)=0,"-",SUMIF(Processwise_energy_distribution!$B$15:$B$68,$B25,Processwise_energy_distribution!AK$15:AK$69))</f>
        <v>-</v>
      </c>
      <c r="AL25" s="417">
        <f>IF(SUMIF(Processwise_energy_distribution!$B$15:$B$68,$B25,Processwise_energy_distribution!AL$15:AL$69)=0,"-",SUMIF(Processwise_energy_distribution!$B$15:$B$68,$B25,Processwise_energy_distribution!AL$15:AL$69))</f>
        <v>400</v>
      </c>
      <c r="AM25" s="418">
        <f>IFERROR(AR25*'Energy &amp; GHG'!$X$23,"-")</f>
        <v>34.741681349616215</v>
      </c>
      <c r="AN25" s="415">
        <f>IFERROR(AR25*'Energy &amp; GHG'!$Y$23,"-")</f>
        <v>357.82975879458047</v>
      </c>
      <c r="AO25" s="416">
        <f>IFERROR(AR25*'Energy &amp; GHG'!$Z$23,"-")</f>
        <v>7.428559855803309</v>
      </c>
      <c r="AP25" s="397" t="str">
        <f>IF(SUMIF(Processwise_energy_distribution!$B$15:$B$68,$B25,Processwise_energy_distribution!AP$15:AP$69)=0,"-",SUMIF(Processwise_energy_distribution!$B$15:$B$68,$B25,Processwise_energy_distribution!AP$15:AP$69))</f>
        <v>-</v>
      </c>
      <c r="AQ25" s="397" t="str">
        <f>IF(SUMIF(Processwise_energy_distribution!$B$15:$B$68,$B25,Processwise_energy_distribution!AQ$15:AQ$69)=0,"-",SUMIF(Processwise_energy_distribution!$B$15:$B$68,$B25,Processwise_energy_distribution!AQ$15:AQ$69))</f>
        <v>-</v>
      </c>
      <c r="AR25" s="417">
        <f>IF(SUMIF(Processwise_energy_distribution!$B$15:$B$68,$B25,Processwise_energy_distribution!AR$15:AR$69)=0,"-",SUMIF(Processwise_energy_distribution!$B$15:$B$68,$B25,Processwise_energy_distribution!AR$15:AR$69))</f>
        <v>400</v>
      </c>
      <c r="AS25" s="418">
        <f>IFERROR(AX25*'Energy &amp; GHG'!$X$24,"-")</f>
        <v>9.380852130325815</v>
      </c>
      <c r="AT25" s="415">
        <f>IFERROR(AX25*'Energy &amp; GHG'!$Y$24,"-")</f>
        <v>391.93577276524644</v>
      </c>
      <c r="AU25" s="416">
        <f>IFERROR(AX25*'Energy &amp; GHG'!$Z$24,"-")</f>
        <v>14.683375104427736</v>
      </c>
      <c r="AV25" s="397" t="str">
        <f>IF(SUMIF(Processwise_energy_distribution!$B$15:$B$68,$B25,Processwise_energy_distribution!AV$15:AV$69)=0,"-",SUMIF(Processwise_energy_distribution!$B$15:$B$68,$B25,Processwise_energy_distribution!AV$15:AV$69))</f>
        <v>-</v>
      </c>
      <c r="AW25" s="397" t="str">
        <f>IF(SUMIF(Processwise_energy_distribution!$B$15:$B$68,$B25,Processwise_energy_distribution!AW$15:AW$69)=0,"-",SUMIF(Processwise_energy_distribution!$B$15:$B$68,$B25,Processwise_energy_distribution!AW$15:AW$69))</f>
        <v>-</v>
      </c>
      <c r="AX25" s="417">
        <f>IF(SUMIF(Processwise_energy_distribution!$B$15:$B$68,$B25,Processwise_energy_distribution!AX$15:AX$69)=0,"-",SUMIF(Processwise_energy_distribution!$B$15:$B$68,$B25,Processwise_energy_distribution!AX$15:AX$69))</f>
        <v>416</v>
      </c>
      <c r="AY25" s="418" t="str">
        <f>IFERROR(BD25*'Energy &amp; GHG'!$X$25,"-")</f>
        <v>-</v>
      </c>
      <c r="AZ25" s="415" t="str">
        <f>IFERROR(BD25*'Energy &amp; GHG'!$Y$25,"-")</f>
        <v>-</v>
      </c>
      <c r="BA25" s="416" t="str">
        <f>IFERROR(BD25*'Energy &amp; GHG'!$Z$25,"-")</f>
        <v>-</v>
      </c>
      <c r="BB25" s="397" t="str">
        <f>IF(SUMIF(Processwise_energy_distribution!$B$15:$B$68,$B25,Processwise_energy_distribution!BB$15:BB$69)=0,"-",SUMIF(Processwise_energy_distribution!$B$15:$B$68,$B25,Processwise_energy_distribution!BB$15:BB$69))</f>
        <v>-</v>
      </c>
      <c r="BC25" s="397" t="str">
        <f>IF(SUMIF(Processwise_energy_distribution!$B$15:$B$68,$B25,Processwise_energy_distribution!BC$15:BC$69)=0,"-",SUMIF(Processwise_energy_distribution!$B$15:$B$68,$B25,Processwise_energy_distribution!BC$15:BC$69))</f>
        <v>-</v>
      </c>
      <c r="BD25" s="417" t="str">
        <f>IF(SUMIF(Processwise_energy_distribution!$B$15:$B$68,$B25,Processwise_energy_distribution!BD$15:BD$69)=0,"-",SUMIF(Processwise_energy_distribution!$B$15:$B$68,$B25,Processwise_energy_distribution!BD$15:BD$69))</f>
        <v>-</v>
      </c>
      <c r="BE25" s="418" t="str">
        <f>IFERROR(BJ25*'Energy &amp; GHG'!$X$26,"-")</f>
        <v>-</v>
      </c>
      <c r="BF25" s="415" t="str">
        <f>IFERROR(BJ25*'Energy &amp; GHG'!$Y$26,"-")</f>
        <v>-</v>
      </c>
      <c r="BG25" s="416" t="str">
        <f>IFERROR(BJ25*'Energy &amp; GHG'!$Z$26,"-")</f>
        <v>-</v>
      </c>
      <c r="BH25" s="397" t="str">
        <f>IF(SUMIF(Processwise_energy_distribution!$B$15:$B$68,$B25,Processwise_energy_distribution!BH$15:BH$69)=0,"-",SUMIF(Processwise_energy_distribution!$B$15:$B$68,$B25,Processwise_energy_distribution!BH$15:BH$69))</f>
        <v>-</v>
      </c>
      <c r="BI25" s="397" t="str">
        <f>IF(SUMIF(Processwise_energy_distribution!$B$15:$B$68,$B25,Processwise_energy_distribution!BI$15:BI$69)=0,"-",SUMIF(Processwise_energy_distribution!$B$15:$B$68,$B25,Processwise_energy_distribution!BI$15:BI$69))</f>
        <v>-</v>
      </c>
      <c r="BJ25" s="417" t="str">
        <f>IF(SUMIF(Processwise_energy_distribution!$B$15:$B$68,$B25,Processwise_energy_distribution!BJ$15:BJ$69)=0,"-",SUMIF(Processwise_energy_distribution!$B$15:$B$68,$B25,Processwise_energy_distribution!BJ$15:BJ$69))</f>
        <v>-</v>
      </c>
      <c r="BK25" s="418" t="str">
        <f>IFERROR(BP25*'Energy &amp; GHG'!$X$27,"-")</f>
        <v>-</v>
      </c>
      <c r="BL25" s="415" t="str">
        <f>IFERROR(BP25*'Energy &amp; GHG'!$Y$27,"-")</f>
        <v>-</v>
      </c>
      <c r="BM25" s="416" t="str">
        <f>IFERROR(BP25*'Energy &amp; GHG'!$Z$27,"-")</f>
        <v>-</v>
      </c>
      <c r="BN25" s="397" t="str">
        <f>IF(SUMIF(Processwise_energy_distribution!$B$15:$B$68,$B25,Processwise_energy_distribution!BN$15:BN$69)=0,"-",SUMIF(Processwise_energy_distribution!$B$15:$B$68,$B25,Processwise_energy_distribution!BN$15:BN$69))</f>
        <v>-</v>
      </c>
      <c r="BO25" s="397" t="str">
        <f>IF(SUMIF(Processwise_energy_distribution!$B$15:$B$68,$B25,Processwise_energy_distribution!BO$15:BO$69)=0,"-",SUMIF(Processwise_energy_distribution!$B$15:$B$68,$B25,Processwise_energy_distribution!BO$15:BO$69))</f>
        <v>-</v>
      </c>
      <c r="BP25" s="417" t="str">
        <f>IF(SUMIF(Processwise_energy_distribution!$B$15:$B$68,$B25,Processwise_energy_distribution!BP$15:BP$69)=0,"-",SUMIF(Processwise_energy_distribution!$B$15:$B$68,$B25,Processwise_energy_distribution!BP$15:BP$69))</f>
        <v>-</v>
      </c>
      <c r="BQ25" s="418" t="str">
        <f>IFERROR(BV25*'Energy &amp; GHG'!$X$28,"-")</f>
        <v>-</v>
      </c>
      <c r="BR25" s="415" t="str">
        <f>IFERROR(BV25*'Energy &amp; GHG'!$Y$28,"-")</f>
        <v>-</v>
      </c>
      <c r="BS25" s="416" t="str">
        <f>IFERROR(BV25*'Energy &amp; GHG'!$Z$28,"-")</f>
        <v>-</v>
      </c>
      <c r="BT25" s="397" t="str">
        <f>IF(SUMIF(Processwise_energy_distribution!$B$15:$B$68,$B25,Processwise_energy_distribution!BT$15:BT$69)=0,"-",SUMIF(Processwise_energy_distribution!$B$15:$B$68,$B25,Processwise_energy_distribution!BT$15:BT$69))</f>
        <v>-</v>
      </c>
      <c r="BU25" s="397" t="str">
        <f>IF(SUMIF(Processwise_energy_distribution!$B$15:$B$68,$B25,Processwise_energy_distribution!BU$15:BU$69)=0,"-",SUMIF(Processwise_energy_distribution!$B$15:$B$68,$B25,Processwise_energy_distribution!BU$15:BU$69))</f>
        <v>-</v>
      </c>
      <c r="BV25" s="417" t="str">
        <f>IF(SUMIF(Processwise_energy_distribution!$B$15:$B$68,$B25,Processwise_energy_distribution!BV$15:BV$69)=0,"-",SUMIF(Processwise_energy_distribution!$B$15:$B$68,$B25,Processwise_energy_distribution!BV$15:BV$69))</f>
        <v>-</v>
      </c>
      <c r="BW25" s="418">
        <f t="shared" ref="BW25:CA25" si="15">IF(SUM(C25,I25,O25,U25,AA25,AG25,AM25,AS25,AY25,BE25,BK25,BQ25)=0,"-",SUM(C25,I25,O25,U25,AA25,AG25,AM25,AS25,AY25,BE25,BK25,BQ25))</f>
        <v>183.03468081721627</v>
      </c>
      <c r="BX25" s="415">
        <f t="shared" si="15"/>
        <v>4034.9091408518793</v>
      </c>
      <c r="BY25" s="416">
        <f t="shared" si="15"/>
        <v>58.056178330903805</v>
      </c>
      <c r="BZ25" s="420" t="str">
        <f t="shared" si="15"/>
        <v>-</v>
      </c>
      <c r="CA25" s="421" t="str">
        <f t="shared" si="15"/>
        <v>-</v>
      </c>
      <c r="CB25" s="422">
        <f t="shared" si="1"/>
        <v>6.4243997290788267E-3</v>
      </c>
      <c r="CC25" s="423">
        <f t="shared" si="2"/>
        <v>6.8177191357369814E-3</v>
      </c>
      <c r="CD25" s="424">
        <f t="shared" si="3"/>
        <v>6.2908876441643141E-3</v>
      </c>
      <c r="CE25" s="425" t="str">
        <f t="shared" si="4"/>
        <v>-</v>
      </c>
      <c r="CF25" s="426" t="str">
        <f t="shared" si="5"/>
        <v>-</v>
      </c>
      <c r="CG25" s="412"/>
      <c r="CH25" s="412"/>
      <c r="CI25" s="412"/>
      <c r="CJ25" s="412"/>
      <c r="CK25" s="412"/>
    </row>
    <row r="26" spans="1:89" ht="15">
      <c r="A26" s="1064">
        <v>12</v>
      </c>
      <c r="B26" s="1065" t="s">
        <v>291</v>
      </c>
      <c r="C26" s="414">
        <f>IF(IFERROR(H26*'Energy &amp; GHG'!$X$17,"-")=0,"-",IFERROR(H26*'Energy &amp; GHG'!$X$17,"-"))</f>
        <v>3.0156450759579774</v>
      </c>
      <c r="D26" s="415">
        <f>IF(IFERROR(H26*'Energy &amp; GHG'!$Y$17,"-")=0,"-",IFERROR(H26*'Energy &amp; GHG'!$Y$17,"-"))</f>
        <v>561.48439271408051</v>
      </c>
      <c r="E26" s="416">
        <f>IFERROR(H26*'Energy &amp; GHG'!$Z$17,"-")</f>
        <v>5.4999622099614545</v>
      </c>
      <c r="F26" s="397" t="str">
        <f>IF(SUMIF(Processwise_energy_distribution!$B$15:$B$68,$B26,Processwise_energy_distribution!F$15:F$69)=0,"-",SUMIF(Processwise_energy_distribution!$B$15:$B$68,$B26,Processwise_energy_distribution!F$15:F$69))</f>
        <v>-</v>
      </c>
      <c r="G26" s="397" t="str">
        <f>IF(SUMIF(Processwise_energy_distribution!$B$15:$B$68,$B26,Processwise_energy_distribution!G$15:G$69)=0,"-",SUMIF(Processwise_energy_distribution!$B$15:$B$68,$B26,Processwise_energy_distribution!G$15:G$69))</f>
        <v>-</v>
      </c>
      <c r="H26" s="417">
        <f>IF(SUMIF(Processwise_energy_distribution!$B$15:$B$68,$B26,Processwise_energy_distribution!H$15:H$69)=0,"-",SUMIF(Processwise_energy_distribution!$B$15:$B$68,$B26,Processwise_energy_distribution!H$15:H$69))</f>
        <v>570</v>
      </c>
      <c r="I26" s="418">
        <f>IFERROR(N26*'Energy &amp; GHG'!$X$18,"-")</f>
        <v>17.908346434521434</v>
      </c>
      <c r="J26" s="415">
        <f>IFERROR(N26*'Energy &amp; GHG'!$Y$18,"-")</f>
        <v>508.52242063026495</v>
      </c>
      <c r="K26" s="416">
        <f>IFERROR(N26*'Energy &amp; GHG'!$Z$18,"-")</f>
        <v>3.5692329352136474</v>
      </c>
      <c r="L26" s="397" t="str">
        <f>IF(SUMIF(Processwise_energy_distribution!$B$15:$B$68,$B26,Processwise_energy_distribution!L$15:L$69)=0,"-",SUMIF(Processwise_energy_distribution!$B$15:$B$68,$B26,Processwise_energy_distribution!L$15:L$69))</f>
        <v>-</v>
      </c>
      <c r="M26" s="397" t="str">
        <f>IF(SUMIF(Processwise_energy_distribution!$B$15:$B$68,$B26,Processwise_energy_distribution!M$15:M$69)=0,"-",SUMIF(Processwise_energy_distribution!$B$15:$B$68,$B26,Processwise_energy_distribution!M$15:M$69))</f>
        <v>-</v>
      </c>
      <c r="N26" s="417">
        <f>IF(SUMIF(Processwise_energy_distribution!$B$15:$B$68,$B26,Processwise_energy_distribution!N$15:N$69)=0,"-",SUMIF(Processwise_energy_distribution!$B$15:$B$68,$B26,Processwise_energy_distribution!N$15:N$69))</f>
        <v>530</v>
      </c>
      <c r="O26" s="418">
        <f>IFERROR(T26*'Energy &amp; GHG'!$X$19,"-")</f>
        <v>3.9372928761134744</v>
      </c>
      <c r="P26" s="415">
        <f>IFERROR(T26*'Energy &amp; GHG'!$Y$19,"-")</f>
        <v>593.14358239123794</v>
      </c>
      <c r="Q26" s="416">
        <f>IFERROR(T26*'Energy &amp; GHG'!$Z$19,"-")</f>
        <v>2.9191247326486001</v>
      </c>
      <c r="R26" s="397" t="str">
        <f>IF(SUMIF(Processwise_energy_distribution!$B$15:$B$68,$B26,Processwise_energy_distribution!R$15:R$69)=0,"-",SUMIF(Processwise_energy_distribution!$B$15:$B$68,$B26,Processwise_energy_distribution!R$15:R$69))</f>
        <v>-</v>
      </c>
      <c r="S26" s="397" t="str">
        <f>IF(SUMIF(Processwise_energy_distribution!$B$15:$B$68,$B26,Processwise_energy_distribution!S$15:S$69)=0,"-",SUMIF(Processwise_energy_distribution!$B$15:$B$68,$B26,Processwise_energy_distribution!S$15:S$69))</f>
        <v>-</v>
      </c>
      <c r="T26" s="417">
        <f>IF(SUMIF(Processwise_energy_distribution!$B$15:$B$68,$B26,Processwise_energy_distribution!T$15:T$69)=0,"-",SUMIF(Processwise_energy_distribution!$B$15:$B$68,$B26,Processwise_energy_distribution!T$15:T$69))</f>
        <v>600</v>
      </c>
      <c r="U26" s="418">
        <f>IFERROR(Z26*'Energy &amp; GHG'!$X$20,"-")</f>
        <v>47.067825360145527</v>
      </c>
      <c r="V26" s="415">
        <f>IFERROR(Z26*'Energy &amp; GHG'!$Y$20,"-")</f>
        <v>478.78890309258077</v>
      </c>
      <c r="W26" s="416">
        <f>IFERROR(Z26*'Energy &amp; GHG'!$Z$20,"-")</f>
        <v>4.1432715472737103</v>
      </c>
      <c r="X26" s="397" t="str">
        <f>IF(SUMIF(Processwise_energy_distribution!$B$15:$B$68,$B26,Processwise_energy_distribution!X$15:X$69)=0,"-",SUMIF(Processwise_energy_distribution!$B$15:$B$68,$B26,Processwise_energy_distribution!X$15:X$69))</f>
        <v>-</v>
      </c>
      <c r="Y26" s="397" t="str">
        <f>IF(SUMIF(Processwise_energy_distribution!$B$15:$B$68,$B26,Processwise_energy_distribution!Y$15:Y$69)=0,"-",SUMIF(Processwise_energy_distribution!$B$15:$B$68,$B26,Processwise_energy_distribution!Y$15:Y$69))</f>
        <v>-</v>
      </c>
      <c r="Z26" s="417">
        <f>IF(SUMIF(Processwise_energy_distribution!$B$15:$B$68,$B26,Processwise_energy_distribution!Z$15:Z$69)=0,"-",SUMIF(Processwise_energy_distribution!$B$15:$B$68,$B26,Processwise_energy_distribution!Z$15:Z$69))</f>
        <v>530</v>
      </c>
      <c r="AA26" s="418">
        <f>IFERROR(AF26*'Energy &amp; GHG'!$X$21,"-")</f>
        <v>28.659780530384907</v>
      </c>
      <c r="AB26" s="415">
        <f>IFERROR(AF26*'Energy &amp; GHG'!$Y$21,"-")</f>
        <v>374.55744450910299</v>
      </c>
      <c r="AC26" s="416">
        <f>IFERROR(AF26*'Energy &amp; GHG'!$Z$21,"-")</f>
        <v>6.7827749605120964</v>
      </c>
      <c r="AD26" s="397" t="str">
        <f>IF(SUMIF(Processwise_energy_distribution!$B$15:$B$68,$B26,Processwise_energy_distribution!AD$15:AD$69)=0,"-",SUMIF(Processwise_energy_distribution!$B$15:$B$68,$B26,Processwise_energy_distribution!AD$15:AD$69))</f>
        <v>-</v>
      </c>
      <c r="AE26" s="397" t="str">
        <f>IF(SUMIF(Processwise_energy_distribution!$B$15:$B$68,$B26,Processwise_energy_distribution!AE$15:AE$69)=0,"-",SUMIF(Processwise_energy_distribution!$B$15:$B$68,$B26,Processwise_energy_distribution!AE$15:AE$69))</f>
        <v>-</v>
      </c>
      <c r="AF26" s="417">
        <f>IF(SUMIF(Processwise_energy_distribution!$B$15:$B$68,$B26,Processwise_energy_distribution!AF$15:AF$69)=0,"-",SUMIF(Processwise_energy_distribution!$B$15:$B$68,$B26,Processwise_energy_distribution!AF$15:AF$69))</f>
        <v>410</v>
      </c>
      <c r="AG26" s="418">
        <f>IFERROR(AL26*'Energy &amp; GHG'!$X$22,"-")</f>
        <v>22.795517480096919</v>
      </c>
      <c r="AH26" s="415">
        <f>IFERROR(AL26*'Energy &amp; GHG'!$Y$22,"-")</f>
        <v>376.96867428175841</v>
      </c>
      <c r="AI26" s="416">
        <f>IFERROR(AL26*'Energy &amp; GHG'!$Z$22,"-")</f>
        <v>10.235808238144687</v>
      </c>
      <c r="AJ26" s="397" t="str">
        <f>IF(SUMIF(Processwise_energy_distribution!$B$15:$B$68,$B26,Processwise_energy_distribution!AJ$15:AJ$69)=0,"-",SUMIF(Processwise_energy_distribution!$B$15:$B$68,$B26,Processwise_energy_distribution!AJ$15:AJ$69))</f>
        <v>-</v>
      </c>
      <c r="AK26" s="397" t="str">
        <f>IF(SUMIF(Processwise_energy_distribution!$B$15:$B$68,$B26,Processwise_energy_distribution!AK$15:AK$69)=0,"-",SUMIF(Processwise_energy_distribution!$B$15:$B$68,$B26,Processwise_energy_distribution!AK$15:AK$69))</f>
        <v>-</v>
      </c>
      <c r="AL26" s="417">
        <f>IF(SUMIF(Processwise_energy_distribution!$B$15:$B$68,$B26,Processwise_energy_distribution!AL$15:AL$69)=0,"-",SUMIF(Processwise_energy_distribution!$B$15:$B$68,$B26,Processwise_energy_distribution!AL$15:AL$69))</f>
        <v>410</v>
      </c>
      <c r="AM26" s="418">
        <f>IFERROR(AR26*'Energy &amp; GHG'!$X$23,"-")</f>
        <v>35.610223383356619</v>
      </c>
      <c r="AN26" s="415">
        <f>IFERROR(AR26*'Energy &amp; GHG'!$Y$23,"-")</f>
        <v>366.77550276444498</v>
      </c>
      <c r="AO26" s="416">
        <f>IFERROR(AR26*'Energy &amp; GHG'!$Z$23,"-")</f>
        <v>7.6142738521983917</v>
      </c>
      <c r="AP26" s="397" t="str">
        <f>IF(SUMIF(Processwise_energy_distribution!$B$15:$B$68,$B26,Processwise_energy_distribution!AP$15:AP$69)=0,"-",SUMIF(Processwise_energy_distribution!$B$15:$B$68,$B26,Processwise_energy_distribution!AP$15:AP$69))</f>
        <v>-</v>
      </c>
      <c r="AQ26" s="397" t="str">
        <f>IF(SUMIF(Processwise_energy_distribution!$B$15:$B$68,$B26,Processwise_energy_distribution!AQ$15:AQ$69)=0,"-",SUMIF(Processwise_energy_distribution!$B$15:$B$68,$B26,Processwise_energy_distribution!AQ$15:AQ$69))</f>
        <v>-</v>
      </c>
      <c r="AR26" s="417">
        <f>IF(SUMIF(Processwise_energy_distribution!$B$15:$B$68,$B26,Processwise_energy_distribution!AR$15:AR$69)=0,"-",SUMIF(Processwise_energy_distribution!$B$15:$B$68,$B26,Processwise_energy_distribution!AR$15:AR$69))</f>
        <v>410</v>
      </c>
      <c r="AS26" s="418">
        <f>IFERROR(AX26*'Energy &amp; GHG'!$X$24,"-")</f>
        <v>8.7945488721804512</v>
      </c>
      <c r="AT26" s="415">
        <f>IFERROR(AX26*'Energy &amp; GHG'!$Y$24,"-")</f>
        <v>367.43978696741851</v>
      </c>
      <c r="AU26" s="416">
        <f>IFERROR(AX26*'Energy &amp; GHG'!$Z$24,"-")</f>
        <v>13.765664160401002</v>
      </c>
      <c r="AV26" s="397" t="str">
        <f>IF(SUMIF(Processwise_energy_distribution!$B$15:$B$68,$B26,Processwise_energy_distribution!AV$15:AV$69)=0,"-",SUMIF(Processwise_energy_distribution!$B$15:$B$68,$B26,Processwise_energy_distribution!AV$15:AV$69))</f>
        <v>-</v>
      </c>
      <c r="AW26" s="397" t="str">
        <f>IF(SUMIF(Processwise_energy_distribution!$B$15:$B$68,$B26,Processwise_energy_distribution!AW$15:AW$69)=0,"-",SUMIF(Processwise_energy_distribution!$B$15:$B$68,$B26,Processwise_energy_distribution!AW$15:AW$69))</f>
        <v>-</v>
      </c>
      <c r="AX26" s="417">
        <f>IF(SUMIF(Processwise_energy_distribution!$B$15:$B$68,$B26,Processwise_energy_distribution!AX$15:AX$69)=0,"-",SUMIF(Processwise_energy_distribution!$B$15:$B$68,$B26,Processwise_energy_distribution!AX$15:AX$69))</f>
        <v>390</v>
      </c>
      <c r="AY26" s="418" t="str">
        <f>IFERROR(BD26*'Energy &amp; GHG'!$X$25,"-")</f>
        <v>-</v>
      </c>
      <c r="AZ26" s="415" t="str">
        <f>IFERROR(BD26*'Energy &amp; GHG'!$Y$25,"-")</f>
        <v>-</v>
      </c>
      <c r="BA26" s="416" t="str">
        <f>IFERROR(BD26*'Energy &amp; GHG'!$Z$25,"-")</f>
        <v>-</v>
      </c>
      <c r="BB26" s="397" t="str">
        <f>IF(SUMIF(Processwise_energy_distribution!$B$15:$B$68,$B26,Processwise_energy_distribution!BB$15:BB$69)=0,"-",SUMIF(Processwise_energy_distribution!$B$15:$B$68,$B26,Processwise_energy_distribution!BB$15:BB$69))</f>
        <v>-</v>
      </c>
      <c r="BC26" s="397" t="str">
        <f>IF(SUMIF(Processwise_energy_distribution!$B$15:$B$68,$B26,Processwise_energy_distribution!BC$15:BC$69)=0,"-",SUMIF(Processwise_energy_distribution!$B$15:$B$68,$B26,Processwise_energy_distribution!BC$15:BC$69))</f>
        <v>-</v>
      </c>
      <c r="BD26" s="417" t="str">
        <f>IF(SUMIF(Processwise_energy_distribution!$B$15:$B$68,$B26,Processwise_energy_distribution!BD$15:BD$69)=0,"-",SUMIF(Processwise_energy_distribution!$B$15:$B$68,$B26,Processwise_energy_distribution!BD$15:BD$69))</f>
        <v>-</v>
      </c>
      <c r="BE26" s="418" t="str">
        <f>IFERROR(BJ26*'Energy &amp; GHG'!$X$26,"-")</f>
        <v>-</v>
      </c>
      <c r="BF26" s="415" t="str">
        <f>IFERROR(BJ26*'Energy &amp; GHG'!$Y$26,"-")</f>
        <v>-</v>
      </c>
      <c r="BG26" s="416" t="str">
        <f>IFERROR(BJ26*'Energy &amp; GHG'!$Z$26,"-")</f>
        <v>-</v>
      </c>
      <c r="BH26" s="397" t="str">
        <f>IF(SUMIF(Processwise_energy_distribution!$B$15:$B$68,$B26,Processwise_energy_distribution!BH$15:BH$69)=0,"-",SUMIF(Processwise_energy_distribution!$B$15:$B$68,$B26,Processwise_energy_distribution!BH$15:BH$69))</f>
        <v>-</v>
      </c>
      <c r="BI26" s="397" t="str">
        <f>IF(SUMIF(Processwise_energy_distribution!$B$15:$B$68,$B26,Processwise_energy_distribution!BI$15:BI$69)=0,"-",SUMIF(Processwise_energy_distribution!$B$15:$B$68,$B26,Processwise_energy_distribution!BI$15:BI$69))</f>
        <v>-</v>
      </c>
      <c r="BJ26" s="417" t="str">
        <f>IF(SUMIF(Processwise_energy_distribution!$B$15:$B$68,$B26,Processwise_energy_distribution!BJ$15:BJ$69)=0,"-",SUMIF(Processwise_energy_distribution!$B$15:$B$68,$B26,Processwise_energy_distribution!BJ$15:BJ$69))</f>
        <v>-</v>
      </c>
      <c r="BK26" s="418" t="str">
        <f>IFERROR(BP26*'Energy &amp; GHG'!$X$27,"-")</f>
        <v>-</v>
      </c>
      <c r="BL26" s="415" t="str">
        <f>IFERROR(BP26*'Energy &amp; GHG'!$Y$27,"-")</f>
        <v>-</v>
      </c>
      <c r="BM26" s="416" t="str">
        <f>IFERROR(BP26*'Energy &amp; GHG'!$Z$27,"-")</f>
        <v>-</v>
      </c>
      <c r="BN26" s="397" t="str">
        <f>IF(SUMIF(Processwise_energy_distribution!$B$15:$B$68,$B26,Processwise_energy_distribution!BN$15:BN$69)=0,"-",SUMIF(Processwise_energy_distribution!$B$15:$B$68,$B26,Processwise_energy_distribution!BN$15:BN$69))</f>
        <v>-</v>
      </c>
      <c r="BO26" s="397" t="str">
        <f>IF(SUMIF(Processwise_energy_distribution!$B$15:$B$68,$B26,Processwise_energy_distribution!BO$15:BO$69)=0,"-",SUMIF(Processwise_energy_distribution!$B$15:$B$68,$B26,Processwise_energy_distribution!BO$15:BO$69))</f>
        <v>-</v>
      </c>
      <c r="BP26" s="417" t="str">
        <f>IF(SUMIF(Processwise_energy_distribution!$B$15:$B$68,$B26,Processwise_energy_distribution!BP$15:BP$69)=0,"-",SUMIF(Processwise_energy_distribution!$B$15:$B$68,$B26,Processwise_energy_distribution!BP$15:BP$69))</f>
        <v>-</v>
      </c>
      <c r="BQ26" s="418" t="str">
        <f>IFERROR(BV26*'Energy &amp; GHG'!$X$28,"-")</f>
        <v>-</v>
      </c>
      <c r="BR26" s="415" t="str">
        <f>IFERROR(BV26*'Energy &amp; GHG'!$Y$28,"-")</f>
        <v>-</v>
      </c>
      <c r="BS26" s="416" t="str">
        <f>IFERROR(BV26*'Energy &amp; GHG'!$Z$28,"-")</f>
        <v>-</v>
      </c>
      <c r="BT26" s="397" t="str">
        <f>IF(SUMIF(Processwise_energy_distribution!$B$15:$B$68,$B26,Processwise_energy_distribution!BT$15:BT$69)=0,"-",SUMIF(Processwise_energy_distribution!$B$15:$B$68,$B26,Processwise_energy_distribution!BT$15:BT$69))</f>
        <v>-</v>
      </c>
      <c r="BU26" s="397" t="str">
        <f>IF(SUMIF(Processwise_energy_distribution!$B$15:$B$68,$B26,Processwise_energy_distribution!BU$15:BU$69)=0,"-",SUMIF(Processwise_energy_distribution!$B$15:$B$68,$B26,Processwise_energy_distribution!BU$15:BU$69))</f>
        <v>-</v>
      </c>
      <c r="BV26" s="417" t="str">
        <f>IF(SUMIF(Processwise_energy_distribution!$B$15:$B$68,$B26,Processwise_energy_distribution!BV$15:BV$69)=0,"-",SUMIF(Processwise_energy_distribution!$B$15:$B$68,$B26,Processwise_energy_distribution!BV$15:BV$69))</f>
        <v>-</v>
      </c>
      <c r="BW26" s="418">
        <f t="shared" ref="BW26:CA26" si="16">IF(SUM(C26,I26,O26,U26,AA26,AG26,AM26,AS26,AY26,BE26,BK26,BQ26)=0,"-",SUM(C26,I26,O26,U26,AA26,AG26,AM26,AS26,AY26,BE26,BK26,BQ26))</f>
        <v>167.78918001275733</v>
      </c>
      <c r="BX26" s="415">
        <f t="shared" si="16"/>
        <v>3627.680707350889</v>
      </c>
      <c r="BY26" s="416">
        <f t="shared" si="16"/>
        <v>54.530112636353593</v>
      </c>
      <c r="BZ26" s="420" t="str">
        <f t="shared" si="16"/>
        <v>-</v>
      </c>
      <c r="CA26" s="421" t="str">
        <f t="shared" si="16"/>
        <v>-</v>
      </c>
      <c r="CB26" s="422">
        <f t="shared" si="1"/>
        <v>5.8892924433964705E-3</v>
      </c>
      <c r="CC26" s="423">
        <f t="shared" si="2"/>
        <v>6.1296319975196059E-3</v>
      </c>
      <c r="CD26" s="424">
        <f t="shared" si="3"/>
        <v>5.9088080146040287E-3</v>
      </c>
      <c r="CE26" s="425" t="str">
        <f t="shared" si="4"/>
        <v>-</v>
      </c>
      <c r="CF26" s="426" t="str">
        <f t="shared" si="5"/>
        <v>-</v>
      </c>
      <c r="CG26" s="412"/>
      <c r="CH26" s="412"/>
      <c r="CI26" s="412"/>
      <c r="CJ26" s="412"/>
      <c r="CK26" s="412"/>
    </row>
    <row r="27" spans="1:89" ht="15">
      <c r="A27" s="1066">
        <v>13</v>
      </c>
      <c r="B27" s="1065" t="s">
        <v>292</v>
      </c>
      <c r="C27" s="432" t="str">
        <f>IF(IFERROR(H27*'Energy &amp; GHG'!$X$17,"-")=0,"-",IFERROR(H27*'Energy &amp; GHG'!$X$17,"-"))</f>
        <v>-</v>
      </c>
      <c r="D27" s="433" t="str">
        <f>IF(IFERROR(H27*'Energy &amp; GHG'!$Y$17,"-")=0,"-",IFERROR(H27*'Energy &amp; GHG'!$Y$17,"-"))</f>
        <v>-</v>
      </c>
      <c r="E27" s="434" t="str">
        <f>IFERROR(H27*'Energy &amp; GHG'!$Z$17,"-")</f>
        <v>-</v>
      </c>
      <c r="F27" s="435" t="str">
        <f>IF(SUMIF(Processwise_energy_distribution!$B$15:$B$68,$B27,Processwise_energy_distribution!F$15:F$69)=0,"-",SUMIF(Processwise_energy_distribution!$B$15:$B$68,$B27,Processwise_energy_distribution!F$15:F$69))</f>
        <v>-</v>
      </c>
      <c r="G27" s="435" t="str">
        <f>IF(SUMIF(Processwise_energy_distribution!$B$15:$B$68,$B27,Processwise_energy_distribution!G$15:G$69)=0,"-",SUMIF(Processwise_energy_distribution!$B$15:$B$68,$B27,Processwise_energy_distribution!G$15:G$69))</f>
        <v>-</v>
      </c>
      <c r="H27" s="436" t="str">
        <f>IF(SUMIF(Processwise_energy_distribution!$B$15:$B$68,$B27,Processwise_energy_distribution!H$15:H$69)=0,"-",SUMIF(Processwise_energy_distribution!$B$15:$B$68,$B27,Processwise_energy_distribution!H$15:H$69))</f>
        <v>-</v>
      </c>
      <c r="I27" s="432" t="str">
        <f>IFERROR(N27*'Energy &amp; GHG'!$X$18,"-")</f>
        <v>-</v>
      </c>
      <c r="J27" s="433" t="str">
        <f>IFERROR(N27*'Energy &amp; GHG'!$Y$18,"-")</f>
        <v>-</v>
      </c>
      <c r="K27" s="434" t="str">
        <f>IFERROR(N27*'Energy &amp; GHG'!$Z$18,"-")</f>
        <v>-</v>
      </c>
      <c r="L27" s="435" t="str">
        <f>IF(SUMIF(Processwise_energy_distribution!$B$15:$B$68,$B27,Processwise_energy_distribution!L$15:L$69)=0,"-",SUMIF(Processwise_energy_distribution!$B$15:$B$68,$B27,Processwise_energy_distribution!L$15:L$69))</f>
        <v>-</v>
      </c>
      <c r="M27" s="435" t="str">
        <f>IF(SUMIF(Processwise_energy_distribution!$B$15:$B$68,$B27,Processwise_energy_distribution!M$15:M$69)=0,"-",SUMIF(Processwise_energy_distribution!$B$15:$B$68,$B27,Processwise_energy_distribution!M$15:M$69))</f>
        <v>-</v>
      </c>
      <c r="N27" s="436" t="str">
        <f>IF(SUMIF(Processwise_energy_distribution!$B$15:$B$68,$B27,Processwise_energy_distribution!N$15:N$69)=0,"-",SUMIF(Processwise_energy_distribution!$B$15:$B$68,$B27,Processwise_energy_distribution!N$15:N$69))</f>
        <v>-</v>
      </c>
      <c r="O27" s="432" t="str">
        <f>IFERROR(T27*'Energy &amp; GHG'!$X$19,"-")</f>
        <v>-</v>
      </c>
      <c r="P27" s="433" t="str">
        <f>IFERROR(T27*'Energy &amp; GHG'!$Y$19,"-")</f>
        <v>-</v>
      </c>
      <c r="Q27" s="434" t="str">
        <f>IFERROR(T27*'Energy &amp; GHG'!$Z$19,"-")</f>
        <v>-</v>
      </c>
      <c r="R27" s="435" t="str">
        <f>IF(SUMIF(Processwise_energy_distribution!$B$15:$B$68,$B27,Processwise_energy_distribution!R$15:R$69)=0,"-",SUMIF(Processwise_energy_distribution!$B$15:$B$68,$B27,Processwise_energy_distribution!R$15:R$69))</f>
        <v>-</v>
      </c>
      <c r="S27" s="435" t="str">
        <f>IF(SUMIF(Processwise_energy_distribution!$B$15:$B$68,$B27,Processwise_energy_distribution!S$15:S$69)=0,"-",SUMIF(Processwise_energy_distribution!$B$15:$B$68,$B27,Processwise_energy_distribution!S$15:S$69))</f>
        <v>-</v>
      </c>
      <c r="T27" s="436" t="str">
        <f>IF(SUMIF(Processwise_energy_distribution!$B$15:$B$68,$B27,Processwise_energy_distribution!T$15:T$69)=0,"-",SUMIF(Processwise_energy_distribution!$B$15:$B$68,$B27,Processwise_energy_distribution!T$15:T$69))</f>
        <v>-</v>
      </c>
      <c r="U27" s="432" t="str">
        <f>IFERROR(Z27*'Energy &amp; GHG'!$X$20,"-")</f>
        <v>-</v>
      </c>
      <c r="V27" s="433" t="str">
        <f>IFERROR(Z27*'Energy &amp; GHG'!$Y$20,"-")</f>
        <v>-</v>
      </c>
      <c r="W27" s="434" t="str">
        <f>IFERROR(Z27*'Energy &amp; GHG'!$Z$20,"-")</f>
        <v>-</v>
      </c>
      <c r="X27" s="435" t="str">
        <f>IF(SUMIF(Processwise_energy_distribution!$B$15:$B$68,$B27,Processwise_energy_distribution!X$15:X$69)=0,"-",SUMIF(Processwise_energy_distribution!$B$15:$B$68,$B27,Processwise_energy_distribution!X$15:X$69))</f>
        <v>-</v>
      </c>
      <c r="Y27" s="435" t="str">
        <f>IF(SUMIF(Processwise_energy_distribution!$B$15:$B$68,$B27,Processwise_energy_distribution!Y$15:Y$69)=0,"-",SUMIF(Processwise_energy_distribution!$B$15:$B$68,$B27,Processwise_energy_distribution!Y$15:Y$69))</f>
        <v>-</v>
      </c>
      <c r="Z27" s="436" t="str">
        <f>IF(SUMIF(Processwise_energy_distribution!$B$15:$B$68,$B27,Processwise_energy_distribution!Z$15:Z$69)=0,"-",SUMIF(Processwise_energy_distribution!$B$15:$B$68,$B27,Processwise_energy_distribution!Z$15:Z$69))</f>
        <v>-</v>
      </c>
      <c r="AA27" s="432" t="str">
        <f>IFERROR(AF27*'Energy &amp; GHG'!$X$21,"-")</f>
        <v>-</v>
      </c>
      <c r="AB27" s="433" t="str">
        <f>IFERROR(AF27*'Energy &amp; GHG'!$Y$21,"-")</f>
        <v>-</v>
      </c>
      <c r="AC27" s="434" t="str">
        <f>IFERROR(AF27*'Energy &amp; GHG'!$Z$21,"-")</f>
        <v>-</v>
      </c>
      <c r="AD27" s="435" t="str">
        <f>IF(SUMIF(Processwise_energy_distribution!$B$15:$B$68,$B27,Processwise_energy_distribution!AD$15:AD$69)=0,"-",SUMIF(Processwise_energy_distribution!$B$15:$B$68,$B27,Processwise_energy_distribution!AD$15:AD$69))</f>
        <v>-</v>
      </c>
      <c r="AE27" s="435" t="str">
        <f>IF(SUMIF(Processwise_energy_distribution!$B$15:$B$68,$B27,Processwise_energy_distribution!AE$15:AE$69)=0,"-",SUMIF(Processwise_energy_distribution!$B$15:$B$68,$B27,Processwise_energy_distribution!AE$15:AE$69))</f>
        <v>-</v>
      </c>
      <c r="AF27" s="436" t="str">
        <f>IF(SUMIF(Processwise_energy_distribution!$B$15:$B$68,$B27,Processwise_energy_distribution!AF$15:AF$69)=0,"-",SUMIF(Processwise_energy_distribution!$B$15:$B$68,$B27,Processwise_energy_distribution!AF$15:AF$69))</f>
        <v>-</v>
      </c>
      <c r="AG27" s="432" t="str">
        <f>IFERROR(AL27*'Energy &amp; GHG'!$X$22,"-")</f>
        <v>-</v>
      </c>
      <c r="AH27" s="433" t="str">
        <f>IFERROR(AL27*'Energy &amp; GHG'!$Y$22,"-")</f>
        <v>-</v>
      </c>
      <c r="AI27" s="434" t="str">
        <f>IFERROR(AL27*'Energy &amp; GHG'!$Z$22,"-")</f>
        <v>-</v>
      </c>
      <c r="AJ27" s="435" t="str">
        <f>IF(SUMIF(Processwise_energy_distribution!$B$15:$B$68,$B27,Processwise_energy_distribution!AJ$15:AJ$69)=0,"-",SUMIF(Processwise_energy_distribution!$B$15:$B$68,$B27,Processwise_energy_distribution!AJ$15:AJ$69))</f>
        <v>-</v>
      </c>
      <c r="AK27" s="435" t="str">
        <f>IF(SUMIF(Processwise_energy_distribution!$B$15:$B$68,$B27,Processwise_energy_distribution!AK$15:AK$69)=0,"-",SUMIF(Processwise_energy_distribution!$B$15:$B$68,$B27,Processwise_energy_distribution!AK$15:AK$69))</f>
        <v>-</v>
      </c>
      <c r="AL27" s="436" t="str">
        <f>IF(SUMIF(Processwise_energy_distribution!$B$15:$B$68,$B27,Processwise_energy_distribution!AL$15:AL$69)=0,"-",SUMIF(Processwise_energy_distribution!$B$15:$B$68,$B27,Processwise_energy_distribution!AL$15:AL$69))</f>
        <v>-</v>
      </c>
      <c r="AM27" s="432" t="str">
        <f>IFERROR(AR27*'Energy &amp; GHG'!$X$23,"-")</f>
        <v>-</v>
      </c>
      <c r="AN27" s="433" t="str">
        <f>IFERROR(AR27*'Energy &amp; GHG'!$Y$23,"-")</f>
        <v>-</v>
      </c>
      <c r="AO27" s="434" t="str">
        <f>IFERROR(AR27*'Energy &amp; GHG'!$Z$23,"-")</f>
        <v>-</v>
      </c>
      <c r="AP27" s="435" t="str">
        <f>IF(SUMIF(Processwise_energy_distribution!$B$15:$B$68,$B27,Processwise_energy_distribution!AP$15:AP$69)=0,"-",SUMIF(Processwise_energy_distribution!$B$15:$B$68,$B27,Processwise_energy_distribution!AP$15:AP$69))</f>
        <v>-</v>
      </c>
      <c r="AQ27" s="435" t="str">
        <f>IF(SUMIF(Processwise_energy_distribution!$B$15:$B$68,$B27,Processwise_energy_distribution!AQ$15:AQ$69)=0,"-",SUMIF(Processwise_energy_distribution!$B$15:$B$68,$B27,Processwise_energy_distribution!AQ$15:AQ$69))</f>
        <v>-</v>
      </c>
      <c r="AR27" s="436" t="str">
        <f>IF(SUMIF(Processwise_energy_distribution!$B$15:$B$68,$B27,Processwise_energy_distribution!AR$15:AR$69)=0,"-",SUMIF(Processwise_energy_distribution!$B$15:$B$68,$B27,Processwise_energy_distribution!AR$15:AR$69))</f>
        <v>-</v>
      </c>
      <c r="AS27" s="432" t="str">
        <f>IFERROR(AX27*'Energy &amp; GHG'!$X$24,"-")</f>
        <v>-</v>
      </c>
      <c r="AT27" s="433" t="str">
        <f>IFERROR(AX27*'Energy &amp; GHG'!$Y$24,"-")</f>
        <v>-</v>
      </c>
      <c r="AU27" s="434" t="str">
        <f>IFERROR(AX27*'Energy &amp; GHG'!$Z$24,"-")</f>
        <v>-</v>
      </c>
      <c r="AV27" s="435" t="str">
        <f>IF(SUMIF(Processwise_energy_distribution!$B$15:$B$68,$B27,Processwise_energy_distribution!AV$15:AV$69)=0,"-",SUMIF(Processwise_energy_distribution!$B$15:$B$68,$B27,Processwise_energy_distribution!AV$15:AV$69))</f>
        <v>-</v>
      </c>
      <c r="AW27" s="435" t="str">
        <f>IF(SUMIF(Processwise_energy_distribution!$B$15:$B$68,$B27,Processwise_energy_distribution!AW$15:AW$69)=0,"-",SUMIF(Processwise_energy_distribution!$B$15:$B$68,$B27,Processwise_energy_distribution!AW$15:AW$69))</f>
        <v>-</v>
      </c>
      <c r="AX27" s="436" t="str">
        <f>IF(SUMIF(Processwise_energy_distribution!$B$15:$B$68,$B27,Processwise_energy_distribution!AX$15:AX$69)=0,"-",SUMIF(Processwise_energy_distribution!$B$15:$B$68,$B27,Processwise_energy_distribution!AX$15:AX$69))</f>
        <v>-</v>
      </c>
      <c r="AY27" s="432" t="str">
        <f>IFERROR(BD27*'Energy &amp; GHG'!$X$25,"-")</f>
        <v>-</v>
      </c>
      <c r="AZ27" s="433" t="str">
        <f>IFERROR(BD27*'Energy &amp; GHG'!$Y$25,"-")</f>
        <v>-</v>
      </c>
      <c r="BA27" s="434" t="str">
        <f>IFERROR(BD27*'Energy &amp; GHG'!$Z$25,"-")</f>
        <v>-</v>
      </c>
      <c r="BB27" s="435" t="str">
        <f>IF(SUMIF(Processwise_energy_distribution!$B$15:$B$68,$B27,Processwise_energy_distribution!BB$15:BB$69)=0,"-",SUMIF(Processwise_energy_distribution!$B$15:$B$68,$B27,Processwise_energy_distribution!BB$15:BB$69))</f>
        <v>-</v>
      </c>
      <c r="BC27" s="435" t="str">
        <f>IF(SUMIF(Processwise_energy_distribution!$B$15:$B$68,$B27,Processwise_energy_distribution!BC$15:BC$69)=0,"-",SUMIF(Processwise_energy_distribution!$B$15:$B$68,$B27,Processwise_energy_distribution!BC$15:BC$69))</f>
        <v>-</v>
      </c>
      <c r="BD27" s="436" t="str">
        <f>IF(SUMIF(Processwise_energy_distribution!$B$15:$B$68,$B27,Processwise_energy_distribution!BD$15:BD$69)=0,"-",SUMIF(Processwise_energy_distribution!$B$15:$B$68,$B27,Processwise_energy_distribution!BD$15:BD$69))</f>
        <v>-</v>
      </c>
      <c r="BE27" s="432" t="str">
        <f>IFERROR(BJ27*'Energy &amp; GHG'!$X$26,"-")</f>
        <v>-</v>
      </c>
      <c r="BF27" s="433" t="str">
        <f>IFERROR(BJ27*'Energy &amp; GHG'!$Y$26,"-")</f>
        <v>-</v>
      </c>
      <c r="BG27" s="434" t="str">
        <f>IFERROR(BJ27*'Energy &amp; GHG'!$Z$26,"-")</f>
        <v>-</v>
      </c>
      <c r="BH27" s="435" t="str">
        <f>IF(SUMIF(Processwise_energy_distribution!$B$15:$B$68,$B27,Processwise_energy_distribution!BH$15:BH$69)=0,"-",SUMIF(Processwise_energy_distribution!$B$15:$B$68,$B27,Processwise_energy_distribution!BH$15:BH$69))</f>
        <v>-</v>
      </c>
      <c r="BI27" s="435" t="str">
        <f>IF(SUMIF(Processwise_energy_distribution!$B$15:$B$68,$B27,Processwise_energy_distribution!BI$15:BI$69)=0,"-",SUMIF(Processwise_energy_distribution!$B$15:$B$68,$B27,Processwise_energy_distribution!BI$15:BI$69))</f>
        <v>-</v>
      </c>
      <c r="BJ27" s="436" t="str">
        <f>IF(SUMIF(Processwise_energy_distribution!$B$15:$B$68,$B27,Processwise_energy_distribution!BJ$15:BJ$69)=0,"-",SUMIF(Processwise_energy_distribution!$B$15:$B$68,$B27,Processwise_energy_distribution!BJ$15:BJ$69))</f>
        <v>-</v>
      </c>
      <c r="BK27" s="432" t="str">
        <f>IFERROR(BP27*'Energy &amp; GHG'!$X$27,"-")</f>
        <v>-</v>
      </c>
      <c r="BL27" s="433" t="str">
        <f>IFERROR(BP27*'Energy &amp; GHG'!$Y$27,"-")</f>
        <v>-</v>
      </c>
      <c r="BM27" s="434" t="str">
        <f>IFERROR(BP27*'Energy &amp; GHG'!$Z$27,"-")</f>
        <v>-</v>
      </c>
      <c r="BN27" s="435" t="str">
        <f>IF(SUMIF(Processwise_energy_distribution!$B$15:$B$68,$B27,Processwise_energy_distribution!BN$15:BN$69)=0,"-",SUMIF(Processwise_energy_distribution!$B$15:$B$68,$B27,Processwise_energy_distribution!BN$15:BN$69))</f>
        <v>-</v>
      </c>
      <c r="BO27" s="435" t="str">
        <f>IF(SUMIF(Processwise_energy_distribution!$B$15:$B$68,$B27,Processwise_energy_distribution!BO$15:BO$69)=0,"-",SUMIF(Processwise_energy_distribution!$B$15:$B$68,$B27,Processwise_energy_distribution!BO$15:BO$69))</f>
        <v>-</v>
      </c>
      <c r="BP27" s="436" t="str">
        <f>IF(SUMIF(Processwise_energy_distribution!$B$15:$B$68,$B27,Processwise_energy_distribution!BP$15:BP$69)=0,"-",SUMIF(Processwise_energy_distribution!$B$15:$B$68,$B27,Processwise_energy_distribution!BP$15:BP$69))</f>
        <v>-</v>
      </c>
      <c r="BQ27" s="432" t="str">
        <f>IFERROR(BV27*'Energy &amp; GHG'!$X$28,"-")</f>
        <v>-</v>
      </c>
      <c r="BR27" s="433" t="str">
        <f>IFERROR(BV27*'Energy &amp; GHG'!$Y$28,"-")</f>
        <v>-</v>
      </c>
      <c r="BS27" s="434" t="str">
        <f>IFERROR(BV27*'Energy &amp; GHG'!$Z$28,"-")</f>
        <v>-</v>
      </c>
      <c r="BT27" s="435" t="str">
        <f>IF(SUMIF(Processwise_energy_distribution!$B$15:$B$68,$B27,Processwise_energy_distribution!BT$15:BT$69)=0,"-",SUMIF(Processwise_energy_distribution!$B$15:$B$68,$B27,Processwise_energy_distribution!BT$15:BT$69))</f>
        <v>-</v>
      </c>
      <c r="BU27" s="435" t="str">
        <f>IF(SUMIF(Processwise_energy_distribution!$B$15:$B$68,$B27,Processwise_energy_distribution!BU$15:BU$69)=0,"-",SUMIF(Processwise_energy_distribution!$B$15:$B$68,$B27,Processwise_energy_distribution!BU$15:BU$69))</f>
        <v>-</v>
      </c>
      <c r="BV27" s="436" t="str">
        <f>IF(SUMIF(Processwise_energy_distribution!$B$15:$B$68,$B27,Processwise_energy_distribution!BV$15:BV$69)=0,"-",SUMIF(Processwise_energy_distribution!$B$15:$B$68,$B27,Processwise_energy_distribution!BV$15:BV$69))</f>
        <v>-</v>
      </c>
      <c r="BW27" s="438" t="str">
        <f t="shared" ref="BW27:CA27" si="17">IF(SUM(C27,I27,O27,U27,AA27,AG27,AM27,AS27,AY27,BE27,BK27,BQ27)=0,"-",SUM(C27,I27,O27,U27,AA27,AG27,AM27,AS27,AY27,BE27,BK27,BQ27))</f>
        <v>-</v>
      </c>
      <c r="BX27" s="433" t="str">
        <f t="shared" si="17"/>
        <v>-</v>
      </c>
      <c r="BY27" s="434" t="str">
        <f t="shared" si="17"/>
        <v>-</v>
      </c>
      <c r="BZ27" s="439" t="str">
        <f t="shared" si="17"/>
        <v>-</v>
      </c>
      <c r="CA27" s="440" t="str">
        <f t="shared" si="17"/>
        <v>-</v>
      </c>
      <c r="CB27" s="441" t="str">
        <f t="shared" si="1"/>
        <v>-</v>
      </c>
      <c r="CC27" s="442" t="str">
        <f t="shared" si="2"/>
        <v>-</v>
      </c>
      <c r="CD27" s="443" t="str">
        <f t="shared" si="3"/>
        <v>-</v>
      </c>
      <c r="CE27" s="444" t="str">
        <f t="shared" si="4"/>
        <v>-</v>
      </c>
      <c r="CF27" s="445" t="str">
        <f t="shared" si="5"/>
        <v>-</v>
      </c>
      <c r="CG27" s="412"/>
      <c r="CH27" s="412"/>
      <c r="CI27" s="412"/>
      <c r="CJ27" s="412"/>
      <c r="CK27" s="412"/>
    </row>
    <row r="28" spans="1:89" ht="15">
      <c r="A28" s="1064">
        <v>14</v>
      </c>
      <c r="B28" s="1065" t="s">
        <v>292</v>
      </c>
      <c r="C28" s="432" t="str">
        <f>IF(IFERROR(H28*'Energy &amp; GHG'!$X$17,"-")=0,"-",IFERROR(H28*'Energy &amp; GHG'!$X$17,"-"))</f>
        <v>-</v>
      </c>
      <c r="D28" s="433" t="str">
        <f>IF(IFERROR(H28*'Energy &amp; GHG'!$Y$17,"-")=0,"-",IFERROR(H28*'Energy &amp; GHG'!$Y$17,"-"))</f>
        <v>-</v>
      </c>
      <c r="E28" s="434" t="str">
        <f>IFERROR(H28*'Energy &amp; GHG'!$Z$17,"-")</f>
        <v>-</v>
      </c>
      <c r="F28" s="435" t="str">
        <f>IF(SUMIF(Processwise_energy_distribution!$B$15:$B$68,$B28,Processwise_energy_distribution!F$15:F$69)=0,"-",SUMIF(Processwise_energy_distribution!$B$15:$B$68,$B28,Processwise_energy_distribution!F$15:F$69))</f>
        <v>-</v>
      </c>
      <c r="G28" s="435" t="str">
        <f>IF(SUMIF(Processwise_energy_distribution!$B$15:$B$68,$B28,Processwise_energy_distribution!G$15:G$69)=0,"-",SUMIF(Processwise_energy_distribution!$B$15:$B$68,$B28,Processwise_energy_distribution!G$15:G$69))</f>
        <v>-</v>
      </c>
      <c r="H28" s="436" t="str">
        <f>IF(SUMIF(Processwise_energy_distribution!$B$15:$B$68,$B28,Processwise_energy_distribution!H$15:H$69)=0,"-",SUMIF(Processwise_energy_distribution!$B$15:$B$68,$B28,Processwise_energy_distribution!H$15:H$69))</f>
        <v>-</v>
      </c>
      <c r="I28" s="432" t="str">
        <f>IFERROR(N28*'Energy &amp; GHG'!$X$18,"-")</f>
        <v>-</v>
      </c>
      <c r="J28" s="433" t="str">
        <f>IFERROR(N28*'Energy &amp; GHG'!$Y$18,"-")</f>
        <v>-</v>
      </c>
      <c r="K28" s="434" t="str">
        <f>IFERROR(N28*'Energy &amp; GHG'!$Z$18,"-")</f>
        <v>-</v>
      </c>
      <c r="L28" s="435" t="str">
        <f>IF(SUMIF(Processwise_energy_distribution!$B$15:$B$68,$B28,Processwise_energy_distribution!L$15:L$69)=0,"-",SUMIF(Processwise_energy_distribution!$B$15:$B$68,$B28,Processwise_energy_distribution!L$15:L$69))</f>
        <v>-</v>
      </c>
      <c r="M28" s="435" t="str">
        <f>IF(SUMIF(Processwise_energy_distribution!$B$15:$B$68,$B28,Processwise_energy_distribution!M$15:M$69)=0,"-",SUMIF(Processwise_energy_distribution!$B$15:$B$68,$B28,Processwise_energy_distribution!M$15:M$69))</f>
        <v>-</v>
      </c>
      <c r="N28" s="436" t="str">
        <f>IF(SUMIF(Processwise_energy_distribution!$B$15:$B$68,$B28,Processwise_energy_distribution!N$15:N$69)=0,"-",SUMIF(Processwise_energy_distribution!$B$15:$B$68,$B28,Processwise_energy_distribution!N$15:N$69))</f>
        <v>-</v>
      </c>
      <c r="O28" s="432" t="str">
        <f>IFERROR(T28*'Energy &amp; GHG'!$X$19,"-")</f>
        <v>-</v>
      </c>
      <c r="P28" s="433" t="str">
        <f>IFERROR(T28*'Energy &amp; GHG'!$Y$19,"-")</f>
        <v>-</v>
      </c>
      <c r="Q28" s="434" t="str">
        <f>IFERROR(T28*'Energy &amp; GHG'!$Z$19,"-")</f>
        <v>-</v>
      </c>
      <c r="R28" s="435" t="str">
        <f>IF(SUMIF(Processwise_energy_distribution!$B$15:$B$68,$B28,Processwise_energy_distribution!R$15:R$69)=0,"-",SUMIF(Processwise_energy_distribution!$B$15:$B$68,$B28,Processwise_energy_distribution!R$15:R$69))</f>
        <v>-</v>
      </c>
      <c r="S28" s="435" t="str">
        <f>IF(SUMIF(Processwise_energy_distribution!$B$15:$B$68,$B28,Processwise_energy_distribution!S$15:S$69)=0,"-",SUMIF(Processwise_energy_distribution!$B$15:$B$68,$B28,Processwise_energy_distribution!S$15:S$69))</f>
        <v>-</v>
      </c>
      <c r="T28" s="436" t="str">
        <f>IF(SUMIF(Processwise_energy_distribution!$B$15:$B$68,$B28,Processwise_energy_distribution!T$15:T$69)=0,"-",SUMIF(Processwise_energy_distribution!$B$15:$B$68,$B28,Processwise_energy_distribution!T$15:T$69))</f>
        <v>-</v>
      </c>
      <c r="U28" s="432" t="str">
        <f>IFERROR(Z28*'Energy &amp; GHG'!$X$20,"-")</f>
        <v>-</v>
      </c>
      <c r="V28" s="433" t="str">
        <f>IFERROR(Z28*'Energy &amp; GHG'!$Y$20,"-")</f>
        <v>-</v>
      </c>
      <c r="W28" s="434" t="str">
        <f>IFERROR(Z28*'Energy &amp; GHG'!$Z$20,"-")</f>
        <v>-</v>
      </c>
      <c r="X28" s="435" t="str">
        <f>IF(SUMIF(Processwise_energy_distribution!$B$15:$B$68,$B28,Processwise_energy_distribution!X$15:X$69)=0,"-",SUMIF(Processwise_energy_distribution!$B$15:$B$68,$B28,Processwise_energy_distribution!X$15:X$69))</f>
        <v>-</v>
      </c>
      <c r="Y28" s="435" t="str">
        <f>IF(SUMIF(Processwise_energy_distribution!$B$15:$B$68,$B28,Processwise_energy_distribution!Y$15:Y$69)=0,"-",SUMIF(Processwise_energy_distribution!$B$15:$B$68,$B28,Processwise_energy_distribution!Y$15:Y$69))</f>
        <v>-</v>
      </c>
      <c r="Z28" s="436" t="str">
        <f>IF(SUMIF(Processwise_energy_distribution!$B$15:$B$68,$B28,Processwise_energy_distribution!Z$15:Z$69)=0,"-",SUMIF(Processwise_energy_distribution!$B$15:$B$68,$B28,Processwise_energy_distribution!Z$15:Z$69))</f>
        <v>-</v>
      </c>
      <c r="AA28" s="432" t="str">
        <f>IFERROR(AF28*'Energy &amp; GHG'!$X$21,"-")</f>
        <v>-</v>
      </c>
      <c r="AB28" s="433" t="str">
        <f>IFERROR(AF28*'Energy &amp; GHG'!$Y$21,"-")</f>
        <v>-</v>
      </c>
      <c r="AC28" s="434" t="str">
        <f>IFERROR(AF28*'Energy &amp; GHG'!$Z$21,"-")</f>
        <v>-</v>
      </c>
      <c r="AD28" s="435" t="str">
        <f>IF(SUMIF(Processwise_energy_distribution!$B$15:$B$68,$B28,Processwise_energy_distribution!AD$15:AD$69)=0,"-",SUMIF(Processwise_energy_distribution!$B$15:$B$68,$B28,Processwise_energy_distribution!AD$15:AD$69))</f>
        <v>-</v>
      </c>
      <c r="AE28" s="435" t="str">
        <f>IF(SUMIF(Processwise_energy_distribution!$B$15:$B$68,$B28,Processwise_energy_distribution!AE$15:AE$69)=0,"-",SUMIF(Processwise_energy_distribution!$B$15:$B$68,$B28,Processwise_energy_distribution!AE$15:AE$69))</f>
        <v>-</v>
      </c>
      <c r="AF28" s="436" t="str">
        <f>IF(SUMIF(Processwise_energy_distribution!$B$15:$B$68,$B28,Processwise_energy_distribution!AF$15:AF$69)=0,"-",SUMIF(Processwise_energy_distribution!$B$15:$B$68,$B28,Processwise_energy_distribution!AF$15:AF$69))</f>
        <v>-</v>
      </c>
      <c r="AG28" s="432" t="str">
        <f>IFERROR(AL28*'Energy &amp; GHG'!$X$22,"-")</f>
        <v>-</v>
      </c>
      <c r="AH28" s="433" t="str">
        <f>IFERROR(AL28*'Energy &amp; GHG'!$Y$22,"-")</f>
        <v>-</v>
      </c>
      <c r="AI28" s="434" t="str">
        <f>IFERROR(AL28*'Energy &amp; GHG'!$Z$22,"-")</f>
        <v>-</v>
      </c>
      <c r="AJ28" s="435" t="str">
        <f>IF(SUMIF(Processwise_energy_distribution!$B$15:$B$68,$B28,Processwise_energy_distribution!AJ$15:AJ$69)=0,"-",SUMIF(Processwise_energy_distribution!$B$15:$B$68,$B28,Processwise_energy_distribution!AJ$15:AJ$69))</f>
        <v>-</v>
      </c>
      <c r="AK28" s="435" t="str">
        <f>IF(SUMIF(Processwise_energy_distribution!$B$15:$B$68,$B28,Processwise_energy_distribution!AK$15:AK$69)=0,"-",SUMIF(Processwise_energy_distribution!$B$15:$B$68,$B28,Processwise_energy_distribution!AK$15:AK$69))</f>
        <v>-</v>
      </c>
      <c r="AL28" s="436" t="str">
        <f>IF(SUMIF(Processwise_energy_distribution!$B$15:$B$68,$B28,Processwise_energy_distribution!AL$15:AL$69)=0,"-",SUMIF(Processwise_energy_distribution!$B$15:$B$68,$B28,Processwise_energy_distribution!AL$15:AL$69))</f>
        <v>-</v>
      </c>
      <c r="AM28" s="432" t="str">
        <f>IFERROR(AR28*'Energy &amp; GHG'!$X$23,"-")</f>
        <v>-</v>
      </c>
      <c r="AN28" s="433" t="str">
        <f>IFERROR(AR28*'Energy &amp; GHG'!$Y$23,"-")</f>
        <v>-</v>
      </c>
      <c r="AO28" s="434" t="str">
        <f>IFERROR(AR28*'Energy &amp; GHG'!$Z$23,"-")</f>
        <v>-</v>
      </c>
      <c r="AP28" s="435" t="str">
        <f>IF(SUMIF(Processwise_energy_distribution!$B$15:$B$68,$B28,Processwise_energy_distribution!AP$15:AP$69)=0,"-",SUMIF(Processwise_energy_distribution!$B$15:$B$68,$B28,Processwise_energy_distribution!AP$15:AP$69))</f>
        <v>-</v>
      </c>
      <c r="AQ28" s="435" t="str">
        <f>IF(SUMIF(Processwise_energy_distribution!$B$15:$B$68,$B28,Processwise_energy_distribution!AQ$15:AQ$69)=0,"-",SUMIF(Processwise_energy_distribution!$B$15:$B$68,$B28,Processwise_energy_distribution!AQ$15:AQ$69))</f>
        <v>-</v>
      </c>
      <c r="AR28" s="436" t="str">
        <f>IF(SUMIF(Processwise_energy_distribution!$B$15:$B$68,$B28,Processwise_energy_distribution!AR$15:AR$69)=0,"-",SUMIF(Processwise_energy_distribution!$B$15:$B$68,$B28,Processwise_energy_distribution!AR$15:AR$69))</f>
        <v>-</v>
      </c>
      <c r="AS28" s="432" t="str">
        <f>IFERROR(AX28*'Energy &amp; GHG'!$X$24,"-")</f>
        <v>-</v>
      </c>
      <c r="AT28" s="433" t="str">
        <f>IFERROR(AX28*'Energy &amp; GHG'!$Y$24,"-")</f>
        <v>-</v>
      </c>
      <c r="AU28" s="434" t="str">
        <f>IFERROR(AX28*'Energy &amp; GHG'!$Z$24,"-")</f>
        <v>-</v>
      </c>
      <c r="AV28" s="435" t="str">
        <f>IF(SUMIF(Processwise_energy_distribution!$B$15:$B$68,$B28,Processwise_energy_distribution!AV$15:AV$69)=0,"-",SUMIF(Processwise_energy_distribution!$B$15:$B$68,$B28,Processwise_energy_distribution!AV$15:AV$69))</f>
        <v>-</v>
      </c>
      <c r="AW28" s="435" t="str">
        <f>IF(SUMIF(Processwise_energy_distribution!$B$15:$B$68,$B28,Processwise_energy_distribution!AW$15:AW$69)=0,"-",SUMIF(Processwise_energy_distribution!$B$15:$B$68,$B28,Processwise_energy_distribution!AW$15:AW$69))</f>
        <v>-</v>
      </c>
      <c r="AX28" s="436" t="str">
        <f>IF(SUMIF(Processwise_energy_distribution!$B$15:$B$68,$B28,Processwise_energy_distribution!AX$15:AX$69)=0,"-",SUMIF(Processwise_energy_distribution!$B$15:$B$68,$B28,Processwise_energy_distribution!AX$15:AX$69))</f>
        <v>-</v>
      </c>
      <c r="AY28" s="432" t="str">
        <f>IFERROR(BD28*'Energy &amp; GHG'!$X$25,"-")</f>
        <v>-</v>
      </c>
      <c r="AZ28" s="433" t="str">
        <f>IFERROR(BD28*'Energy &amp; GHG'!$Y$25,"-")</f>
        <v>-</v>
      </c>
      <c r="BA28" s="434" t="str">
        <f>IFERROR(BD28*'Energy &amp; GHG'!$Z$25,"-")</f>
        <v>-</v>
      </c>
      <c r="BB28" s="435" t="str">
        <f>IF(SUMIF(Processwise_energy_distribution!$B$15:$B$68,$B28,Processwise_energy_distribution!BB$15:BB$69)=0,"-",SUMIF(Processwise_energy_distribution!$B$15:$B$68,$B28,Processwise_energy_distribution!BB$15:BB$69))</f>
        <v>-</v>
      </c>
      <c r="BC28" s="435" t="str">
        <f>IF(SUMIF(Processwise_energy_distribution!$B$15:$B$68,$B28,Processwise_energy_distribution!BC$15:BC$69)=0,"-",SUMIF(Processwise_energy_distribution!$B$15:$B$68,$B28,Processwise_energy_distribution!BC$15:BC$69))</f>
        <v>-</v>
      </c>
      <c r="BD28" s="436" t="str">
        <f>IF(SUMIF(Processwise_energy_distribution!$B$15:$B$68,$B28,Processwise_energy_distribution!BD$15:BD$69)=0,"-",SUMIF(Processwise_energy_distribution!$B$15:$B$68,$B28,Processwise_energy_distribution!BD$15:BD$69))</f>
        <v>-</v>
      </c>
      <c r="BE28" s="432" t="str">
        <f>IFERROR(BJ28*'Energy &amp; GHG'!$X$26,"-")</f>
        <v>-</v>
      </c>
      <c r="BF28" s="433" t="str">
        <f>IFERROR(BJ28*'Energy &amp; GHG'!$Y$26,"-")</f>
        <v>-</v>
      </c>
      <c r="BG28" s="434" t="str">
        <f>IFERROR(BJ28*'Energy &amp; GHG'!$Z$26,"-")</f>
        <v>-</v>
      </c>
      <c r="BH28" s="435" t="str">
        <f>IF(SUMIF(Processwise_energy_distribution!$B$15:$B$68,$B28,Processwise_energy_distribution!BH$15:BH$69)=0,"-",SUMIF(Processwise_energy_distribution!$B$15:$B$68,$B28,Processwise_energy_distribution!BH$15:BH$69))</f>
        <v>-</v>
      </c>
      <c r="BI28" s="435" t="str">
        <f>IF(SUMIF(Processwise_energy_distribution!$B$15:$B$68,$B28,Processwise_energy_distribution!BI$15:BI$69)=0,"-",SUMIF(Processwise_energy_distribution!$B$15:$B$68,$B28,Processwise_energy_distribution!BI$15:BI$69))</f>
        <v>-</v>
      </c>
      <c r="BJ28" s="436" t="str">
        <f>IF(SUMIF(Processwise_energy_distribution!$B$15:$B$68,$B28,Processwise_energy_distribution!BJ$15:BJ$69)=0,"-",SUMIF(Processwise_energy_distribution!$B$15:$B$68,$B28,Processwise_energy_distribution!BJ$15:BJ$69))</f>
        <v>-</v>
      </c>
      <c r="BK28" s="432" t="str">
        <f>IFERROR(BP28*'Energy &amp; GHG'!$X$27,"-")</f>
        <v>-</v>
      </c>
      <c r="BL28" s="433" t="str">
        <f>IFERROR(BP28*'Energy &amp; GHG'!$Y$27,"-")</f>
        <v>-</v>
      </c>
      <c r="BM28" s="434" t="str">
        <f>IFERROR(BP28*'Energy &amp; GHG'!$Z$27,"-")</f>
        <v>-</v>
      </c>
      <c r="BN28" s="435" t="str">
        <f>IF(SUMIF(Processwise_energy_distribution!$B$15:$B$68,$B28,Processwise_energy_distribution!BN$15:BN$69)=0,"-",SUMIF(Processwise_energy_distribution!$B$15:$B$68,$B28,Processwise_energy_distribution!BN$15:BN$69))</f>
        <v>-</v>
      </c>
      <c r="BO28" s="435" t="str">
        <f>IF(SUMIF(Processwise_energy_distribution!$B$15:$B$68,$B28,Processwise_energy_distribution!BO$15:BO$69)=0,"-",SUMIF(Processwise_energy_distribution!$B$15:$B$68,$B28,Processwise_energy_distribution!BO$15:BO$69))</f>
        <v>-</v>
      </c>
      <c r="BP28" s="436" t="str">
        <f>IF(SUMIF(Processwise_energy_distribution!$B$15:$B$68,$B28,Processwise_energy_distribution!BP$15:BP$69)=0,"-",SUMIF(Processwise_energy_distribution!$B$15:$B$68,$B28,Processwise_energy_distribution!BP$15:BP$69))</f>
        <v>-</v>
      </c>
      <c r="BQ28" s="432" t="str">
        <f>IFERROR(BV28*'Energy &amp; GHG'!$X$28,"-")</f>
        <v>-</v>
      </c>
      <c r="BR28" s="433" t="str">
        <f>IFERROR(BV28*'Energy &amp; GHG'!$Y$28,"-")</f>
        <v>-</v>
      </c>
      <c r="BS28" s="434" t="str">
        <f>IFERROR(BV28*'Energy &amp; GHG'!$Z$28,"-")</f>
        <v>-</v>
      </c>
      <c r="BT28" s="435" t="str">
        <f>IF(SUMIF(Processwise_energy_distribution!$B$15:$B$68,$B28,Processwise_energy_distribution!BT$15:BT$69)=0,"-",SUMIF(Processwise_energy_distribution!$B$15:$B$68,$B28,Processwise_energy_distribution!BT$15:BT$69))</f>
        <v>-</v>
      </c>
      <c r="BU28" s="435" t="str">
        <f>IF(SUMIF(Processwise_energy_distribution!$B$15:$B$68,$B28,Processwise_energy_distribution!BU$15:BU$69)=0,"-",SUMIF(Processwise_energy_distribution!$B$15:$B$68,$B28,Processwise_energy_distribution!BU$15:BU$69))</f>
        <v>-</v>
      </c>
      <c r="BV28" s="436" t="str">
        <f>IF(SUMIF(Processwise_energy_distribution!$B$15:$B$68,$B28,Processwise_energy_distribution!BV$15:BV$69)=0,"-",SUMIF(Processwise_energy_distribution!$B$15:$B$68,$B28,Processwise_energy_distribution!BV$15:BV$69))</f>
        <v>-</v>
      </c>
      <c r="BW28" s="438" t="str">
        <f t="shared" ref="BW28:CA28" si="18">IF(SUM(C28,I28,O28,U28,AA28,AG28,AM28,AS28,AY28,BE28,BK28,BQ28)=0,"-",SUM(C28,I28,O28,U28,AA28,AG28,AM28,AS28,AY28,BE28,BK28,BQ28))</f>
        <v>-</v>
      </c>
      <c r="BX28" s="433" t="str">
        <f t="shared" si="18"/>
        <v>-</v>
      </c>
      <c r="BY28" s="434" t="str">
        <f t="shared" si="18"/>
        <v>-</v>
      </c>
      <c r="BZ28" s="439" t="str">
        <f t="shared" si="18"/>
        <v>-</v>
      </c>
      <c r="CA28" s="440" t="str">
        <f t="shared" si="18"/>
        <v>-</v>
      </c>
      <c r="CB28" s="441" t="str">
        <f t="shared" si="1"/>
        <v>-</v>
      </c>
      <c r="CC28" s="442" t="str">
        <f t="shared" si="2"/>
        <v>-</v>
      </c>
      <c r="CD28" s="443" t="str">
        <f t="shared" si="3"/>
        <v>-</v>
      </c>
      <c r="CE28" s="444" t="str">
        <f t="shared" si="4"/>
        <v>-</v>
      </c>
      <c r="CF28" s="445" t="str">
        <f t="shared" si="5"/>
        <v>-</v>
      </c>
      <c r="CG28" s="412"/>
      <c r="CH28" s="412"/>
      <c r="CI28" s="412"/>
      <c r="CJ28" s="412"/>
      <c r="CK28" s="412"/>
    </row>
    <row r="29" spans="1:89" ht="15">
      <c r="A29" s="1066">
        <v>15</v>
      </c>
      <c r="B29" s="1065"/>
      <c r="C29" s="432" t="str">
        <f>IF(IFERROR(H29*'Energy &amp; GHG'!$X$17,"-")=0,"-",IFERROR(H29*'Energy &amp; GHG'!$X$17,"-"))</f>
        <v>-</v>
      </c>
      <c r="D29" s="433" t="str">
        <f>IF(IFERROR(H29*'Energy &amp; GHG'!$Y$17,"-")=0,"-",IFERROR(H29*'Energy &amp; GHG'!$Y$17,"-"))</f>
        <v>-</v>
      </c>
      <c r="E29" s="434" t="str">
        <f>IFERROR(H29*'Energy &amp; GHG'!$Z$17,"-")</f>
        <v>-</v>
      </c>
      <c r="F29" s="435" t="str">
        <f>IF(SUMIF(Processwise_energy_distribution!$B$15:$B$68,$B29,Processwise_energy_distribution!F$15:F$69)=0,"-",SUMIF(Processwise_energy_distribution!$B$15:$B$68,$B29,Processwise_energy_distribution!F$15:F$69))</f>
        <v>-</v>
      </c>
      <c r="G29" s="435" t="str">
        <f>IF(SUMIF(Processwise_energy_distribution!$B$15:$B$68,$B29,Processwise_energy_distribution!G$15:G$69)=0,"-",SUMIF(Processwise_energy_distribution!$B$15:$B$68,$B29,Processwise_energy_distribution!G$15:G$69))</f>
        <v>-</v>
      </c>
      <c r="H29" s="436" t="str">
        <f>IF(SUMIF(Processwise_energy_distribution!$B$15:$B$68,$B29,Processwise_energy_distribution!H$15:H$69)=0,"-",SUMIF(Processwise_energy_distribution!$B$15:$B$68,$B29,Processwise_energy_distribution!H$15:H$69))</f>
        <v>-</v>
      </c>
      <c r="I29" s="432" t="str">
        <f>IFERROR(N29*'Energy &amp; GHG'!$X$18,"-")</f>
        <v>-</v>
      </c>
      <c r="J29" s="433" t="str">
        <f>IFERROR(N29*'Energy &amp; GHG'!$Y$18,"-")</f>
        <v>-</v>
      </c>
      <c r="K29" s="434" t="str">
        <f>IFERROR(N29*'Energy &amp; GHG'!$Z$18,"-")</f>
        <v>-</v>
      </c>
      <c r="L29" s="435" t="str">
        <f>IF(SUMIF(Processwise_energy_distribution!$B$15:$B$68,$B29,Processwise_energy_distribution!L$15:L$69)=0,"-",SUMIF(Processwise_energy_distribution!$B$15:$B$68,$B29,Processwise_energy_distribution!L$15:L$69))</f>
        <v>-</v>
      </c>
      <c r="M29" s="435" t="str">
        <f>IF(SUMIF(Processwise_energy_distribution!$B$15:$B$68,$B29,Processwise_energy_distribution!M$15:M$69)=0,"-",SUMIF(Processwise_energy_distribution!$B$15:$B$68,$B29,Processwise_energy_distribution!M$15:M$69))</f>
        <v>-</v>
      </c>
      <c r="N29" s="436" t="str">
        <f>IF(SUMIF(Processwise_energy_distribution!$B$15:$B$68,$B29,Processwise_energy_distribution!N$15:N$69)=0,"-",SUMIF(Processwise_energy_distribution!$B$15:$B$68,$B29,Processwise_energy_distribution!N$15:N$69))</f>
        <v>-</v>
      </c>
      <c r="O29" s="432" t="str">
        <f>IFERROR(T29*'Energy &amp; GHG'!$X$19,"-")</f>
        <v>-</v>
      </c>
      <c r="P29" s="433" t="str">
        <f>IFERROR(T29*'Energy &amp; GHG'!$Y$19,"-")</f>
        <v>-</v>
      </c>
      <c r="Q29" s="434" t="str">
        <f>IFERROR(T29*'Energy &amp; GHG'!$Z$19,"-")</f>
        <v>-</v>
      </c>
      <c r="R29" s="435" t="str">
        <f>IF(SUMIF(Processwise_energy_distribution!$B$15:$B$68,$B29,Processwise_energy_distribution!R$15:R$69)=0,"-",SUMIF(Processwise_energy_distribution!$B$15:$B$68,$B29,Processwise_energy_distribution!R$15:R$69))</f>
        <v>-</v>
      </c>
      <c r="S29" s="435" t="str">
        <f>IF(SUMIF(Processwise_energy_distribution!$B$15:$B$68,$B29,Processwise_energy_distribution!S$15:S$69)=0,"-",SUMIF(Processwise_energy_distribution!$B$15:$B$68,$B29,Processwise_energy_distribution!S$15:S$69))</f>
        <v>-</v>
      </c>
      <c r="T29" s="436" t="str">
        <f>IF(SUMIF(Processwise_energy_distribution!$B$15:$B$68,$B29,Processwise_energy_distribution!T$15:T$69)=0,"-",SUMIF(Processwise_energy_distribution!$B$15:$B$68,$B29,Processwise_energy_distribution!T$15:T$69))</f>
        <v>-</v>
      </c>
      <c r="U29" s="432" t="str">
        <f>IFERROR(Z29*'Energy &amp; GHG'!$X$20,"-")</f>
        <v>-</v>
      </c>
      <c r="V29" s="433" t="str">
        <f>IFERROR(Z29*'Energy &amp; GHG'!$Y$20,"-")</f>
        <v>-</v>
      </c>
      <c r="W29" s="434" t="str">
        <f>IFERROR(Z29*'Energy &amp; GHG'!$Z$20,"-")</f>
        <v>-</v>
      </c>
      <c r="X29" s="435" t="str">
        <f>IF(SUMIF(Processwise_energy_distribution!$B$15:$B$68,$B29,Processwise_energy_distribution!X$15:X$69)=0,"-",SUMIF(Processwise_energy_distribution!$B$15:$B$68,$B29,Processwise_energy_distribution!X$15:X$69))</f>
        <v>-</v>
      </c>
      <c r="Y29" s="435" t="str">
        <f>IF(SUMIF(Processwise_energy_distribution!$B$15:$B$68,$B29,Processwise_energy_distribution!Y$15:Y$69)=0,"-",SUMIF(Processwise_energy_distribution!$B$15:$B$68,$B29,Processwise_energy_distribution!Y$15:Y$69))</f>
        <v>-</v>
      </c>
      <c r="Z29" s="436" t="str">
        <f>IF(SUMIF(Processwise_energy_distribution!$B$15:$B$68,$B29,Processwise_energy_distribution!Z$15:Z$69)=0,"-",SUMIF(Processwise_energy_distribution!$B$15:$B$68,$B29,Processwise_energy_distribution!Z$15:Z$69))</f>
        <v>-</v>
      </c>
      <c r="AA29" s="432" t="str">
        <f>IFERROR(AF29*'Energy &amp; GHG'!$X$21,"-")</f>
        <v>-</v>
      </c>
      <c r="AB29" s="433" t="str">
        <f>IFERROR(AF29*'Energy &amp; GHG'!$Y$21,"-")</f>
        <v>-</v>
      </c>
      <c r="AC29" s="434" t="str">
        <f>IFERROR(AF29*'Energy &amp; GHG'!$Z$21,"-")</f>
        <v>-</v>
      </c>
      <c r="AD29" s="435" t="str">
        <f>IF(SUMIF(Processwise_energy_distribution!$B$15:$B$68,$B29,Processwise_energy_distribution!AD$15:AD$69)=0,"-",SUMIF(Processwise_energy_distribution!$B$15:$B$68,$B29,Processwise_energy_distribution!AD$15:AD$69))</f>
        <v>-</v>
      </c>
      <c r="AE29" s="435" t="str">
        <f>IF(SUMIF(Processwise_energy_distribution!$B$15:$B$68,$B29,Processwise_energy_distribution!AE$15:AE$69)=0,"-",SUMIF(Processwise_energy_distribution!$B$15:$B$68,$B29,Processwise_energy_distribution!AE$15:AE$69))</f>
        <v>-</v>
      </c>
      <c r="AF29" s="436" t="str">
        <f>IF(SUMIF(Processwise_energy_distribution!$B$15:$B$68,$B29,Processwise_energy_distribution!AF$15:AF$69)=0,"-",SUMIF(Processwise_energy_distribution!$B$15:$B$68,$B29,Processwise_energy_distribution!AF$15:AF$69))</f>
        <v>-</v>
      </c>
      <c r="AG29" s="432" t="str">
        <f>IFERROR(AL29*'Energy &amp; GHG'!$X$22,"-")</f>
        <v>-</v>
      </c>
      <c r="AH29" s="433" t="str">
        <f>IFERROR(AL29*'Energy &amp; GHG'!$Y$22,"-")</f>
        <v>-</v>
      </c>
      <c r="AI29" s="434" t="str">
        <f>IFERROR(AL29*'Energy &amp; GHG'!$Z$22,"-")</f>
        <v>-</v>
      </c>
      <c r="AJ29" s="435" t="str">
        <f>IF(SUMIF(Processwise_energy_distribution!$B$15:$B$68,$B29,Processwise_energy_distribution!AJ$15:AJ$69)=0,"-",SUMIF(Processwise_energy_distribution!$B$15:$B$68,$B29,Processwise_energy_distribution!AJ$15:AJ$69))</f>
        <v>-</v>
      </c>
      <c r="AK29" s="435" t="str">
        <f>IF(SUMIF(Processwise_energy_distribution!$B$15:$B$68,$B29,Processwise_energy_distribution!AK$15:AK$69)=0,"-",SUMIF(Processwise_energy_distribution!$B$15:$B$68,$B29,Processwise_energy_distribution!AK$15:AK$69))</f>
        <v>-</v>
      </c>
      <c r="AL29" s="436" t="str">
        <f>IF(SUMIF(Processwise_energy_distribution!$B$15:$B$68,$B29,Processwise_energy_distribution!AL$15:AL$69)=0,"-",SUMIF(Processwise_energy_distribution!$B$15:$B$68,$B29,Processwise_energy_distribution!AL$15:AL$69))</f>
        <v>-</v>
      </c>
      <c r="AM29" s="432" t="str">
        <f>IFERROR(AR29*'Energy &amp; GHG'!$X$23,"-")</f>
        <v>-</v>
      </c>
      <c r="AN29" s="433" t="str">
        <f>IFERROR(AR29*'Energy &amp; GHG'!$Y$23,"-")</f>
        <v>-</v>
      </c>
      <c r="AO29" s="434" t="str">
        <f>IFERROR(AR29*'Energy &amp; GHG'!$Z$23,"-")</f>
        <v>-</v>
      </c>
      <c r="AP29" s="435" t="str">
        <f>IF(SUMIF(Processwise_energy_distribution!$B$15:$B$68,$B29,Processwise_energy_distribution!AP$15:AP$69)=0,"-",SUMIF(Processwise_energy_distribution!$B$15:$B$68,$B29,Processwise_energy_distribution!AP$15:AP$69))</f>
        <v>-</v>
      </c>
      <c r="AQ29" s="435" t="str">
        <f>IF(SUMIF(Processwise_energy_distribution!$B$15:$B$68,$B29,Processwise_energy_distribution!AQ$15:AQ$69)=0,"-",SUMIF(Processwise_energy_distribution!$B$15:$B$68,$B29,Processwise_energy_distribution!AQ$15:AQ$69))</f>
        <v>-</v>
      </c>
      <c r="AR29" s="436" t="str">
        <f>IF(SUMIF(Processwise_energy_distribution!$B$15:$B$68,$B29,Processwise_energy_distribution!AR$15:AR$69)=0,"-",SUMIF(Processwise_energy_distribution!$B$15:$B$68,$B29,Processwise_energy_distribution!AR$15:AR$69))</f>
        <v>-</v>
      </c>
      <c r="AS29" s="432" t="str">
        <f>IFERROR(AX29*'Energy &amp; GHG'!$X$24,"-")</f>
        <v>-</v>
      </c>
      <c r="AT29" s="433" t="str">
        <f>IFERROR(AX29*'Energy &amp; GHG'!$Y$24,"-")</f>
        <v>-</v>
      </c>
      <c r="AU29" s="434" t="str">
        <f>IFERROR(AX29*'Energy &amp; GHG'!$Z$24,"-")</f>
        <v>-</v>
      </c>
      <c r="AV29" s="435" t="str">
        <f>IF(SUMIF(Processwise_energy_distribution!$B$15:$B$68,$B29,Processwise_energy_distribution!AV$15:AV$69)=0,"-",SUMIF(Processwise_energy_distribution!$B$15:$B$68,$B29,Processwise_energy_distribution!AV$15:AV$69))</f>
        <v>-</v>
      </c>
      <c r="AW29" s="435" t="str">
        <f>IF(SUMIF(Processwise_energy_distribution!$B$15:$B$68,$B29,Processwise_energy_distribution!AW$15:AW$69)=0,"-",SUMIF(Processwise_energy_distribution!$B$15:$B$68,$B29,Processwise_energy_distribution!AW$15:AW$69))</f>
        <v>-</v>
      </c>
      <c r="AX29" s="436" t="str">
        <f>IF(SUMIF(Processwise_energy_distribution!$B$15:$B$68,$B29,Processwise_energy_distribution!AX$15:AX$69)=0,"-",SUMIF(Processwise_energy_distribution!$B$15:$B$68,$B29,Processwise_energy_distribution!AX$15:AX$69))</f>
        <v>-</v>
      </c>
      <c r="AY29" s="432" t="str">
        <f>IFERROR(BD29*'Energy &amp; GHG'!$X$25,"-")</f>
        <v>-</v>
      </c>
      <c r="AZ29" s="433" t="str">
        <f>IFERROR(BD29*'Energy &amp; GHG'!$Y$25,"-")</f>
        <v>-</v>
      </c>
      <c r="BA29" s="434" t="str">
        <f>IFERROR(BD29*'Energy &amp; GHG'!$Z$25,"-")</f>
        <v>-</v>
      </c>
      <c r="BB29" s="435" t="str">
        <f>IF(SUMIF(Processwise_energy_distribution!$B$15:$B$68,$B29,Processwise_energy_distribution!BB$15:BB$69)=0,"-",SUMIF(Processwise_energy_distribution!$B$15:$B$68,$B29,Processwise_energy_distribution!BB$15:BB$69))</f>
        <v>-</v>
      </c>
      <c r="BC29" s="435" t="str">
        <f>IF(SUMIF(Processwise_energy_distribution!$B$15:$B$68,$B29,Processwise_energy_distribution!BC$15:BC$69)=0,"-",SUMIF(Processwise_energy_distribution!$B$15:$B$68,$B29,Processwise_energy_distribution!BC$15:BC$69))</f>
        <v>-</v>
      </c>
      <c r="BD29" s="436" t="str">
        <f>IF(SUMIF(Processwise_energy_distribution!$B$15:$B$68,$B29,Processwise_energy_distribution!BD$15:BD$69)=0,"-",SUMIF(Processwise_energy_distribution!$B$15:$B$68,$B29,Processwise_energy_distribution!BD$15:BD$69))</f>
        <v>-</v>
      </c>
      <c r="BE29" s="432" t="str">
        <f>IFERROR(BJ29*'Energy &amp; GHG'!$X$26,"-")</f>
        <v>-</v>
      </c>
      <c r="BF29" s="433" t="str">
        <f>IFERROR(BJ29*'Energy &amp; GHG'!$Y$26,"-")</f>
        <v>-</v>
      </c>
      <c r="BG29" s="434" t="str">
        <f>IFERROR(BJ29*'Energy &amp; GHG'!$Z$26,"-")</f>
        <v>-</v>
      </c>
      <c r="BH29" s="435" t="str">
        <f>IF(SUMIF(Processwise_energy_distribution!$B$15:$B$68,$B29,Processwise_energy_distribution!BH$15:BH$69)=0,"-",SUMIF(Processwise_energy_distribution!$B$15:$B$68,$B29,Processwise_energy_distribution!BH$15:BH$69))</f>
        <v>-</v>
      </c>
      <c r="BI29" s="435" t="str">
        <f>IF(SUMIF(Processwise_energy_distribution!$B$15:$B$68,$B29,Processwise_energy_distribution!BI$15:BI$69)=0,"-",SUMIF(Processwise_energy_distribution!$B$15:$B$68,$B29,Processwise_energy_distribution!BI$15:BI$69))</f>
        <v>-</v>
      </c>
      <c r="BJ29" s="436" t="str">
        <f>IF(SUMIF(Processwise_energy_distribution!$B$15:$B$68,$B29,Processwise_energy_distribution!BJ$15:BJ$69)=0,"-",SUMIF(Processwise_energy_distribution!$B$15:$B$68,$B29,Processwise_energy_distribution!BJ$15:BJ$69))</f>
        <v>-</v>
      </c>
      <c r="BK29" s="432" t="str">
        <f>IFERROR(BP29*'Energy &amp; GHG'!$X$27,"-")</f>
        <v>-</v>
      </c>
      <c r="BL29" s="433" t="str">
        <f>IFERROR(BP29*'Energy &amp; GHG'!$Y$27,"-")</f>
        <v>-</v>
      </c>
      <c r="BM29" s="434" t="str">
        <f>IFERROR(BP29*'Energy &amp; GHG'!$Z$27,"-")</f>
        <v>-</v>
      </c>
      <c r="BN29" s="435" t="str">
        <f>IF(SUMIF(Processwise_energy_distribution!$B$15:$B$68,$B29,Processwise_energy_distribution!BN$15:BN$69)=0,"-",SUMIF(Processwise_energy_distribution!$B$15:$B$68,$B29,Processwise_energy_distribution!BN$15:BN$69))</f>
        <v>-</v>
      </c>
      <c r="BO29" s="435" t="str">
        <f>IF(SUMIF(Processwise_energy_distribution!$B$15:$B$68,$B29,Processwise_energy_distribution!BO$15:BO$69)=0,"-",SUMIF(Processwise_energy_distribution!$B$15:$B$68,$B29,Processwise_energy_distribution!BO$15:BO$69))</f>
        <v>-</v>
      </c>
      <c r="BP29" s="436" t="str">
        <f>IF(SUMIF(Processwise_energy_distribution!$B$15:$B$68,$B29,Processwise_energy_distribution!BP$15:BP$69)=0,"-",SUMIF(Processwise_energy_distribution!$B$15:$B$68,$B29,Processwise_energy_distribution!BP$15:BP$69))</f>
        <v>-</v>
      </c>
      <c r="BQ29" s="432" t="str">
        <f>IFERROR(BV29*'Energy &amp; GHG'!$X$28,"-")</f>
        <v>-</v>
      </c>
      <c r="BR29" s="433" t="str">
        <f>IFERROR(BV29*'Energy &amp; GHG'!$Y$28,"-")</f>
        <v>-</v>
      </c>
      <c r="BS29" s="434" t="str">
        <f>IFERROR(BV29*'Energy &amp; GHG'!$Z$28,"-")</f>
        <v>-</v>
      </c>
      <c r="BT29" s="435" t="str">
        <f>IF(SUMIF(Processwise_energy_distribution!$B$15:$B$68,$B29,Processwise_energy_distribution!BT$15:BT$69)=0,"-",SUMIF(Processwise_energy_distribution!$B$15:$B$68,$B29,Processwise_energy_distribution!BT$15:BT$69))</f>
        <v>-</v>
      </c>
      <c r="BU29" s="435" t="str">
        <f>IF(SUMIF(Processwise_energy_distribution!$B$15:$B$68,$B29,Processwise_energy_distribution!BU$15:BU$69)=0,"-",SUMIF(Processwise_energy_distribution!$B$15:$B$68,$B29,Processwise_energy_distribution!BU$15:BU$69))</f>
        <v>-</v>
      </c>
      <c r="BV29" s="436" t="str">
        <f>IF(SUMIF(Processwise_energy_distribution!$B$15:$B$68,$B29,Processwise_energy_distribution!BV$15:BV$69)=0,"-",SUMIF(Processwise_energy_distribution!$B$15:$B$68,$B29,Processwise_energy_distribution!BV$15:BV$69))</f>
        <v>-</v>
      </c>
      <c r="BW29" s="438" t="str">
        <f t="shared" ref="BW29:CA29" si="19">IF(SUM(C29,I29,O29,U29,AA29,AG29,AM29,AS29,AY29,BE29,BK29,BQ29)=0,"-",SUM(C29,I29,O29,U29,AA29,AG29,AM29,AS29,AY29,BE29,BK29,BQ29))</f>
        <v>-</v>
      </c>
      <c r="BX29" s="433" t="str">
        <f t="shared" si="19"/>
        <v>-</v>
      </c>
      <c r="BY29" s="434" t="str">
        <f t="shared" si="19"/>
        <v>-</v>
      </c>
      <c r="BZ29" s="439" t="str">
        <f t="shared" si="19"/>
        <v>-</v>
      </c>
      <c r="CA29" s="440" t="str">
        <f t="shared" si="19"/>
        <v>-</v>
      </c>
      <c r="CB29" s="441" t="str">
        <f t="shared" si="1"/>
        <v>-</v>
      </c>
      <c r="CC29" s="442" t="str">
        <f t="shared" si="2"/>
        <v>-</v>
      </c>
      <c r="CD29" s="443" t="str">
        <f t="shared" si="3"/>
        <v>-</v>
      </c>
      <c r="CE29" s="444" t="str">
        <f t="shared" si="4"/>
        <v>-</v>
      </c>
      <c r="CF29" s="445" t="str">
        <f t="shared" si="5"/>
        <v>-</v>
      </c>
      <c r="CG29" s="412"/>
      <c r="CH29" s="412"/>
      <c r="CI29" s="412"/>
      <c r="CJ29" s="412"/>
      <c r="CK29" s="412"/>
    </row>
    <row r="30" spans="1:89" ht="15">
      <c r="A30" s="1064">
        <v>16</v>
      </c>
      <c r="B30" s="1065"/>
      <c r="C30" s="432" t="str">
        <f>IF(IFERROR(H30*'Energy &amp; GHG'!$X$17,"-")=0,"-",IFERROR(H30*'Energy &amp; GHG'!$X$17,"-"))</f>
        <v>-</v>
      </c>
      <c r="D30" s="433" t="str">
        <f>IF(IFERROR(H30*'Energy &amp; GHG'!$Y$17,"-")=0,"-",IFERROR(H30*'Energy &amp; GHG'!$Y$17,"-"))</f>
        <v>-</v>
      </c>
      <c r="E30" s="434" t="str">
        <f>IFERROR(H30*'Energy &amp; GHG'!$Z$17,"-")</f>
        <v>-</v>
      </c>
      <c r="F30" s="435" t="str">
        <f>IF(SUMIF(Processwise_energy_distribution!$B$15:$B$68,$B30,Processwise_energy_distribution!F$15:F$69)=0,"-",SUMIF(Processwise_energy_distribution!$B$15:$B$68,$B30,Processwise_energy_distribution!F$15:F$69))</f>
        <v>-</v>
      </c>
      <c r="G30" s="435" t="str">
        <f>IF(SUMIF(Processwise_energy_distribution!$B$15:$B$68,$B30,Processwise_energy_distribution!G$15:G$69)=0,"-",SUMIF(Processwise_energy_distribution!$B$15:$B$68,$B30,Processwise_energy_distribution!G$15:G$69))</f>
        <v>-</v>
      </c>
      <c r="H30" s="436" t="str">
        <f>IF(SUMIF(Processwise_energy_distribution!$B$15:$B$68,$B30,Processwise_energy_distribution!H$15:H$69)=0,"-",SUMIF(Processwise_energy_distribution!$B$15:$B$68,$B30,Processwise_energy_distribution!H$15:H$69))</f>
        <v>-</v>
      </c>
      <c r="I30" s="432" t="str">
        <f>IFERROR(N30*'Energy &amp; GHG'!$X$18,"-")</f>
        <v>-</v>
      </c>
      <c r="J30" s="433" t="str">
        <f>IFERROR(N30*'Energy &amp; GHG'!$Y$18,"-")</f>
        <v>-</v>
      </c>
      <c r="K30" s="434" t="str">
        <f>IFERROR(N30*'Energy &amp; GHG'!$Z$18,"-")</f>
        <v>-</v>
      </c>
      <c r="L30" s="435" t="str">
        <f>IF(SUMIF(Processwise_energy_distribution!$B$15:$B$68,$B30,Processwise_energy_distribution!L$15:L$69)=0,"-",SUMIF(Processwise_energy_distribution!$B$15:$B$68,$B30,Processwise_energy_distribution!L$15:L$69))</f>
        <v>-</v>
      </c>
      <c r="M30" s="435" t="str">
        <f>IF(SUMIF(Processwise_energy_distribution!$B$15:$B$68,$B30,Processwise_energy_distribution!M$15:M$69)=0,"-",SUMIF(Processwise_energy_distribution!$B$15:$B$68,$B30,Processwise_energy_distribution!M$15:M$69))</f>
        <v>-</v>
      </c>
      <c r="N30" s="436" t="str">
        <f>IF(SUMIF(Processwise_energy_distribution!$B$15:$B$68,$B30,Processwise_energy_distribution!N$15:N$69)=0,"-",SUMIF(Processwise_energy_distribution!$B$15:$B$68,$B30,Processwise_energy_distribution!N$15:N$69))</f>
        <v>-</v>
      </c>
      <c r="O30" s="432" t="str">
        <f>IFERROR(T30*'Energy &amp; GHG'!$X$19,"-")</f>
        <v>-</v>
      </c>
      <c r="P30" s="433" t="str">
        <f>IFERROR(T30*'Energy &amp; GHG'!$Y$19,"-")</f>
        <v>-</v>
      </c>
      <c r="Q30" s="434" t="str">
        <f>IFERROR(T30*'Energy &amp; GHG'!$Z$19,"-")</f>
        <v>-</v>
      </c>
      <c r="R30" s="435" t="str">
        <f>IF(SUMIF(Processwise_energy_distribution!$B$15:$B$68,$B30,Processwise_energy_distribution!R$15:R$69)=0,"-",SUMIF(Processwise_energy_distribution!$B$15:$B$68,$B30,Processwise_energy_distribution!R$15:R$69))</f>
        <v>-</v>
      </c>
      <c r="S30" s="435" t="str">
        <f>IF(SUMIF(Processwise_energy_distribution!$B$15:$B$68,$B30,Processwise_energy_distribution!S$15:S$69)=0,"-",SUMIF(Processwise_energy_distribution!$B$15:$B$68,$B30,Processwise_energy_distribution!S$15:S$69))</f>
        <v>-</v>
      </c>
      <c r="T30" s="436" t="str">
        <f>IF(SUMIF(Processwise_energy_distribution!$B$15:$B$68,$B30,Processwise_energy_distribution!T$15:T$69)=0,"-",SUMIF(Processwise_energy_distribution!$B$15:$B$68,$B30,Processwise_energy_distribution!T$15:T$69))</f>
        <v>-</v>
      </c>
      <c r="U30" s="432" t="str">
        <f>IFERROR(Z30*'Energy &amp; GHG'!$X$20,"-")</f>
        <v>-</v>
      </c>
      <c r="V30" s="433" t="str">
        <f>IFERROR(Z30*'Energy &amp; GHG'!$Y$20,"-")</f>
        <v>-</v>
      </c>
      <c r="W30" s="434" t="str">
        <f>IFERROR(Z30*'Energy &amp; GHG'!$Z$20,"-")</f>
        <v>-</v>
      </c>
      <c r="X30" s="435" t="str">
        <f>IF(SUMIF(Processwise_energy_distribution!$B$15:$B$68,$B30,Processwise_energy_distribution!X$15:X$69)=0,"-",SUMIF(Processwise_energy_distribution!$B$15:$B$68,$B30,Processwise_energy_distribution!X$15:X$69))</f>
        <v>-</v>
      </c>
      <c r="Y30" s="435" t="str">
        <f>IF(SUMIF(Processwise_energy_distribution!$B$15:$B$68,$B30,Processwise_energy_distribution!Y$15:Y$69)=0,"-",SUMIF(Processwise_energy_distribution!$B$15:$B$68,$B30,Processwise_energy_distribution!Y$15:Y$69))</f>
        <v>-</v>
      </c>
      <c r="Z30" s="436" t="str">
        <f>IF(SUMIF(Processwise_energy_distribution!$B$15:$B$68,$B30,Processwise_energy_distribution!Z$15:Z$69)=0,"-",SUMIF(Processwise_energy_distribution!$B$15:$B$68,$B30,Processwise_energy_distribution!Z$15:Z$69))</f>
        <v>-</v>
      </c>
      <c r="AA30" s="432" t="str">
        <f>IFERROR(AF30*'Energy &amp; GHG'!$X$21,"-")</f>
        <v>-</v>
      </c>
      <c r="AB30" s="433" t="str">
        <f>IFERROR(AF30*'Energy &amp; GHG'!$Y$21,"-")</f>
        <v>-</v>
      </c>
      <c r="AC30" s="434" t="str">
        <f>IFERROR(AF30*'Energy &amp; GHG'!$Z$21,"-")</f>
        <v>-</v>
      </c>
      <c r="AD30" s="435" t="str">
        <f>IF(SUMIF(Processwise_energy_distribution!$B$15:$B$68,$B30,Processwise_energy_distribution!AD$15:AD$69)=0,"-",SUMIF(Processwise_energy_distribution!$B$15:$B$68,$B30,Processwise_energy_distribution!AD$15:AD$69))</f>
        <v>-</v>
      </c>
      <c r="AE30" s="435" t="str">
        <f>IF(SUMIF(Processwise_energy_distribution!$B$15:$B$68,$B30,Processwise_energy_distribution!AE$15:AE$69)=0,"-",SUMIF(Processwise_energy_distribution!$B$15:$B$68,$B30,Processwise_energy_distribution!AE$15:AE$69))</f>
        <v>-</v>
      </c>
      <c r="AF30" s="436" t="str">
        <f>IF(SUMIF(Processwise_energy_distribution!$B$15:$B$68,$B30,Processwise_energy_distribution!AF$15:AF$69)=0,"-",SUMIF(Processwise_energy_distribution!$B$15:$B$68,$B30,Processwise_energy_distribution!AF$15:AF$69))</f>
        <v>-</v>
      </c>
      <c r="AG30" s="432" t="str">
        <f>IFERROR(AL30*'Energy &amp; GHG'!$X$22,"-")</f>
        <v>-</v>
      </c>
      <c r="AH30" s="433" t="str">
        <f>IFERROR(AL30*'Energy &amp; GHG'!$Y$22,"-")</f>
        <v>-</v>
      </c>
      <c r="AI30" s="434" t="str">
        <f>IFERROR(AL30*'Energy &amp; GHG'!$Z$22,"-")</f>
        <v>-</v>
      </c>
      <c r="AJ30" s="435" t="str">
        <f>IF(SUMIF(Processwise_energy_distribution!$B$15:$B$68,$B30,Processwise_energy_distribution!AJ$15:AJ$69)=0,"-",SUMIF(Processwise_energy_distribution!$B$15:$B$68,$B30,Processwise_energy_distribution!AJ$15:AJ$69))</f>
        <v>-</v>
      </c>
      <c r="AK30" s="435" t="str">
        <f>IF(SUMIF(Processwise_energy_distribution!$B$15:$B$68,$B30,Processwise_energy_distribution!AK$15:AK$69)=0,"-",SUMIF(Processwise_energy_distribution!$B$15:$B$68,$B30,Processwise_energy_distribution!AK$15:AK$69))</f>
        <v>-</v>
      </c>
      <c r="AL30" s="436" t="str">
        <f>IF(SUMIF(Processwise_energy_distribution!$B$15:$B$68,$B30,Processwise_energy_distribution!AL$15:AL$69)=0,"-",SUMIF(Processwise_energy_distribution!$B$15:$B$68,$B30,Processwise_energy_distribution!AL$15:AL$69))</f>
        <v>-</v>
      </c>
      <c r="AM30" s="432" t="str">
        <f>IFERROR(AR30*'Energy &amp; GHG'!$X$23,"-")</f>
        <v>-</v>
      </c>
      <c r="AN30" s="433" t="str">
        <f>IFERROR(AR30*'Energy &amp; GHG'!$Y$23,"-")</f>
        <v>-</v>
      </c>
      <c r="AO30" s="434" t="str">
        <f>IFERROR(AR30*'Energy &amp; GHG'!$Z$23,"-")</f>
        <v>-</v>
      </c>
      <c r="AP30" s="435" t="str">
        <f>IF(SUMIF(Processwise_energy_distribution!$B$15:$B$68,$B30,Processwise_energy_distribution!AP$15:AP$69)=0,"-",SUMIF(Processwise_energy_distribution!$B$15:$B$68,$B30,Processwise_energy_distribution!AP$15:AP$69))</f>
        <v>-</v>
      </c>
      <c r="AQ30" s="435" t="str">
        <f>IF(SUMIF(Processwise_energy_distribution!$B$15:$B$68,$B30,Processwise_energy_distribution!AQ$15:AQ$69)=0,"-",SUMIF(Processwise_energy_distribution!$B$15:$B$68,$B30,Processwise_energy_distribution!AQ$15:AQ$69))</f>
        <v>-</v>
      </c>
      <c r="AR30" s="436" t="str">
        <f>IF(SUMIF(Processwise_energy_distribution!$B$15:$B$68,$B30,Processwise_energy_distribution!AR$15:AR$69)=0,"-",SUMIF(Processwise_energy_distribution!$B$15:$B$68,$B30,Processwise_energy_distribution!AR$15:AR$69))</f>
        <v>-</v>
      </c>
      <c r="AS30" s="432" t="str">
        <f>IFERROR(AX30*'Energy &amp; GHG'!$X$24,"-")</f>
        <v>-</v>
      </c>
      <c r="AT30" s="433" t="str">
        <f>IFERROR(AX30*'Energy &amp; GHG'!$Y$24,"-")</f>
        <v>-</v>
      </c>
      <c r="AU30" s="434" t="str">
        <f>IFERROR(AX30*'Energy &amp; GHG'!$Z$24,"-")</f>
        <v>-</v>
      </c>
      <c r="AV30" s="435" t="str">
        <f>IF(SUMIF(Processwise_energy_distribution!$B$15:$B$68,$B30,Processwise_energy_distribution!AV$15:AV$69)=0,"-",SUMIF(Processwise_energy_distribution!$B$15:$B$68,$B30,Processwise_energy_distribution!AV$15:AV$69))</f>
        <v>-</v>
      </c>
      <c r="AW30" s="435" t="str">
        <f>IF(SUMIF(Processwise_energy_distribution!$B$15:$B$68,$B30,Processwise_energy_distribution!AW$15:AW$69)=0,"-",SUMIF(Processwise_energy_distribution!$B$15:$B$68,$B30,Processwise_energy_distribution!AW$15:AW$69))</f>
        <v>-</v>
      </c>
      <c r="AX30" s="436" t="str">
        <f>IF(SUMIF(Processwise_energy_distribution!$B$15:$B$68,$B30,Processwise_energy_distribution!AX$15:AX$69)=0,"-",SUMIF(Processwise_energy_distribution!$B$15:$B$68,$B30,Processwise_energy_distribution!AX$15:AX$69))</f>
        <v>-</v>
      </c>
      <c r="AY30" s="432" t="str">
        <f>IFERROR(BD30*'Energy &amp; GHG'!$X$25,"-")</f>
        <v>-</v>
      </c>
      <c r="AZ30" s="433" t="str">
        <f>IFERROR(BD30*'Energy &amp; GHG'!$Y$25,"-")</f>
        <v>-</v>
      </c>
      <c r="BA30" s="434" t="str">
        <f>IFERROR(BD30*'Energy &amp; GHG'!$Z$25,"-")</f>
        <v>-</v>
      </c>
      <c r="BB30" s="435" t="str">
        <f>IF(SUMIF(Processwise_energy_distribution!$B$15:$B$68,$B30,Processwise_energy_distribution!BB$15:BB$69)=0,"-",SUMIF(Processwise_energy_distribution!$B$15:$B$68,$B30,Processwise_energy_distribution!BB$15:BB$69))</f>
        <v>-</v>
      </c>
      <c r="BC30" s="435" t="str">
        <f>IF(SUMIF(Processwise_energy_distribution!$B$15:$B$68,$B30,Processwise_energy_distribution!BC$15:BC$69)=0,"-",SUMIF(Processwise_energy_distribution!$B$15:$B$68,$B30,Processwise_energy_distribution!BC$15:BC$69))</f>
        <v>-</v>
      </c>
      <c r="BD30" s="436" t="str">
        <f>IF(SUMIF(Processwise_energy_distribution!$B$15:$B$68,$B30,Processwise_energy_distribution!BD$15:BD$69)=0,"-",SUMIF(Processwise_energy_distribution!$B$15:$B$68,$B30,Processwise_energy_distribution!BD$15:BD$69))</f>
        <v>-</v>
      </c>
      <c r="BE30" s="432" t="str">
        <f>IFERROR(BJ30*'Energy &amp; GHG'!$X$26,"-")</f>
        <v>-</v>
      </c>
      <c r="BF30" s="433" t="str">
        <f>IFERROR(BJ30*'Energy &amp; GHG'!$Y$26,"-")</f>
        <v>-</v>
      </c>
      <c r="BG30" s="434" t="str">
        <f>IFERROR(BJ30*'Energy &amp; GHG'!$Z$26,"-")</f>
        <v>-</v>
      </c>
      <c r="BH30" s="435" t="str">
        <f>IF(SUMIF(Processwise_energy_distribution!$B$15:$B$68,$B30,Processwise_energy_distribution!BH$15:BH$69)=0,"-",SUMIF(Processwise_energy_distribution!$B$15:$B$68,$B30,Processwise_energy_distribution!BH$15:BH$69))</f>
        <v>-</v>
      </c>
      <c r="BI30" s="435" t="str">
        <f>IF(SUMIF(Processwise_energy_distribution!$B$15:$B$68,$B30,Processwise_energy_distribution!BI$15:BI$69)=0,"-",SUMIF(Processwise_energy_distribution!$B$15:$B$68,$B30,Processwise_energy_distribution!BI$15:BI$69))</f>
        <v>-</v>
      </c>
      <c r="BJ30" s="436" t="str">
        <f>IF(SUMIF(Processwise_energy_distribution!$B$15:$B$68,$B30,Processwise_energy_distribution!BJ$15:BJ$69)=0,"-",SUMIF(Processwise_energy_distribution!$B$15:$B$68,$B30,Processwise_energy_distribution!BJ$15:BJ$69))</f>
        <v>-</v>
      </c>
      <c r="BK30" s="432" t="str">
        <f>IFERROR(BP30*'Energy &amp; GHG'!$X$27,"-")</f>
        <v>-</v>
      </c>
      <c r="BL30" s="433" t="str">
        <f>IFERROR(BP30*'Energy &amp; GHG'!$Y$27,"-")</f>
        <v>-</v>
      </c>
      <c r="BM30" s="434" t="str">
        <f>IFERROR(BP30*'Energy &amp; GHG'!$Z$27,"-")</f>
        <v>-</v>
      </c>
      <c r="BN30" s="435" t="str">
        <f>IF(SUMIF(Processwise_energy_distribution!$B$15:$B$68,$B30,Processwise_energy_distribution!BN$15:BN$69)=0,"-",SUMIF(Processwise_energy_distribution!$B$15:$B$68,$B30,Processwise_energy_distribution!BN$15:BN$69))</f>
        <v>-</v>
      </c>
      <c r="BO30" s="435" t="str">
        <f>IF(SUMIF(Processwise_energy_distribution!$B$15:$B$68,$B30,Processwise_energy_distribution!BO$15:BO$69)=0,"-",SUMIF(Processwise_energy_distribution!$B$15:$B$68,$B30,Processwise_energy_distribution!BO$15:BO$69))</f>
        <v>-</v>
      </c>
      <c r="BP30" s="436" t="str">
        <f>IF(SUMIF(Processwise_energy_distribution!$B$15:$B$68,$B30,Processwise_energy_distribution!BP$15:BP$69)=0,"-",SUMIF(Processwise_energy_distribution!$B$15:$B$68,$B30,Processwise_energy_distribution!BP$15:BP$69))</f>
        <v>-</v>
      </c>
      <c r="BQ30" s="432" t="str">
        <f>IFERROR(BV30*'Energy &amp; GHG'!$X$28,"-")</f>
        <v>-</v>
      </c>
      <c r="BR30" s="433" t="str">
        <f>IFERROR(BV30*'Energy &amp; GHG'!$Y$28,"-")</f>
        <v>-</v>
      </c>
      <c r="BS30" s="434" t="str">
        <f>IFERROR(BV30*'Energy &amp; GHG'!$Z$28,"-")</f>
        <v>-</v>
      </c>
      <c r="BT30" s="435" t="str">
        <f>IF(SUMIF(Processwise_energy_distribution!$B$15:$B$68,$B30,Processwise_energy_distribution!BT$15:BT$69)=0,"-",SUMIF(Processwise_energy_distribution!$B$15:$B$68,$B30,Processwise_energy_distribution!BT$15:BT$69))</f>
        <v>-</v>
      </c>
      <c r="BU30" s="435" t="str">
        <f>IF(SUMIF(Processwise_energy_distribution!$B$15:$B$68,$B30,Processwise_energy_distribution!BU$15:BU$69)=0,"-",SUMIF(Processwise_energy_distribution!$B$15:$B$68,$B30,Processwise_energy_distribution!BU$15:BU$69))</f>
        <v>-</v>
      </c>
      <c r="BV30" s="436" t="str">
        <f>IF(SUMIF(Processwise_energy_distribution!$B$15:$B$68,$B30,Processwise_energy_distribution!BV$15:BV$69)=0,"-",SUMIF(Processwise_energy_distribution!$B$15:$B$68,$B30,Processwise_energy_distribution!BV$15:BV$69))</f>
        <v>-</v>
      </c>
      <c r="BW30" s="438" t="str">
        <f t="shared" ref="BW30:CA30" si="20">IF(SUM(C30,I30,O30,U30,AA30,AG30,AM30,AS30,AY30,BE30,BK30,BQ30)=0,"-",SUM(C30,I30,O30,U30,AA30,AG30,AM30,AS30,AY30,BE30,BK30,BQ30))</f>
        <v>-</v>
      </c>
      <c r="BX30" s="433" t="str">
        <f t="shared" si="20"/>
        <v>-</v>
      </c>
      <c r="BY30" s="434" t="str">
        <f t="shared" si="20"/>
        <v>-</v>
      </c>
      <c r="BZ30" s="439" t="str">
        <f t="shared" si="20"/>
        <v>-</v>
      </c>
      <c r="CA30" s="440" t="str">
        <f t="shared" si="20"/>
        <v>-</v>
      </c>
      <c r="CB30" s="441" t="str">
        <f t="shared" si="1"/>
        <v>-</v>
      </c>
      <c r="CC30" s="442" t="str">
        <f t="shared" si="2"/>
        <v>-</v>
      </c>
      <c r="CD30" s="443" t="str">
        <f t="shared" si="3"/>
        <v>-</v>
      </c>
      <c r="CE30" s="444" t="str">
        <f t="shared" si="4"/>
        <v>-</v>
      </c>
      <c r="CF30" s="445" t="str">
        <f t="shared" si="5"/>
        <v>-</v>
      </c>
      <c r="CG30" s="412"/>
      <c r="CH30" s="412"/>
      <c r="CI30" s="412"/>
      <c r="CJ30" s="412"/>
      <c r="CK30" s="412"/>
    </row>
    <row r="31" spans="1:89" ht="15">
      <c r="A31" s="1066">
        <v>17</v>
      </c>
      <c r="B31" s="1065"/>
      <c r="C31" s="432" t="str">
        <f>IF(IFERROR(H31*'Energy &amp; GHG'!$X$17,"-")=0,"-",IFERROR(H31*'Energy &amp; GHG'!$X$17,"-"))</f>
        <v>-</v>
      </c>
      <c r="D31" s="433" t="str">
        <f>IF(IFERROR(H31*'Energy &amp; GHG'!$Y$17,"-")=0,"-",IFERROR(H31*'Energy &amp; GHG'!$Y$17,"-"))</f>
        <v>-</v>
      </c>
      <c r="E31" s="434" t="str">
        <f>IFERROR(H31*'Energy &amp; GHG'!$Z$17,"-")</f>
        <v>-</v>
      </c>
      <c r="F31" s="435" t="str">
        <f>IF(SUMIF(Processwise_energy_distribution!$B$15:$B$68,$B31,Processwise_energy_distribution!F$15:F$69)=0,"-",SUMIF(Processwise_energy_distribution!$B$15:$B$68,$B31,Processwise_energy_distribution!F$15:F$69))</f>
        <v>-</v>
      </c>
      <c r="G31" s="435" t="str">
        <f>IF(SUMIF(Processwise_energy_distribution!$B$15:$B$68,$B31,Processwise_energy_distribution!G$15:G$69)=0,"-",SUMIF(Processwise_energy_distribution!$B$15:$B$68,$B31,Processwise_energy_distribution!G$15:G$69))</f>
        <v>-</v>
      </c>
      <c r="H31" s="436" t="str">
        <f>IF(SUMIF(Processwise_energy_distribution!$B$15:$B$68,$B31,Processwise_energy_distribution!H$15:H$69)=0,"-",SUMIF(Processwise_energy_distribution!$B$15:$B$68,$B31,Processwise_energy_distribution!H$15:H$69))</f>
        <v>-</v>
      </c>
      <c r="I31" s="432" t="str">
        <f>IFERROR(N31*'Energy &amp; GHG'!$X$18,"-")</f>
        <v>-</v>
      </c>
      <c r="J31" s="433" t="str">
        <f>IFERROR(N31*'Energy &amp; GHG'!$Y$18,"-")</f>
        <v>-</v>
      </c>
      <c r="K31" s="434" t="str">
        <f>IFERROR(N31*'Energy &amp; GHG'!$Z$18,"-")</f>
        <v>-</v>
      </c>
      <c r="L31" s="435" t="str">
        <f>IF(SUMIF(Processwise_energy_distribution!$B$15:$B$68,$B31,Processwise_energy_distribution!L$15:L$69)=0,"-",SUMIF(Processwise_energy_distribution!$B$15:$B$68,$B31,Processwise_energy_distribution!L$15:L$69))</f>
        <v>-</v>
      </c>
      <c r="M31" s="435" t="str">
        <f>IF(SUMIF(Processwise_energy_distribution!$B$15:$B$68,$B31,Processwise_energy_distribution!M$15:M$69)=0,"-",SUMIF(Processwise_energy_distribution!$B$15:$B$68,$B31,Processwise_energy_distribution!M$15:M$69))</f>
        <v>-</v>
      </c>
      <c r="N31" s="436" t="str">
        <f>IF(SUMIF(Processwise_energy_distribution!$B$15:$B$68,$B31,Processwise_energy_distribution!N$15:N$69)=0,"-",SUMIF(Processwise_energy_distribution!$B$15:$B$68,$B31,Processwise_energy_distribution!N$15:N$69))</f>
        <v>-</v>
      </c>
      <c r="O31" s="432" t="str">
        <f>IFERROR(T31*'Energy &amp; GHG'!$X$19,"-")</f>
        <v>-</v>
      </c>
      <c r="P31" s="433" t="str">
        <f>IFERROR(T31*'Energy &amp; GHG'!$Y$19,"-")</f>
        <v>-</v>
      </c>
      <c r="Q31" s="434" t="str">
        <f>IFERROR(T31*'Energy &amp; GHG'!$Z$19,"-")</f>
        <v>-</v>
      </c>
      <c r="R31" s="435" t="str">
        <f>IF(SUMIF(Processwise_energy_distribution!$B$15:$B$68,$B31,Processwise_energy_distribution!R$15:R$69)=0,"-",SUMIF(Processwise_energy_distribution!$B$15:$B$68,$B31,Processwise_energy_distribution!R$15:R$69))</f>
        <v>-</v>
      </c>
      <c r="S31" s="435" t="str">
        <f>IF(SUMIF(Processwise_energy_distribution!$B$15:$B$68,$B31,Processwise_energy_distribution!S$15:S$69)=0,"-",SUMIF(Processwise_energy_distribution!$B$15:$B$68,$B31,Processwise_energy_distribution!S$15:S$69))</f>
        <v>-</v>
      </c>
      <c r="T31" s="436" t="str">
        <f>IF(SUMIF(Processwise_energy_distribution!$B$15:$B$68,$B31,Processwise_energy_distribution!T$15:T$69)=0,"-",SUMIF(Processwise_energy_distribution!$B$15:$B$68,$B31,Processwise_energy_distribution!T$15:T$69))</f>
        <v>-</v>
      </c>
      <c r="U31" s="432" t="str">
        <f>IFERROR(Z31*'Energy &amp; GHG'!$X$20,"-")</f>
        <v>-</v>
      </c>
      <c r="V31" s="433" t="str">
        <f>IFERROR(Z31*'Energy &amp; GHG'!$Y$20,"-")</f>
        <v>-</v>
      </c>
      <c r="W31" s="434" t="str">
        <f>IFERROR(Z31*'Energy &amp; GHG'!$Z$20,"-")</f>
        <v>-</v>
      </c>
      <c r="X31" s="435" t="str">
        <f>IF(SUMIF(Processwise_energy_distribution!$B$15:$B$68,$B31,Processwise_energy_distribution!X$15:X$69)=0,"-",SUMIF(Processwise_energy_distribution!$B$15:$B$68,$B31,Processwise_energy_distribution!X$15:X$69))</f>
        <v>-</v>
      </c>
      <c r="Y31" s="435" t="str">
        <f>IF(SUMIF(Processwise_energy_distribution!$B$15:$B$68,$B31,Processwise_energy_distribution!Y$15:Y$69)=0,"-",SUMIF(Processwise_energy_distribution!$B$15:$B$68,$B31,Processwise_energy_distribution!Y$15:Y$69))</f>
        <v>-</v>
      </c>
      <c r="Z31" s="436" t="str">
        <f>IF(SUMIF(Processwise_energy_distribution!$B$15:$B$68,$B31,Processwise_energy_distribution!Z$15:Z$69)=0,"-",SUMIF(Processwise_energy_distribution!$B$15:$B$68,$B31,Processwise_energy_distribution!Z$15:Z$69))</f>
        <v>-</v>
      </c>
      <c r="AA31" s="432" t="str">
        <f>IFERROR(AF31*'Energy &amp; GHG'!$X$21,"-")</f>
        <v>-</v>
      </c>
      <c r="AB31" s="433" t="str">
        <f>IFERROR(AF31*'Energy &amp; GHG'!$Y$21,"-")</f>
        <v>-</v>
      </c>
      <c r="AC31" s="434" t="str">
        <f>IFERROR(AF31*'Energy &amp; GHG'!$Z$21,"-")</f>
        <v>-</v>
      </c>
      <c r="AD31" s="435" t="str">
        <f>IF(SUMIF(Processwise_energy_distribution!$B$15:$B$68,$B31,Processwise_energy_distribution!AD$15:AD$69)=0,"-",SUMIF(Processwise_energy_distribution!$B$15:$B$68,$B31,Processwise_energy_distribution!AD$15:AD$69))</f>
        <v>-</v>
      </c>
      <c r="AE31" s="435" t="str">
        <f>IF(SUMIF(Processwise_energy_distribution!$B$15:$B$68,$B31,Processwise_energy_distribution!AE$15:AE$69)=0,"-",SUMIF(Processwise_energy_distribution!$B$15:$B$68,$B31,Processwise_energy_distribution!AE$15:AE$69))</f>
        <v>-</v>
      </c>
      <c r="AF31" s="436" t="str">
        <f>IF(SUMIF(Processwise_energy_distribution!$B$15:$B$68,$B31,Processwise_energy_distribution!AF$15:AF$69)=0,"-",SUMIF(Processwise_energy_distribution!$B$15:$B$68,$B31,Processwise_energy_distribution!AF$15:AF$69))</f>
        <v>-</v>
      </c>
      <c r="AG31" s="432" t="str">
        <f>IFERROR(AL31*'Energy &amp; GHG'!$X$22,"-")</f>
        <v>-</v>
      </c>
      <c r="AH31" s="433" t="str">
        <f>IFERROR(AL31*'Energy &amp; GHG'!$Y$22,"-")</f>
        <v>-</v>
      </c>
      <c r="AI31" s="434" t="str">
        <f>IFERROR(AL31*'Energy &amp; GHG'!$Z$22,"-")</f>
        <v>-</v>
      </c>
      <c r="AJ31" s="435" t="str">
        <f>IF(SUMIF(Processwise_energy_distribution!$B$15:$B$68,$B31,Processwise_energy_distribution!AJ$15:AJ$69)=0,"-",SUMIF(Processwise_energy_distribution!$B$15:$B$68,$B31,Processwise_energy_distribution!AJ$15:AJ$69))</f>
        <v>-</v>
      </c>
      <c r="AK31" s="435" t="str">
        <f>IF(SUMIF(Processwise_energy_distribution!$B$15:$B$68,$B31,Processwise_energy_distribution!AK$15:AK$69)=0,"-",SUMIF(Processwise_energy_distribution!$B$15:$B$68,$B31,Processwise_energy_distribution!AK$15:AK$69))</f>
        <v>-</v>
      </c>
      <c r="AL31" s="436" t="str">
        <f>IF(SUMIF(Processwise_energy_distribution!$B$15:$B$68,$B31,Processwise_energy_distribution!AL$15:AL$69)=0,"-",SUMIF(Processwise_energy_distribution!$B$15:$B$68,$B31,Processwise_energy_distribution!AL$15:AL$69))</f>
        <v>-</v>
      </c>
      <c r="AM31" s="432" t="str">
        <f>IFERROR(AR31*'Energy &amp; GHG'!$X$23,"-")</f>
        <v>-</v>
      </c>
      <c r="AN31" s="433" t="str">
        <f>IFERROR(AR31*'Energy &amp; GHG'!$Y$23,"-")</f>
        <v>-</v>
      </c>
      <c r="AO31" s="434" t="str">
        <f>IFERROR(AR31*'Energy &amp; GHG'!$Z$23,"-")</f>
        <v>-</v>
      </c>
      <c r="AP31" s="435" t="str">
        <f>IF(SUMIF(Processwise_energy_distribution!$B$15:$B$68,$B31,Processwise_energy_distribution!AP$15:AP$69)=0,"-",SUMIF(Processwise_energy_distribution!$B$15:$B$68,$B31,Processwise_energy_distribution!AP$15:AP$69))</f>
        <v>-</v>
      </c>
      <c r="AQ31" s="435" t="str">
        <f>IF(SUMIF(Processwise_energy_distribution!$B$15:$B$68,$B31,Processwise_energy_distribution!AQ$15:AQ$69)=0,"-",SUMIF(Processwise_energy_distribution!$B$15:$B$68,$B31,Processwise_energy_distribution!AQ$15:AQ$69))</f>
        <v>-</v>
      </c>
      <c r="AR31" s="436" t="str">
        <f>IF(SUMIF(Processwise_energy_distribution!$B$15:$B$68,$B31,Processwise_energy_distribution!AR$15:AR$69)=0,"-",SUMIF(Processwise_energy_distribution!$B$15:$B$68,$B31,Processwise_energy_distribution!AR$15:AR$69))</f>
        <v>-</v>
      </c>
      <c r="AS31" s="432" t="str">
        <f>IFERROR(AX31*'Energy &amp; GHG'!$X$24,"-")</f>
        <v>-</v>
      </c>
      <c r="AT31" s="433" t="str">
        <f>IFERROR(AX31*'Energy &amp; GHG'!$Y$24,"-")</f>
        <v>-</v>
      </c>
      <c r="AU31" s="434" t="str">
        <f>IFERROR(AX31*'Energy &amp; GHG'!$Z$24,"-")</f>
        <v>-</v>
      </c>
      <c r="AV31" s="435" t="str">
        <f>IF(SUMIF(Processwise_energy_distribution!$B$15:$B$68,$B31,Processwise_energy_distribution!AV$15:AV$69)=0,"-",SUMIF(Processwise_energy_distribution!$B$15:$B$68,$B31,Processwise_energy_distribution!AV$15:AV$69))</f>
        <v>-</v>
      </c>
      <c r="AW31" s="435" t="str">
        <f>IF(SUMIF(Processwise_energy_distribution!$B$15:$B$68,$B31,Processwise_energy_distribution!AW$15:AW$69)=0,"-",SUMIF(Processwise_energy_distribution!$B$15:$B$68,$B31,Processwise_energy_distribution!AW$15:AW$69))</f>
        <v>-</v>
      </c>
      <c r="AX31" s="436" t="str">
        <f>IF(SUMIF(Processwise_energy_distribution!$B$15:$B$68,$B31,Processwise_energy_distribution!AX$15:AX$69)=0,"-",SUMIF(Processwise_energy_distribution!$B$15:$B$68,$B31,Processwise_energy_distribution!AX$15:AX$69))</f>
        <v>-</v>
      </c>
      <c r="AY31" s="432" t="str">
        <f>IFERROR(BD31*'Energy &amp; GHG'!$X$25,"-")</f>
        <v>-</v>
      </c>
      <c r="AZ31" s="433" t="str">
        <f>IFERROR(BD31*'Energy &amp; GHG'!$Y$25,"-")</f>
        <v>-</v>
      </c>
      <c r="BA31" s="434" t="str">
        <f>IFERROR(BD31*'Energy &amp; GHG'!$Z$25,"-")</f>
        <v>-</v>
      </c>
      <c r="BB31" s="435" t="str">
        <f>IF(SUMIF(Processwise_energy_distribution!$B$15:$B$68,$B31,Processwise_energy_distribution!BB$15:BB$69)=0,"-",SUMIF(Processwise_energy_distribution!$B$15:$B$68,$B31,Processwise_energy_distribution!BB$15:BB$69))</f>
        <v>-</v>
      </c>
      <c r="BC31" s="435" t="str">
        <f>IF(SUMIF(Processwise_energy_distribution!$B$15:$B$68,$B31,Processwise_energy_distribution!BC$15:BC$69)=0,"-",SUMIF(Processwise_energy_distribution!$B$15:$B$68,$B31,Processwise_energy_distribution!BC$15:BC$69))</f>
        <v>-</v>
      </c>
      <c r="BD31" s="436" t="str">
        <f>IF(SUMIF(Processwise_energy_distribution!$B$15:$B$68,$B31,Processwise_energy_distribution!BD$15:BD$69)=0,"-",SUMIF(Processwise_energy_distribution!$B$15:$B$68,$B31,Processwise_energy_distribution!BD$15:BD$69))</f>
        <v>-</v>
      </c>
      <c r="BE31" s="432" t="str">
        <f>IFERROR(BJ31*'Energy &amp; GHG'!$X$26,"-")</f>
        <v>-</v>
      </c>
      <c r="BF31" s="433" t="str">
        <f>IFERROR(BJ31*'Energy &amp; GHG'!$Y$26,"-")</f>
        <v>-</v>
      </c>
      <c r="BG31" s="434" t="str">
        <f>IFERROR(BJ31*'Energy &amp; GHG'!$Z$26,"-")</f>
        <v>-</v>
      </c>
      <c r="BH31" s="435" t="str">
        <f>IF(SUMIF(Processwise_energy_distribution!$B$15:$B$68,$B31,Processwise_energy_distribution!BH$15:BH$69)=0,"-",SUMIF(Processwise_energy_distribution!$B$15:$B$68,$B31,Processwise_energy_distribution!BH$15:BH$69))</f>
        <v>-</v>
      </c>
      <c r="BI31" s="435" t="str">
        <f>IF(SUMIF(Processwise_energy_distribution!$B$15:$B$68,$B31,Processwise_energy_distribution!BI$15:BI$69)=0,"-",SUMIF(Processwise_energy_distribution!$B$15:$B$68,$B31,Processwise_energy_distribution!BI$15:BI$69))</f>
        <v>-</v>
      </c>
      <c r="BJ31" s="436" t="str">
        <f>IF(SUMIF(Processwise_energy_distribution!$B$15:$B$68,$B31,Processwise_energy_distribution!BJ$15:BJ$69)=0,"-",SUMIF(Processwise_energy_distribution!$B$15:$B$68,$B31,Processwise_energy_distribution!BJ$15:BJ$69))</f>
        <v>-</v>
      </c>
      <c r="BK31" s="432" t="str">
        <f>IFERROR(BP31*'Energy &amp; GHG'!$X$27,"-")</f>
        <v>-</v>
      </c>
      <c r="BL31" s="433" t="str">
        <f>IFERROR(BP31*'Energy &amp; GHG'!$Y$27,"-")</f>
        <v>-</v>
      </c>
      <c r="BM31" s="434" t="str">
        <f>IFERROR(BP31*'Energy &amp; GHG'!$Z$27,"-")</f>
        <v>-</v>
      </c>
      <c r="BN31" s="435" t="str">
        <f>IF(SUMIF(Processwise_energy_distribution!$B$15:$B$68,$B31,Processwise_energy_distribution!BN$15:BN$69)=0,"-",SUMIF(Processwise_energy_distribution!$B$15:$B$68,$B31,Processwise_energy_distribution!BN$15:BN$69))</f>
        <v>-</v>
      </c>
      <c r="BO31" s="435" t="str">
        <f>IF(SUMIF(Processwise_energy_distribution!$B$15:$B$68,$B31,Processwise_energy_distribution!BO$15:BO$69)=0,"-",SUMIF(Processwise_energy_distribution!$B$15:$B$68,$B31,Processwise_energy_distribution!BO$15:BO$69))</f>
        <v>-</v>
      </c>
      <c r="BP31" s="436" t="str">
        <f>IF(SUMIF(Processwise_energy_distribution!$B$15:$B$68,$B31,Processwise_energy_distribution!BP$15:BP$69)=0,"-",SUMIF(Processwise_energy_distribution!$B$15:$B$68,$B31,Processwise_energy_distribution!BP$15:BP$69))</f>
        <v>-</v>
      </c>
      <c r="BQ31" s="432" t="str">
        <f>IFERROR(BV31*'Energy &amp; GHG'!$X$28,"-")</f>
        <v>-</v>
      </c>
      <c r="BR31" s="433" t="str">
        <f>IFERROR(BV31*'Energy &amp; GHG'!$Y$28,"-")</f>
        <v>-</v>
      </c>
      <c r="BS31" s="434" t="str">
        <f>IFERROR(BV31*'Energy &amp; GHG'!$Z$28,"-")</f>
        <v>-</v>
      </c>
      <c r="BT31" s="435" t="str">
        <f>IF(SUMIF(Processwise_energy_distribution!$B$15:$B$68,$B31,Processwise_energy_distribution!BT$15:BT$69)=0,"-",SUMIF(Processwise_energy_distribution!$B$15:$B$68,$B31,Processwise_energy_distribution!BT$15:BT$69))</f>
        <v>-</v>
      </c>
      <c r="BU31" s="435" t="str">
        <f>IF(SUMIF(Processwise_energy_distribution!$B$15:$B$68,$B31,Processwise_energy_distribution!BU$15:BU$69)=0,"-",SUMIF(Processwise_energy_distribution!$B$15:$B$68,$B31,Processwise_energy_distribution!BU$15:BU$69))</f>
        <v>-</v>
      </c>
      <c r="BV31" s="436" t="str">
        <f>IF(SUMIF(Processwise_energy_distribution!$B$15:$B$68,$B31,Processwise_energy_distribution!BV$15:BV$69)=0,"-",SUMIF(Processwise_energy_distribution!$B$15:$B$68,$B31,Processwise_energy_distribution!BV$15:BV$69))</f>
        <v>-</v>
      </c>
      <c r="BW31" s="438" t="str">
        <f t="shared" ref="BW31:CA31" si="21">IF(SUM(C31,I31,O31,U31,AA31,AG31,AM31,AS31,AY31,BE31,BK31,BQ31)=0,"-",SUM(C31,I31,O31,U31,AA31,AG31,AM31,AS31,AY31,BE31,BK31,BQ31))</f>
        <v>-</v>
      </c>
      <c r="BX31" s="433" t="str">
        <f t="shared" si="21"/>
        <v>-</v>
      </c>
      <c r="BY31" s="434" t="str">
        <f t="shared" si="21"/>
        <v>-</v>
      </c>
      <c r="BZ31" s="439" t="str">
        <f t="shared" si="21"/>
        <v>-</v>
      </c>
      <c r="CA31" s="440" t="str">
        <f t="shared" si="21"/>
        <v>-</v>
      </c>
      <c r="CB31" s="441" t="str">
        <f t="shared" si="1"/>
        <v>-</v>
      </c>
      <c r="CC31" s="442" t="str">
        <f t="shared" si="2"/>
        <v>-</v>
      </c>
      <c r="CD31" s="443" t="str">
        <f t="shared" si="3"/>
        <v>-</v>
      </c>
      <c r="CE31" s="444" t="str">
        <f t="shared" si="4"/>
        <v>-</v>
      </c>
      <c r="CF31" s="445" t="str">
        <f t="shared" si="5"/>
        <v>-</v>
      </c>
      <c r="CG31" s="412"/>
      <c r="CH31" s="412"/>
      <c r="CI31" s="412"/>
      <c r="CJ31" s="412"/>
      <c r="CK31" s="412"/>
    </row>
    <row r="32" spans="1:89" ht="15">
      <c r="A32" s="1064">
        <v>18</v>
      </c>
      <c r="B32" s="1065"/>
      <c r="C32" s="432" t="str">
        <f>IF(IFERROR(H32*'Energy &amp; GHG'!$X$17,"-")=0,"-",IFERROR(H32*'Energy &amp; GHG'!$X$17,"-"))</f>
        <v>-</v>
      </c>
      <c r="D32" s="433" t="str">
        <f>IF(IFERROR(H32*'Energy &amp; GHG'!$Y$17,"-")=0,"-",IFERROR(H32*'Energy &amp; GHG'!$Y$17,"-"))</f>
        <v>-</v>
      </c>
      <c r="E32" s="434" t="str">
        <f>IFERROR(H32*'Energy &amp; GHG'!$Z$17,"-")</f>
        <v>-</v>
      </c>
      <c r="F32" s="435" t="str">
        <f>IF(SUMIF(Processwise_energy_distribution!$B$15:$B$68,$B32,Processwise_energy_distribution!F$15:F$69)=0,"-",SUMIF(Processwise_energy_distribution!$B$15:$B$68,$B32,Processwise_energy_distribution!F$15:F$69))</f>
        <v>-</v>
      </c>
      <c r="G32" s="435" t="str">
        <f>IF(SUMIF(Processwise_energy_distribution!$B$15:$B$68,$B32,Processwise_energy_distribution!G$15:G$69)=0,"-",SUMIF(Processwise_energy_distribution!$B$15:$B$68,$B32,Processwise_energy_distribution!G$15:G$69))</f>
        <v>-</v>
      </c>
      <c r="H32" s="436" t="str">
        <f>IF(SUMIF(Processwise_energy_distribution!$B$15:$B$68,$B32,Processwise_energy_distribution!H$15:H$69)=0,"-",SUMIF(Processwise_energy_distribution!$B$15:$B$68,$B32,Processwise_energy_distribution!H$15:H$69))</f>
        <v>-</v>
      </c>
      <c r="I32" s="432" t="str">
        <f>IFERROR(N32*'Energy &amp; GHG'!$X$18,"-")</f>
        <v>-</v>
      </c>
      <c r="J32" s="433" t="str">
        <f>IFERROR(N32*'Energy &amp; GHG'!$Y$18,"-")</f>
        <v>-</v>
      </c>
      <c r="K32" s="434" t="str">
        <f>IFERROR(N32*'Energy &amp; GHG'!$Z$18,"-")</f>
        <v>-</v>
      </c>
      <c r="L32" s="435" t="str">
        <f>IF(SUMIF(Processwise_energy_distribution!$B$15:$B$68,$B32,Processwise_energy_distribution!L$15:L$69)=0,"-",SUMIF(Processwise_energy_distribution!$B$15:$B$68,$B32,Processwise_energy_distribution!L$15:L$69))</f>
        <v>-</v>
      </c>
      <c r="M32" s="435" t="str">
        <f>IF(SUMIF(Processwise_energy_distribution!$B$15:$B$68,$B32,Processwise_energy_distribution!M$15:M$69)=0,"-",SUMIF(Processwise_energy_distribution!$B$15:$B$68,$B32,Processwise_energy_distribution!M$15:M$69))</f>
        <v>-</v>
      </c>
      <c r="N32" s="436" t="str">
        <f>IF(SUMIF(Processwise_energy_distribution!$B$15:$B$68,$B32,Processwise_energy_distribution!N$15:N$69)=0,"-",SUMIF(Processwise_energy_distribution!$B$15:$B$68,$B32,Processwise_energy_distribution!N$15:N$69))</f>
        <v>-</v>
      </c>
      <c r="O32" s="432" t="str">
        <f>IFERROR(T32*'Energy &amp; GHG'!$X$19,"-")</f>
        <v>-</v>
      </c>
      <c r="P32" s="433" t="str">
        <f>IFERROR(T32*'Energy &amp; GHG'!$Y$19,"-")</f>
        <v>-</v>
      </c>
      <c r="Q32" s="434" t="str">
        <f>IFERROR(T32*'Energy &amp; GHG'!$Z$19,"-")</f>
        <v>-</v>
      </c>
      <c r="R32" s="435" t="str">
        <f>IF(SUMIF(Processwise_energy_distribution!$B$15:$B$68,$B32,Processwise_energy_distribution!R$15:R$69)=0,"-",SUMIF(Processwise_energy_distribution!$B$15:$B$68,$B32,Processwise_energy_distribution!R$15:R$69))</f>
        <v>-</v>
      </c>
      <c r="S32" s="435" t="str">
        <f>IF(SUMIF(Processwise_energy_distribution!$B$15:$B$68,$B32,Processwise_energy_distribution!S$15:S$69)=0,"-",SUMIF(Processwise_energy_distribution!$B$15:$B$68,$B32,Processwise_energy_distribution!S$15:S$69))</f>
        <v>-</v>
      </c>
      <c r="T32" s="436" t="str">
        <f>IF(SUMIF(Processwise_energy_distribution!$B$15:$B$68,$B32,Processwise_energy_distribution!T$15:T$69)=0,"-",SUMIF(Processwise_energy_distribution!$B$15:$B$68,$B32,Processwise_energy_distribution!T$15:T$69))</f>
        <v>-</v>
      </c>
      <c r="U32" s="432" t="str">
        <f>IFERROR(Z32*'Energy &amp; GHG'!$X$20,"-")</f>
        <v>-</v>
      </c>
      <c r="V32" s="433" t="str">
        <f>IFERROR(Z32*'Energy &amp; GHG'!$Y$20,"-")</f>
        <v>-</v>
      </c>
      <c r="W32" s="434" t="str">
        <f>IFERROR(Z32*'Energy &amp; GHG'!$Z$20,"-")</f>
        <v>-</v>
      </c>
      <c r="X32" s="435" t="str">
        <f>IF(SUMIF(Processwise_energy_distribution!$B$15:$B$68,$B32,Processwise_energy_distribution!X$15:X$69)=0,"-",SUMIF(Processwise_energy_distribution!$B$15:$B$68,$B32,Processwise_energy_distribution!X$15:X$69))</f>
        <v>-</v>
      </c>
      <c r="Y32" s="435" t="str">
        <f>IF(SUMIF(Processwise_energy_distribution!$B$15:$B$68,$B32,Processwise_energy_distribution!Y$15:Y$69)=0,"-",SUMIF(Processwise_energy_distribution!$B$15:$B$68,$B32,Processwise_energy_distribution!Y$15:Y$69))</f>
        <v>-</v>
      </c>
      <c r="Z32" s="436" t="str">
        <f>IF(SUMIF(Processwise_energy_distribution!$B$15:$B$68,$B32,Processwise_energy_distribution!Z$15:Z$69)=0,"-",SUMIF(Processwise_energy_distribution!$B$15:$B$68,$B32,Processwise_energy_distribution!Z$15:Z$69))</f>
        <v>-</v>
      </c>
      <c r="AA32" s="432" t="str">
        <f>IFERROR(AF32*'Energy &amp; GHG'!$X$21,"-")</f>
        <v>-</v>
      </c>
      <c r="AB32" s="433" t="str">
        <f>IFERROR(AF32*'Energy &amp; GHG'!$Y$21,"-")</f>
        <v>-</v>
      </c>
      <c r="AC32" s="434" t="str">
        <f>IFERROR(AF32*'Energy &amp; GHG'!$Z$21,"-")</f>
        <v>-</v>
      </c>
      <c r="AD32" s="435" t="str">
        <f>IF(SUMIF(Processwise_energy_distribution!$B$15:$B$68,$B32,Processwise_energy_distribution!AD$15:AD$69)=0,"-",SUMIF(Processwise_energy_distribution!$B$15:$B$68,$B32,Processwise_energy_distribution!AD$15:AD$69))</f>
        <v>-</v>
      </c>
      <c r="AE32" s="435" t="str">
        <f>IF(SUMIF(Processwise_energy_distribution!$B$15:$B$68,$B32,Processwise_energy_distribution!AE$15:AE$69)=0,"-",SUMIF(Processwise_energy_distribution!$B$15:$B$68,$B32,Processwise_energy_distribution!AE$15:AE$69))</f>
        <v>-</v>
      </c>
      <c r="AF32" s="436" t="str">
        <f>IF(SUMIF(Processwise_energy_distribution!$B$15:$B$68,$B32,Processwise_energy_distribution!AF$15:AF$69)=0,"-",SUMIF(Processwise_energy_distribution!$B$15:$B$68,$B32,Processwise_energy_distribution!AF$15:AF$69))</f>
        <v>-</v>
      </c>
      <c r="AG32" s="432" t="str">
        <f>IFERROR(AL32*'Energy &amp; GHG'!$X$22,"-")</f>
        <v>-</v>
      </c>
      <c r="AH32" s="433" t="str">
        <f>IFERROR(AL32*'Energy &amp; GHG'!$Y$22,"-")</f>
        <v>-</v>
      </c>
      <c r="AI32" s="434" t="str">
        <f>IFERROR(AL32*'Energy &amp; GHG'!$Z$22,"-")</f>
        <v>-</v>
      </c>
      <c r="AJ32" s="435" t="str">
        <f>IF(SUMIF(Processwise_energy_distribution!$B$15:$B$68,$B32,Processwise_energy_distribution!AJ$15:AJ$69)=0,"-",SUMIF(Processwise_energy_distribution!$B$15:$B$68,$B32,Processwise_energy_distribution!AJ$15:AJ$69))</f>
        <v>-</v>
      </c>
      <c r="AK32" s="435" t="str">
        <f>IF(SUMIF(Processwise_energy_distribution!$B$15:$B$68,$B32,Processwise_energy_distribution!AK$15:AK$69)=0,"-",SUMIF(Processwise_energy_distribution!$B$15:$B$68,$B32,Processwise_energy_distribution!AK$15:AK$69))</f>
        <v>-</v>
      </c>
      <c r="AL32" s="436" t="str">
        <f>IF(SUMIF(Processwise_energy_distribution!$B$15:$B$68,$B32,Processwise_energy_distribution!AL$15:AL$69)=0,"-",SUMIF(Processwise_energy_distribution!$B$15:$B$68,$B32,Processwise_energy_distribution!AL$15:AL$69))</f>
        <v>-</v>
      </c>
      <c r="AM32" s="432" t="str">
        <f>IFERROR(AR32*'Energy &amp; GHG'!$X$23,"-")</f>
        <v>-</v>
      </c>
      <c r="AN32" s="433" t="str">
        <f>IFERROR(AR32*'Energy &amp; GHG'!$Y$23,"-")</f>
        <v>-</v>
      </c>
      <c r="AO32" s="434" t="str">
        <f>IFERROR(AR32*'Energy &amp; GHG'!$Z$23,"-")</f>
        <v>-</v>
      </c>
      <c r="AP32" s="435" t="str">
        <f>IF(SUMIF(Processwise_energy_distribution!$B$15:$B$68,$B32,Processwise_energy_distribution!AP$15:AP$69)=0,"-",SUMIF(Processwise_energy_distribution!$B$15:$B$68,$B32,Processwise_energy_distribution!AP$15:AP$69))</f>
        <v>-</v>
      </c>
      <c r="AQ32" s="435" t="str">
        <f>IF(SUMIF(Processwise_energy_distribution!$B$15:$B$68,$B32,Processwise_energy_distribution!AQ$15:AQ$69)=0,"-",SUMIF(Processwise_energy_distribution!$B$15:$B$68,$B32,Processwise_energy_distribution!AQ$15:AQ$69))</f>
        <v>-</v>
      </c>
      <c r="AR32" s="436" t="str">
        <f>IF(SUMIF(Processwise_energy_distribution!$B$15:$B$68,$B32,Processwise_energy_distribution!AR$15:AR$69)=0,"-",SUMIF(Processwise_energy_distribution!$B$15:$B$68,$B32,Processwise_energy_distribution!AR$15:AR$69))</f>
        <v>-</v>
      </c>
      <c r="AS32" s="432" t="str">
        <f>IFERROR(AX32*'Energy &amp; GHG'!$X$24,"-")</f>
        <v>-</v>
      </c>
      <c r="AT32" s="433" t="str">
        <f>IFERROR(AX32*'Energy &amp; GHG'!$Y$24,"-")</f>
        <v>-</v>
      </c>
      <c r="AU32" s="434" t="str">
        <f>IFERROR(AX32*'Energy &amp; GHG'!$Z$24,"-")</f>
        <v>-</v>
      </c>
      <c r="AV32" s="435" t="str">
        <f>IF(SUMIF(Processwise_energy_distribution!$B$15:$B$68,$B32,Processwise_energy_distribution!AV$15:AV$69)=0,"-",SUMIF(Processwise_energy_distribution!$B$15:$B$68,$B32,Processwise_energy_distribution!AV$15:AV$69))</f>
        <v>-</v>
      </c>
      <c r="AW32" s="435" t="str">
        <f>IF(SUMIF(Processwise_energy_distribution!$B$15:$B$68,$B32,Processwise_energy_distribution!AW$15:AW$69)=0,"-",SUMIF(Processwise_energy_distribution!$B$15:$B$68,$B32,Processwise_energy_distribution!AW$15:AW$69))</f>
        <v>-</v>
      </c>
      <c r="AX32" s="436" t="str">
        <f>IF(SUMIF(Processwise_energy_distribution!$B$15:$B$68,$B32,Processwise_energy_distribution!AX$15:AX$69)=0,"-",SUMIF(Processwise_energy_distribution!$B$15:$B$68,$B32,Processwise_energy_distribution!AX$15:AX$69))</f>
        <v>-</v>
      </c>
      <c r="AY32" s="432" t="str">
        <f>IFERROR(BD32*'Energy &amp; GHG'!$X$25,"-")</f>
        <v>-</v>
      </c>
      <c r="AZ32" s="433" t="str">
        <f>IFERROR(BD32*'Energy &amp; GHG'!$Y$25,"-")</f>
        <v>-</v>
      </c>
      <c r="BA32" s="434" t="str">
        <f>IFERROR(BD32*'Energy &amp; GHG'!$Z$25,"-")</f>
        <v>-</v>
      </c>
      <c r="BB32" s="435" t="str">
        <f>IF(SUMIF(Processwise_energy_distribution!$B$15:$B$68,$B32,Processwise_energy_distribution!BB$15:BB$69)=0,"-",SUMIF(Processwise_energy_distribution!$B$15:$B$68,$B32,Processwise_energy_distribution!BB$15:BB$69))</f>
        <v>-</v>
      </c>
      <c r="BC32" s="435" t="str">
        <f>IF(SUMIF(Processwise_energy_distribution!$B$15:$B$68,$B32,Processwise_energy_distribution!BC$15:BC$69)=0,"-",SUMIF(Processwise_energy_distribution!$B$15:$B$68,$B32,Processwise_energy_distribution!BC$15:BC$69))</f>
        <v>-</v>
      </c>
      <c r="BD32" s="436" t="str">
        <f>IF(SUMIF(Processwise_energy_distribution!$B$15:$B$68,$B32,Processwise_energy_distribution!BD$15:BD$69)=0,"-",SUMIF(Processwise_energy_distribution!$B$15:$B$68,$B32,Processwise_energy_distribution!BD$15:BD$69))</f>
        <v>-</v>
      </c>
      <c r="BE32" s="432" t="str">
        <f>IFERROR(BJ32*'Energy &amp; GHG'!$X$26,"-")</f>
        <v>-</v>
      </c>
      <c r="BF32" s="433" t="str">
        <f>IFERROR(BJ32*'Energy &amp; GHG'!$Y$26,"-")</f>
        <v>-</v>
      </c>
      <c r="BG32" s="434" t="str">
        <f>IFERROR(BJ32*'Energy &amp; GHG'!$Z$26,"-")</f>
        <v>-</v>
      </c>
      <c r="BH32" s="435" t="str">
        <f>IF(SUMIF(Processwise_energy_distribution!$B$15:$B$68,$B32,Processwise_energy_distribution!BH$15:BH$69)=0,"-",SUMIF(Processwise_energy_distribution!$B$15:$B$68,$B32,Processwise_energy_distribution!BH$15:BH$69))</f>
        <v>-</v>
      </c>
      <c r="BI32" s="435" t="str">
        <f>IF(SUMIF(Processwise_energy_distribution!$B$15:$B$68,$B32,Processwise_energy_distribution!BI$15:BI$69)=0,"-",SUMIF(Processwise_energy_distribution!$B$15:$B$68,$B32,Processwise_energy_distribution!BI$15:BI$69))</f>
        <v>-</v>
      </c>
      <c r="BJ32" s="436" t="str">
        <f>IF(SUMIF(Processwise_energy_distribution!$B$15:$B$68,$B32,Processwise_energy_distribution!BJ$15:BJ$69)=0,"-",SUMIF(Processwise_energy_distribution!$B$15:$B$68,$B32,Processwise_energy_distribution!BJ$15:BJ$69))</f>
        <v>-</v>
      </c>
      <c r="BK32" s="432" t="str">
        <f>IFERROR(BP32*'Energy &amp; GHG'!$X$27,"-")</f>
        <v>-</v>
      </c>
      <c r="BL32" s="433" t="str">
        <f>IFERROR(BP32*'Energy &amp; GHG'!$Y$27,"-")</f>
        <v>-</v>
      </c>
      <c r="BM32" s="434" t="str">
        <f>IFERROR(BP32*'Energy &amp; GHG'!$Z$27,"-")</f>
        <v>-</v>
      </c>
      <c r="BN32" s="435" t="str">
        <f>IF(SUMIF(Processwise_energy_distribution!$B$15:$B$68,$B32,Processwise_energy_distribution!BN$15:BN$69)=0,"-",SUMIF(Processwise_energy_distribution!$B$15:$B$68,$B32,Processwise_energy_distribution!BN$15:BN$69))</f>
        <v>-</v>
      </c>
      <c r="BO32" s="435" t="str">
        <f>IF(SUMIF(Processwise_energy_distribution!$B$15:$B$68,$B32,Processwise_energy_distribution!BO$15:BO$69)=0,"-",SUMIF(Processwise_energy_distribution!$B$15:$B$68,$B32,Processwise_energy_distribution!BO$15:BO$69))</f>
        <v>-</v>
      </c>
      <c r="BP32" s="436" t="str">
        <f>IF(SUMIF(Processwise_energy_distribution!$B$15:$B$68,$B32,Processwise_energy_distribution!BP$15:BP$69)=0,"-",SUMIF(Processwise_energy_distribution!$B$15:$B$68,$B32,Processwise_energy_distribution!BP$15:BP$69))</f>
        <v>-</v>
      </c>
      <c r="BQ32" s="432" t="str">
        <f>IFERROR(BV32*'Energy &amp; GHG'!$X$28,"-")</f>
        <v>-</v>
      </c>
      <c r="BR32" s="433" t="str">
        <f>IFERROR(BV32*'Energy &amp; GHG'!$Y$28,"-")</f>
        <v>-</v>
      </c>
      <c r="BS32" s="434" t="str">
        <f>IFERROR(BV32*'Energy &amp; GHG'!$Z$28,"-")</f>
        <v>-</v>
      </c>
      <c r="BT32" s="435" t="str">
        <f>IF(SUMIF(Processwise_energy_distribution!$B$15:$B$68,$B32,Processwise_energy_distribution!BT$15:BT$69)=0,"-",SUMIF(Processwise_energy_distribution!$B$15:$B$68,$B32,Processwise_energy_distribution!BT$15:BT$69))</f>
        <v>-</v>
      </c>
      <c r="BU32" s="435" t="str">
        <f>IF(SUMIF(Processwise_energy_distribution!$B$15:$B$68,$B32,Processwise_energy_distribution!BU$15:BU$69)=0,"-",SUMIF(Processwise_energy_distribution!$B$15:$B$68,$B32,Processwise_energy_distribution!BU$15:BU$69))</f>
        <v>-</v>
      </c>
      <c r="BV32" s="436" t="str">
        <f>IF(SUMIF(Processwise_energy_distribution!$B$15:$B$68,$B32,Processwise_energy_distribution!BV$15:BV$69)=0,"-",SUMIF(Processwise_energy_distribution!$B$15:$B$68,$B32,Processwise_energy_distribution!BV$15:BV$69))</f>
        <v>-</v>
      </c>
      <c r="BW32" s="438" t="str">
        <f t="shared" ref="BW32:CA32" si="22">IF(SUM(C32,I32,O32,U32,AA32,AG32,AM32,AS32,AY32,BE32,BK32,BQ32)=0,"-",SUM(C32,I32,O32,U32,AA32,AG32,AM32,AS32,AY32,BE32,BK32,BQ32))</f>
        <v>-</v>
      </c>
      <c r="BX32" s="433" t="str">
        <f t="shared" si="22"/>
        <v>-</v>
      </c>
      <c r="BY32" s="434" t="str">
        <f t="shared" si="22"/>
        <v>-</v>
      </c>
      <c r="BZ32" s="439" t="str">
        <f t="shared" si="22"/>
        <v>-</v>
      </c>
      <c r="CA32" s="440" t="str">
        <f t="shared" si="22"/>
        <v>-</v>
      </c>
      <c r="CB32" s="441" t="str">
        <f t="shared" si="1"/>
        <v>-</v>
      </c>
      <c r="CC32" s="442" t="str">
        <f t="shared" si="2"/>
        <v>-</v>
      </c>
      <c r="CD32" s="443" t="str">
        <f t="shared" si="3"/>
        <v>-</v>
      </c>
      <c r="CE32" s="444" t="str">
        <f t="shared" si="4"/>
        <v>-</v>
      </c>
      <c r="CF32" s="445" t="str">
        <f t="shared" si="5"/>
        <v>-</v>
      </c>
      <c r="CG32" s="412"/>
      <c r="CH32" s="412"/>
      <c r="CI32" s="412"/>
      <c r="CJ32" s="412"/>
      <c r="CK32" s="412"/>
    </row>
    <row r="33" spans="1:89" ht="15">
      <c r="A33" s="1066">
        <v>19</v>
      </c>
      <c r="B33" s="1065"/>
      <c r="C33" s="432" t="str">
        <f>IF(IFERROR(H33*'Energy &amp; GHG'!$X$17,"-")=0,"-",IFERROR(H33*'Energy &amp; GHG'!$X$17,"-"))</f>
        <v>-</v>
      </c>
      <c r="D33" s="433" t="str">
        <f>IF(IFERROR(H33*'Energy &amp; GHG'!$Y$17,"-")=0,"-",IFERROR(H33*'Energy &amp; GHG'!$Y$17,"-"))</f>
        <v>-</v>
      </c>
      <c r="E33" s="434" t="str">
        <f>IFERROR(H33*'Energy &amp; GHG'!$Z$17,"-")</f>
        <v>-</v>
      </c>
      <c r="F33" s="435" t="str">
        <f>IF(SUMIF(Processwise_energy_distribution!$B$15:$B$68,$B33,Processwise_energy_distribution!F$15:F$69)=0,"-",SUMIF(Processwise_energy_distribution!$B$15:$B$68,$B33,Processwise_energy_distribution!F$15:F$69))</f>
        <v>-</v>
      </c>
      <c r="G33" s="435" t="str">
        <f>IF(SUMIF(Processwise_energy_distribution!$B$15:$B$68,$B33,Processwise_energy_distribution!G$15:G$69)=0,"-",SUMIF(Processwise_energy_distribution!$B$15:$B$68,$B33,Processwise_energy_distribution!G$15:G$69))</f>
        <v>-</v>
      </c>
      <c r="H33" s="436" t="str">
        <f>IF(SUMIF(Processwise_energy_distribution!$B$15:$B$68,$B33,Processwise_energy_distribution!H$15:H$69)=0,"-",SUMIF(Processwise_energy_distribution!$B$15:$B$68,$B33,Processwise_energy_distribution!H$15:H$69))</f>
        <v>-</v>
      </c>
      <c r="I33" s="432" t="str">
        <f>IFERROR(N33*'Energy &amp; GHG'!$X$18,"-")</f>
        <v>-</v>
      </c>
      <c r="J33" s="433" t="str">
        <f>IFERROR(N33*'Energy &amp; GHG'!$Y$18,"-")</f>
        <v>-</v>
      </c>
      <c r="K33" s="434" t="str">
        <f>IFERROR(N33*'Energy &amp; GHG'!$Z$18,"-")</f>
        <v>-</v>
      </c>
      <c r="L33" s="435" t="str">
        <f>IF(SUMIF(Processwise_energy_distribution!$B$15:$B$68,$B33,Processwise_energy_distribution!L$15:L$69)=0,"-",SUMIF(Processwise_energy_distribution!$B$15:$B$68,$B33,Processwise_energy_distribution!L$15:L$69))</f>
        <v>-</v>
      </c>
      <c r="M33" s="435" t="str">
        <f>IF(SUMIF(Processwise_energy_distribution!$B$15:$B$68,$B33,Processwise_energy_distribution!M$15:M$69)=0,"-",SUMIF(Processwise_energy_distribution!$B$15:$B$68,$B33,Processwise_energy_distribution!M$15:M$69))</f>
        <v>-</v>
      </c>
      <c r="N33" s="436" t="str">
        <f>IF(SUMIF(Processwise_energy_distribution!$B$15:$B$68,$B33,Processwise_energy_distribution!N$15:N$69)=0,"-",SUMIF(Processwise_energy_distribution!$B$15:$B$68,$B33,Processwise_energy_distribution!N$15:N$69))</f>
        <v>-</v>
      </c>
      <c r="O33" s="432" t="str">
        <f>IFERROR(T33*'Energy &amp; GHG'!$X$19,"-")</f>
        <v>-</v>
      </c>
      <c r="P33" s="433" t="str">
        <f>IFERROR(T33*'Energy &amp; GHG'!$Y$19,"-")</f>
        <v>-</v>
      </c>
      <c r="Q33" s="434" t="str">
        <f>IFERROR(T33*'Energy &amp; GHG'!$Z$19,"-")</f>
        <v>-</v>
      </c>
      <c r="R33" s="435" t="str">
        <f>IF(SUMIF(Processwise_energy_distribution!$B$15:$B$68,$B33,Processwise_energy_distribution!R$15:R$69)=0,"-",SUMIF(Processwise_energy_distribution!$B$15:$B$68,$B33,Processwise_energy_distribution!R$15:R$69))</f>
        <v>-</v>
      </c>
      <c r="S33" s="435" t="str">
        <f>IF(SUMIF(Processwise_energy_distribution!$B$15:$B$68,$B33,Processwise_energy_distribution!S$15:S$69)=0,"-",SUMIF(Processwise_energy_distribution!$B$15:$B$68,$B33,Processwise_energy_distribution!S$15:S$69))</f>
        <v>-</v>
      </c>
      <c r="T33" s="436" t="str">
        <f>IF(SUMIF(Processwise_energy_distribution!$B$15:$B$68,$B33,Processwise_energy_distribution!T$15:T$69)=0,"-",SUMIF(Processwise_energy_distribution!$B$15:$B$68,$B33,Processwise_energy_distribution!T$15:T$69))</f>
        <v>-</v>
      </c>
      <c r="U33" s="432" t="str">
        <f>IFERROR(Z33*'Energy &amp; GHG'!$X$20,"-")</f>
        <v>-</v>
      </c>
      <c r="V33" s="433" t="str">
        <f>IFERROR(Z33*'Energy &amp; GHG'!$Y$20,"-")</f>
        <v>-</v>
      </c>
      <c r="W33" s="434" t="str">
        <f>IFERROR(Z33*'Energy &amp; GHG'!$Z$20,"-")</f>
        <v>-</v>
      </c>
      <c r="X33" s="435" t="str">
        <f>IF(SUMIF(Processwise_energy_distribution!$B$15:$B$68,$B33,Processwise_energy_distribution!X$15:X$69)=0,"-",SUMIF(Processwise_energy_distribution!$B$15:$B$68,$B33,Processwise_energy_distribution!X$15:X$69))</f>
        <v>-</v>
      </c>
      <c r="Y33" s="435" t="str">
        <f>IF(SUMIF(Processwise_energy_distribution!$B$15:$B$68,$B33,Processwise_energy_distribution!Y$15:Y$69)=0,"-",SUMIF(Processwise_energy_distribution!$B$15:$B$68,$B33,Processwise_energy_distribution!Y$15:Y$69))</f>
        <v>-</v>
      </c>
      <c r="Z33" s="436" t="str">
        <f>IF(SUMIF(Processwise_energy_distribution!$B$15:$B$68,$B33,Processwise_energy_distribution!Z$15:Z$69)=0,"-",SUMIF(Processwise_energy_distribution!$B$15:$B$68,$B33,Processwise_energy_distribution!Z$15:Z$69))</f>
        <v>-</v>
      </c>
      <c r="AA33" s="432" t="str">
        <f>IFERROR(AF33*'Energy &amp; GHG'!$X$21,"-")</f>
        <v>-</v>
      </c>
      <c r="AB33" s="433" t="str">
        <f>IFERROR(AF33*'Energy &amp; GHG'!$Y$21,"-")</f>
        <v>-</v>
      </c>
      <c r="AC33" s="434" t="str">
        <f>IFERROR(AF33*'Energy &amp; GHG'!$Z$21,"-")</f>
        <v>-</v>
      </c>
      <c r="AD33" s="435" t="str">
        <f>IF(SUMIF(Processwise_energy_distribution!$B$15:$B$68,$B33,Processwise_energy_distribution!AD$15:AD$69)=0,"-",SUMIF(Processwise_energy_distribution!$B$15:$B$68,$B33,Processwise_energy_distribution!AD$15:AD$69))</f>
        <v>-</v>
      </c>
      <c r="AE33" s="435" t="str">
        <f>IF(SUMIF(Processwise_energy_distribution!$B$15:$B$68,$B33,Processwise_energy_distribution!AE$15:AE$69)=0,"-",SUMIF(Processwise_energy_distribution!$B$15:$B$68,$B33,Processwise_energy_distribution!AE$15:AE$69))</f>
        <v>-</v>
      </c>
      <c r="AF33" s="436" t="str">
        <f>IF(SUMIF(Processwise_energy_distribution!$B$15:$B$68,$B33,Processwise_energy_distribution!AF$15:AF$69)=0,"-",SUMIF(Processwise_energy_distribution!$B$15:$B$68,$B33,Processwise_energy_distribution!AF$15:AF$69))</f>
        <v>-</v>
      </c>
      <c r="AG33" s="432" t="str">
        <f>IFERROR(AL33*'Energy &amp; GHG'!$X$22,"-")</f>
        <v>-</v>
      </c>
      <c r="AH33" s="433" t="str">
        <f>IFERROR(AL33*'Energy &amp; GHG'!$Y$22,"-")</f>
        <v>-</v>
      </c>
      <c r="AI33" s="434" t="str">
        <f>IFERROR(AL33*'Energy &amp; GHG'!$Z$22,"-")</f>
        <v>-</v>
      </c>
      <c r="AJ33" s="435" t="str">
        <f>IF(SUMIF(Processwise_energy_distribution!$B$15:$B$68,$B33,Processwise_energy_distribution!AJ$15:AJ$69)=0,"-",SUMIF(Processwise_energy_distribution!$B$15:$B$68,$B33,Processwise_energy_distribution!AJ$15:AJ$69))</f>
        <v>-</v>
      </c>
      <c r="AK33" s="435" t="str">
        <f>IF(SUMIF(Processwise_energy_distribution!$B$15:$B$68,$B33,Processwise_energy_distribution!AK$15:AK$69)=0,"-",SUMIF(Processwise_energy_distribution!$B$15:$B$68,$B33,Processwise_energy_distribution!AK$15:AK$69))</f>
        <v>-</v>
      </c>
      <c r="AL33" s="436" t="str">
        <f>IF(SUMIF(Processwise_energy_distribution!$B$15:$B$68,$B33,Processwise_energy_distribution!AL$15:AL$69)=0,"-",SUMIF(Processwise_energy_distribution!$B$15:$B$68,$B33,Processwise_energy_distribution!AL$15:AL$69))</f>
        <v>-</v>
      </c>
      <c r="AM33" s="432" t="str">
        <f>IFERROR(AR33*'Energy &amp; GHG'!$X$23,"-")</f>
        <v>-</v>
      </c>
      <c r="AN33" s="433" t="str">
        <f>IFERROR(AR33*'Energy &amp; GHG'!$Y$23,"-")</f>
        <v>-</v>
      </c>
      <c r="AO33" s="434" t="str">
        <f>IFERROR(AR33*'Energy &amp; GHG'!$Z$23,"-")</f>
        <v>-</v>
      </c>
      <c r="AP33" s="435" t="str">
        <f>IF(SUMIF(Processwise_energy_distribution!$B$15:$B$68,$B33,Processwise_energy_distribution!AP$15:AP$69)=0,"-",SUMIF(Processwise_energy_distribution!$B$15:$B$68,$B33,Processwise_energy_distribution!AP$15:AP$69))</f>
        <v>-</v>
      </c>
      <c r="AQ33" s="435" t="str">
        <f>IF(SUMIF(Processwise_energy_distribution!$B$15:$B$68,$B33,Processwise_energy_distribution!AQ$15:AQ$69)=0,"-",SUMIF(Processwise_energy_distribution!$B$15:$B$68,$B33,Processwise_energy_distribution!AQ$15:AQ$69))</f>
        <v>-</v>
      </c>
      <c r="AR33" s="436" t="str">
        <f>IF(SUMIF(Processwise_energy_distribution!$B$15:$B$68,$B33,Processwise_energy_distribution!AR$15:AR$69)=0,"-",SUMIF(Processwise_energy_distribution!$B$15:$B$68,$B33,Processwise_energy_distribution!AR$15:AR$69))</f>
        <v>-</v>
      </c>
      <c r="AS33" s="432" t="str">
        <f>IFERROR(AX33*'Energy &amp; GHG'!$X$24,"-")</f>
        <v>-</v>
      </c>
      <c r="AT33" s="433" t="str">
        <f>IFERROR(AX33*'Energy &amp; GHG'!$Y$24,"-")</f>
        <v>-</v>
      </c>
      <c r="AU33" s="434" t="str">
        <f>IFERROR(AX33*'Energy &amp; GHG'!$Z$24,"-")</f>
        <v>-</v>
      </c>
      <c r="AV33" s="435" t="str">
        <f>IF(SUMIF(Processwise_energy_distribution!$B$15:$B$68,$B33,Processwise_energy_distribution!AV$15:AV$69)=0,"-",SUMIF(Processwise_energy_distribution!$B$15:$B$68,$B33,Processwise_energy_distribution!AV$15:AV$69))</f>
        <v>-</v>
      </c>
      <c r="AW33" s="435" t="str">
        <f>IF(SUMIF(Processwise_energy_distribution!$B$15:$B$68,$B33,Processwise_energy_distribution!AW$15:AW$69)=0,"-",SUMIF(Processwise_energy_distribution!$B$15:$B$68,$B33,Processwise_energy_distribution!AW$15:AW$69))</f>
        <v>-</v>
      </c>
      <c r="AX33" s="436" t="str">
        <f>IF(SUMIF(Processwise_energy_distribution!$B$15:$B$68,$B33,Processwise_energy_distribution!AX$15:AX$69)=0,"-",SUMIF(Processwise_energy_distribution!$B$15:$B$68,$B33,Processwise_energy_distribution!AX$15:AX$69))</f>
        <v>-</v>
      </c>
      <c r="AY33" s="432" t="str">
        <f>IFERROR(BD33*'Energy &amp; GHG'!$X$25,"-")</f>
        <v>-</v>
      </c>
      <c r="AZ33" s="433" t="str">
        <f>IFERROR(BD33*'Energy &amp; GHG'!$Y$25,"-")</f>
        <v>-</v>
      </c>
      <c r="BA33" s="434" t="str">
        <f>IFERROR(BD33*'Energy &amp; GHG'!$Z$25,"-")</f>
        <v>-</v>
      </c>
      <c r="BB33" s="435" t="str">
        <f>IF(SUMIF(Processwise_energy_distribution!$B$15:$B$68,$B33,Processwise_energy_distribution!BB$15:BB$69)=0,"-",SUMIF(Processwise_energy_distribution!$B$15:$B$68,$B33,Processwise_energy_distribution!BB$15:BB$69))</f>
        <v>-</v>
      </c>
      <c r="BC33" s="435" t="str">
        <f>IF(SUMIF(Processwise_energy_distribution!$B$15:$B$68,$B33,Processwise_energy_distribution!BC$15:BC$69)=0,"-",SUMIF(Processwise_energy_distribution!$B$15:$B$68,$B33,Processwise_energy_distribution!BC$15:BC$69))</f>
        <v>-</v>
      </c>
      <c r="BD33" s="436" t="str">
        <f>IF(SUMIF(Processwise_energy_distribution!$B$15:$B$68,$B33,Processwise_energy_distribution!BD$15:BD$69)=0,"-",SUMIF(Processwise_energy_distribution!$B$15:$B$68,$B33,Processwise_energy_distribution!BD$15:BD$69))</f>
        <v>-</v>
      </c>
      <c r="BE33" s="432" t="str">
        <f>IFERROR(BJ33*'Energy &amp; GHG'!$X$26,"-")</f>
        <v>-</v>
      </c>
      <c r="BF33" s="433" t="str">
        <f>IFERROR(BJ33*'Energy &amp; GHG'!$Y$26,"-")</f>
        <v>-</v>
      </c>
      <c r="BG33" s="434" t="str">
        <f>IFERROR(BJ33*'Energy &amp; GHG'!$Z$26,"-")</f>
        <v>-</v>
      </c>
      <c r="BH33" s="435" t="str">
        <f>IF(SUMIF(Processwise_energy_distribution!$B$15:$B$68,$B33,Processwise_energy_distribution!BH$15:BH$69)=0,"-",SUMIF(Processwise_energy_distribution!$B$15:$B$68,$B33,Processwise_energy_distribution!BH$15:BH$69))</f>
        <v>-</v>
      </c>
      <c r="BI33" s="435" t="str">
        <f>IF(SUMIF(Processwise_energy_distribution!$B$15:$B$68,$B33,Processwise_energy_distribution!BI$15:BI$69)=0,"-",SUMIF(Processwise_energy_distribution!$B$15:$B$68,$B33,Processwise_energy_distribution!BI$15:BI$69))</f>
        <v>-</v>
      </c>
      <c r="BJ33" s="436" t="str">
        <f>IF(SUMIF(Processwise_energy_distribution!$B$15:$B$68,$B33,Processwise_energy_distribution!BJ$15:BJ$69)=0,"-",SUMIF(Processwise_energy_distribution!$B$15:$B$68,$B33,Processwise_energy_distribution!BJ$15:BJ$69))</f>
        <v>-</v>
      </c>
      <c r="BK33" s="432" t="str">
        <f>IFERROR(BP33*'Energy &amp; GHG'!$X$27,"-")</f>
        <v>-</v>
      </c>
      <c r="BL33" s="433" t="str">
        <f>IFERROR(BP33*'Energy &amp; GHG'!$Y$27,"-")</f>
        <v>-</v>
      </c>
      <c r="BM33" s="434" t="str">
        <f>IFERROR(BP33*'Energy &amp; GHG'!$Z$27,"-")</f>
        <v>-</v>
      </c>
      <c r="BN33" s="435" t="str">
        <f>IF(SUMIF(Processwise_energy_distribution!$B$15:$B$68,$B33,Processwise_energy_distribution!BN$15:BN$69)=0,"-",SUMIF(Processwise_energy_distribution!$B$15:$B$68,$B33,Processwise_energy_distribution!BN$15:BN$69))</f>
        <v>-</v>
      </c>
      <c r="BO33" s="435" t="str">
        <f>IF(SUMIF(Processwise_energy_distribution!$B$15:$B$68,$B33,Processwise_energy_distribution!BO$15:BO$69)=0,"-",SUMIF(Processwise_energy_distribution!$B$15:$B$68,$B33,Processwise_energy_distribution!BO$15:BO$69))</f>
        <v>-</v>
      </c>
      <c r="BP33" s="436" t="str">
        <f>IF(SUMIF(Processwise_energy_distribution!$B$15:$B$68,$B33,Processwise_energy_distribution!BP$15:BP$69)=0,"-",SUMIF(Processwise_energy_distribution!$B$15:$B$68,$B33,Processwise_energy_distribution!BP$15:BP$69))</f>
        <v>-</v>
      </c>
      <c r="BQ33" s="432" t="str">
        <f>IFERROR(BV33*'Energy &amp; GHG'!$X$28,"-")</f>
        <v>-</v>
      </c>
      <c r="BR33" s="433" t="str">
        <f>IFERROR(BV33*'Energy &amp; GHG'!$Y$28,"-")</f>
        <v>-</v>
      </c>
      <c r="BS33" s="434" t="str">
        <f>IFERROR(BV33*'Energy &amp; GHG'!$Z$28,"-")</f>
        <v>-</v>
      </c>
      <c r="BT33" s="435" t="str">
        <f>IF(SUMIF(Processwise_energy_distribution!$B$15:$B$68,$B33,Processwise_energy_distribution!BT$15:BT$69)=0,"-",SUMIF(Processwise_energy_distribution!$B$15:$B$68,$B33,Processwise_energy_distribution!BT$15:BT$69))</f>
        <v>-</v>
      </c>
      <c r="BU33" s="435" t="str">
        <f>IF(SUMIF(Processwise_energy_distribution!$B$15:$B$68,$B33,Processwise_energy_distribution!BU$15:BU$69)=0,"-",SUMIF(Processwise_energy_distribution!$B$15:$B$68,$B33,Processwise_energy_distribution!BU$15:BU$69))</f>
        <v>-</v>
      </c>
      <c r="BV33" s="436" t="str">
        <f>IF(SUMIF(Processwise_energy_distribution!$B$15:$B$68,$B33,Processwise_energy_distribution!BV$15:BV$69)=0,"-",SUMIF(Processwise_energy_distribution!$B$15:$B$68,$B33,Processwise_energy_distribution!BV$15:BV$69))</f>
        <v>-</v>
      </c>
      <c r="BW33" s="438" t="str">
        <f t="shared" ref="BW33:CA33" si="23">IF(SUM(C33,I33,O33,U33,AA33,AG33,AM33,AS33,AY33,BE33,BK33,BQ33)=0,"-",SUM(C33,I33,O33,U33,AA33,AG33,AM33,AS33,AY33,BE33,BK33,BQ33))</f>
        <v>-</v>
      </c>
      <c r="BX33" s="433" t="str">
        <f t="shared" si="23"/>
        <v>-</v>
      </c>
      <c r="BY33" s="434" t="str">
        <f t="shared" si="23"/>
        <v>-</v>
      </c>
      <c r="BZ33" s="439" t="str">
        <f t="shared" si="23"/>
        <v>-</v>
      </c>
      <c r="CA33" s="440" t="str">
        <f t="shared" si="23"/>
        <v>-</v>
      </c>
      <c r="CB33" s="441" t="str">
        <f t="shared" si="1"/>
        <v>-</v>
      </c>
      <c r="CC33" s="442" t="str">
        <f t="shared" si="2"/>
        <v>-</v>
      </c>
      <c r="CD33" s="443" t="str">
        <f t="shared" si="3"/>
        <v>-</v>
      </c>
      <c r="CE33" s="444" t="str">
        <f t="shared" si="4"/>
        <v>-</v>
      </c>
      <c r="CF33" s="445" t="str">
        <f t="shared" si="5"/>
        <v>-</v>
      </c>
      <c r="CG33" s="412"/>
      <c r="CH33" s="412"/>
      <c r="CI33" s="412"/>
      <c r="CJ33" s="412"/>
      <c r="CK33" s="412"/>
    </row>
    <row r="34" spans="1:89" ht="15">
      <c r="A34" s="1064">
        <v>20</v>
      </c>
      <c r="B34" s="1065"/>
      <c r="C34" s="432" t="str">
        <f>IF(IFERROR(H34*'Energy &amp; GHG'!$X$17,"-")=0,"-",IFERROR(H34*'Energy &amp; GHG'!$X$17,"-"))</f>
        <v>-</v>
      </c>
      <c r="D34" s="433" t="str">
        <f>IF(IFERROR(H34*'Energy &amp; GHG'!$Y$17,"-")=0,"-",IFERROR(H34*'Energy &amp; GHG'!$Y$17,"-"))</f>
        <v>-</v>
      </c>
      <c r="E34" s="434" t="str">
        <f>IFERROR(H34*'Energy &amp; GHG'!$Z$17,"-")</f>
        <v>-</v>
      </c>
      <c r="F34" s="435" t="str">
        <f>IF(SUMIF(Processwise_energy_distribution!$B$15:$B$68,$B34,Processwise_energy_distribution!F$15:F$69)=0,"-",SUMIF(Processwise_energy_distribution!$B$15:$B$68,$B34,Processwise_energy_distribution!F$15:F$69))</f>
        <v>-</v>
      </c>
      <c r="G34" s="435" t="str">
        <f>IF(SUMIF(Processwise_energy_distribution!$B$15:$B$68,$B34,Processwise_energy_distribution!G$15:G$69)=0,"-",SUMIF(Processwise_energy_distribution!$B$15:$B$68,$B34,Processwise_energy_distribution!G$15:G$69))</f>
        <v>-</v>
      </c>
      <c r="H34" s="436" t="str">
        <f>IF(SUMIF(Processwise_energy_distribution!$B$15:$B$68,$B34,Processwise_energy_distribution!H$15:H$69)=0,"-",SUMIF(Processwise_energy_distribution!$B$15:$B$68,$B34,Processwise_energy_distribution!H$15:H$69))</f>
        <v>-</v>
      </c>
      <c r="I34" s="432" t="str">
        <f>IFERROR(N34*'Energy &amp; GHG'!$X$18,"-")</f>
        <v>-</v>
      </c>
      <c r="J34" s="433" t="str">
        <f>IFERROR(N34*'Energy &amp; GHG'!$Y$18,"-")</f>
        <v>-</v>
      </c>
      <c r="K34" s="434" t="str">
        <f>IFERROR(N34*'Energy &amp; GHG'!$Z$18,"-")</f>
        <v>-</v>
      </c>
      <c r="L34" s="435" t="str">
        <f>IF(SUMIF(Processwise_energy_distribution!$B$15:$B$68,$B34,Processwise_energy_distribution!L$15:L$69)=0,"-",SUMIF(Processwise_energy_distribution!$B$15:$B$68,$B34,Processwise_energy_distribution!L$15:L$69))</f>
        <v>-</v>
      </c>
      <c r="M34" s="435" t="str">
        <f>IF(SUMIF(Processwise_energy_distribution!$B$15:$B$68,$B34,Processwise_energy_distribution!M$15:M$69)=0,"-",SUMIF(Processwise_energy_distribution!$B$15:$B$68,$B34,Processwise_energy_distribution!M$15:M$69))</f>
        <v>-</v>
      </c>
      <c r="N34" s="436" t="str">
        <f>IF(SUMIF(Processwise_energy_distribution!$B$15:$B$68,$B34,Processwise_energy_distribution!N$15:N$69)=0,"-",SUMIF(Processwise_energy_distribution!$B$15:$B$68,$B34,Processwise_energy_distribution!N$15:N$69))</f>
        <v>-</v>
      </c>
      <c r="O34" s="432" t="str">
        <f>IFERROR(T34*'Energy &amp; GHG'!$X$19,"-")</f>
        <v>-</v>
      </c>
      <c r="P34" s="433" t="str">
        <f>IFERROR(T34*'Energy &amp; GHG'!$Y$19,"-")</f>
        <v>-</v>
      </c>
      <c r="Q34" s="434" t="str">
        <f>IFERROR(T34*'Energy &amp; GHG'!$Z$19,"-")</f>
        <v>-</v>
      </c>
      <c r="R34" s="435" t="str">
        <f>IF(SUMIF(Processwise_energy_distribution!$B$15:$B$68,$B34,Processwise_energy_distribution!R$15:R$69)=0,"-",SUMIF(Processwise_energy_distribution!$B$15:$B$68,$B34,Processwise_energy_distribution!R$15:R$69))</f>
        <v>-</v>
      </c>
      <c r="S34" s="435" t="str">
        <f>IF(SUMIF(Processwise_energy_distribution!$B$15:$B$68,$B34,Processwise_energy_distribution!S$15:S$69)=0,"-",SUMIF(Processwise_energy_distribution!$B$15:$B$68,$B34,Processwise_energy_distribution!S$15:S$69))</f>
        <v>-</v>
      </c>
      <c r="T34" s="436" t="str">
        <f>IF(SUMIF(Processwise_energy_distribution!$B$15:$B$68,$B34,Processwise_energy_distribution!T$15:T$69)=0,"-",SUMIF(Processwise_energy_distribution!$B$15:$B$68,$B34,Processwise_energy_distribution!T$15:T$69))</f>
        <v>-</v>
      </c>
      <c r="U34" s="432" t="str">
        <f>IFERROR(Z34*'Energy &amp; GHG'!$X$20,"-")</f>
        <v>-</v>
      </c>
      <c r="V34" s="433" t="str">
        <f>IFERROR(Z34*'Energy &amp; GHG'!$Y$20,"-")</f>
        <v>-</v>
      </c>
      <c r="W34" s="434" t="str">
        <f>IFERROR(Z34*'Energy &amp; GHG'!$Z$20,"-")</f>
        <v>-</v>
      </c>
      <c r="X34" s="435" t="str">
        <f>IF(SUMIF(Processwise_energy_distribution!$B$15:$B$68,$B34,Processwise_energy_distribution!X$15:X$69)=0,"-",SUMIF(Processwise_energy_distribution!$B$15:$B$68,$B34,Processwise_energy_distribution!X$15:X$69))</f>
        <v>-</v>
      </c>
      <c r="Y34" s="435" t="str">
        <f>IF(SUMIF(Processwise_energy_distribution!$B$15:$B$68,$B34,Processwise_energy_distribution!Y$15:Y$69)=0,"-",SUMIF(Processwise_energy_distribution!$B$15:$B$68,$B34,Processwise_energy_distribution!Y$15:Y$69))</f>
        <v>-</v>
      </c>
      <c r="Z34" s="436" t="str">
        <f>IF(SUMIF(Processwise_energy_distribution!$B$15:$B$68,$B34,Processwise_energy_distribution!Z$15:Z$69)=0,"-",SUMIF(Processwise_energy_distribution!$B$15:$B$68,$B34,Processwise_energy_distribution!Z$15:Z$69))</f>
        <v>-</v>
      </c>
      <c r="AA34" s="432" t="str">
        <f>IFERROR(AF34*'Energy &amp; GHG'!$X$21,"-")</f>
        <v>-</v>
      </c>
      <c r="AB34" s="433" t="str">
        <f>IFERROR(AF34*'Energy &amp; GHG'!$Y$21,"-")</f>
        <v>-</v>
      </c>
      <c r="AC34" s="434" t="str">
        <f>IFERROR(AF34*'Energy &amp; GHG'!$Z$21,"-")</f>
        <v>-</v>
      </c>
      <c r="AD34" s="435" t="str">
        <f>IF(SUMIF(Processwise_energy_distribution!$B$15:$B$68,$B34,Processwise_energy_distribution!AD$15:AD$69)=0,"-",SUMIF(Processwise_energy_distribution!$B$15:$B$68,$B34,Processwise_energy_distribution!AD$15:AD$69))</f>
        <v>-</v>
      </c>
      <c r="AE34" s="435" t="str">
        <f>IF(SUMIF(Processwise_energy_distribution!$B$15:$B$68,$B34,Processwise_energy_distribution!AE$15:AE$69)=0,"-",SUMIF(Processwise_energy_distribution!$B$15:$B$68,$B34,Processwise_energy_distribution!AE$15:AE$69))</f>
        <v>-</v>
      </c>
      <c r="AF34" s="436" t="str">
        <f>IF(SUMIF(Processwise_energy_distribution!$B$15:$B$68,$B34,Processwise_energy_distribution!AF$15:AF$69)=0,"-",SUMIF(Processwise_energy_distribution!$B$15:$B$68,$B34,Processwise_energy_distribution!AF$15:AF$69))</f>
        <v>-</v>
      </c>
      <c r="AG34" s="432" t="str">
        <f>IFERROR(AL34*'Energy &amp; GHG'!$X$22,"-")</f>
        <v>-</v>
      </c>
      <c r="AH34" s="433" t="str">
        <f>IFERROR(AL34*'Energy &amp; GHG'!$Y$22,"-")</f>
        <v>-</v>
      </c>
      <c r="AI34" s="434" t="str">
        <f>IFERROR(AL34*'Energy &amp; GHG'!$Z$22,"-")</f>
        <v>-</v>
      </c>
      <c r="AJ34" s="435" t="str">
        <f>IF(SUMIF(Processwise_energy_distribution!$B$15:$B$68,$B34,Processwise_energy_distribution!AJ$15:AJ$69)=0,"-",SUMIF(Processwise_energy_distribution!$B$15:$B$68,$B34,Processwise_energy_distribution!AJ$15:AJ$69))</f>
        <v>-</v>
      </c>
      <c r="AK34" s="435" t="str">
        <f>IF(SUMIF(Processwise_energy_distribution!$B$15:$B$68,$B34,Processwise_energy_distribution!AK$15:AK$69)=0,"-",SUMIF(Processwise_energy_distribution!$B$15:$B$68,$B34,Processwise_energy_distribution!AK$15:AK$69))</f>
        <v>-</v>
      </c>
      <c r="AL34" s="436" t="str">
        <f>IF(SUMIF(Processwise_energy_distribution!$B$15:$B$68,$B34,Processwise_energy_distribution!AL$15:AL$69)=0,"-",SUMIF(Processwise_energy_distribution!$B$15:$B$68,$B34,Processwise_energy_distribution!AL$15:AL$69))</f>
        <v>-</v>
      </c>
      <c r="AM34" s="432" t="str">
        <f>IFERROR(AR34*'Energy &amp; GHG'!$X$23,"-")</f>
        <v>-</v>
      </c>
      <c r="AN34" s="433" t="str">
        <f>IFERROR(AR34*'Energy &amp; GHG'!$Y$23,"-")</f>
        <v>-</v>
      </c>
      <c r="AO34" s="434" t="str">
        <f>IFERROR(AR34*'Energy &amp; GHG'!$Z$23,"-")</f>
        <v>-</v>
      </c>
      <c r="AP34" s="435" t="str">
        <f>IF(SUMIF(Processwise_energy_distribution!$B$15:$B$68,$B34,Processwise_energy_distribution!AP$15:AP$69)=0,"-",SUMIF(Processwise_energy_distribution!$B$15:$B$68,$B34,Processwise_energy_distribution!AP$15:AP$69))</f>
        <v>-</v>
      </c>
      <c r="AQ34" s="435" t="str">
        <f>IF(SUMIF(Processwise_energy_distribution!$B$15:$B$68,$B34,Processwise_energy_distribution!AQ$15:AQ$69)=0,"-",SUMIF(Processwise_energy_distribution!$B$15:$B$68,$B34,Processwise_energy_distribution!AQ$15:AQ$69))</f>
        <v>-</v>
      </c>
      <c r="AR34" s="436" t="str">
        <f>IF(SUMIF(Processwise_energy_distribution!$B$15:$B$68,$B34,Processwise_energy_distribution!AR$15:AR$69)=0,"-",SUMIF(Processwise_energy_distribution!$B$15:$B$68,$B34,Processwise_energy_distribution!AR$15:AR$69))</f>
        <v>-</v>
      </c>
      <c r="AS34" s="432" t="str">
        <f>IFERROR(AX34*'Energy &amp; GHG'!$X$24,"-")</f>
        <v>-</v>
      </c>
      <c r="AT34" s="433" t="str">
        <f>IFERROR(AX34*'Energy &amp; GHG'!$Y$24,"-")</f>
        <v>-</v>
      </c>
      <c r="AU34" s="434" t="str">
        <f>IFERROR(AX34*'Energy &amp; GHG'!$Z$24,"-")</f>
        <v>-</v>
      </c>
      <c r="AV34" s="435" t="str">
        <f>IF(SUMIF(Processwise_energy_distribution!$B$15:$B$68,$B34,Processwise_energy_distribution!AV$15:AV$69)=0,"-",SUMIF(Processwise_energy_distribution!$B$15:$B$68,$B34,Processwise_energy_distribution!AV$15:AV$69))</f>
        <v>-</v>
      </c>
      <c r="AW34" s="435" t="str">
        <f>IF(SUMIF(Processwise_energy_distribution!$B$15:$B$68,$B34,Processwise_energy_distribution!AW$15:AW$69)=0,"-",SUMIF(Processwise_energy_distribution!$B$15:$B$68,$B34,Processwise_energy_distribution!AW$15:AW$69))</f>
        <v>-</v>
      </c>
      <c r="AX34" s="436" t="str">
        <f>IF(SUMIF(Processwise_energy_distribution!$B$15:$B$68,$B34,Processwise_energy_distribution!AX$15:AX$69)=0,"-",SUMIF(Processwise_energy_distribution!$B$15:$B$68,$B34,Processwise_energy_distribution!AX$15:AX$69))</f>
        <v>-</v>
      </c>
      <c r="AY34" s="432" t="str">
        <f>IFERROR(BD34*'Energy &amp; GHG'!$X$25,"-")</f>
        <v>-</v>
      </c>
      <c r="AZ34" s="433" t="str">
        <f>IFERROR(BD34*'Energy &amp; GHG'!$Y$25,"-")</f>
        <v>-</v>
      </c>
      <c r="BA34" s="434" t="str">
        <f>IFERROR(BD34*'Energy &amp; GHG'!$Z$25,"-")</f>
        <v>-</v>
      </c>
      <c r="BB34" s="435" t="str">
        <f>IF(SUMIF(Processwise_energy_distribution!$B$15:$B$68,$B34,Processwise_energy_distribution!BB$15:BB$69)=0,"-",SUMIF(Processwise_energy_distribution!$B$15:$B$68,$B34,Processwise_energy_distribution!BB$15:BB$69))</f>
        <v>-</v>
      </c>
      <c r="BC34" s="435" t="str">
        <f>IF(SUMIF(Processwise_energy_distribution!$B$15:$B$68,$B34,Processwise_energy_distribution!BC$15:BC$69)=0,"-",SUMIF(Processwise_energy_distribution!$B$15:$B$68,$B34,Processwise_energy_distribution!BC$15:BC$69))</f>
        <v>-</v>
      </c>
      <c r="BD34" s="436" t="str">
        <f>IF(SUMIF(Processwise_energy_distribution!$B$15:$B$68,$B34,Processwise_energy_distribution!BD$15:BD$69)=0,"-",SUMIF(Processwise_energy_distribution!$B$15:$B$68,$B34,Processwise_energy_distribution!BD$15:BD$69))</f>
        <v>-</v>
      </c>
      <c r="BE34" s="432" t="str">
        <f>IFERROR(BJ34*'Energy &amp; GHG'!$X$26,"-")</f>
        <v>-</v>
      </c>
      <c r="BF34" s="433" t="str">
        <f>IFERROR(BJ34*'Energy &amp; GHG'!$Y$26,"-")</f>
        <v>-</v>
      </c>
      <c r="BG34" s="434" t="str">
        <f>IFERROR(BJ34*'Energy &amp; GHG'!$Z$26,"-")</f>
        <v>-</v>
      </c>
      <c r="BH34" s="435" t="str">
        <f>IF(SUMIF(Processwise_energy_distribution!$B$15:$B$68,$B34,Processwise_energy_distribution!BH$15:BH$69)=0,"-",SUMIF(Processwise_energy_distribution!$B$15:$B$68,$B34,Processwise_energy_distribution!BH$15:BH$69))</f>
        <v>-</v>
      </c>
      <c r="BI34" s="435" t="str">
        <f>IF(SUMIF(Processwise_energy_distribution!$B$15:$B$68,$B34,Processwise_energy_distribution!BI$15:BI$69)=0,"-",SUMIF(Processwise_energy_distribution!$B$15:$B$68,$B34,Processwise_energy_distribution!BI$15:BI$69))</f>
        <v>-</v>
      </c>
      <c r="BJ34" s="436" t="str">
        <f>IF(SUMIF(Processwise_energy_distribution!$B$15:$B$68,$B34,Processwise_energy_distribution!BJ$15:BJ$69)=0,"-",SUMIF(Processwise_energy_distribution!$B$15:$B$68,$B34,Processwise_energy_distribution!BJ$15:BJ$69))</f>
        <v>-</v>
      </c>
      <c r="BK34" s="432" t="str">
        <f>IFERROR(BP34*'Energy &amp; GHG'!$X$27,"-")</f>
        <v>-</v>
      </c>
      <c r="BL34" s="433" t="str">
        <f>IFERROR(BP34*'Energy &amp; GHG'!$Y$27,"-")</f>
        <v>-</v>
      </c>
      <c r="BM34" s="434" t="str">
        <f>IFERROR(BP34*'Energy &amp; GHG'!$Z$27,"-")</f>
        <v>-</v>
      </c>
      <c r="BN34" s="435" t="str">
        <f>IF(SUMIF(Processwise_energy_distribution!$B$15:$B$68,$B34,Processwise_energy_distribution!BN$15:BN$69)=0,"-",SUMIF(Processwise_energy_distribution!$B$15:$B$68,$B34,Processwise_energy_distribution!BN$15:BN$69))</f>
        <v>-</v>
      </c>
      <c r="BO34" s="435" t="str">
        <f>IF(SUMIF(Processwise_energy_distribution!$B$15:$B$68,$B34,Processwise_energy_distribution!BO$15:BO$69)=0,"-",SUMIF(Processwise_energy_distribution!$B$15:$B$68,$B34,Processwise_energy_distribution!BO$15:BO$69))</f>
        <v>-</v>
      </c>
      <c r="BP34" s="436" t="str">
        <f>IF(SUMIF(Processwise_energy_distribution!$B$15:$B$68,$B34,Processwise_energy_distribution!BP$15:BP$69)=0,"-",SUMIF(Processwise_energy_distribution!$B$15:$B$68,$B34,Processwise_energy_distribution!BP$15:BP$69))</f>
        <v>-</v>
      </c>
      <c r="BQ34" s="432" t="str">
        <f>IFERROR(BV34*'Energy &amp; GHG'!$X$28,"-")</f>
        <v>-</v>
      </c>
      <c r="BR34" s="433" t="str">
        <f>IFERROR(BV34*'Energy &amp; GHG'!$Y$28,"-")</f>
        <v>-</v>
      </c>
      <c r="BS34" s="434" t="str">
        <f>IFERROR(BV34*'Energy &amp; GHG'!$Z$28,"-")</f>
        <v>-</v>
      </c>
      <c r="BT34" s="435" t="str">
        <f>IF(SUMIF(Processwise_energy_distribution!$B$15:$B$68,$B34,Processwise_energy_distribution!BT$15:BT$69)=0,"-",SUMIF(Processwise_energy_distribution!$B$15:$B$68,$B34,Processwise_energy_distribution!BT$15:BT$69))</f>
        <v>-</v>
      </c>
      <c r="BU34" s="435" t="str">
        <f>IF(SUMIF(Processwise_energy_distribution!$B$15:$B$68,$B34,Processwise_energy_distribution!BU$15:BU$69)=0,"-",SUMIF(Processwise_energy_distribution!$B$15:$B$68,$B34,Processwise_energy_distribution!BU$15:BU$69))</f>
        <v>-</v>
      </c>
      <c r="BV34" s="436" t="str">
        <f>IF(SUMIF(Processwise_energy_distribution!$B$15:$B$68,$B34,Processwise_energy_distribution!BV$15:BV$69)=0,"-",SUMIF(Processwise_energy_distribution!$B$15:$B$68,$B34,Processwise_energy_distribution!BV$15:BV$69))</f>
        <v>-</v>
      </c>
      <c r="BW34" s="438" t="str">
        <f t="shared" ref="BW34:CA34" si="24">IF(SUM(C34,I34,O34,U34,AA34,AG34,AM34,AS34,AY34,BE34,BK34,BQ34)=0,"-",SUM(C34,I34,O34,U34,AA34,AG34,AM34,AS34,AY34,BE34,BK34,BQ34))</f>
        <v>-</v>
      </c>
      <c r="BX34" s="433" t="str">
        <f t="shared" si="24"/>
        <v>-</v>
      </c>
      <c r="BY34" s="434" t="str">
        <f t="shared" si="24"/>
        <v>-</v>
      </c>
      <c r="BZ34" s="439" t="str">
        <f t="shared" si="24"/>
        <v>-</v>
      </c>
      <c r="CA34" s="440" t="str">
        <f t="shared" si="24"/>
        <v>-</v>
      </c>
      <c r="CB34" s="441" t="str">
        <f t="shared" si="1"/>
        <v>-</v>
      </c>
      <c r="CC34" s="442" t="str">
        <f t="shared" si="2"/>
        <v>-</v>
      </c>
      <c r="CD34" s="443" t="str">
        <f t="shared" si="3"/>
        <v>-</v>
      </c>
      <c r="CE34" s="444" t="str">
        <f t="shared" si="4"/>
        <v>-</v>
      </c>
      <c r="CF34" s="445" t="str">
        <f t="shared" si="5"/>
        <v>-</v>
      </c>
      <c r="CG34" s="412"/>
      <c r="CH34" s="412"/>
      <c r="CI34" s="412"/>
      <c r="CJ34" s="412"/>
      <c r="CK34" s="412"/>
    </row>
    <row r="35" spans="1:89" ht="15">
      <c r="A35" s="1066">
        <v>21</v>
      </c>
      <c r="B35" s="1065"/>
      <c r="C35" s="432" t="str">
        <f>IF(IFERROR(H35*'Energy &amp; GHG'!$X$17,"-")=0,"-",IFERROR(H35*'Energy &amp; GHG'!$X$17,"-"))</f>
        <v>-</v>
      </c>
      <c r="D35" s="433" t="str">
        <f>IF(IFERROR(H35*'Energy &amp; GHG'!$Y$17,"-")=0,"-",IFERROR(H35*'Energy &amp; GHG'!$Y$17,"-"))</f>
        <v>-</v>
      </c>
      <c r="E35" s="434" t="str">
        <f>IFERROR(H35*'Energy &amp; GHG'!$Z$17,"-")</f>
        <v>-</v>
      </c>
      <c r="F35" s="435" t="str">
        <f>IF(SUMIF(Processwise_energy_distribution!$B$15:$B$68,$B35,Processwise_energy_distribution!F$15:F$69)=0,"-",SUMIF(Processwise_energy_distribution!$B$15:$B$68,$B35,Processwise_energy_distribution!F$15:F$69))</f>
        <v>-</v>
      </c>
      <c r="G35" s="435" t="str">
        <f>IF(SUMIF(Processwise_energy_distribution!$B$15:$B$68,$B35,Processwise_energy_distribution!G$15:G$69)=0,"-",SUMIF(Processwise_energy_distribution!$B$15:$B$68,$B35,Processwise_energy_distribution!G$15:G$69))</f>
        <v>-</v>
      </c>
      <c r="H35" s="436" t="str">
        <f>IF(SUMIF(Processwise_energy_distribution!$B$15:$B$68,$B35,Processwise_energy_distribution!H$15:H$69)=0,"-",SUMIF(Processwise_energy_distribution!$B$15:$B$68,$B35,Processwise_energy_distribution!H$15:H$69))</f>
        <v>-</v>
      </c>
      <c r="I35" s="432" t="str">
        <f>IFERROR(N35*'Energy &amp; GHG'!$X$18,"-")</f>
        <v>-</v>
      </c>
      <c r="J35" s="433" t="str">
        <f>IFERROR(N35*'Energy &amp; GHG'!$Y$18,"-")</f>
        <v>-</v>
      </c>
      <c r="K35" s="434" t="str">
        <f>IFERROR(N35*'Energy &amp; GHG'!$Z$18,"-")</f>
        <v>-</v>
      </c>
      <c r="L35" s="435" t="str">
        <f>IF(SUMIF(Processwise_energy_distribution!$B$15:$B$68,$B35,Processwise_energy_distribution!L$15:L$69)=0,"-",SUMIF(Processwise_energy_distribution!$B$15:$B$68,$B35,Processwise_energy_distribution!L$15:L$69))</f>
        <v>-</v>
      </c>
      <c r="M35" s="435" t="str">
        <f>IF(SUMIF(Processwise_energy_distribution!$B$15:$B$68,$B35,Processwise_energy_distribution!M$15:M$69)=0,"-",SUMIF(Processwise_energy_distribution!$B$15:$B$68,$B35,Processwise_energy_distribution!M$15:M$69))</f>
        <v>-</v>
      </c>
      <c r="N35" s="436" t="str">
        <f>IF(SUMIF(Processwise_energy_distribution!$B$15:$B$68,$B35,Processwise_energy_distribution!N$15:N$69)=0,"-",SUMIF(Processwise_energy_distribution!$B$15:$B$68,$B35,Processwise_energy_distribution!N$15:N$69))</f>
        <v>-</v>
      </c>
      <c r="O35" s="432" t="str">
        <f>IFERROR(T35*'Energy &amp; GHG'!$X$19,"-")</f>
        <v>-</v>
      </c>
      <c r="P35" s="433" t="str">
        <f>IFERROR(T35*'Energy &amp; GHG'!$Y$19,"-")</f>
        <v>-</v>
      </c>
      <c r="Q35" s="434" t="str">
        <f>IFERROR(T35*'Energy &amp; GHG'!$Z$19,"-")</f>
        <v>-</v>
      </c>
      <c r="R35" s="435" t="str">
        <f>IF(SUMIF(Processwise_energy_distribution!$B$15:$B$68,$B35,Processwise_energy_distribution!R$15:R$69)=0,"-",SUMIF(Processwise_energy_distribution!$B$15:$B$68,$B35,Processwise_energy_distribution!R$15:R$69))</f>
        <v>-</v>
      </c>
      <c r="S35" s="435" t="str">
        <f>IF(SUMIF(Processwise_energy_distribution!$B$15:$B$68,$B35,Processwise_energy_distribution!S$15:S$69)=0,"-",SUMIF(Processwise_energy_distribution!$B$15:$B$68,$B35,Processwise_energy_distribution!S$15:S$69))</f>
        <v>-</v>
      </c>
      <c r="T35" s="436" t="str">
        <f>IF(SUMIF(Processwise_energy_distribution!$B$15:$B$68,$B35,Processwise_energy_distribution!T$15:T$69)=0,"-",SUMIF(Processwise_energy_distribution!$B$15:$B$68,$B35,Processwise_energy_distribution!T$15:T$69))</f>
        <v>-</v>
      </c>
      <c r="U35" s="432" t="str">
        <f>IFERROR(Z35*'Energy &amp; GHG'!$X$20,"-")</f>
        <v>-</v>
      </c>
      <c r="V35" s="433" t="str">
        <f>IFERROR(Z35*'Energy &amp; GHG'!$Y$20,"-")</f>
        <v>-</v>
      </c>
      <c r="W35" s="434" t="str">
        <f>IFERROR(Z35*'Energy &amp; GHG'!$Z$20,"-")</f>
        <v>-</v>
      </c>
      <c r="X35" s="435" t="str">
        <f>IF(SUMIF(Processwise_energy_distribution!$B$15:$B$68,$B35,Processwise_energy_distribution!X$15:X$69)=0,"-",SUMIF(Processwise_energy_distribution!$B$15:$B$68,$B35,Processwise_energy_distribution!X$15:X$69))</f>
        <v>-</v>
      </c>
      <c r="Y35" s="435" t="str">
        <f>IF(SUMIF(Processwise_energy_distribution!$B$15:$B$68,$B35,Processwise_energy_distribution!Y$15:Y$69)=0,"-",SUMIF(Processwise_energy_distribution!$B$15:$B$68,$B35,Processwise_energy_distribution!Y$15:Y$69))</f>
        <v>-</v>
      </c>
      <c r="Z35" s="436" t="str">
        <f>IF(SUMIF(Processwise_energy_distribution!$B$15:$B$68,$B35,Processwise_energy_distribution!Z$15:Z$69)=0,"-",SUMIF(Processwise_energy_distribution!$B$15:$B$68,$B35,Processwise_energy_distribution!Z$15:Z$69))</f>
        <v>-</v>
      </c>
      <c r="AA35" s="432" t="str">
        <f>IFERROR(AF35*'Energy &amp; GHG'!$X$21,"-")</f>
        <v>-</v>
      </c>
      <c r="AB35" s="433" t="str">
        <f>IFERROR(AF35*'Energy &amp; GHG'!$Y$21,"-")</f>
        <v>-</v>
      </c>
      <c r="AC35" s="434" t="str">
        <f>IFERROR(AF35*'Energy &amp; GHG'!$Z$21,"-")</f>
        <v>-</v>
      </c>
      <c r="AD35" s="435" t="str">
        <f>IF(SUMIF(Processwise_energy_distribution!$B$15:$B$68,$B35,Processwise_energy_distribution!AD$15:AD$69)=0,"-",SUMIF(Processwise_energy_distribution!$B$15:$B$68,$B35,Processwise_energy_distribution!AD$15:AD$69))</f>
        <v>-</v>
      </c>
      <c r="AE35" s="435" t="str">
        <f>IF(SUMIF(Processwise_energy_distribution!$B$15:$B$68,$B35,Processwise_energy_distribution!AE$15:AE$69)=0,"-",SUMIF(Processwise_energy_distribution!$B$15:$B$68,$B35,Processwise_energy_distribution!AE$15:AE$69))</f>
        <v>-</v>
      </c>
      <c r="AF35" s="436" t="str">
        <f>IF(SUMIF(Processwise_energy_distribution!$B$15:$B$68,$B35,Processwise_energy_distribution!AF$15:AF$69)=0,"-",SUMIF(Processwise_energy_distribution!$B$15:$B$68,$B35,Processwise_energy_distribution!AF$15:AF$69))</f>
        <v>-</v>
      </c>
      <c r="AG35" s="432" t="str">
        <f>IFERROR(AL35*'Energy &amp; GHG'!$X$22,"-")</f>
        <v>-</v>
      </c>
      <c r="AH35" s="433" t="str">
        <f>IFERROR(AL35*'Energy &amp; GHG'!$Y$22,"-")</f>
        <v>-</v>
      </c>
      <c r="AI35" s="434" t="str">
        <f>IFERROR(AL35*'Energy &amp; GHG'!$Z$22,"-")</f>
        <v>-</v>
      </c>
      <c r="AJ35" s="435" t="str">
        <f>IF(SUMIF(Processwise_energy_distribution!$B$15:$B$68,$B35,Processwise_energy_distribution!AJ$15:AJ$69)=0,"-",SUMIF(Processwise_energy_distribution!$B$15:$B$68,$B35,Processwise_energy_distribution!AJ$15:AJ$69))</f>
        <v>-</v>
      </c>
      <c r="AK35" s="435" t="str">
        <f>IF(SUMIF(Processwise_energy_distribution!$B$15:$B$68,$B35,Processwise_energy_distribution!AK$15:AK$69)=0,"-",SUMIF(Processwise_energy_distribution!$B$15:$B$68,$B35,Processwise_energy_distribution!AK$15:AK$69))</f>
        <v>-</v>
      </c>
      <c r="AL35" s="436" t="str">
        <f>IF(SUMIF(Processwise_energy_distribution!$B$15:$B$68,$B35,Processwise_energy_distribution!AL$15:AL$69)=0,"-",SUMIF(Processwise_energy_distribution!$B$15:$B$68,$B35,Processwise_energy_distribution!AL$15:AL$69))</f>
        <v>-</v>
      </c>
      <c r="AM35" s="432" t="str">
        <f>IFERROR(AR35*'Energy &amp; GHG'!$X$23,"-")</f>
        <v>-</v>
      </c>
      <c r="AN35" s="433" t="str">
        <f>IFERROR(AR35*'Energy &amp; GHG'!$Y$23,"-")</f>
        <v>-</v>
      </c>
      <c r="AO35" s="434" t="str">
        <f>IFERROR(AR35*'Energy &amp; GHG'!$Z$23,"-")</f>
        <v>-</v>
      </c>
      <c r="AP35" s="435" t="str">
        <f>IF(SUMIF(Processwise_energy_distribution!$B$15:$B$68,$B35,Processwise_energy_distribution!AP$15:AP$69)=0,"-",SUMIF(Processwise_energy_distribution!$B$15:$B$68,$B35,Processwise_energy_distribution!AP$15:AP$69))</f>
        <v>-</v>
      </c>
      <c r="AQ35" s="435" t="str">
        <f>IF(SUMIF(Processwise_energy_distribution!$B$15:$B$68,$B35,Processwise_energy_distribution!AQ$15:AQ$69)=0,"-",SUMIF(Processwise_energy_distribution!$B$15:$B$68,$B35,Processwise_energy_distribution!AQ$15:AQ$69))</f>
        <v>-</v>
      </c>
      <c r="AR35" s="436" t="str">
        <f>IF(SUMIF(Processwise_energy_distribution!$B$15:$B$68,$B35,Processwise_energy_distribution!AR$15:AR$69)=0,"-",SUMIF(Processwise_energy_distribution!$B$15:$B$68,$B35,Processwise_energy_distribution!AR$15:AR$69))</f>
        <v>-</v>
      </c>
      <c r="AS35" s="432" t="str">
        <f>IFERROR(AX35*'Energy &amp; GHG'!$X$24,"-")</f>
        <v>-</v>
      </c>
      <c r="AT35" s="433" t="str">
        <f>IFERROR(AX35*'Energy &amp; GHG'!$Y$24,"-")</f>
        <v>-</v>
      </c>
      <c r="AU35" s="434" t="str">
        <f>IFERROR(AX35*'Energy &amp; GHG'!$Z$24,"-")</f>
        <v>-</v>
      </c>
      <c r="AV35" s="435" t="str">
        <f>IF(SUMIF(Processwise_energy_distribution!$B$15:$B$68,$B35,Processwise_energy_distribution!AV$15:AV$69)=0,"-",SUMIF(Processwise_energy_distribution!$B$15:$B$68,$B35,Processwise_energy_distribution!AV$15:AV$69))</f>
        <v>-</v>
      </c>
      <c r="AW35" s="435" t="str">
        <f>IF(SUMIF(Processwise_energy_distribution!$B$15:$B$68,$B35,Processwise_energy_distribution!AW$15:AW$69)=0,"-",SUMIF(Processwise_energy_distribution!$B$15:$B$68,$B35,Processwise_energy_distribution!AW$15:AW$69))</f>
        <v>-</v>
      </c>
      <c r="AX35" s="436" t="str">
        <f>IF(SUMIF(Processwise_energy_distribution!$B$15:$B$68,$B35,Processwise_energy_distribution!AX$15:AX$69)=0,"-",SUMIF(Processwise_energy_distribution!$B$15:$B$68,$B35,Processwise_energy_distribution!AX$15:AX$69))</f>
        <v>-</v>
      </c>
      <c r="AY35" s="432" t="str">
        <f>IFERROR(BD35*'Energy &amp; GHG'!$X$25,"-")</f>
        <v>-</v>
      </c>
      <c r="AZ35" s="433" t="str">
        <f>IFERROR(BD35*'Energy &amp; GHG'!$Y$25,"-")</f>
        <v>-</v>
      </c>
      <c r="BA35" s="434" t="str">
        <f>IFERROR(BD35*'Energy &amp; GHG'!$Z$25,"-")</f>
        <v>-</v>
      </c>
      <c r="BB35" s="435" t="str">
        <f>IF(SUMIF(Processwise_energy_distribution!$B$15:$B$68,$B35,Processwise_energy_distribution!BB$15:BB$69)=0,"-",SUMIF(Processwise_energy_distribution!$B$15:$B$68,$B35,Processwise_energy_distribution!BB$15:BB$69))</f>
        <v>-</v>
      </c>
      <c r="BC35" s="435" t="str">
        <f>IF(SUMIF(Processwise_energy_distribution!$B$15:$B$68,$B35,Processwise_energy_distribution!BC$15:BC$69)=0,"-",SUMIF(Processwise_energy_distribution!$B$15:$B$68,$B35,Processwise_energy_distribution!BC$15:BC$69))</f>
        <v>-</v>
      </c>
      <c r="BD35" s="436" t="str">
        <f>IF(SUMIF(Processwise_energy_distribution!$B$15:$B$68,$B35,Processwise_energy_distribution!BD$15:BD$69)=0,"-",SUMIF(Processwise_energy_distribution!$B$15:$B$68,$B35,Processwise_energy_distribution!BD$15:BD$69))</f>
        <v>-</v>
      </c>
      <c r="BE35" s="432" t="str">
        <f>IFERROR(BJ35*'Energy &amp; GHG'!$X$26,"-")</f>
        <v>-</v>
      </c>
      <c r="BF35" s="433" t="str">
        <f>IFERROR(BJ35*'Energy &amp; GHG'!$Y$26,"-")</f>
        <v>-</v>
      </c>
      <c r="BG35" s="434" t="str">
        <f>IFERROR(BJ35*'Energy &amp; GHG'!$Z$26,"-")</f>
        <v>-</v>
      </c>
      <c r="BH35" s="435" t="str">
        <f>IF(SUMIF(Processwise_energy_distribution!$B$15:$B$68,$B35,Processwise_energy_distribution!BH$15:BH$69)=0,"-",SUMIF(Processwise_energy_distribution!$B$15:$B$68,$B35,Processwise_energy_distribution!BH$15:BH$69))</f>
        <v>-</v>
      </c>
      <c r="BI35" s="435" t="str">
        <f>IF(SUMIF(Processwise_energy_distribution!$B$15:$B$68,$B35,Processwise_energy_distribution!BI$15:BI$69)=0,"-",SUMIF(Processwise_energy_distribution!$B$15:$B$68,$B35,Processwise_energy_distribution!BI$15:BI$69))</f>
        <v>-</v>
      </c>
      <c r="BJ35" s="436" t="str">
        <f>IF(SUMIF(Processwise_energy_distribution!$B$15:$B$68,$B35,Processwise_energy_distribution!BJ$15:BJ$69)=0,"-",SUMIF(Processwise_energy_distribution!$B$15:$B$68,$B35,Processwise_energy_distribution!BJ$15:BJ$69))</f>
        <v>-</v>
      </c>
      <c r="BK35" s="432" t="str">
        <f>IFERROR(BP35*'Energy &amp; GHG'!$X$27,"-")</f>
        <v>-</v>
      </c>
      <c r="BL35" s="433" t="str">
        <f>IFERROR(BP35*'Energy &amp; GHG'!$Y$27,"-")</f>
        <v>-</v>
      </c>
      <c r="BM35" s="434" t="str">
        <f>IFERROR(BP35*'Energy &amp; GHG'!$Z$27,"-")</f>
        <v>-</v>
      </c>
      <c r="BN35" s="435" t="str">
        <f>IF(SUMIF(Processwise_energy_distribution!$B$15:$B$68,$B35,Processwise_energy_distribution!BN$15:BN$69)=0,"-",SUMIF(Processwise_energy_distribution!$B$15:$B$68,$B35,Processwise_energy_distribution!BN$15:BN$69))</f>
        <v>-</v>
      </c>
      <c r="BO35" s="435" t="str">
        <f>IF(SUMIF(Processwise_energy_distribution!$B$15:$B$68,$B35,Processwise_energy_distribution!BO$15:BO$69)=0,"-",SUMIF(Processwise_energy_distribution!$B$15:$B$68,$B35,Processwise_energy_distribution!BO$15:BO$69))</f>
        <v>-</v>
      </c>
      <c r="BP35" s="436" t="str">
        <f>IF(SUMIF(Processwise_energy_distribution!$B$15:$B$68,$B35,Processwise_energy_distribution!BP$15:BP$69)=0,"-",SUMIF(Processwise_energy_distribution!$B$15:$B$68,$B35,Processwise_energy_distribution!BP$15:BP$69))</f>
        <v>-</v>
      </c>
      <c r="BQ35" s="432" t="str">
        <f>IFERROR(BV35*'Energy &amp; GHG'!$X$28,"-")</f>
        <v>-</v>
      </c>
      <c r="BR35" s="433" t="str">
        <f>IFERROR(BV35*'Energy &amp; GHG'!$Y$28,"-")</f>
        <v>-</v>
      </c>
      <c r="BS35" s="434" t="str">
        <f>IFERROR(BV35*'Energy &amp; GHG'!$Z$28,"-")</f>
        <v>-</v>
      </c>
      <c r="BT35" s="435" t="str">
        <f>IF(SUMIF(Processwise_energy_distribution!$B$15:$B$68,$B35,Processwise_energy_distribution!BT$15:BT$69)=0,"-",SUMIF(Processwise_energy_distribution!$B$15:$B$68,$B35,Processwise_energy_distribution!BT$15:BT$69))</f>
        <v>-</v>
      </c>
      <c r="BU35" s="435" t="str">
        <f>IF(SUMIF(Processwise_energy_distribution!$B$15:$B$68,$B35,Processwise_energy_distribution!BU$15:BU$69)=0,"-",SUMIF(Processwise_energy_distribution!$B$15:$B$68,$B35,Processwise_energy_distribution!BU$15:BU$69))</f>
        <v>-</v>
      </c>
      <c r="BV35" s="436" t="str">
        <f>IF(SUMIF(Processwise_energy_distribution!$B$15:$B$68,$B35,Processwise_energy_distribution!BV$15:BV$69)=0,"-",SUMIF(Processwise_energy_distribution!$B$15:$B$68,$B35,Processwise_energy_distribution!BV$15:BV$69))</f>
        <v>-</v>
      </c>
      <c r="BW35" s="438" t="str">
        <f t="shared" ref="BW35:CA35" si="25">IF(SUM(C35,I35,O35,U35,AA35,AG35,AM35,AS35,AY35,BE35,BK35,BQ35)=0,"-",SUM(C35,I35,O35,U35,AA35,AG35,AM35,AS35,AY35,BE35,BK35,BQ35))</f>
        <v>-</v>
      </c>
      <c r="BX35" s="433" t="str">
        <f t="shared" si="25"/>
        <v>-</v>
      </c>
      <c r="BY35" s="434" t="str">
        <f t="shared" si="25"/>
        <v>-</v>
      </c>
      <c r="BZ35" s="439" t="str">
        <f t="shared" si="25"/>
        <v>-</v>
      </c>
      <c r="CA35" s="440" t="str">
        <f t="shared" si="25"/>
        <v>-</v>
      </c>
      <c r="CB35" s="441" t="str">
        <f t="shared" si="1"/>
        <v>-</v>
      </c>
      <c r="CC35" s="442" t="str">
        <f t="shared" si="2"/>
        <v>-</v>
      </c>
      <c r="CD35" s="443" t="str">
        <f t="shared" si="3"/>
        <v>-</v>
      </c>
      <c r="CE35" s="444" t="str">
        <f t="shared" si="4"/>
        <v>-</v>
      </c>
      <c r="CF35" s="445" t="str">
        <f t="shared" si="5"/>
        <v>-</v>
      </c>
      <c r="CG35" s="412"/>
      <c r="CH35" s="412"/>
      <c r="CI35" s="412"/>
      <c r="CJ35" s="412"/>
      <c r="CK35" s="412"/>
    </row>
    <row r="36" spans="1:89" ht="15">
      <c r="A36" s="1064">
        <v>22</v>
      </c>
      <c r="B36" s="1065"/>
      <c r="C36" s="432" t="str">
        <f>IF(IFERROR(H36*'Energy &amp; GHG'!$X$17,"-")=0,"-",IFERROR(H36*'Energy &amp; GHG'!$X$17,"-"))</f>
        <v>-</v>
      </c>
      <c r="D36" s="433" t="str">
        <f>IF(IFERROR(H36*'Energy &amp; GHG'!$Y$17,"-")=0,"-",IFERROR(H36*'Energy &amp; GHG'!$Y$17,"-"))</f>
        <v>-</v>
      </c>
      <c r="E36" s="434" t="str">
        <f>IFERROR(H36*'Energy &amp; GHG'!$Z$17,"-")</f>
        <v>-</v>
      </c>
      <c r="F36" s="435" t="str">
        <f>IF(SUMIF(Processwise_energy_distribution!$B$15:$B$68,$B36,Processwise_energy_distribution!F$15:F$69)=0,"-",SUMIF(Processwise_energy_distribution!$B$15:$B$68,$B36,Processwise_energy_distribution!F$15:F$69))</f>
        <v>-</v>
      </c>
      <c r="G36" s="435" t="str">
        <f>IF(SUMIF(Processwise_energy_distribution!$B$15:$B$68,$B36,Processwise_energy_distribution!G$15:G$69)=0,"-",SUMIF(Processwise_energy_distribution!$B$15:$B$68,$B36,Processwise_energy_distribution!G$15:G$69))</f>
        <v>-</v>
      </c>
      <c r="H36" s="436" t="str">
        <f>IF(SUMIF(Processwise_energy_distribution!$B$15:$B$68,$B36,Processwise_energy_distribution!H$15:H$69)=0,"-",SUMIF(Processwise_energy_distribution!$B$15:$B$68,$B36,Processwise_energy_distribution!H$15:H$69))</f>
        <v>-</v>
      </c>
      <c r="I36" s="432" t="str">
        <f>IFERROR(N36*'Energy &amp; GHG'!$X$18,"-")</f>
        <v>-</v>
      </c>
      <c r="J36" s="433" t="str">
        <f>IFERROR(N36*'Energy &amp; GHG'!$Y$18,"-")</f>
        <v>-</v>
      </c>
      <c r="K36" s="434" t="str">
        <f>IFERROR(N36*'Energy &amp; GHG'!$Z$18,"-")</f>
        <v>-</v>
      </c>
      <c r="L36" s="435" t="str">
        <f>IF(SUMIF(Processwise_energy_distribution!$B$15:$B$68,$B36,Processwise_energy_distribution!L$15:L$69)=0,"-",SUMIF(Processwise_energy_distribution!$B$15:$B$68,$B36,Processwise_energy_distribution!L$15:L$69))</f>
        <v>-</v>
      </c>
      <c r="M36" s="435" t="str">
        <f>IF(SUMIF(Processwise_energy_distribution!$B$15:$B$68,$B36,Processwise_energy_distribution!M$15:M$69)=0,"-",SUMIF(Processwise_energy_distribution!$B$15:$B$68,$B36,Processwise_energy_distribution!M$15:M$69))</f>
        <v>-</v>
      </c>
      <c r="N36" s="436" t="str">
        <f>IF(SUMIF(Processwise_energy_distribution!$B$15:$B$68,$B36,Processwise_energy_distribution!N$15:N$69)=0,"-",SUMIF(Processwise_energy_distribution!$B$15:$B$68,$B36,Processwise_energy_distribution!N$15:N$69))</f>
        <v>-</v>
      </c>
      <c r="O36" s="432" t="str">
        <f>IFERROR(T36*'Energy &amp; GHG'!$X$19,"-")</f>
        <v>-</v>
      </c>
      <c r="P36" s="433" t="str">
        <f>IFERROR(T36*'Energy &amp; GHG'!$Y$19,"-")</f>
        <v>-</v>
      </c>
      <c r="Q36" s="434" t="str">
        <f>IFERROR(T36*'Energy &amp; GHG'!$Z$19,"-")</f>
        <v>-</v>
      </c>
      <c r="R36" s="435" t="str">
        <f>IF(SUMIF(Processwise_energy_distribution!$B$15:$B$68,$B36,Processwise_energy_distribution!R$15:R$69)=0,"-",SUMIF(Processwise_energy_distribution!$B$15:$B$68,$B36,Processwise_energy_distribution!R$15:R$69))</f>
        <v>-</v>
      </c>
      <c r="S36" s="435" t="str">
        <f>IF(SUMIF(Processwise_energy_distribution!$B$15:$B$68,$B36,Processwise_energy_distribution!S$15:S$69)=0,"-",SUMIF(Processwise_energy_distribution!$B$15:$B$68,$B36,Processwise_energy_distribution!S$15:S$69))</f>
        <v>-</v>
      </c>
      <c r="T36" s="436" t="str">
        <f>IF(SUMIF(Processwise_energy_distribution!$B$15:$B$68,$B36,Processwise_energy_distribution!T$15:T$69)=0,"-",SUMIF(Processwise_energy_distribution!$B$15:$B$68,$B36,Processwise_energy_distribution!T$15:T$69))</f>
        <v>-</v>
      </c>
      <c r="U36" s="432" t="str">
        <f>IFERROR(Z36*'Energy &amp; GHG'!$X$20,"-")</f>
        <v>-</v>
      </c>
      <c r="V36" s="433" t="str">
        <f>IFERROR(Z36*'Energy &amp; GHG'!$Y$20,"-")</f>
        <v>-</v>
      </c>
      <c r="W36" s="434" t="str">
        <f>IFERROR(Z36*'Energy &amp; GHG'!$Z$20,"-")</f>
        <v>-</v>
      </c>
      <c r="X36" s="435" t="str">
        <f>IF(SUMIF(Processwise_energy_distribution!$B$15:$B$68,$B36,Processwise_energy_distribution!X$15:X$69)=0,"-",SUMIF(Processwise_energy_distribution!$B$15:$B$68,$B36,Processwise_energy_distribution!X$15:X$69))</f>
        <v>-</v>
      </c>
      <c r="Y36" s="435" t="str">
        <f>IF(SUMIF(Processwise_energy_distribution!$B$15:$B$68,$B36,Processwise_energy_distribution!Y$15:Y$69)=0,"-",SUMIF(Processwise_energy_distribution!$B$15:$B$68,$B36,Processwise_energy_distribution!Y$15:Y$69))</f>
        <v>-</v>
      </c>
      <c r="Z36" s="436" t="str">
        <f>IF(SUMIF(Processwise_energy_distribution!$B$15:$B$68,$B36,Processwise_energy_distribution!Z$15:Z$69)=0,"-",SUMIF(Processwise_energy_distribution!$B$15:$B$68,$B36,Processwise_energy_distribution!Z$15:Z$69))</f>
        <v>-</v>
      </c>
      <c r="AA36" s="432" t="str">
        <f>IFERROR(AF36*'Energy &amp; GHG'!$X$21,"-")</f>
        <v>-</v>
      </c>
      <c r="AB36" s="433" t="str">
        <f>IFERROR(AF36*'Energy &amp; GHG'!$Y$21,"-")</f>
        <v>-</v>
      </c>
      <c r="AC36" s="434" t="str">
        <f>IFERROR(AF36*'Energy &amp; GHG'!$Z$21,"-")</f>
        <v>-</v>
      </c>
      <c r="AD36" s="435" t="str">
        <f>IF(SUMIF(Processwise_energy_distribution!$B$15:$B$68,$B36,Processwise_energy_distribution!AD$15:AD$69)=0,"-",SUMIF(Processwise_energy_distribution!$B$15:$B$68,$B36,Processwise_energy_distribution!AD$15:AD$69))</f>
        <v>-</v>
      </c>
      <c r="AE36" s="435" t="str">
        <f>IF(SUMIF(Processwise_energy_distribution!$B$15:$B$68,$B36,Processwise_energy_distribution!AE$15:AE$69)=0,"-",SUMIF(Processwise_energy_distribution!$B$15:$B$68,$B36,Processwise_energy_distribution!AE$15:AE$69))</f>
        <v>-</v>
      </c>
      <c r="AF36" s="436" t="str">
        <f>IF(SUMIF(Processwise_energy_distribution!$B$15:$B$68,$B36,Processwise_energy_distribution!AF$15:AF$69)=0,"-",SUMIF(Processwise_energy_distribution!$B$15:$B$68,$B36,Processwise_energy_distribution!AF$15:AF$69))</f>
        <v>-</v>
      </c>
      <c r="AG36" s="432" t="str">
        <f>IFERROR(AL36*'Energy &amp; GHG'!$X$22,"-")</f>
        <v>-</v>
      </c>
      <c r="AH36" s="433" t="str">
        <f>IFERROR(AL36*'Energy &amp; GHG'!$Y$22,"-")</f>
        <v>-</v>
      </c>
      <c r="AI36" s="434" t="str">
        <f>IFERROR(AL36*'Energy &amp; GHG'!$Z$22,"-")</f>
        <v>-</v>
      </c>
      <c r="AJ36" s="435" t="str">
        <f>IF(SUMIF(Processwise_energy_distribution!$B$15:$B$68,$B36,Processwise_energy_distribution!AJ$15:AJ$69)=0,"-",SUMIF(Processwise_energy_distribution!$B$15:$B$68,$B36,Processwise_energy_distribution!AJ$15:AJ$69))</f>
        <v>-</v>
      </c>
      <c r="AK36" s="435" t="str">
        <f>IF(SUMIF(Processwise_energy_distribution!$B$15:$B$68,$B36,Processwise_energy_distribution!AK$15:AK$69)=0,"-",SUMIF(Processwise_energy_distribution!$B$15:$B$68,$B36,Processwise_energy_distribution!AK$15:AK$69))</f>
        <v>-</v>
      </c>
      <c r="AL36" s="436" t="str">
        <f>IF(SUMIF(Processwise_energy_distribution!$B$15:$B$68,$B36,Processwise_energy_distribution!AL$15:AL$69)=0,"-",SUMIF(Processwise_energy_distribution!$B$15:$B$68,$B36,Processwise_energy_distribution!AL$15:AL$69))</f>
        <v>-</v>
      </c>
      <c r="AM36" s="432" t="str">
        <f>IFERROR(AR36*'Energy &amp; GHG'!$X$23,"-")</f>
        <v>-</v>
      </c>
      <c r="AN36" s="433" t="str">
        <f>IFERROR(AR36*'Energy &amp; GHG'!$Y$23,"-")</f>
        <v>-</v>
      </c>
      <c r="AO36" s="434" t="str">
        <f>IFERROR(AR36*'Energy &amp; GHG'!$Z$23,"-")</f>
        <v>-</v>
      </c>
      <c r="AP36" s="435" t="str">
        <f>IF(SUMIF(Processwise_energy_distribution!$B$15:$B$68,$B36,Processwise_energy_distribution!AP$15:AP$69)=0,"-",SUMIF(Processwise_energy_distribution!$B$15:$B$68,$B36,Processwise_energy_distribution!AP$15:AP$69))</f>
        <v>-</v>
      </c>
      <c r="AQ36" s="435" t="str">
        <f>IF(SUMIF(Processwise_energy_distribution!$B$15:$B$68,$B36,Processwise_energy_distribution!AQ$15:AQ$69)=0,"-",SUMIF(Processwise_energy_distribution!$B$15:$B$68,$B36,Processwise_energy_distribution!AQ$15:AQ$69))</f>
        <v>-</v>
      </c>
      <c r="AR36" s="436" t="str">
        <f>IF(SUMIF(Processwise_energy_distribution!$B$15:$B$68,$B36,Processwise_energy_distribution!AR$15:AR$69)=0,"-",SUMIF(Processwise_energy_distribution!$B$15:$B$68,$B36,Processwise_energy_distribution!AR$15:AR$69))</f>
        <v>-</v>
      </c>
      <c r="AS36" s="432" t="str">
        <f>IFERROR(AX36*'Energy &amp; GHG'!$X$24,"-")</f>
        <v>-</v>
      </c>
      <c r="AT36" s="433" t="str">
        <f>IFERROR(AX36*'Energy &amp; GHG'!$Y$24,"-")</f>
        <v>-</v>
      </c>
      <c r="AU36" s="434" t="str">
        <f>IFERROR(AX36*'Energy &amp; GHG'!$Z$24,"-")</f>
        <v>-</v>
      </c>
      <c r="AV36" s="435" t="str">
        <f>IF(SUMIF(Processwise_energy_distribution!$B$15:$B$68,$B36,Processwise_energy_distribution!AV$15:AV$69)=0,"-",SUMIF(Processwise_energy_distribution!$B$15:$B$68,$B36,Processwise_energy_distribution!AV$15:AV$69))</f>
        <v>-</v>
      </c>
      <c r="AW36" s="435" t="str">
        <f>IF(SUMIF(Processwise_energy_distribution!$B$15:$B$68,$B36,Processwise_energy_distribution!AW$15:AW$69)=0,"-",SUMIF(Processwise_energy_distribution!$B$15:$B$68,$B36,Processwise_energy_distribution!AW$15:AW$69))</f>
        <v>-</v>
      </c>
      <c r="AX36" s="436" t="str">
        <f>IF(SUMIF(Processwise_energy_distribution!$B$15:$B$68,$B36,Processwise_energy_distribution!AX$15:AX$69)=0,"-",SUMIF(Processwise_energy_distribution!$B$15:$B$68,$B36,Processwise_energy_distribution!AX$15:AX$69))</f>
        <v>-</v>
      </c>
      <c r="AY36" s="432" t="str">
        <f>IFERROR(BD36*'Energy &amp; GHG'!$X$25,"-")</f>
        <v>-</v>
      </c>
      <c r="AZ36" s="433" t="str">
        <f>IFERROR(BD36*'Energy &amp; GHG'!$Y$25,"-")</f>
        <v>-</v>
      </c>
      <c r="BA36" s="434" t="str">
        <f>IFERROR(BD36*'Energy &amp; GHG'!$Z$25,"-")</f>
        <v>-</v>
      </c>
      <c r="BB36" s="435" t="str">
        <f>IF(SUMIF(Processwise_energy_distribution!$B$15:$B$68,$B36,Processwise_energy_distribution!BB$15:BB$69)=0,"-",SUMIF(Processwise_energy_distribution!$B$15:$B$68,$B36,Processwise_energy_distribution!BB$15:BB$69))</f>
        <v>-</v>
      </c>
      <c r="BC36" s="435" t="str">
        <f>IF(SUMIF(Processwise_energy_distribution!$B$15:$B$68,$B36,Processwise_energy_distribution!BC$15:BC$69)=0,"-",SUMIF(Processwise_energy_distribution!$B$15:$B$68,$B36,Processwise_energy_distribution!BC$15:BC$69))</f>
        <v>-</v>
      </c>
      <c r="BD36" s="436" t="str">
        <f>IF(SUMIF(Processwise_energy_distribution!$B$15:$B$68,$B36,Processwise_energy_distribution!BD$15:BD$69)=0,"-",SUMIF(Processwise_energy_distribution!$B$15:$B$68,$B36,Processwise_energy_distribution!BD$15:BD$69))</f>
        <v>-</v>
      </c>
      <c r="BE36" s="432" t="str">
        <f>IFERROR(BJ36*'Energy &amp; GHG'!$X$26,"-")</f>
        <v>-</v>
      </c>
      <c r="BF36" s="433" t="str">
        <f>IFERROR(BJ36*'Energy &amp; GHG'!$Y$26,"-")</f>
        <v>-</v>
      </c>
      <c r="BG36" s="434" t="str">
        <f>IFERROR(BJ36*'Energy &amp; GHG'!$Z$26,"-")</f>
        <v>-</v>
      </c>
      <c r="BH36" s="435" t="str">
        <f>IF(SUMIF(Processwise_energy_distribution!$B$15:$B$68,$B36,Processwise_energy_distribution!BH$15:BH$69)=0,"-",SUMIF(Processwise_energy_distribution!$B$15:$B$68,$B36,Processwise_energy_distribution!BH$15:BH$69))</f>
        <v>-</v>
      </c>
      <c r="BI36" s="435" t="str">
        <f>IF(SUMIF(Processwise_energy_distribution!$B$15:$B$68,$B36,Processwise_energy_distribution!BI$15:BI$69)=0,"-",SUMIF(Processwise_energy_distribution!$B$15:$B$68,$B36,Processwise_energy_distribution!BI$15:BI$69))</f>
        <v>-</v>
      </c>
      <c r="BJ36" s="436" t="str">
        <f>IF(SUMIF(Processwise_energy_distribution!$B$15:$B$68,$B36,Processwise_energy_distribution!BJ$15:BJ$69)=0,"-",SUMIF(Processwise_energy_distribution!$B$15:$B$68,$B36,Processwise_energy_distribution!BJ$15:BJ$69))</f>
        <v>-</v>
      </c>
      <c r="BK36" s="432" t="str">
        <f>IFERROR(BP36*'Energy &amp; GHG'!$X$27,"-")</f>
        <v>-</v>
      </c>
      <c r="BL36" s="433" t="str">
        <f>IFERROR(BP36*'Energy &amp; GHG'!$Y$27,"-")</f>
        <v>-</v>
      </c>
      <c r="BM36" s="434" t="str">
        <f>IFERROR(BP36*'Energy &amp; GHG'!$Z$27,"-")</f>
        <v>-</v>
      </c>
      <c r="BN36" s="435" t="str">
        <f>IF(SUMIF(Processwise_energy_distribution!$B$15:$B$68,$B36,Processwise_energy_distribution!BN$15:BN$69)=0,"-",SUMIF(Processwise_energy_distribution!$B$15:$B$68,$B36,Processwise_energy_distribution!BN$15:BN$69))</f>
        <v>-</v>
      </c>
      <c r="BO36" s="435" t="str">
        <f>IF(SUMIF(Processwise_energy_distribution!$B$15:$B$68,$B36,Processwise_energy_distribution!BO$15:BO$69)=0,"-",SUMIF(Processwise_energy_distribution!$B$15:$B$68,$B36,Processwise_energy_distribution!BO$15:BO$69))</f>
        <v>-</v>
      </c>
      <c r="BP36" s="436" t="str">
        <f>IF(SUMIF(Processwise_energy_distribution!$B$15:$B$68,$B36,Processwise_energy_distribution!BP$15:BP$69)=0,"-",SUMIF(Processwise_energy_distribution!$B$15:$B$68,$B36,Processwise_energy_distribution!BP$15:BP$69))</f>
        <v>-</v>
      </c>
      <c r="BQ36" s="432" t="str">
        <f>IFERROR(BV36*'Energy &amp; GHG'!$X$28,"-")</f>
        <v>-</v>
      </c>
      <c r="BR36" s="433" t="str">
        <f>IFERROR(BV36*'Energy &amp; GHG'!$Y$28,"-")</f>
        <v>-</v>
      </c>
      <c r="BS36" s="434" t="str">
        <f>IFERROR(BV36*'Energy &amp; GHG'!$Z$28,"-")</f>
        <v>-</v>
      </c>
      <c r="BT36" s="435" t="str">
        <f>IF(SUMIF(Processwise_energy_distribution!$B$15:$B$68,$B36,Processwise_energy_distribution!BT$15:BT$69)=0,"-",SUMIF(Processwise_energy_distribution!$B$15:$B$68,$B36,Processwise_energy_distribution!BT$15:BT$69))</f>
        <v>-</v>
      </c>
      <c r="BU36" s="435" t="str">
        <f>IF(SUMIF(Processwise_energy_distribution!$B$15:$B$68,$B36,Processwise_energy_distribution!BU$15:BU$69)=0,"-",SUMIF(Processwise_energy_distribution!$B$15:$B$68,$B36,Processwise_energy_distribution!BU$15:BU$69))</f>
        <v>-</v>
      </c>
      <c r="BV36" s="436" t="str">
        <f>IF(SUMIF(Processwise_energy_distribution!$B$15:$B$68,$B36,Processwise_energy_distribution!BV$15:BV$69)=0,"-",SUMIF(Processwise_energy_distribution!$B$15:$B$68,$B36,Processwise_energy_distribution!BV$15:BV$69))</f>
        <v>-</v>
      </c>
      <c r="BW36" s="438" t="str">
        <f t="shared" ref="BW36:CA36" si="26">IF(SUM(C36,I36,O36,U36,AA36,AG36,AM36,AS36,AY36,BE36,BK36,BQ36)=0,"-",SUM(C36,I36,O36,U36,AA36,AG36,AM36,AS36,AY36,BE36,BK36,BQ36))</f>
        <v>-</v>
      </c>
      <c r="BX36" s="433" t="str">
        <f t="shared" si="26"/>
        <v>-</v>
      </c>
      <c r="BY36" s="434" t="str">
        <f t="shared" si="26"/>
        <v>-</v>
      </c>
      <c r="BZ36" s="439" t="str">
        <f t="shared" si="26"/>
        <v>-</v>
      </c>
      <c r="CA36" s="440" t="str">
        <f t="shared" si="26"/>
        <v>-</v>
      </c>
      <c r="CB36" s="441" t="str">
        <f t="shared" si="1"/>
        <v>-</v>
      </c>
      <c r="CC36" s="442" t="str">
        <f t="shared" si="2"/>
        <v>-</v>
      </c>
      <c r="CD36" s="443" t="str">
        <f t="shared" si="3"/>
        <v>-</v>
      </c>
      <c r="CE36" s="444" t="str">
        <f t="shared" si="4"/>
        <v>-</v>
      </c>
      <c r="CF36" s="445" t="str">
        <f t="shared" si="5"/>
        <v>-</v>
      </c>
      <c r="CG36" s="412"/>
      <c r="CH36" s="412"/>
      <c r="CI36" s="412"/>
      <c r="CJ36" s="412"/>
      <c r="CK36" s="412"/>
    </row>
    <row r="37" spans="1:89" ht="15">
      <c r="A37" s="1066">
        <v>23</v>
      </c>
      <c r="B37" s="1065"/>
      <c r="C37" s="432" t="str">
        <f>IF(IFERROR(H37*'Energy &amp; GHG'!$X$17,"-")=0,"-",IFERROR(H37*'Energy &amp; GHG'!$X$17,"-"))</f>
        <v>-</v>
      </c>
      <c r="D37" s="433" t="str">
        <f>IF(IFERROR(H37*'Energy &amp; GHG'!$Y$17,"-")=0,"-",IFERROR(H37*'Energy &amp; GHG'!$Y$17,"-"))</f>
        <v>-</v>
      </c>
      <c r="E37" s="434" t="str">
        <f>IFERROR(H37*'Energy &amp; GHG'!$Z$17,"-")</f>
        <v>-</v>
      </c>
      <c r="F37" s="435" t="str">
        <f>IF(SUMIF(Processwise_energy_distribution!$B$15:$B$68,$B37,Processwise_energy_distribution!F$15:F$69)=0,"-",SUMIF(Processwise_energy_distribution!$B$15:$B$68,$B37,Processwise_energy_distribution!F$15:F$69))</f>
        <v>-</v>
      </c>
      <c r="G37" s="435" t="str">
        <f>IF(SUMIF(Processwise_energy_distribution!$B$15:$B$68,$B37,Processwise_energy_distribution!G$15:G$69)=0,"-",SUMIF(Processwise_energy_distribution!$B$15:$B$68,$B37,Processwise_energy_distribution!G$15:G$69))</f>
        <v>-</v>
      </c>
      <c r="H37" s="436" t="str">
        <f>IF(SUMIF(Processwise_energy_distribution!$B$15:$B$68,$B37,Processwise_energy_distribution!H$15:H$69)=0,"-",SUMIF(Processwise_energy_distribution!$B$15:$B$68,$B37,Processwise_energy_distribution!H$15:H$69))</f>
        <v>-</v>
      </c>
      <c r="I37" s="432" t="str">
        <f>IFERROR(N37*'Energy &amp; GHG'!$X$18,"-")</f>
        <v>-</v>
      </c>
      <c r="J37" s="433" t="str">
        <f>IFERROR(N37*'Energy &amp; GHG'!$Y$18,"-")</f>
        <v>-</v>
      </c>
      <c r="K37" s="434" t="str">
        <f>IFERROR(N37*'Energy &amp; GHG'!$Z$18,"-")</f>
        <v>-</v>
      </c>
      <c r="L37" s="435" t="str">
        <f>IF(SUMIF(Processwise_energy_distribution!$B$15:$B$68,$B37,Processwise_energy_distribution!L$15:L$69)=0,"-",SUMIF(Processwise_energy_distribution!$B$15:$B$68,$B37,Processwise_energy_distribution!L$15:L$69))</f>
        <v>-</v>
      </c>
      <c r="M37" s="435" t="str">
        <f>IF(SUMIF(Processwise_energy_distribution!$B$15:$B$68,$B37,Processwise_energy_distribution!M$15:M$69)=0,"-",SUMIF(Processwise_energy_distribution!$B$15:$B$68,$B37,Processwise_energy_distribution!M$15:M$69))</f>
        <v>-</v>
      </c>
      <c r="N37" s="436" t="str">
        <f>IF(SUMIF(Processwise_energy_distribution!$B$15:$B$68,$B37,Processwise_energy_distribution!N$15:N$69)=0,"-",SUMIF(Processwise_energy_distribution!$B$15:$B$68,$B37,Processwise_energy_distribution!N$15:N$69))</f>
        <v>-</v>
      </c>
      <c r="O37" s="432" t="str">
        <f>IFERROR(T37*'Energy &amp; GHG'!$X$19,"-")</f>
        <v>-</v>
      </c>
      <c r="P37" s="433" t="str">
        <f>IFERROR(T37*'Energy &amp; GHG'!$Y$19,"-")</f>
        <v>-</v>
      </c>
      <c r="Q37" s="434" t="str">
        <f>IFERROR(T37*'Energy &amp; GHG'!$Z$19,"-")</f>
        <v>-</v>
      </c>
      <c r="R37" s="435" t="str">
        <f>IF(SUMIF(Processwise_energy_distribution!$B$15:$B$68,$B37,Processwise_energy_distribution!R$15:R$69)=0,"-",SUMIF(Processwise_energy_distribution!$B$15:$B$68,$B37,Processwise_energy_distribution!R$15:R$69))</f>
        <v>-</v>
      </c>
      <c r="S37" s="435" t="str">
        <f>IF(SUMIF(Processwise_energy_distribution!$B$15:$B$68,$B37,Processwise_energy_distribution!S$15:S$69)=0,"-",SUMIF(Processwise_energy_distribution!$B$15:$B$68,$B37,Processwise_energy_distribution!S$15:S$69))</f>
        <v>-</v>
      </c>
      <c r="T37" s="436" t="str">
        <f>IF(SUMIF(Processwise_energy_distribution!$B$15:$B$68,$B37,Processwise_energy_distribution!T$15:T$69)=0,"-",SUMIF(Processwise_energy_distribution!$B$15:$B$68,$B37,Processwise_energy_distribution!T$15:T$69))</f>
        <v>-</v>
      </c>
      <c r="U37" s="432" t="str">
        <f>IFERROR(Z37*'Energy &amp; GHG'!$X$20,"-")</f>
        <v>-</v>
      </c>
      <c r="V37" s="433" t="str">
        <f>IFERROR(Z37*'Energy &amp; GHG'!$Y$20,"-")</f>
        <v>-</v>
      </c>
      <c r="W37" s="434" t="str">
        <f>IFERROR(Z37*'Energy &amp; GHG'!$Z$20,"-")</f>
        <v>-</v>
      </c>
      <c r="X37" s="435" t="str">
        <f>IF(SUMIF(Processwise_energy_distribution!$B$15:$B$68,$B37,Processwise_energy_distribution!X$15:X$69)=0,"-",SUMIF(Processwise_energy_distribution!$B$15:$B$68,$B37,Processwise_energy_distribution!X$15:X$69))</f>
        <v>-</v>
      </c>
      <c r="Y37" s="435" t="str">
        <f>IF(SUMIF(Processwise_energy_distribution!$B$15:$B$68,$B37,Processwise_energy_distribution!Y$15:Y$69)=0,"-",SUMIF(Processwise_energy_distribution!$B$15:$B$68,$B37,Processwise_energy_distribution!Y$15:Y$69))</f>
        <v>-</v>
      </c>
      <c r="Z37" s="436" t="str">
        <f>IF(SUMIF(Processwise_energy_distribution!$B$15:$B$68,$B37,Processwise_energy_distribution!Z$15:Z$69)=0,"-",SUMIF(Processwise_energy_distribution!$B$15:$B$68,$B37,Processwise_energy_distribution!Z$15:Z$69))</f>
        <v>-</v>
      </c>
      <c r="AA37" s="432" t="str">
        <f>IFERROR(AF37*'Energy &amp; GHG'!$X$21,"-")</f>
        <v>-</v>
      </c>
      <c r="AB37" s="433" t="str">
        <f>IFERROR(AF37*'Energy &amp; GHG'!$Y$21,"-")</f>
        <v>-</v>
      </c>
      <c r="AC37" s="434" t="str">
        <f>IFERROR(AF37*'Energy &amp; GHG'!$Z$21,"-")</f>
        <v>-</v>
      </c>
      <c r="AD37" s="435" t="str">
        <f>IF(SUMIF(Processwise_energy_distribution!$B$15:$B$68,$B37,Processwise_energy_distribution!AD$15:AD$69)=0,"-",SUMIF(Processwise_energy_distribution!$B$15:$B$68,$B37,Processwise_energy_distribution!AD$15:AD$69))</f>
        <v>-</v>
      </c>
      <c r="AE37" s="435" t="str">
        <f>IF(SUMIF(Processwise_energy_distribution!$B$15:$B$68,$B37,Processwise_energy_distribution!AE$15:AE$69)=0,"-",SUMIF(Processwise_energy_distribution!$B$15:$B$68,$B37,Processwise_energy_distribution!AE$15:AE$69))</f>
        <v>-</v>
      </c>
      <c r="AF37" s="436" t="str">
        <f>IF(SUMIF(Processwise_energy_distribution!$B$15:$B$68,$B37,Processwise_energy_distribution!AF$15:AF$69)=0,"-",SUMIF(Processwise_energy_distribution!$B$15:$B$68,$B37,Processwise_energy_distribution!AF$15:AF$69))</f>
        <v>-</v>
      </c>
      <c r="AG37" s="432" t="str">
        <f>IFERROR(AL37*'Energy &amp; GHG'!$X$22,"-")</f>
        <v>-</v>
      </c>
      <c r="AH37" s="433" t="str">
        <f>IFERROR(AL37*'Energy &amp; GHG'!$Y$22,"-")</f>
        <v>-</v>
      </c>
      <c r="AI37" s="434" t="str">
        <f>IFERROR(AL37*'Energy &amp; GHG'!$Z$22,"-")</f>
        <v>-</v>
      </c>
      <c r="AJ37" s="435" t="str">
        <f>IF(SUMIF(Processwise_energy_distribution!$B$15:$B$68,$B37,Processwise_energy_distribution!AJ$15:AJ$69)=0,"-",SUMIF(Processwise_energy_distribution!$B$15:$B$68,$B37,Processwise_energy_distribution!AJ$15:AJ$69))</f>
        <v>-</v>
      </c>
      <c r="AK37" s="435" t="str">
        <f>IF(SUMIF(Processwise_energy_distribution!$B$15:$B$68,$B37,Processwise_energy_distribution!AK$15:AK$69)=0,"-",SUMIF(Processwise_energy_distribution!$B$15:$B$68,$B37,Processwise_energy_distribution!AK$15:AK$69))</f>
        <v>-</v>
      </c>
      <c r="AL37" s="436" t="str">
        <f>IF(SUMIF(Processwise_energy_distribution!$B$15:$B$68,$B37,Processwise_energy_distribution!AL$15:AL$69)=0,"-",SUMIF(Processwise_energy_distribution!$B$15:$B$68,$B37,Processwise_energy_distribution!AL$15:AL$69))</f>
        <v>-</v>
      </c>
      <c r="AM37" s="432" t="str">
        <f>IFERROR(AR37*'Energy &amp; GHG'!$X$23,"-")</f>
        <v>-</v>
      </c>
      <c r="AN37" s="433" t="str">
        <f>IFERROR(AR37*'Energy &amp; GHG'!$Y$23,"-")</f>
        <v>-</v>
      </c>
      <c r="AO37" s="434" t="str">
        <f>IFERROR(AR37*'Energy &amp; GHG'!$Z$23,"-")</f>
        <v>-</v>
      </c>
      <c r="AP37" s="435" t="str">
        <f>IF(SUMIF(Processwise_energy_distribution!$B$15:$B$68,$B37,Processwise_energy_distribution!AP$15:AP$69)=0,"-",SUMIF(Processwise_energy_distribution!$B$15:$B$68,$B37,Processwise_energy_distribution!AP$15:AP$69))</f>
        <v>-</v>
      </c>
      <c r="AQ37" s="435" t="str">
        <f>IF(SUMIF(Processwise_energy_distribution!$B$15:$B$68,$B37,Processwise_energy_distribution!AQ$15:AQ$69)=0,"-",SUMIF(Processwise_energy_distribution!$B$15:$B$68,$B37,Processwise_energy_distribution!AQ$15:AQ$69))</f>
        <v>-</v>
      </c>
      <c r="AR37" s="436" t="str">
        <f>IF(SUMIF(Processwise_energy_distribution!$B$15:$B$68,$B37,Processwise_energy_distribution!AR$15:AR$69)=0,"-",SUMIF(Processwise_energy_distribution!$B$15:$B$68,$B37,Processwise_energy_distribution!AR$15:AR$69))</f>
        <v>-</v>
      </c>
      <c r="AS37" s="432" t="str">
        <f>IFERROR(AX37*'Energy &amp; GHG'!$X$24,"-")</f>
        <v>-</v>
      </c>
      <c r="AT37" s="433" t="str">
        <f>IFERROR(AX37*'Energy &amp; GHG'!$Y$24,"-")</f>
        <v>-</v>
      </c>
      <c r="AU37" s="434" t="str">
        <f>IFERROR(AX37*'Energy &amp; GHG'!$Z$24,"-")</f>
        <v>-</v>
      </c>
      <c r="AV37" s="435" t="str">
        <f>IF(SUMIF(Processwise_energy_distribution!$B$15:$B$68,$B37,Processwise_energy_distribution!AV$15:AV$69)=0,"-",SUMIF(Processwise_energy_distribution!$B$15:$B$68,$B37,Processwise_energy_distribution!AV$15:AV$69))</f>
        <v>-</v>
      </c>
      <c r="AW37" s="435" t="str">
        <f>IF(SUMIF(Processwise_energy_distribution!$B$15:$B$68,$B37,Processwise_energy_distribution!AW$15:AW$69)=0,"-",SUMIF(Processwise_energy_distribution!$B$15:$B$68,$B37,Processwise_energy_distribution!AW$15:AW$69))</f>
        <v>-</v>
      </c>
      <c r="AX37" s="436" t="str">
        <f>IF(SUMIF(Processwise_energy_distribution!$B$15:$B$68,$B37,Processwise_energy_distribution!AX$15:AX$69)=0,"-",SUMIF(Processwise_energy_distribution!$B$15:$B$68,$B37,Processwise_energy_distribution!AX$15:AX$69))</f>
        <v>-</v>
      </c>
      <c r="AY37" s="432" t="str">
        <f>IFERROR(BD37*'Energy &amp; GHG'!$X$25,"-")</f>
        <v>-</v>
      </c>
      <c r="AZ37" s="433" t="str">
        <f>IFERROR(BD37*'Energy &amp; GHG'!$Y$25,"-")</f>
        <v>-</v>
      </c>
      <c r="BA37" s="434" t="str">
        <f>IFERROR(BD37*'Energy &amp; GHG'!$Z$25,"-")</f>
        <v>-</v>
      </c>
      <c r="BB37" s="435" t="str">
        <f>IF(SUMIF(Processwise_energy_distribution!$B$15:$B$68,$B37,Processwise_energy_distribution!BB$15:BB$69)=0,"-",SUMIF(Processwise_energy_distribution!$B$15:$B$68,$B37,Processwise_energy_distribution!BB$15:BB$69))</f>
        <v>-</v>
      </c>
      <c r="BC37" s="435" t="str">
        <f>IF(SUMIF(Processwise_energy_distribution!$B$15:$B$68,$B37,Processwise_energy_distribution!BC$15:BC$69)=0,"-",SUMIF(Processwise_energy_distribution!$B$15:$B$68,$B37,Processwise_energy_distribution!BC$15:BC$69))</f>
        <v>-</v>
      </c>
      <c r="BD37" s="436" t="str">
        <f>IF(SUMIF(Processwise_energy_distribution!$B$15:$B$68,$B37,Processwise_energy_distribution!BD$15:BD$69)=0,"-",SUMIF(Processwise_energy_distribution!$B$15:$B$68,$B37,Processwise_energy_distribution!BD$15:BD$69))</f>
        <v>-</v>
      </c>
      <c r="BE37" s="432" t="str">
        <f>IFERROR(BJ37*'Energy &amp; GHG'!$X$26,"-")</f>
        <v>-</v>
      </c>
      <c r="BF37" s="433" t="str">
        <f>IFERROR(BJ37*'Energy &amp; GHG'!$Y$26,"-")</f>
        <v>-</v>
      </c>
      <c r="BG37" s="434" t="str">
        <f>IFERROR(BJ37*'Energy &amp; GHG'!$Z$26,"-")</f>
        <v>-</v>
      </c>
      <c r="BH37" s="435" t="str">
        <f>IF(SUMIF(Processwise_energy_distribution!$B$15:$B$68,$B37,Processwise_energy_distribution!BH$15:BH$69)=0,"-",SUMIF(Processwise_energy_distribution!$B$15:$B$68,$B37,Processwise_energy_distribution!BH$15:BH$69))</f>
        <v>-</v>
      </c>
      <c r="BI37" s="435" t="str">
        <f>IF(SUMIF(Processwise_energy_distribution!$B$15:$B$68,$B37,Processwise_energy_distribution!BI$15:BI$69)=0,"-",SUMIF(Processwise_energy_distribution!$B$15:$B$68,$B37,Processwise_energy_distribution!BI$15:BI$69))</f>
        <v>-</v>
      </c>
      <c r="BJ37" s="436" t="str">
        <f>IF(SUMIF(Processwise_energy_distribution!$B$15:$B$68,$B37,Processwise_energy_distribution!BJ$15:BJ$69)=0,"-",SUMIF(Processwise_energy_distribution!$B$15:$B$68,$B37,Processwise_energy_distribution!BJ$15:BJ$69))</f>
        <v>-</v>
      </c>
      <c r="BK37" s="432" t="str">
        <f>IFERROR(BP37*'Energy &amp; GHG'!$X$27,"-")</f>
        <v>-</v>
      </c>
      <c r="BL37" s="433" t="str">
        <f>IFERROR(BP37*'Energy &amp; GHG'!$Y$27,"-")</f>
        <v>-</v>
      </c>
      <c r="BM37" s="434" t="str">
        <f>IFERROR(BP37*'Energy &amp; GHG'!$Z$27,"-")</f>
        <v>-</v>
      </c>
      <c r="BN37" s="435" t="str">
        <f>IF(SUMIF(Processwise_energy_distribution!$B$15:$B$68,$B37,Processwise_energy_distribution!BN$15:BN$69)=0,"-",SUMIF(Processwise_energy_distribution!$B$15:$B$68,$B37,Processwise_energy_distribution!BN$15:BN$69))</f>
        <v>-</v>
      </c>
      <c r="BO37" s="435" t="str">
        <f>IF(SUMIF(Processwise_energy_distribution!$B$15:$B$68,$B37,Processwise_energy_distribution!BO$15:BO$69)=0,"-",SUMIF(Processwise_energy_distribution!$B$15:$B$68,$B37,Processwise_energy_distribution!BO$15:BO$69))</f>
        <v>-</v>
      </c>
      <c r="BP37" s="436" t="str">
        <f>IF(SUMIF(Processwise_energy_distribution!$B$15:$B$68,$B37,Processwise_energy_distribution!BP$15:BP$69)=0,"-",SUMIF(Processwise_energy_distribution!$B$15:$B$68,$B37,Processwise_energy_distribution!BP$15:BP$69))</f>
        <v>-</v>
      </c>
      <c r="BQ37" s="432" t="str">
        <f>IFERROR(BV37*'Energy &amp; GHG'!$X$28,"-")</f>
        <v>-</v>
      </c>
      <c r="BR37" s="433" t="str">
        <f>IFERROR(BV37*'Energy &amp; GHG'!$Y$28,"-")</f>
        <v>-</v>
      </c>
      <c r="BS37" s="434" t="str">
        <f>IFERROR(BV37*'Energy &amp; GHG'!$Z$28,"-")</f>
        <v>-</v>
      </c>
      <c r="BT37" s="435" t="str">
        <f>IF(SUMIF(Processwise_energy_distribution!$B$15:$B$68,$B37,Processwise_energy_distribution!BT$15:BT$69)=0,"-",SUMIF(Processwise_energy_distribution!$B$15:$B$68,$B37,Processwise_energy_distribution!BT$15:BT$69))</f>
        <v>-</v>
      </c>
      <c r="BU37" s="435" t="str">
        <f>IF(SUMIF(Processwise_energy_distribution!$B$15:$B$68,$B37,Processwise_energy_distribution!BU$15:BU$69)=0,"-",SUMIF(Processwise_energy_distribution!$B$15:$B$68,$B37,Processwise_energy_distribution!BU$15:BU$69))</f>
        <v>-</v>
      </c>
      <c r="BV37" s="436" t="str">
        <f>IF(SUMIF(Processwise_energy_distribution!$B$15:$B$68,$B37,Processwise_energy_distribution!BV$15:BV$69)=0,"-",SUMIF(Processwise_energy_distribution!$B$15:$B$68,$B37,Processwise_energy_distribution!BV$15:BV$69))</f>
        <v>-</v>
      </c>
      <c r="BW37" s="438" t="str">
        <f t="shared" ref="BW37:CA37" si="27">IF(SUM(C37,I37,O37,U37,AA37,AG37,AM37,AS37,AY37,BE37,BK37,BQ37)=0,"-",SUM(C37,I37,O37,U37,AA37,AG37,AM37,AS37,AY37,BE37,BK37,BQ37))</f>
        <v>-</v>
      </c>
      <c r="BX37" s="433" t="str">
        <f t="shared" si="27"/>
        <v>-</v>
      </c>
      <c r="BY37" s="434" t="str">
        <f t="shared" si="27"/>
        <v>-</v>
      </c>
      <c r="BZ37" s="439" t="str">
        <f t="shared" si="27"/>
        <v>-</v>
      </c>
      <c r="CA37" s="440" t="str">
        <f t="shared" si="27"/>
        <v>-</v>
      </c>
      <c r="CB37" s="441" t="str">
        <f t="shared" si="1"/>
        <v>-</v>
      </c>
      <c r="CC37" s="442" t="str">
        <f t="shared" si="2"/>
        <v>-</v>
      </c>
      <c r="CD37" s="443" t="str">
        <f t="shared" si="3"/>
        <v>-</v>
      </c>
      <c r="CE37" s="444" t="str">
        <f t="shared" si="4"/>
        <v>-</v>
      </c>
      <c r="CF37" s="445" t="str">
        <f t="shared" si="5"/>
        <v>-</v>
      </c>
      <c r="CG37" s="412"/>
      <c r="CH37" s="412"/>
      <c r="CI37" s="412"/>
      <c r="CJ37" s="412"/>
      <c r="CK37" s="412"/>
    </row>
    <row r="38" spans="1:89" ht="15">
      <c r="A38" s="1064">
        <v>24</v>
      </c>
      <c r="B38" s="1065"/>
      <c r="C38" s="432" t="str">
        <f>IF(IFERROR(H38*'Energy &amp; GHG'!$X$17,"-")=0,"-",IFERROR(H38*'Energy &amp; GHG'!$X$17,"-"))</f>
        <v>-</v>
      </c>
      <c r="D38" s="433" t="str">
        <f>IF(IFERROR(H38*'Energy &amp; GHG'!$Y$17,"-")=0,"-",IFERROR(H38*'Energy &amp; GHG'!$Y$17,"-"))</f>
        <v>-</v>
      </c>
      <c r="E38" s="434" t="str">
        <f>IFERROR(H38*'Energy &amp; GHG'!$Z$17,"-")</f>
        <v>-</v>
      </c>
      <c r="F38" s="435" t="str">
        <f>IF(SUMIF(Processwise_energy_distribution!$B$15:$B$68,$B38,Processwise_energy_distribution!F$15:F$69)=0,"-",SUMIF(Processwise_energy_distribution!$B$15:$B$68,$B38,Processwise_energy_distribution!F$15:F$69))</f>
        <v>-</v>
      </c>
      <c r="G38" s="435" t="str">
        <f>IF(SUMIF(Processwise_energy_distribution!$B$15:$B$68,$B38,Processwise_energy_distribution!G$15:G$69)=0,"-",SUMIF(Processwise_energy_distribution!$B$15:$B$68,$B38,Processwise_energy_distribution!G$15:G$69))</f>
        <v>-</v>
      </c>
      <c r="H38" s="436" t="str">
        <f>IF(SUMIF(Processwise_energy_distribution!$B$15:$B$68,$B38,Processwise_energy_distribution!H$15:H$69)=0,"-",SUMIF(Processwise_energy_distribution!$B$15:$B$68,$B38,Processwise_energy_distribution!H$15:H$69))</f>
        <v>-</v>
      </c>
      <c r="I38" s="432" t="str">
        <f>IFERROR(N38*'Energy &amp; GHG'!$X$18,"-")</f>
        <v>-</v>
      </c>
      <c r="J38" s="433" t="str">
        <f>IFERROR(N38*'Energy &amp; GHG'!$Y$18,"-")</f>
        <v>-</v>
      </c>
      <c r="K38" s="434" t="str">
        <f>IFERROR(N38*'Energy &amp; GHG'!$Z$18,"-")</f>
        <v>-</v>
      </c>
      <c r="L38" s="435" t="str">
        <f>IF(SUMIF(Processwise_energy_distribution!$B$15:$B$68,$B38,Processwise_energy_distribution!L$15:L$69)=0,"-",SUMIF(Processwise_energy_distribution!$B$15:$B$68,$B38,Processwise_energy_distribution!L$15:L$69))</f>
        <v>-</v>
      </c>
      <c r="M38" s="435" t="str">
        <f>IF(SUMIF(Processwise_energy_distribution!$B$15:$B$68,$B38,Processwise_energy_distribution!M$15:M$69)=0,"-",SUMIF(Processwise_energy_distribution!$B$15:$B$68,$B38,Processwise_energy_distribution!M$15:M$69))</f>
        <v>-</v>
      </c>
      <c r="N38" s="436" t="str">
        <f>IF(SUMIF(Processwise_energy_distribution!$B$15:$B$68,$B38,Processwise_energy_distribution!N$15:N$69)=0,"-",SUMIF(Processwise_energy_distribution!$B$15:$B$68,$B38,Processwise_energy_distribution!N$15:N$69))</f>
        <v>-</v>
      </c>
      <c r="O38" s="432" t="str">
        <f>IFERROR(T38*'Energy &amp; GHG'!$X$19,"-")</f>
        <v>-</v>
      </c>
      <c r="P38" s="433" t="str">
        <f>IFERROR(T38*'Energy &amp; GHG'!$Y$19,"-")</f>
        <v>-</v>
      </c>
      <c r="Q38" s="434" t="str">
        <f>IFERROR(T38*'Energy &amp; GHG'!$Z$19,"-")</f>
        <v>-</v>
      </c>
      <c r="R38" s="435" t="str">
        <f>IF(SUMIF(Processwise_energy_distribution!$B$15:$B$68,$B38,Processwise_energy_distribution!R$15:R$69)=0,"-",SUMIF(Processwise_energy_distribution!$B$15:$B$68,$B38,Processwise_energy_distribution!R$15:R$69))</f>
        <v>-</v>
      </c>
      <c r="S38" s="435" t="str">
        <f>IF(SUMIF(Processwise_energy_distribution!$B$15:$B$68,$B38,Processwise_energy_distribution!S$15:S$69)=0,"-",SUMIF(Processwise_energy_distribution!$B$15:$B$68,$B38,Processwise_energy_distribution!S$15:S$69))</f>
        <v>-</v>
      </c>
      <c r="T38" s="436" t="str">
        <f>IF(SUMIF(Processwise_energy_distribution!$B$15:$B$68,$B38,Processwise_energy_distribution!T$15:T$69)=0,"-",SUMIF(Processwise_energy_distribution!$B$15:$B$68,$B38,Processwise_energy_distribution!T$15:T$69))</f>
        <v>-</v>
      </c>
      <c r="U38" s="432" t="str">
        <f>IFERROR(Z38*'Energy &amp; GHG'!$X$20,"-")</f>
        <v>-</v>
      </c>
      <c r="V38" s="433" t="str">
        <f>IFERROR(Z38*'Energy &amp; GHG'!$Y$20,"-")</f>
        <v>-</v>
      </c>
      <c r="W38" s="434" t="str">
        <f>IFERROR(Z38*'Energy &amp; GHG'!$Z$20,"-")</f>
        <v>-</v>
      </c>
      <c r="X38" s="435" t="str">
        <f>IF(SUMIF(Processwise_energy_distribution!$B$15:$B$68,$B38,Processwise_energy_distribution!X$15:X$69)=0,"-",SUMIF(Processwise_energy_distribution!$B$15:$B$68,$B38,Processwise_energy_distribution!X$15:X$69))</f>
        <v>-</v>
      </c>
      <c r="Y38" s="435" t="str">
        <f>IF(SUMIF(Processwise_energy_distribution!$B$15:$B$68,$B38,Processwise_energy_distribution!Y$15:Y$69)=0,"-",SUMIF(Processwise_energy_distribution!$B$15:$B$68,$B38,Processwise_energy_distribution!Y$15:Y$69))</f>
        <v>-</v>
      </c>
      <c r="Z38" s="436" t="str">
        <f>IF(SUMIF(Processwise_energy_distribution!$B$15:$B$68,$B38,Processwise_energy_distribution!Z$15:Z$69)=0,"-",SUMIF(Processwise_energy_distribution!$B$15:$B$68,$B38,Processwise_energy_distribution!Z$15:Z$69))</f>
        <v>-</v>
      </c>
      <c r="AA38" s="432" t="str">
        <f>IFERROR(AF38*'Energy &amp; GHG'!$X$21,"-")</f>
        <v>-</v>
      </c>
      <c r="AB38" s="433" t="str">
        <f>IFERROR(AF38*'Energy &amp; GHG'!$Y$21,"-")</f>
        <v>-</v>
      </c>
      <c r="AC38" s="434" t="str">
        <f>IFERROR(AF38*'Energy &amp; GHG'!$Z$21,"-")</f>
        <v>-</v>
      </c>
      <c r="AD38" s="435" t="str">
        <f>IF(SUMIF(Processwise_energy_distribution!$B$15:$B$68,$B38,Processwise_energy_distribution!AD$15:AD$69)=0,"-",SUMIF(Processwise_energy_distribution!$B$15:$B$68,$B38,Processwise_energy_distribution!AD$15:AD$69))</f>
        <v>-</v>
      </c>
      <c r="AE38" s="435" t="str">
        <f>IF(SUMIF(Processwise_energy_distribution!$B$15:$B$68,$B38,Processwise_energy_distribution!AE$15:AE$69)=0,"-",SUMIF(Processwise_energy_distribution!$B$15:$B$68,$B38,Processwise_energy_distribution!AE$15:AE$69))</f>
        <v>-</v>
      </c>
      <c r="AF38" s="436" t="str">
        <f>IF(SUMIF(Processwise_energy_distribution!$B$15:$B$68,$B38,Processwise_energy_distribution!AF$15:AF$69)=0,"-",SUMIF(Processwise_energy_distribution!$B$15:$B$68,$B38,Processwise_energy_distribution!AF$15:AF$69))</f>
        <v>-</v>
      </c>
      <c r="AG38" s="432" t="str">
        <f>IFERROR(AL38*'Energy &amp; GHG'!$X$22,"-")</f>
        <v>-</v>
      </c>
      <c r="AH38" s="433" t="str">
        <f>IFERROR(AL38*'Energy &amp; GHG'!$Y$22,"-")</f>
        <v>-</v>
      </c>
      <c r="AI38" s="434" t="str">
        <f>IFERROR(AL38*'Energy &amp; GHG'!$Z$22,"-")</f>
        <v>-</v>
      </c>
      <c r="AJ38" s="435" t="str">
        <f>IF(SUMIF(Processwise_energy_distribution!$B$15:$B$68,$B38,Processwise_energy_distribution!AJ$15:AJ$69)=0,"-",SUMIF(Processwise_energy_distribution!$B$15:$B$68,$B38,Processwise_energy_distribution!AJ$15:AJ$69))</f>
        <v>-</v>
      </c>
      <c r="AK38" s="435" t="str">
        <f>IF(SUMIF(Processwise_energy_distribution!$B$15:$B$68,$B38,Processwise_energy_distribution!AK$15:AK$69)=0,"-",SUMIF(Processwise_energy_distribution!$B$15:$B$68,$B38,Processwise_energy_distribution!AK$15:AK$69))</f>
        <v>-</v>
      </c>
      <c r="AL38" s="436" t="str">
        <f>IF(SUMIF(Processwise_energy_distribution!$B$15:$B$68,$B38,Processwise_energy_distribution!AL$15:AL$69)=0,"-",SUMIF(Processwise_energy_distribution!$B$15:$B$68,$B38,Processwise_energy_distribution!AL$15:AL$69))</f>
        <v>-</v>
      </c>
      <c r="AM38" s="432" t="str">
        <f>IFERROR(AR38*'Energy &amp; GHG'!$X$23,"-")</f>
        <v>-</v>
      </c>
      <c r="AN38" s="433" t="str">
        <f>IFERROR(AR38*'Energy &amp; GHG'!$Y$23,"-")</f>
        <v>-</v>
      </c>
      <c r="AO38" s="434" t="str">
        <f>IFERROR(AR38*'Energy &amp; GHG'!$Z$23,"-")</f>
        <v>-</v>
      </c>
      <c r="AP38" s="435" t="str">
        <f>IF(SUMIF(Processwise_energy_distribution!$B$15:$B$68,$B38,Processwise_energy_distribution!AP$15:AP$69)=0,"-",SUMIF(Processwise_energy_distribution!$B$15:$B$68,$B38,Processwise_energy_distribution!AP$15:AP$69))</f>
        <v>-</v>
      </c>
      <c r="AQ38" s="435" t="str">
        <f>IF(SUMIF(Processwise_energy_distribution!$B$15:$B$68,$B38,Processwise_energy_distribution!AQ$15:AQ$69)=0,"-",SUMIF(Processwise_energy_distribution!$B$15:$B$68,$B38,Processwise_energy_distribution!AQ$15:AQ$69))</f>
        <v>-</v>
      </c>
      <c r="AR38" s="436" t="str">
        <f>IF(SUMIF(Processwise_energy_distribution!$B$15:$B$68,$B38,Processwise_energy_distribution!AR$15:AR$69)=0,"-",SUMIF(Processwise_energy_distribution!$B$15:$B$68,$B38,Processwise_energy_distribution!AR$15:AR$69))</f>
        <v>-</v>
      </c>
      <c r="AS38" s="432" t="str">
        <f>IFERROR(AX38*'Energy &amp; GHG'!$X$24,"-")</f>
        <v>-</v>
      </c>
      <c r="AT38" s="433" t="str">
        <f>IFERROR(AX38*'Energy &amp; GHG'!$Y$24,"-")</f>
        <v>-</v>
      </c>
      <c r="AU38" s="434" t="str">
        <f>IFERROR(AX38*'Energy &amp; GHG'!$Z$24,"-")</f>
        <v>-</v>
      </c>
      <c r="AV38" s="435" t="str">
        <f>IF(SUMIF(Processwise_energy_distribution!$B$15:$B$68,$B38,Processwise_energy_distribution!AV$15:AV$69)=0,"-",SUMIF(Processwise_energy_distribution!$B$15:$B$68,$B38,Processwise_energy_distribution!AV$15:AV$69))</f>
        <v>-</v>
      </c>
      <c r="AW38" s="435" t="str">
        <f>IF(SUMIF(Processwise_energy_distribution!$B$15:$B$68,$B38,Processwise_energy_distribution!AW$15:AW$69)=0,"-",SUMIF(Processwise_energy_distribution!$B$15:$B$68,$B38,Processwise_energy_distribution!AW$15:AW$69))</f>
        <v>-</v>
      </c>
      <c r="AX38" s="436" t="str">
        <f>IF(SUMIF(Processwise_energy_distribution!$B$15:$B$68,$B38,Processwise_energy_distribution!AX$15:AX$69)=0,"-",SUMIF(Processwise_energy_distribution!$B$15:$B$68,$B38,Processwise_energy_distribution!AX$15:AX$69))</f>
        <v>-</v>
      </c>
      <c r="AY38" s="432" t="str">
        <f>IFERROR(BD38*'Energy &amp; GHG'!$X$25,"-")</f>
        <v>-</v>
      </c>
      <c r="AZ38" s="433" t="str">
        <f>IFERROR(BD38*'Energy &amp; GHG'!$Y$25,"-")</f>
        <v>-</v>
      </c>
      <c r="BA38" s="434" t="str">
        <f>IFERROR(BD38*'Energy &amp; GHG'!$Z$25,"-")</f>
        <v>-</v>
      </c>
      <c r="BB38" s="435" t="str">
        <f>IF(SUMIF(Processwise_energy_distribution!$B$15:$B$68,$B38,Processwise_energy_distribution!BB$15:BB$69)=0,"-",SUMIF(Processwise_energy_distribution!$B$15:$B$68,$B38,Processwise_energy_distribution!BB$15:BB$69))</f>
        <v>-</v>
      </c>
      <c r="BC38" s="435" t="str">
        <f>IF(SUMIF(Processwise_energy_distribution!$B$15:$B$68,$B38,Processwise_energy_distribution!BC$15:BC$69)=0,"-",SUMIF(Processwise_energy_distribution!$B$15:$B$68,$B38,Processwise_energy_distribution!BC$15:BC$69))</f>
        <v>-</v>
      </c>
      <c r="BD38" s="436" t="str">
        <f>IF(SUMIF(Processwise_energy_distribution!$B$15:$B$68,$B38,Processwise_energy_distribution!BD$15:BD$69)=0,"-",SUMIF(Processwise_energy_distribution!$B$15:$B$68,$B38,Processwise_energy_distribution!BD$15:BD$69))</f>
        <v>-</v>
      </c>
      <c r="BE38" s="432" t="str">
        <f>IFERROR(BJ38*'Energy &amp; GHG'!$X$26,"-")</f>
        <v>-</v>
      </c>
      <c r="BF38" s="433" t="str">
        <f>IFERROR(BJ38*'Energy &amp; GHG'!$Y$26,"-")</f>
        <v>-</v>
      </c>
      <c r="BG38" s="434" t="str">
        <f>IFERROR(BJ38*'Energy &amp; GHG'!$Z$26,"-")</f>
        <v>-</v>
      </c>
      <c r="BH38" s="435" t="str">
        <f>IF(SUMIF(Processwise_energy_distribution!$B$15:$B$68,$B38,Processwise_energy_distribution!BH$15:BH$69)=0,"-",SUMIF(Processwise_energy_distribution!$B$15:$B$68,$B38,Processwise_energy_distribution!BH$15:BH$69))</f>
        <v>-</v>
      </c>
      <c r="BI38" s="435" t="str">
        <f>IF(SUMIF(Processwise_energy_distribution!$B$15:$B$68,$B38,Processwise_energy_distribution!BI$15:BI$69)=0,"-",SUMIF(Processwise_energy_distribution!$B$15:$B$68,$B38,Processwise_energy_distribution!BI$15:BI$69))</f>
        <v>-</v>
      </c>
      <c r="BJ38" s="436" t="str">
        <f>IF(SUMIF(Processwise_energy_distribution!$B$15:$B$68,$B38,Processwise_energy_distribution!BJ$15:BJ$69)=0,"-",SUMIF(Processwise_energy_distribution!$B$15:$B$68,$B38,Processwise_energy_distribution!BJ$15:BJ$69))</f>
        <v>-</v>
      </c>
      <c r="BK38" s="432" t="str">
        <f>IFERROR(BP38*'Energy &amp; GHG'!$X$27,"-")</f>
        <v>-</v>
      </c>
      <c r="BL38" s="433" t="str">
        <f>IFERROR(BP38*'Energy &amp; GHG'!$Y$27,"-")</f>
        <v>-</v>
      </c>
      <c r="BM38" s="434" t="str">
        <f>IFERROR(BP38*'Energy &amp; GHG'!$Z$27,"-")</f>
        <v>-</v>
      </c>
      <c r="BN38" s="435" t="str">
        <f>IF(SUMIF(Processwise_energy_distribution!$B$15:$B$68,$B38,Processwise_energy_distribution!BN$15:BN$69)=0,"-",SUMIF(Processwise_energy_distribution!$B$15:$B$68,$B38,Processwise_energy_distribution!BN$15:BN$69))</f>
        <v>-</v>
      </c>
      <c r="BO38" s="435" t="str">
        <f>IF(SUMIF(Processwise_energy_distribution!$B$15:$B$68,$B38,Processwise_energy_distribution!BO$15:BO$69)=0,"-",SUMIF(Processwise_energy_distribution!$B$15:$B$68,$B38,Processwise_energy_distribution!BO$15:BO$69))</f>
        <v>-</v>
      </c>
      <c r="BP38" s="436" t="str">
        <f>IF(SUMIF(Processwise_energy_distribution!$B$15:$B$68,$B38,Processwise_energy_distribution!BP$15:BP$69)=0,"-",SUMIF(Processwise_energy_distribution!$B$15:$B$68,$B38,Processwise_energy_distribution!BP$15:BP$69))</f>
        <v>-</v>
      </c>
      <c r="BQ38" s="432" t="str">
        <f>IFERROR(BV38*'Energy &amp; GHG'!$X$28,"-")</f>
        <v>-</v>
      </c>
      <c r="BR38" s="433" t="str">
        <f>IFERROR(BV38*'Energy &amp; GHG'!$Y$28,"-")</f>
        <v>-</v>
      </c>
      <c r="BS38" s="434" t="str">
        <f>IFERROR(BV38*'Energy &amp; GHG'!$Z$28,"-")</f>
        <v>-</v>
      </c>
      <c r="BT38" s="435" t="str">
        <f>IF(SUMIF(Processwise_energy_distribution!$B$15:$B$68,$B38,Processwise_energy_distribution!BT$15:BT$69)=0,"-",SUMIF(Processwise_energy_distribution!$B$15:$B$68,$B38,Processwise_energy_distribution!BT$15:BT$69))</f>
        <v>-</v>
      </c>
      <c r="BU38" s="435" t="str">
        <f>IF(SUMIF(Processwise_energy_distribution!$B$15:$B$68,$B38,Processwise_energy_distribution!BU$15:BU$69)=0,"-",SUMIF(Processwise_energy_distribution!$B$15:$B$68,$B38,Processwise_energy_distribution!BU$15:BU$69))</f>
        <v>-</v>
      </c>
      <c r="BV38" s="436" t="str">
        <f>IF(SUMIF(Processwise_energy_distribution!$B$15:$B$68,$B38,Processwise_energy_distribution!BV$15:BV$69)=0,"-",SUMIF(Processwise_energy_distribution!$B$15:$B$68,$B38,Processwise_energy_distribution!BV$15:BV$69))</f>
        <v>-</v>
      </c>
      <c r="BW38" s="438" t="str">
        <f t="shared" ref="BW38:CA38" si="28">IF(SUM(C38,I38,O38,U38,AA38,AG38,AM38,AS38,AY38,BE38,BK38,BQ38)=0,"-",SUM(C38,I38,O38,U38,AA38,AG38,AM38,AS38,AY38,BE38,BK38,BQ38))</f>
        <v>-</v>
      </c>
      <c r="BX38" s="433" t="str">
        <f t="shared" si="28"/>
        <v>-</v>
      </c>
      <c r="BY38" s="434" t="str">
        <f t="shared" si="28"/>
        <v>-</v>
      </c>
      <c r="BZ38" s="439" t="str">
        <f t="shared" si="28"/>
        <v>-</v>
      </c>
      <c r="CA38" s="440" t="str">
        <f t="shared" si="28"/>
        <v>-</v>
      </c>
      <c r="CB38" s="441" t="str">
        <f t="shared" si="1"/>
        <v>-</v>
      </c>
      <c r="CC38" s="442" t="str">
        <f t="shared" si="2"/>
        <v>-</v>
      </c>
      <c r="CD38" s="443" t="str">
        <f t="shared" si="3"/>
        <v>-</v>
      </c>
      <c r="CE38" s="444" t="str">
        <f t="shared" si="4"/>
        <v>-</v>
      </c>
      <c r="CF38" s="445" t="str">
        <f t="shared" si="5"/>
        <v>-</v>
      </c>
      <c r="CG38" s="412"/>
      <c r="CH38" s="412"/>
      <c r="CI38" s="412"/>
      <c r="CJ38" s="412"/>
      <c r="CK38" s="412"/>
    </row>
    <row r="39" spans="1:89" ht="15">
      <c r="A39" s="1066">
        <v>25</v>
      </c>
      <c r="B39" s="1065"/>
      <c r="C39" s="432" t="str">
        <f>IF(IFERROR(H39*'Energy &amp; GHG'!$X$17,"-")=0,"-",IFERROR(H39*'Energy &amp; GHG'!$X$17,"-"))</f>
        <v>-</v>
      </c>
      <c r="D39" s="433" t="str">
        <f>IF(IFERROR(H39*'Energy &amp; GHG'!$Y$17,"-")=0,"-",IFERROR(H39*'Energy &amp; GHG'!$Y$17,"-"))</f>
        <v>-</v>
      </c>
      <c r="E39" s="434" t="str">
        <f>IFERROR(H39*'Energy &amp; GHG'!$Z$17,"-")</f>
        <v>-</v>
      </c>
      <c r="F39" s="435" t="str">
        <f>IF(SUMIF(Processwise_energy_distribution!$B$15:$B$68,$B39,Processwise_energy_distribution!F$15:F$69)=0,"-",SUMIF(Processwise_energy_distribution!$B$15:$B$68,$B39,Processwise_energy_distribution!F$15:F$69))</f>
        <v>-</v>
      </c>
      <c r="G39" s="435" t="str">
        <f>IF(SUMIF(Processwise_energy_distribution!$B$15:$B$68,$B39,Processwise_energy_distribution!G$15:G$69)=0,"-",SUMIF(Processwise_energy_distribution!$B$15:$B$68,$B39,Processwise_energy_distribution!G$15:G$69))</f>
        <v>-</v>
      </c>
      <c r="H39" s="436" t="str">
        <f>IF(SUMIF(Processwise_energy_distribution!$B$15:$B$68,$B39,Processwise_energy_distribution!H$15:H$69)=0,"-",SUMIF(Processwise_energy_distribution!$B$15:$B$68,$B39,Processwise_energy_distribution!H$15:H$69))</f>
        <v>-</v>
      </c>
      <c r="I39" s="432" t="str">
        <f>IFERROR(N39*'Energy &amp; GHG'!$X$18,"-")</f>
        <v>-</v>
      </c>
      <c r="J39" s="433" t="str">
        <f>IFERROR(N39*'Energy &amp; GHG'!$Y$18,"-")</f>
        <v>-</v>
      </c>
      <c r="K39" s="434" t="str">
        <f>IFERROR(N39*'Energy &amp; GHG'!$Z$18,"-")</f>
        <v>-</v>
      </c>
      <c r="L39" s="435" t="str">
        <f>IF(SUMIF(Processwise_energy_distribution!$B$15:$B$68,$B39,Processwise_energy_distribution!L$15:L$69)=0,"-",SUMIF(Processwise_energy_distribution!$B$15:$B$68,$B39,Processwise_energy_distribution!L$15:L$69))</f>
        <v>-</v>
      </c>
      <c r="M39" s="435" t="str">
        <f>IF(SUMIF(Processwise_energy_distribution!$B$15:$B$68,$B39,Processwise_energy_distribution!M$15:M$69)=0,"-",SUMIF(Processwise_energy_distribution!$B$15:$B$68,$B39,Processwise_energy_distribution!M$15:M$69))</f>
        <v>-</v>
      </c>
      <c r="N39" s="436" t="str">
        <f>IF(SUMIF(Processwise_energy_distribution!$B$15:$B$68,$B39,Processwise_energy_distribution!N$15:N$69)=0,"-",SUMIF(Processwise_energy_distribution!$B$15:$B$68,$B39,Processwise_energy_distribution!N$15:N$69))</f>
        <v>-</v>
      </c>
      <c r="O39" s="432" t="str">
        <f>IFERROR(T39*'Energy &amp; GHG'!$X$19,"-")</f>
        <v>-</v>
      </c>
      <c r="P39" s="433" t="str">
        <f>IFERROR(T39*'Energy &amp; GHG'!$Y$19,"-")</f>
        <v>-</v>
      </c>
      <c r="Q39" s="434" t="str">
        <f>IFERROR(T39*'Energy &amp; GHG'!$Z$19,"-")</f>
        <v>-</v>
      </c>
      <c r="R39" s="435" t="str">
        <f>IF(SUMIF(Processwise_energy_distribution!$B$15:$B$68,$B39,Processwise_energy_distribution!R$15:R$69)=0,"-",SUMIF(Processwise_energy_distribution!$B$15:$B$68,$B39,Processwise_energy_distribution!R$15:R$69))</f>
        <v>-</v>
      </c>
      <c r="S39" s="435" t="str">
        <f>IF(SUMIF(Processwise_energy_distribution!$B$15:$B$68,$B39,Processwise_energy_distribution!S$15:S$69)=0,"-",SUMIF(Processwise_energy_distribution!$B$15:$B$68,$B39,Processwise_energy_distribution!S$15:S$69))</f>
        <v>-</v>
      </c>
      <c r="T39" s="436" t="str">
        <f>IF(SUMIF(Processwise_energy_distribution!$B$15:$B$68,$B39,Processwise_energy_distribution!T$15:T$69)=0,"-",SUMIF(Processwise_energy_distribution!$B$15:$B$68,$B39,Processwise_energy_distribution!T$15:T$69))</f>
        <v>-</v>
      </c>
      <c r="U39" s="432" t="str">
        <f>IFERROR(Z39*'Energy &amp; GHG'!$X$20,"-")</f>
        <v>-</v>
      </c>
      <c r="V39" s="433" t="str">
        <f>IFERROR(Z39*'Energy &amp; GHG'!$Y$20,"-")</f>
        <v>-</v>
      </c>
      <c r="W39" s="434" t="str">
        <f>IFERROR(Z39*'Energy &amp; GHG'!$Z$20,"-")</f>
        <v>-</v>
      </c>
      <c r="X39" s="435" t="str">
        <f>IF(SUMIF(Processwise_energy_distribution!$B$15:$B$68,$B39,Processwise_energy_distribution!X$15:X$69)=0,"-",SUMIF(Processwise_energy_distribution!$B$15:$B$68,$B39,Processwise_energy_distribution!X$15:X$69))</f>
        <v>-</v>
      </c>
      <c r="Y39" s="435" t="str">
        <f>IF(SUMIF(Processwise_energy_distribution!$B$15:$B$68,$B39,Processwise_energy_distribution!Y$15:Y$69)=0,"-",SUMIF(Processwise_energy_distribution!$B$15:$B$68,$B39,Processwise_energy_distribution!Y$15:Y$69))</f>
        <v>-</v>
      </c>
      <c r="Z39" s="436" t="str">
        <f>IF(SUMIF(Processwise_energy_distribution!$B$15:$B$68,$B39,Processwise_energy_distribution!Z$15:Z$69)=0,"-",SUMIF(Processwise_energy_distribution!$B$15:$B$68,$B39,Processwise_energy_distribution!Z$15:Z$69))</f>
        <v>-</v>
      </c>
      <c r="AA39" s="432" t="str">
        <f>IFERROR(AF39*'Energy &amp; GHG'!$X$21,"-")</f>
        <v>-</v>
      </c>
      <c r="AB39" s="433" t="str">
        <f>IFERROR(AF39*'Energy &amp; GHG'!$Y$21,"-")</f>
        <v>-</v>
      </c>
      <c r="AC39" s="434" t="str">
        <f>IFERROR(AF39*'Energy &amp; GHG'!$Z$21,"-")</f>
        <v>-</v>
      </c>
      <c r="AD39" s="435" t="str">
        <f>IF(SUMIF(Processwise_energy_distribution!$B$15:$B$68,$B39,Processwise_energy_distribution!AD$15:AD$69)=0,"-",SUMIF(Processwise_energy_distribution!$B$15:$B$68,$B39,Processwise_energy_distribution!AD$15:AD$69))</f>
        <v>-</v>
      </c>
      <c r="AE39" s="435" t="str">
        <f>IF(SUMIF(Processwise_energy_distribution!$B$15:$B$68,$B39,Processwise_energy_distribution!AE$15:AE$69)=0,"-",SUMIF(Processwise_energy_distribution!$B$15:$B$68,$B39,Processwise_energy_distribution!AE$15:AE$69))</f>
        <v>-</v>
      </c>
      <c r="AF39" s="436" t="str">
        <f>IF(SUMIF(Processwise_energy_distribution!$B$15:$B$68,$B39,Processwise_energy_distribution!AF$15:AF$69)=0,"-",SUMIF(Processwise_energy_distribution!$B$15:$B$68,$B39,Processwise_energy_distribution!AF$15:AF$69))</f>
        <v>-</v>
      </c>
      <c r="AG39" s="432" t="str">
        <f>IFERROR(AL39*'Energy &amp; GHG'!$X$22,"-")</f>
        <v>-</v>
      </c>
      <c r="AH39" s="433" t="str">
        <f>IFERROR(AL39*'Energy &amp; GHG'!$Y$22,"-")</f>
        <v>-</v>
      </c>
      <c r="AI39" s="434" t="str">
        <f>IFERROR(AL39*'Energy &amp; GHG'!$Z$22,"-")</f>
        <v>-</v>
      </c>
      <c r="AJ39" s="435" t="str">
        <f>IF(SUMIF(Processwise_energy_distribution!$B$15:$B$68,$B39,Processwise_energy_distribution!AJ$15:AJ$69)=0,"-",SUMIF(Processwise_energy_distribution!$B$15:$B$68,$B39,Processwise_energy_distribution!AJ$15:AJ$69))</f>
        <v>-</v>
      </c>
      <c r="AK39" s="435" t="str">
        <f>IF(SUMIF(Processwise_energy_distribution!$B$15:$B$68,$B39,Processwise_energy_distribution!AK$15:AK$69)=0,"-",SUMIF(Processwise_energy_distribution!$B$15:$B$68,$B39,Processwise_energy_distribution!AK$15:AK$69))</f>
        <v>-</v>
      </c>
      <c r="AL39" s="436" t="str">
        <f>IF(SUMIF(Processwise_energy_distribution!$B$15:$B$68,$B39,Processwise_energy_distribution!AL$15:AL$69)=0,"-",SUMIF(Processwise_energy_distribution!$B$15:$B$68,$B39,Processwise_energy_distribution!AL$15:AL$69))</f>
        <v>-</v>
      </c>
      <c r="AM39" s="432" t="str">
        <f>IFERROR(AR39*'Energy &amp; GHG'!$X$23,"-")</f>
        <v>-</v>
      </c>
      <c r="AN39" s="433" t="str">
        <f>IFERROR(AR39*'Energy &amp; GHG'!$Y$23,"-")</f>
        <v>-</v>
      </c>
      <c r="AO39" s="434" t="str">
        <f>IFERROR(AR39*'Energy &amp; GHG'!$Z$23,"-")</f>
        <v>-</v>
      </c>
      <c r="AP39" s="435" t="str">
        <f>IF(SUMIF(Processwise_energy_distribution!$B$15:$B$68,$B39,Processwise_energy_distribution!AP$15:AP$69)=0,"-",SUMIF(Processwise_energy_distribution!$B$15:$B$68,$B39,Processwise_energy_distribution!AP$15:AP$69))</f>
        <v>-</v>
      </c>
      <c r="AQ39" s="435" t="str">
        <f>IF(SUMIF(Processwise_energy_distribution!$B$15:$B$68,$B39,Processwise_energy_distribution!AQ$15:AQ$69)=0,"-",SUMIF(Processwise_energy_distribution!$B$15:$B$68,$B39,Processwise_energy_distribution!AQ$15:AQ$69))</f>
        <v>-</v>
      </c>
      <c r="AR39" s="436" t="str">
        <f>IF(SUMIF(Processwise_energy_distribution!$B$15:$B$68,$B39,Processwise_energy_distribution!AR$15:AR$69)=0,"-",SUMIF(Processwise_energy_distribution!$B$15:$B$68,$B39,Processwise_energy_distribution!AR$15:AR$69))</f>
        <v>-</v>
      </c>
      <c r="AS39" s="432" t="str">
        <f>IFERROR(AX39*'Energy &amp; GHG'!$X$24,"-")</f>
        <v>-</v>
      </c>
      <c r="AT39" s="433" t="str">
        <f>IFERROR(AX39*'Energy &amp; GHG'!$Y$24,"-")</f>
        <v>-</v>
      </c>
      <c r="AU39" s="434" t="str">
        <f>IFERROR(AX39*'Energy &amp; GHG'!$Z$24,"-")</f>
        <v>-</v>
      </c>
      <c r="AV39" s="435" t="str">
        <f>IF(SUMIF(Processwise_energy_distribution!$B$15:$B$68,$B39,Processwise_energy_distribution!AV$15:AV$69)=0,"-",SUMIF(Processwise_energy_distribution!$B$15:$B$68,$B39,Processwise_energy_distribution!AV$15:AV$69))</f>
        <v>-</v>
      </c>
      <c r="AW39" s="435" t="str">
        <f>IF(SUMIF(Processwise_energy_distribution!$B$15:$B$68,$B39,Processwise_energy_distribution!AW$15:AW$69)=0,"-",SUMIF(Processwise_energy_distribution!$B$15:$B$68,$B39,Processwise_energy_distribution!AW$15:AW$69))</f>
        <v>-</v>
      </c>
      <c r="AX39" s="436" t="str">
        <f>IF(SUMIF(Processwise_energy_distribution!$B$15:$B$68,$B39,Processwise_energy_distribution!AX$15:AX$69)=0,"-",SUMIF(Processwise_energy_distribution!$B$15:$B$68,$B39,Processwise_energy_distribution!AX$15:AX$69))</f>
        <v>-</v>
      </c>
      <c r="AY39" s="432" t="str">
        <f>IFERROR(BD39*'Energy &amp; GHG'!$X$25,"-")</f>
        <v>-</v>
      </c>
      <c r="AZ39" s="433" t="str">
        <f>IFERROR(BD39*'Energy &amp; GHG'!$Y$25,"-")</f>
        <v>-</v>
      </c>
      <c r="BA39" s="434" t="str">
        <f>IFERROR(BD39*'Energy &amp; GHG'!$Z$25,"-")</f>
        <v>-</v>
      </c>
      <c r="BB39" s="435" t="str">
        <f>IF(SUMIF(Processwise_energy_distribution!$B$15:$B$68,$B39,Processwise_energy_distribution!BB$15:BB$69)=0,"-",SUMIF(Processwise_energy_distribution!$B$15:$B$68,$B39,Processwise_energy_distribution!BB$15:BB$69))</f>
        <v>-</v>
      </c>
      <c r="BC39" s="435" t="str">
        <f>IF(SUMIF(Processwise_energy_distribution!$B$15:$B$68,$B39,Processwise_energy_distribution!BC$15:BC$69)=0,"-",SUMIF(Processwise_energy_distribution!$B$15:$B$68,$B39,Processwise_energy_distribution!BC$15:BC$69))</f>
        <v>-</v>
      </c>
      <c r="BD39" s="436" t="str">
        <f>IF(SUMIF(Processwise_energy_distribution!$B$15:$B$68,$B39,Processwise_energy_distribution!BD$15:BD$69)=0,"-",SUMIF(Processwise_energy_distribution!$B$15:$B$68,$B39,Processwise_energy_distribution!BD$15:BD$69))</f>
        <v>-</v>
      </c>
      <c r="BE39" s="432" t="str">
        <f>IFERROR(BJ39*'Energy &amp; GHG'!$X$26,"-")</f>
        <v>-</v>
      </c>
      <c r="BF39" s="433" t="str">
        <f>IFERROR(BJ39*'Energy &amp; GHG'!$Y$26,"-")</f>
        <v>-</v>
      </c>
      <c r="BG39" s="434" t="str">
        <f>IFERROR(BJ39*'Energy &amp; GHG'!$Z$26,"-")</f>
        <v>-</v>
      </c>
      <c r="BH39" s="435" t="str">
        <f>IF(SUMIF(Processwise_energy_distribution!$B$15:$B$68,$B39,Processwise_energy_distribution!BH$15:BH$69)=0,"-",SUMIF(Processwise_energy_distribution!$B$15:$B$68,$B39,Processwise_energy_distribution!BH$15:BH$69))</f>
        <v>-</v>
      </c>
      <c r="BI39" s="435" t="str">
        <f>IF(SUMIF(Processwise_energy_distribution!$B$15:$B$68,$B39,Processwise_energy_distribution!BI$15:BI$69)=0,"-",SUMIF(Processwise_energy_distribution!$B$15:$B$68,$B39,Processwise_energy_distribution!BI$15:BI$69))</f>
        <v>-</v>
      </c>
      <c r="BJ39" s="436" t="str">
        <f>IF(SUMIF(Processwise_energy_distribution!$B$15:$B$68,$B39,Processwise_energy_distribution!BJ$15:BJ$69)=0,"-",SUMIF(Processwise_energy_distribution!$B$15:$B$68,$B39,Processwise_energy_distribution!BJ$15:BJ$69))</f>
        <v>-</v>
      </c>
      <c r="BK39" s="432" t="str">
        <f>IFERROR(BP39*'Energy &amp; GHG'!$X$27,"-")</f>
        <v>-</v>
      </c>
      <c r="BL39" s="433" t="str">
        <f>IFERROR(BP39*'Energy &amp; GHG'!$Y$27,"-")</f>
        <v>-</v>
      </c>
      <c r="BM39" s="434" t="str">
        <f>IFERROR(BP39*'Energy &amp; GHG'!$Z$27,"-")</f>
        <v>-</v>
      </c>
      <c r="BN39" s="435" t="str">
        <f>IF(SUMIF(Processwise_energy_distribution!$B$15:$B$68,$B39,Processwise_energy_distribution!BN$15:BN$69)=0,"-",SUMIF(Processwise_energy_distribution!$B$15:$B$68,$B39,Processwise_energy_distribution!BN$15:BN$69))</f>
        <v>-</v>
      </c>
      <c r="BO39" s="435" t="str">
        <f>IF(SUMIF(Processwise_energy_distribution!$B$15:$B$68,$B39,Processwise_energy_distribution!BO$15:BO$69)=0,"-",SUMIF(Processwise_energy_distribution!$B$15:$B$68,$B39,Processwise_energy_distribution!BO$15:BO$69))</f>
        <v>-</v>
      </c>
      <c r="BP39" s="436" t="str">
        <f>IF(SUMIF(Processwise_energy_distribution!$B$15:$B$68,$B39,Processwise_energy_distribution!BP$15:BP$69)=0,"-",SUMIF(Processwise_energy_distribution!$B$15:$B$68,$B39,Processwise_energy_distribution!BP$15:BP$69))</f>
        <v>-</v>
      </c>
      <c r="BQ39" s="432" t="str">
        <f>IFERROR(BV39*'Energy &amp; GHG'!$X$28,"-")</f>
        <v>-</v>
      </c>
      <c r="BR39" s="433" t="str">
        <f>IFERROR(BV39*'Energy &amp; GHG'!$Y$28,"-")</f>
        <v>-</v>
      </c>
      <c r="BS39" s="434" t="str">
        <f>IFERROR(BV39*'Energy &amp; GHG'!$Z$28,"-")</f>
        <v>-</v>
      </c>
      <c r="BT39" s="435" t="str">
        <f>IF(SUMIF(Processwise_energy_distribution!$B$15:$B$68,$B39,Processwise_energy_distribution!BT$15:BT$69)=0,"-",SUMIF(Processwise_energy_distribution!$B$15:$B$68,$B39,Processwise_energy_distribution!BT$15:BT$69))</f>
        <v>-</v>
      </c>
      <c r="BU39" s="435" t="str">
        <f>IF(SUMIF(Processwise_energy_distribution!$B$15:$B$68,$B39,Processwise_energy_distribution!BU$15:BU$69)=0,"-",SUMIF(Processwise_energy_distribution!$B$15:$B$68,$B39,Processwise_energy_distribution!BU$15:BU$69))</f>
        <v>-</v>
      </c>
      <c r="BV39" s="436" t="str">
        <f>IF(SUMIF(Processwise_energy_distribution!$B$15:$B$68,$B39,Processwise_energy_distribution!BV$15:BV$69)=0,"-",SUMIF(Processwise_energy_distribution!$B$15:$B$68,$B39,Processwise_energy_distribution!BV$15:BV$69))</f>
        <v>-</v>
      </c>
      <c r="BW39" s="438" t="str">
        <f t="shared" ref="BW39:CA39" si="29">IF(SUM(C39,I39,O39,U39,AA39,AG39,AM39,AS39,AY39,BE39,BK39,BQ39)=0,"-",SUM(C39,I39,O39,U39,AA39,AG39,AM39,AS39,AY39,BE39,BK39,BQ39))</f>
        <v>-</v>
      </c>
      <c r="BX39" s="433" t="str">
        <f t="shared" si="29"/>
        <v>-</v>
      </c>
      <c r="BY39" s="434" t="str">
        <f t="shared" si="29"/>
        <v>-</v>
      </c>
      <c r="BZ39" s="439" t="str">
        <f t="shared" si="29"/>
        <v>-</v>
      </c>
      <c r="CA39" s="440" t="str">
        <f t="shared" si="29"/>
        <v>-</v>
      </c>
      <c r="CB39" s="441" t="str">
        <f t="shared" si="1"/>
        <v>-</v>
      </c>
      <c r="CC39" s="442" t="str">
        <f t="shared" si="2"/>
        <v>-</v>
      </c>
      <c r="CD39" s="443" t="str">
        <f t="shared" si="3"/>
        <v>-</v>
      </c>
      <c r="CE39" s="444" t="str">
        <f t="shared" si="4"/>
        <v>-</v>
      </c>
      <c r="CF39" s="445" t="str">
        <f t="shared" si="5"/>
        <v>-</v>
      </c>
      <c r="CG39" s="412"/>
      <c r="CH39" s="412"/>
      <c r="CI39" s="412"/>
      <c r="CJ39" s="412"/>
      <c r="CK39" s="412"/>
    </row>
    <row r="40" spans="1:89" ht="15">
      <c r="A40" s="1064">
        <v>26</v>
      </c>
      <c r="B40" s="1065"/>
      <c r="C40" s="432" t="str">
        <f>IF(IFERROR(H40*'Energy &amp; GHG'!$X$17,"-")=0,"-",IFERROR(H40*'Energy &amp; GHG'!$X$17,"-"))</f>
        <v>-</v>
      </c>
      <c r="D40" s="433" t="str">
        <f>IF(IFERROR(H40*'Energy &amp; GHG'!$Y$17,"-")=0,"-",IFERROR(H40*'Energy &amp; GHG'!$Y$17,"-"))</f>
        <v>-</v>
      </c>
      <c r="E40" s="434" t="str">
        <f>IFERROR(H40*'Energy &amp; GHG'!$Z$17,"-")</f>
        <v>-</v>
      </c>
      <c r="F40" s="435" t="str">
        <f>IF(SUMIF(Processwise_energy_distribution!$B$15:$B$68,$B40,Processwise_energy_distribution!F$15:F$69)=0,"-",SUMIF(Processwise_energy_distribution!$B$15:$B$68,$B40,Processwise_energy_distribution!F$15:F$69))</f>
        <v>-</v>
      </c>
      <c r="G40" s="435" t="str">
        <f>IF(SUMIF(Processwise_energy_distribution!$B$15:$B$68,$B40,Processwise_energy_distribution!G$15:G$69)=0,"-",SUMIF(Processwise_energy_distribution!$B$15:$B$68,$B40,Processwise_energy_distribution!G$15:G$69))</f>
        <v>-</v>
      </c>
      <c r="H40" s="436" t="str">
        <f>IF(SUMIF(Processwise_energy_distribution!$B$15:$B$68,$B40,Processwise_energy_distribution!H$15:H$69)=0,"-",SUMIF(Processwise_energy_distribution!$B$15:$B$68,$B40,Processwise_energy_distribution!H$15:H$69))</f>
        <v>-</v>
      </c>
      <c r="I40" s="432" t="str">
        <f>IFERROR(N40*'Energy &amp; GHG'!$X$18,"-")</f>
        <v>-</v>
      </c>
      <c r="J40" s="433" t="str">
        <f>IFERROR(N40*'Energy &amp; GHG'!$Y$18,"-")</f>
        <v>-</v>
      </c>
      <c r="K40" s="434" t="str">
        <f>IFERROR(N40*'Energy &amp; GHG'!$Z$18,"-")</f>
        <v>-</v>
      </c>
      <c r="L40" s="435" t="str">
        <f>IF(SUMIF(Processwise_energy_distribution!$B$15:$B$68,$B40,Processwise_energy_distribution!L$15:L$69)=0,"-",SUMIF(Processwise_energy_distribution!$B$15:$B$68,$B40,Processwise_energy_distribution!L$15:L$69))</f>
        <v>-</v>
      </c>
      <c r="M40" s="435" t="str">
        <f>IF(SUMIF(Processwise_energy_distribution!$B$15:$B$68,$B40,Processwise_energy_distribution!M$15:M$69)=0,"-",SUMIF(Processwise_energy_distribution!$B$15:$B$68,$B40,Processwise_energy_distribution!M$15:M$69))</f>
        <v>-</v>
      </c>
      <c r="N40" s="436" t="str">
        <f>IF(SUMIF(Processwise_energy_distribution!$B$15:$B$68,$B40,Processwise_energy_distribution!N$15:N$69)=0,"-",SUMIF(Processwise_energy_distribution!$B$15:$B$68,$B40,Processwise_energy_distribution!N$15:N$69))</f>
        <v>-</v>
      </c>
      <c r="O40" s="432" t="str">
        <f>IFERROR(T40*'Energy &amp; GHG'!$X$19,"-")</f>
        <v>-</v>
      </c>
      <c r="P40" s="433" t="str">
        <f>IFERROR(T40*'Energy &amp; GHG'!$Y$19,"-")</f>
        <v>-</v>
      </c>
      <c r="Q40" s="434" t="str">
        <f>IFERROR(T40*'Energy &amp; GHG'!$Z$19,"-")</f>
        <v>-</v>
      </c>
      <c r="R40" s="435" t="str">
        <f>IF(SUMIF(Processwise_energy_distribution!$B$15:$B$68,$B40,Processwise_energy_distribution!R$15:R$69)=0,"-",SUMIF(Processwise_energy_distribution!$B$15:$B$68,$B40,Processwise_energy_distribution!R$15:R$69))</f>
        <v>-</v>
      </c>
      <c r="S40" s="435" t="str">
        <f>IF(SUMIF(Processwise_energy_distribution!$B$15:$B$68,$B40,Processwise_energy_distribution!S$15:S$69)=0,"-",SUMIF(Processwise_energy_distribution!$B$15:$B$68,$B40,Processwise_energy_distribution!S$15:S$69))</f>
        <v>-</v>
      </c>
      <c r="T40" s="436" t="str">
        <f>IF(SUMIF(Processwise_energy_distribution!$B$15:$B$68,$B40,Processwise_energy_distribution!T$15:T$69)=0,"-",SUMIF(Processwise_energy_distribution!$B$15:$B$68,$B40,Processwise_energy_distribution!T$15:T$69))</f>
        <v>-</v>
      </c>
      <c r="U40" s="432" t="str">
        <f>IFERROR(Z40*'Energy &amp; GHG'!$X$20,"-")</f>
        <v>-</v>
      </c>
      <c r="V40" s="433" t="str">
        <f>IFERROR(Z40*'Energy &amp; GHG'!$Y$20,"-")</f>
        <v>-</v>
      </c>
      <c r="W40" s="434" t="str">
        <f>IFERROR(Z40*'Energy &amp; GHG'!$Z$20,"-")</f>
        <v>-</v>
      </c>
      <c r="X40" s="435" t="str">
        <f>IF(SUMIF(Processwise_energy_distribution!$B$15:$B$68,$B40,Processwise_energy_distribution!X$15:X$69)=0,"-",SUMIF(Processwise_energy_distribution!$B$15:$B$68,$B40,Processwise_energy_distribution!X$15:X$69))</f>
        <v>-</v>
      </c>
      <c r="Y40" s="435" t="str">
        <f>IF(SUMIF(Processwise_energy_distribution!$B$15:$B$68,$B40,Processwise_energy_distribution!Y$15:Y$69)=0,"-",SUMIF(Processwise_energy_distribution!$B$15:$B$68,$B40,Processwise_energy_distribution!Y$15:Y$69))</f>
        <v>-</v>
      </c>
      <c r="Z40" s="436" t="str">
        <f>IF(SUMIF(Processwise_energy_distribution!$B$15:$B$68,$B40,Processwise_energy_distribution!Z$15:Z$69)=0,"-",SUMIF(Processwise_energy_distribution!$B$15:$B$68,$B40,Processwise_energy_distribution!Z$15:Z$69))</f>
        <v>-</v>
      </c>
      <c r="AA40" s="432" t="str">
        <f>IFERROR(AF40*'Energy &amp; GHG'!$X$21,"-")</f>
        <v>-</v>
      </c>
      <c r="AB40" s="433" t="str">
        <f>IFERROR(AF40*'Energy &amp; GHG'!$Y$21,"-")</f>
        <v>-</v>
      </c>
      <c r="AC40" s="434" t="str">
        <f>IFERROR(AF40*'Energy &amp; GHG'!$Z$21,"-")</f>
        <v>-</v>
      </c>
      <c r="AD40" s="435" t="str">
        <f>IF(SUMIF(Processwise_energy_distribution!$B$15:$B$68,$B40,Processwise_energy_distribution!AD$15:AD$69)=0,"-",SUMIF(Processwise_energy_distribution!$B$15:$B$68,$B40,Processwise_energy_distribution!AD$15:AD$69))</f>
        <v>-</v>
      </c>
      <c r="AE40" s="435" t="str">
        <f>IF(SUMIF(Processwise_energy_distribution!$B$15:$B$68,$B40,Processwise_energy_distribution!AE$15:AE$69)=0,"-",SUMIF(Processwise_energy_distribution!$B$15:$B$68,$B40,Processwise_energy_distribution!AE$15:AE$69))</f>
        <v>-</v>
      </c>
      <c r="AF40" s="436" t="str">
        <f>IF(SUMIF(Processwise_energy_distribution!$B$15:$B$68,$B40,Processwise_energy_distribution!AF$15:AF$69)=0,"-",SUMIF(Processwise_energy_distribution!$B$15:$B$68,$B40,Processwise_energy_distribution!AF$15:AF$69))</f>
        <v>-</v>
      </c>
      <c r="AG40" s="432" t="str">
        <f>IFERROR(AL40*'Energy &amp; GHG'!$X$22,"-")</f>
        <v>-</v>
      </c>
      <c r="AH40" s="433" t="str">
        <f>IFERROR(AL40*'Energy &amp; GHG'!$Y$22,"-")</f>
        <v>-</v>
      </c>
      <c r="AI40" s="434" t="str">
        <f>IFERROR(AL40*'Energy &amp; GHG'!$Z$22,"-")</f>
        <v>-</v>
      </c>
      <c r="AJ40" s="435" t="str">
        <f>IF(SUMIF(Processwise_energy_distribution!$B$15:$B$68,$B40,Processwise_energy_distribution!AJ$15:AJ$69)=0,"-",SUMIF(Processwise_energy_distribution!$B$15:$B$68,$B40,Processwise_energy_distribution!AJ$15:AJ$69))</f>
        <v>-</v>
      </c>
      <c r="AK40" s="435" t="str">
        <f>IF(SUMIF(Processwise_energy_distribution!$B$15:$B$68,$B40,Processwise_energy_distribution!AK$15:AK$69)=0,"-",SUMIF(Processwise_energy_distribution!$B$15:$B$68,$B40,Processwise_energy_distribution!AK$15:AK$69))</f>
        <v>-</v>
      </c>
      <c r="AL40" s="436" t="str">
        <f>IF(SUMIF(Processwise_energy_distribution!$B$15:$B$68,$B40,Processwise_energy_distribution!AL$15:AL$69)=0,"-",SUMIF(Processwise_energy_distribution!$B$15:$B$68,$B40,Processwise_energy_distribution!AL$15:AL$69))</f>
        <v>-</v>
      </c>
      <c r="AM40" s="432" t="str">
        <f>IFERROR(AR40*'Energy &amp; GHG'!$X$23,"-")</f>
        <v>-</v>
      </c>
      <c r="AN40" s="433" t="str">
        <f>IFERROR(AR40*'Energy &amp; GHG'!$Y$23,"-")</f>
        <v>-</v>
      </c>
      <c r="AO40" s="434" t="str">
        <f>IFERROR(AR40*'Energy &amp; GHG'!$Z$23,"-")</f>
        <v>-</v>
      </c>
      <c r="AP40" s="435" t="str">
        <f>IF(SUMIF(Processwise_energy_distribution!$B$15:$B$68,$B40,Processwise_energy_distribution!AP$15:AP$69)=0,"-",SUMIF(Processwise_energy_distribution!$B$15:$B$68,$B40,Processwise_energy_distribution!AP$15:AP$69))</f>
        <v>-</v>
      </c>
      <c r="AQ40" s="435" t="str">
        <f>IF(SUMIF(Processwise_energy_distribution!$B$15:$B$68,$B40,Processwise_energy_distribution!AQ$15:AQ$69)=0,"-",SUMIF(Processwise_energy_distribution!$B$15:$B$68,$B40,Processwise_energy_distribution!AQ$15:AQ$69))</f>
        <v>-</v>
      </c>
      <c r="AR40" s="436" t="str">
        <f>IF(SUMIF(Processwise_energy_distribution!$B$15:$B$68,$B40,Processwise_energy_distribution!AR$15:AR$69)=0,"-",SUMIF(Processwise_energy_distribution!$B$15:$B$68,$B40,Processwise_energy_distribution!AR$15:AR$69))</f>
        <v>-</v>
      </c>
      <c r="AS40" s="432" t="str">
        <f>IFERROR(AX40*'Energy &amp; GHG'!$X$24,"-")</f>
        <v>-</v>
      </c>
      <c r="AT40" s="433" t="str">
        <f>IFERROR(AX40*'Energy &amp; GHG'!$Y$24,"-")</f>
        <v>-</v>
      </c>
      <c r="AU40" s="434" t="str">
        <f>IFERROR(AX40*'Energy &amp; GHG'!$Z$24,"-")</f>
        <v>-</v>
      </c>
      <c r="AV40" s="435" t="str">
        <f>IF(SUMIF(Processwise_energy_distribution!$B$15:$B$68,$B40,Processwise_energy_distribution!AV$15:AV$69)=0,"-",SUMIF(Processwise_energy_distribution!$B$15:$B$68,$B40,Processwise_energy_distribution!AV$15:AV$69))</f>
        <v>-</v>
      </c>
      <c r="AW40" s="435" t="str">
        <f>IF(SUMIF(Processwise_energy_distribution!$B$15:$B$68,$B40,Processwise_energy_distribution!AW$15:AW$69)=0,"-",SUMIF(Processwise_energy_distribution!$B$15:$B$68,$B40,Processwise_energy_distribution!AW$15:AW$69))</f>
        <v>-</v>
      </c>
      <c r="AX40" s="436" t="str">
        <f>IF(SUMIF(Processwise_energy_distribution!$B$15:$B$68,$B40,Processwise_energy_distribution!AX$15:AX$69)=0,"-",SUMIF(Processwise_energy_distribution!$B$15:$B$68,$B40,Processwise_energy_distribution!AX$15:AX$69))</f>
        <v>-</v>
      </c>
      <c r="AY40" s="432" t="str">
        <f>IFERROR(BD40*'Energy &amp; GHG'!$X$25,"-")</f>
        <v>-</v>
      </c>
      <c r="AZ40" s="433" t="str">
        <f>IFERROR(BD40*'Energy &amp; GHG'!$Y$25,"-")</f>
        <v>-</v>
      </c>
      <c r="BA40" s="434" t="str">
        <f>IFERROR(BD40*'Energy &amp; GHG'!$Z$25,"-")</f>
        <v>-</v>
      </c>
      <c r="BB40" s="435" t="str">
        <f>IF(SUMIF(Processwise_energy_distribution!$B$15:$B$68,$B40,Processwise_energy_distribution!BB$15:BB$69)=0,"-",SUMIF(Processwise_energy_distribution!$B$15:$B$68,$B40,Processwise_energy_distribution!BB$15:BB$69))</f>
        <v>-</v>
      </c>
      <c r="BC40" s="435" t="str">
        <f>IF(SUMIF(Processwise_energy_distribution!$B$15:$B$68,$B40,Processwise_energy_distribution!BC$15:BC$69)=0,"-",SUMIF(Processwise_energy_distribution!$B$15:$B$68,$B40,Processwise_energy_distribution!BC$15:BC$69))</f>
        <v>-</v>
      </c>
      <c r="BD40" s="436" t="str">
        <f>IF(SUMIF(Processwise_energy_distribution!$B$15:$B$68,$B40,Processwise_energy_distribution!BD$15:BD$69)=0,"-",SUMIF(Processwise_energy_distribution!$B$15:$B$68,$B40,Processwise_energy_distribution!BD$15:BD$69))</f>
        <v>-</v>
      </c>
      <c r="BE40" s="432" t="str">
        <f>IFERROR(BJ40*'Energy &amp; GHG'!$X$26,"-")</f>
        <v>-</v>
      </c>
      <c r="BF40" s="433" t="str">
        <f>IFERROR(BJ40*'Energy &amp; GHG'!$Y$26,"-")</f>
        <v>-</v>
      </c>
      <c r="BG40" s="434" t="str">
        <f>IFERROR(BJ40*'Energy &amp; GHG'!$Z$26,"-")</f>
        <v>-</v>
      </c>
      <c r="BH40" s="435" t="str">
        <f>IF(SUMIF(Processwise_energy_distribution!$B$15:$B$68,$B40,Processwise_energy_distribution!BH$15:BH$69)=0,"-",SUMIF(Processwise_energy_distribution!$B$15:$B$68,$B40,Processwise_energy_distribution!BH$15:BH$69))</f>
        <v>-</v>
      </c>
      <c r="BI40" s="435" t="str">
        <f>IF(SUMIF(Processwise_energy_distribution!$B$15:$B$68,$B40,Processwise_energy_distribution!BI$15:BI$69)=0,"-",SUMIF(Processwise_energy_distribution!$B$15:$B$68,$B40,Processwise_energy_distribution!BI$15:BI$69))</f>
        <v>-</v>
      </c>
      <c r="BJ40" s="436" t="str">
        <f>IF(SUMIF(Processwise_energy_distribution!$B$15:$B$68,$B40,Processwise_energy_distribution!BJ$15:BJ$69)=0,"-",SUMIF(Processwise_energy_distribution!$B$15:$B$68,$B40,Processwise_energy_distribution!BJ$15:BJ$69))</f>
        <v>-</v>
      </c>
      <c r="BK40" s="432" t="str">
        <f>IFERROR(BP40*'Energy &amp; GHG'!$X$27,"-")</f>
        <v>-</v>
      </c>
      <c r="BL40" s="433" t="str">
        <f>IFERROR(BP40*'Energy &amp; GHG'!$Y$27,"-")</f>
        <v>-</v>
      </c>
      <c r="BM40" s="434" t="str">
        <f>IFERROR(BP40*'Energy &amp; GHG'!$Z$27,"-")</f>
        <v>-</v>
      </c>
      <c r="BN40" s="435" t="str">
        <f>IF(SUMIF(Processwise_energy_distribution!$B$15:$B$68,$B40,Processwise_energy_distribution!BN$15:BN$69)=0,"-",SUMIF(Processwise_energy_distribution!$B$15:$B$68,$B40,Processwise_energy_distribution!BN$15:BN$69))</f>
        <v>-</v>
      </c>
      <c r="BO40" s="435" t="str">
        <f>IF(SUMIF(Processwise_energy_distribution!$B$15:$B$68,$B40,Processwise_energy_distribution!BO$15:BO$69)=0,"-",SUMIF(Processwise_energy_distribution!$B$15:$B$68,$B40,Processwise_energy_distribution!BO$15:BO$69))</f>
        <v>-</v>
      </c>
      <c r="BP40" s="436" t="str">
        <f>IF(SUMIF(Processwise_energy_distribution!$B$15:$B$68,$B40,Processwise_energy_distribution!BP$15:BP$69)=0,"-",SUMIF(Processwise_energy_distribution!$B$15:$B$68,$B40,Processwise_energy_distribution!BP$15:BP$69))</f>
        <v>-</v>
      </c>
      <c r="BQ40" s="432" t="str">
        <f>IFERROR(BV40*'Energy &amp; GHG'!$X$28,"-")</f>
        <v>-</v>
      </c>
      <c r="BR40" s="433" t="str">
        <f>IFERROR(BV40*'Energy &amp; GHG'!$Y$28,"-")</f>
        <v>-</v>
      </c>
      <c r="BS40" s="434" t="str">
        <f>IFERROR(BV40*'Energy &amp; GHG'!$Z$28,"-")</f>
        <v>-</v>
      </c>
      <c r="BT40" s="435" t="str">
        <f>IF(SUMIF(Processwise_energy_distribution!$B$15:$B$68,$B40,Processwise_energy_distribution!BT$15:BT$69)=0,"-",SUMIF(Processwise_energy_distribution!$B$15:$B$68,$B40,Processwise_energy_distribution!BT$15:BT$69))</f>
        <v>-</v>
      </c>
      <c r="BU40" s="435" t="str">
        <f>IF(SUMIF(Processwise_energy_distribution!$B$15:$B$68,$B40,Processwise_energy_distribution!BU$15:BU$69)=0,"-",SUMIF(Processwise_energy_distribution!$B$15:$B$68,$B40,Processwise_energy_distribution!BU$15:BU$69))</f>
        <v>-</v>
      </c>
      <c r="BV40" s="436" t="str">
        <f>IF(SUMIF(Processwise_energy_distribution!$B$15:$B$68,$B40,Processwise_energy_distribution!BV$15:BV$69)=0,"-",SUMIF(Processwise_energy_distribution!$B$15:$B$68,$B40,Processwise_energy_distribution!BV$15:BV$69))</f>
        <v>-</v>
      </c>
      <c r="BW40" s="438" t="str">
        <f t="shared" ref="BW40:CA40" si="30">IF(SUM(C40,I40,O40,U40,AA40,AG40,AM40,AS40,AY40,BE40,BK40,BQ40)=0,"-",SUM(C40,I40,O40,U40,AA40,AG40,AM40,AS40,AY40,BE40,BK40,BQ40))</f>
        <v>-</v>
      </c>
      <c r="BX40" s="433" t="str">
        <f t="shared" si="30"/>
        <v>-</v>
      </c>
      <c r="BY40" s="434" t="str">
        <f t="shared" si="30"/>
        <v>-</v>
      </c>
      <c r="BZ40" s="439" t="str">
        <f t="shared" si="30"/>
        <v>-</v>
      </c>
      <c r="CA40" s="440" t="str">
        <f t="shared" si="30"/>
        <v>-</v>
      </c>
      <c r="CB40" s="441" t="str">
        <f t="shared" si="1"/>
        <v>-</v>
      </c>
      <c r="CC40" s="442" t="str">
        <f t="shared" si="2"/>
        <v>-</v>
      </c>
      <c r="CD40" s="443" t="str">
        <f t="shared" si="3"/>
        <v>-</v>
      </c>
      <c r="CE40" s="444" t="str">
        <f t="shared" si="4"/>
        <v>-</v>
      </c>
      <c r="CF40" s="445" t="str">
        <f t="shared" si="5"/>
        <v>-</v>
      </c>
      <c r="CG40" s="412"/>
      <c r="CH40" s="412"/>
      <c r="CI40" s="412"/>
      <c r="CJ40" s="412"/>
      <c r="CK40" s="412"/>
    </row>
    <row r="41" spans="1:89" ht="15">
      <c r="A41" s="1066">
        <v>27</v>
      </c>
      <c r="B41" s="1065"/>
      <c r="C41" s="432" t="str">
        <f>IF(IFERROR(H41*'Energy &amp; GHG'!$X$17,"-")=0,"-",IFERROR(H41*'Energy &amp; GHG'!$X$17,"-"))</f>
        <v>-</v>
      </c>
      <c r="D41" s="433" t="str">
        <f>IF(IFERROR(H41*'Energy &amp; GHG'!$Y$17,"-")=0,"-",IFERROR(H41*'Energy &amp; GHG'!$Y$17,"-"))</f>
        <v>-</v>
      </c>
      <c r="E41" s="434" t="str">
        <f>IFERROR(H41*'Energy &amp; GHG'!$Z$17,"-")</f>
        <v>-</v>
      </c>
      <c r="F41" s="435" t="str">
        <f>IF(SUMIF(Processwise_energy_distribution!$B$15:$B$68,$B41,Processwise_energy_distribution!F$15:F$69)=0,"-",SUMIF(Processwise_energy_distribution!$B$15:$B$68,$B41,Processwise_energy_distribution!F$15:F$69))</f>
        <v>-</v>
      </c>
      <c r="G41" s="435" t="str">
        <f>IF(SUMIF(Processwise_energy_distribution!$B$15:$B$68,$B41,Processwise_energy_distribution!G$15:G$69)=0,"-",SUMIF(Processwise_energy_distribution!$B$15:$B$68,$B41,Processwise_energy_distribution!G$15:G$69))</f>
        <v>-</v>
      </c>
      <c r="H41" s="436" t="str">
        <f>IF(SUMIF(Processwise_energy_distribution!$B$15:$B$68,$B41,Processwise_energy_distribution!H$15:H$69)=0,"-",SUMIF(Processwise_energy_distribution!$B$15:$B$68,$B41,Processwise_energy_distribution!H$15:H$69))</f>
        <v>-</v>
      </c>
      <c r="I41" s="432" t="str">
        <f>IFERROR(N41*'Energy &amp; GHG'!$X$18,"-")</f>
        <v>-</v>
      </c>
      <c r="J41" s="433" t="str">
        <f>IFERROR(N41*'Energy &amp; GHG'!$Y$18,"-")</f>
        <v>-</v>
      </c>
      <c r="K41" s="434" t="str">
        <f>IFERROR(N41*'Energy &amp; GHG'!$Z$18,"-")</f>
        <v>-</v>
      </c>
      <c r="L41" s="435" t="str">
        <f>IF(SUMIF(Processwise_energy_distribution!$B$15:$B$68,$B41,Processwise_energy_distribution!L$15:L$69)=0,"-",SUMIF(Processwise_energy_distribution!$B$15:$B$68,$B41,Processwise_energy_distribution!L$15:L$69))</f>
        <v>-</v>
      </c>
      <c r="M41" s="435" t="str">
        <f>IF(SUMIF(Processwise_energy_distribution!$B$15:$B$68,$B41,Processwise_energy_distribution!M$15:M$69)=0,"-",SUMIF(Processwise_energy_distribution!$B$15:$B$68,$B41,Processwise_energy_distribution!M$15:M$69))</f>
        <v>-</v>
      </c>
      <c r="N41" s="436" t="str">
        <f>IF(SUMIF(Processwise_energy_distribution!$B$15:$B$68,$B41,Processwise_energy_distribution!N$15:N$69)=0,"-",SUMIF(Processwise_energy_distribution!$B$15:$B$68,$B41,Processwise_energy_distribution!N$15:N$69))</f>
        <v>-</v>
      </c>
      <c r="O41" s="432" t="str">
        <f>IFERROR(T41*'Energy &amp; GHG'!$X$19,"-")</f>
        <v>-</v>
      </c>
      <c r="P41" s="433" t="str">
        <f>IFERROR(T41*'Energy &amp; GHG'!$Y$19,"-")</f>
        <v>-</v>
      </c>
      <c r="Q41" s="434" t="str">
        <f>IFERROR(T41*'Energy &amp; GHG'!$Z$19,"-")</f>
        <v>-</v>
      </c>
      <c r="R41" s="435" t="str">
        <f>IF(SUMIF(Processwise_energy_distribution!$B$15:$B$68,$B41,Processwise_energy_distribution!R$15:R$69)=0,"-",SUMIF(Processwise_energy_distribution!$B$15:$B$68,$B41,Processwise_energy_distribution!R$15:R$69))</f>
        <v>-</v>
      </c>
      <c r="S41" s="435" t="str">
        <f>IF(SUMIF(Processwise_energy_distribution!$B$15:$B$68,$B41,Processwise_energy_distribution!S$15:S$69)=0,"-",SUMIF(Processwise_energy_distribution!$B$15:$B$68,$B41,Processwise_energy_distribution!S$15:S$69))</f>
        <v>-</v>
      </c>
      <c r="T41" s="436" t="str">
        <f>IF(SUMIF(Processwise_energy_distribution!$B$15:$B$68,$B41,Processwise_energy_distribution!T$15:T$69)=0,"-",SUMIF(Processwise_energy_distribution!$B$15:$B$68,$B41,Processwise_energy_distribution!T$15:T$69))</f>
        <v>-</v>
      </c>
      <c r="U41" s="432" t="str">
        <f>IFERROR(Z41*'Energy &amp; GHG'!$X$20,"-")</f>
        <v>-</v>
      </c>
      <c r="V41" s="433" t="str">
        <f>IFERROR(Z41*'Energy &amp; GHG'!$Y$20,"-")</f>
        <v>-</v>
      </c>
      <c r="W41" s="434" t="str">
        <f>IFERROR(Z41*'Energy &amp; GHG'!$Z$20,"-")</f>
        <v>-</v>
      </c>
      <c r="X41" s="435" t="str">
        <f>IF(SUMIF(Processwise_energy_distribution!$B$15:$B$68,$B41,Processwise_energy_distribution!X$15:X$69)=0,"-",SUMIF(Processwise_energy_distribution!$B$15:$B$68,$B41,Processwise_energy_distribution!X$15:X$69))</f>
        <v>-</v>
      </c>
      <c r="Y41" s="435" t="str">
        <f>IF(SUMIF(Processwise_energy_distribution!$B$15:$B$68,$B41,Processwise_energy_distribution!Y$15:Y$69)=0,"-",SUMIF(Processwise_energy_distribution!$B$15:$B$68,$B41,Processwise_energy_distribution!Y$15:Y$69))</f>
        <v>-</v>
      </c>
      <c r="Z41" s="436" t="str">
        <f>IF(SUMIF(Processwise_energy_distribution!$B$15:$B$68,$B41,Processwise_energy_distribution!Z$15:Z$69)=0,"-",SUMIF(Processwise_energy_distribution!$B$15:$B$68,$B41,Processwise_energy_distribution!Z$15:Z$69))</f>
        <v>-</v>
      </c>
      <c r="AA41" s="432" t="str">
        <f>IFERROR(AF41*'Energy &amp; GHG'!$X$21,"-")</f>
        <v>-</v>
      </c>
      <c r="AB41" s="433" t="str">
        <f>IFERROR(AF41*'Energy &amp; GHG'!$Y$21,"-")</f>
        <v>-</v>
      </c>
      <c r="AC41" s="434" t="str">
        <f>IFERROR(AF41*'Energy &amp; GHG'!$Z$21,"-")</f>
        <v>-</v>
      </c>
      <c r="AD41" s="435" t="str">
        <f>IF(SUMIF(Processwise_energy_distribution!$B$15:$B$68,$B41,Processwise_energy_distribution!AD$15:AD$69)=0,"-",SUMIF(Processwise_energy_distribution!$B$15:$B$68,$B41,Processwise_energy_distribution!AD$15:AD$69))</f>
        <v>-</v>
      </c>
      <c r="AE41" s="435" t="str">
        <f>IF(SUMIF(Processwise_energy_distribution!$B$15:$B$68,$B41,Processwise_energy_distribution!AE$15:AE$69)=0,"-",SUMIF(Processwise_energy_distribution!$B$15:$B$68,$B41,Processwise_energy_distribution!AE$15:AE$69))</f>
        <v>-</v>
      </c>
      <c r="AF41" s="436" t="str">
        <f>IF(SUMIF(Processwise_energy_distribution!$B$15:$B$68,$B41,Processwise_energy_distribution!AF$15:AF$69)=0,"-",SUMIF(Processwise_energy_distribution!$B$15:$B$68,$B41,Processwise_energy_distribution!AF$15:AF$69))</f>
        <v>-</v>
      </c>
      <c r="AG41" s="432" t="str">
        <f>IFERROR(AL41*'Energy &amp; GHG'!$X$22,"-")</f>
        <v>-</v>
      </c>
      <c r="AH41" s="433" t="str">
        <f>IFERROR(AL41*'Energy &amp; GHG'!$Y$22,"-")</f>
        <v>-</v>
      </c>
      <c r="AI41" s="434" t="str">
        <f>IFERROR(AL41*'Energy &amp; GHG'!$Z$22,"-")</f>
        <v>-</v>
      </c>
      <c r="AJ41" s="435" t="str">
        <f>IF(SUMIF(Processwise_energy_distribution!$B$15:$B$68,$B41,Processwise_energy_distribution!AJ$15:AJ$69)=0,"-",SUMIF(Processwise_energy_distribution!$B$15:$B$68,$B41,Processwise_energy_distribution!AJ$15:AJ$69))</f>
        <v>-</v>
      </c>
      <c r="AK41" s="435" t="str">
        <f>IF(SUMIF(Processwise_energy_distribution!$B$15:$B$68,$B41,Processwise_energy_distribution!AK$15:AK$69)=0,"-",SUMIF(Processwise_energy_distribution!$B$15:$B$68,$B41,Processwise_energy_distribution!AK$15:AK$69))</f>
        <v>-</v>
      </c>
      <c r="AL41" s="436" t="str">
        <f>IF(SUMIF(Processwise_energy_distribution!$B$15:$B$68,$B41,Processwise_energy_distribution!AL$15:AL$69)=0,"-",SUMIF(Processwise_energy_distribution!$B$15:$B$68,$B41,Processwise_energy_distribution!AL$15:AL$69))</f>
        <v>-</v>
      </c>
      <c r="AM41" s="432" t="str">
        <f>IFERROR(AR41*'Energy &amp; GHG'!$X$23,"-")</f>
        <v>-</v>
      </c>
      <c r="AN41" s="433" t="str">
        <f>IFERROR(AR41*'Energy &amp; GHG'!$Y$23,"-")</f>
        <v>-</v>
      </c>
      <c r="AO41" s="434" t="str">
        <f>IFERROR(AR41*'Energy &amp; GHG'!$Z$23,"-")</f>
        <v>-</v>
      </c>
      <c r="AP41" s="435" t="str">
        <f>IF(SUMIF(Processwise_energy_distribution!$B$15:$B$68,$B41,Processwise_energy_distribution!AP$15:AP$69)=0,"-",SUMIF(Processwise_energy_distribution!$B$15:$B$68,$B41,Processwise_energy_distribution!AP$15:AP$69))</f>
        <v>-</v>
      </c>
      <c r="AQ41" s="435" t="str">
        <f>IF(SUMIF(Processwise_energy_distribution!$B$15:$B$68,$B41,Processwise_energy_distribution!AQ$15:AQ$69)=0,"-",SUMIF(Processwise_energy_distribution!$B$15:$B$68,$B41,Processwise_energy_distribution!AQ$15:AQ$69))</f>
        <v>-</v>
      </c>
      <c r="AR41" s="436" t="str">
        <f>IF(SUMIF(Processwise_energy_distribution!$B$15:$B$68,$B41,Processwise_energy_distribution!AR$15:AR$69)=0,"-",SUMIF(Processwise_energy_distribution!$B$15:$B$68,$B41,Processwise_energy_distribution!AR$15:AR$69))</f>
        <v>-</v>
      </c>
      <c r="AS41" s="432" t="str">
        <f>IFERROR(AX41*'Energy &amp; GHG'!$X$24,"-")</f>
        <v>-</v>
      </c>
      <c r="AT41" s="433" t="str">
        <f>IFERROR(AX41*'Energy &amp; GHG'!$Y$24,"-")</f>
        <v>-</v>
      </c>
      <c r="AU41" s="434" t="str">
        <f>IFERROR(AX41*'Energy &amp; GHG'!$Z$24,"-")</f>
        <v>-</v>
      </c>
      <c r="AV41" s="435" t="str">
        <f>IF(SUMIF(Processwise_energy_distribution!$B$15:$B$68,$B41,Processwise_energy_distribution!AV$15:AV$69)=0,"-",SUMIF(Processwise_energy_distribution!$B$15:$B$68,$B41,Processwise_energy_distribution!AV$15:AV$69))</f>
        <v>-</v>
      </c>
      <c r="AW41" s="435" t="str">
        <f>IF(SUMIF(Processwise_energy_distribution!$B$15:$B$68,$B41,Processwise_energy_distribution!AW$15:AW$69)=0,"-",SUMIF(Processwise_energy_distribution!$B$15:$B$68,$B41,Processwise_energy_distribution!AW$15:AW$69))</f>
        <v>-</v>
      </c>
      <c r="AX41" s="436" t="str">
        <f>IF(SUMIF(Processwise_energy_distribution!$B$15:$B$68,$B41,Processwise_energy_distribution!AX$15:AX$69)=0,"-",SUMIF(Processwise_energy_distribution!$B$15:$B$68,$B41,Processwise_energy_distribution!AX$15:AX$69))</f>
        <v>-</v>
      </c>
      <c r="AY41" s="432" t="str">
        <f>IFERROR(BD41*'Energy &amp; GHG'!$X$25,"-")</f>
        <v>-</v>
      </c>
      <c r="AZ41" s="433" t="str">
        <f>IFERROR(BD41*'Energy &amp; GHG'!$Y$25,"-")</f>
        <v>-</v>
      </c>
      <c r="BA41" s="434" t="str">
        <f>IFERROR(BD41*'Energy &amp; GHG'!$Z$25,"-")</f>
        <v>-</v>
      </c>
      <c r="BB41" s="435" t="str">
        <f>IF(SUMIF(Processwise_energy_distribution!$B$15:$B$68,$B41,Processwise_energy_distribution!BB$15:BB$69)=0,"-",SUMIF(Processwise_energy_distribution!$B$15:$B$68,$B41,Processwise_energy_distribution!BB$15:BB$69))</f>
        <v>-</v>
      </c>
      <c r="BC41" s="435" t="str">
        <f>IF(SUMIF(Processwise_energy_distribution!$B$15:$B$68,$B41,Processwise_energy_distribution!BC$15:BC$69)=0,"-",SUMIF(Processwise_energy_distribution!$B$15:$B$68,$B41,Processwise_energy_distribution!BC$15:BC$69))</f>
        <v>-</v>
      </c>
      <c r="BD41" s="436" t="str">
        <f>IF(SUMIF(Processwise_energy_distribution!$B$15:$B$68,$B41,Processwise_energy_distribution!BD$15:BD$69)=0,"-",SUMIF(Processwise_energy_distribution!$B$15:$B$68,$B41,Processwise_energy_distribution!BD$15:BD$69))</f>
        <v>-</v>
      </c>
      <c r="BE41" s="432" t="str">
        <f>IFERROR(BJ41*'Energy &amp; GHG'!$X$26,"-")</f>
        <v>-</v>
      </c>
      <c r="BF41" s="433" t="str">
        <f>IFERROR(BJ41*'Energy &amp; GHG'!$Y$26,"-")</f>
        <v>-</v>
      </c>
      <c r="BG41" s="434" t="str">
        <f>IFERROR(BJ41*'Energy &amp; GHG'!$Z$26,"-")</f>
        <v>-</v>
      </c>
      <c r="BH41" s="435" t="str">
        <f>IF(SUMIF(Processwise_energy_distribution!$B$15:$B$68,$B41,Processwise_energy_distribution!BH$15:BH$69)=0,"-",SUMIF(Processwise_energy_distribution!$B$15:$B$68,$B41,Processwise_energy_distribution!BH$15:BH$69))</f>
        <v>-</v>
      </c>
      <c r="BI41" s="435" t="str">
        <f>IF(SUMIF(Processwise_energy_distribution!$B$15:$B$68,$B41,Processwise_energy_distribution!BI$15:BI$69)=0,"-",SUMIF(Processwise_energy_distribution!$B$15:$B$68,$B41,Processwise_energy_distribution!BI$15:BI$69))</f>
        <v>-</v>
      </c>
      <c r="BJ41" s="436" t="str">
        <f>IF(SUMIF(Processwise_energy_distribution!$B$15:$B$68,$B41,Processwise_energy_distribution!BJ$15:BJ$69)=0,"-",SUMIF(Processwise_energy_distribution!$B$15:$B$68,$B41,Processwise_energy_distribution!BJ$15:BJ$69))</f>
        <v>-</v>
      </c>
      <c r="BK41" s="432" t="str">
        <f>IFERROR(BP41*'Energy &amp; GHG'!$X$27,"-")</f>
        <v>-</v>
      </c>
      <c r="BL41" s="433" t="str">
        <f>IFERROR(BP41*'Energy &amp; GHG'!$Y$27,"-")</f>
        <v>-</v>
      </c>
      <c r="BM41" s="434" t="str">
        <f>IFERROR(BP41*'Energy &amp; GHG'!$Z$27,"-")</f>
        <v>-</v>
      </c>
      <c r="BN41" s="435" t="str">
        <f>IF(SUMIF(Processwise_energy_distribution!$B$15:$B$68,$B41,Processwise_energy_distribution!BN$15:BN$69)=0,"-",SUMIF(Processwise_energy_distribution!$B$15:$B$68,$B41,Processwise_energy_distribution!BN$15:BN$69))</f>
        <v>-</v>
      </c>
      <c r="BO41" s="435" t="str">
        <f>IF(SUMIF(Processwise_energy_distribution!$B$15:$B$68,$B41,Processwise_energy_distribution!BO$15:BO$69)=0,"-",SUMIF(Processwise_energy_distribution!$B$15:$B$68,$B41,Processwise_energy_distribution!BO$15:BO$69))</f>
        <v>-</v>
      </c>
      <c r="BP41" s="436" t="str">
        <f>IF(SUMIF(Processwise_energy_distribution!$B$15:$B$68,$B41,Processwise_energy_distribution!BP$15:BP$69)=0,"-",SUMIF(Processwise_energy_distribution!$B$15:$B$68,$B41,Processwise_energy_distribution!BP$15:BP$69))</f>
        <v>-</v>
      </c>
      <c r="BQ41" s="432" t="str">
        <f>IFERROR(BV41*'Energy &amp; GHG'!$X$28,"-")</f>
        <v>-</v>
      </c>
      <c r="BR41" s="433" t="str">
        <f>IFERROR(BV41*'Energy &amp; GHG'!$Y$28,"-")</f>
        <v>-</v>
      </c>
      <c r="BS41" s="434" t="str">
        <f>IFERROR(BV41*'Energy &amp; GHG'!$Z$28,"-")</f>
        <v>-</v>
      </c>
      <c r="BT41" s="435" t="str">
        <f>IF(SUMIF(Processwise_energy_distribution!$B$15:$B$68,$B41,Processwise_energy_distribution!BT$15:BT$69)=0,"-",SUMIF(Processwise_energy_distribution!$B$15:$B$68,$B41,Processwise_energy_distribution!BT$15:BT$69))</f>
        <v>-</v>
      </c>
      <c r="BU41" s="435" t="str">
        <f>IF(SUMIF(Processwise_energy_distribution!$B$15:$B$68,$B41,Processwise_energy_distribution!BU$15:BU$69)=0,"-",SUMIF(Processwise_energy_distribution!$B$15:$B$68,$B41,Processwise_energy_distribution!BU$15:BU$69))</f>
        <v>-</v>
      </c>
      <c r="BV41" s="436" t="str">
        <f>IF(SUMIF(Processwise_energy_distribution!$B$15:$B$68,$B41,Processwise_energy_distribution!BV$15:BV$69)=0,"-",SUMIF(Processwise_energy_distribution!$B$15:$B$68,$B41,Processwise_energy_distribution!BV$15:BV$69))</f>
        <v>-</v>
      </c>
      <c r="BW41" s="438" t="str">
        <f t="shared" ref="BW41:CA41" si="31">IF(SUM(C41,I41,O41,U41,AA41,AG41,AM41,AS41,AY41,BE41,BK41,BQ41)=0,"-",SUM(C41,I41,O41,U41,AA41,AG41,AM41,AS41,AY41,BE41,BK41,BQ41))</f>
        <v>-</v>
      </c>
      <c r="BX41" s="433" t="str">
        <f t="shared" si="31"/>
        <v>-</v>
      </c>
      <c r="BY41" s="434" t="str">
        <f t="shared" si="31"/>
        <v>-</v>
      </c>
      <c r="BZ41" s="439" t="str">
        <f t="shared" si="31"/>
        <v>-</v>
      </c>
      <c r="CA41" s="440" t="str">
        <f t="shared" si="31"/>
        <v>-</v>
      </c>
      <c r="CB41" s="441" t="str">
        <f t="shared" si="1"/>
        <v>-</v>
      </c>
      <c r="CC41" s="442" t="str">
        <f t="shared" si="2"/>
        <v>-</v>
      </c>
      <c r="CD41" s="443" t="str">
        <f t="shared" si="3"/>
        <v>-</v>
      </c>
      <c r="CE41" s="444" t="str">
        <f t="shared" si="4"/>
        <v>-</v>
      </c>
      <c r="CF41" s="445" t="str">
        <f t="shared" si="5"/>
        <v>-</v>
      </c>
      <c r="CG41" s="412"/>
      <c r="CH41" s="412"/>
      <c r="CI41" s="412"/>
      <c r="CJ41" s="412"/>
      <c r="CK41" s="412"/>
    </row>
    <row r="42" spans="1:89" ht="15">
      <c r="A42" s="1064">
        <v>28</v>
      </c>
      <c r="B42" s="1065"/>
      <c r="C42" s="432" t="str">
        <f>IF(IFERROR(H42*'Energy &amp; GHG'!$X$17,"-")=0,"-",IFERROR(H42*'Energy &amp; GHG'!$X$17,"-"))</f>
        <v>-</v>
      </c>
      <c r="D42" s="433" t="str">
        <f>IF(IFERROR(H42*'Energy &amp; GHG'!$Y$17,"-")=0,"-",IFERROR(H42*'Energy &amp; GHG'!$Y$17,"-"))</f>
        <v>-</v>
      </c>
      <c r="E42" s="434" t="str">
        <f>IFERROR(H42*'Energy &amp; GHG'!$Z$17,"-")</f>
        <v>-</v>
      </c>
      <c r="F42" s="435" t="str">
        <f>IF(SUMIF(Processwise_energy_distribution!$B$15:$B$68,$B42,Processwise_energy_distribution!F$15:F$69)=0,"-",SUMIF(Processwise_energy_distribution!$B$15:$B$68,$B42,Processwise_energy_distribution!F$15:F$69))</f>
        <v>-</v>
      </c>
      <c r="G42" s="435" t="str">
        <f>IF(SUMIF(Processwise_energy_distribution!$B$15:$B$68,$B42,Processwise_energy_distribution!G$15:G$69)=0,"-",SUMIF(Processwise_energy_distribution!$B$15:$B$68,$B42,Processwise_energy_distribution!G$15:G$69))</f>
        <v>-</v>
      </c>
      <c r="H42" s="436" t="str">
        <f>IF(SUMIF(Processwise_energy_distribution!$B$15:$B$68,$B42,Processwise_energy_distribution!H$15:H$69)=0,"-",SUMIF(Processwise_energy_distribution!$B$15:$B$68,$B42,Processwise_energy_distribution!H$15:H$69))</f>
        <v>-</v>
      </c>
      <c r="I42" s="432" t="str">
        <f>IFERROR(N42*'Energy &amp; GHG'!$X$18,"-")</f>
        <v>-</v>
      </c>
      <c r="J42" s="433" t="str">
        <f>IFERROR(N42*'Energy &amp; GHG'!$Y$18,"-")</f>
        <v>-</v>
      </c>
      <c r="K42" s="434" t="str">
        <f>IFERROR(N42*'Energy &amp; GHG'!$Z$18,"-")</f>
        <v>-</v>
      </c>
      <c r="L42" s="435" t="str">
        <f>IF(SUMIF(Processwise_energy_distribution!$B$15:$B$68,$B42,Processwise_energy_distribution!L$15:L$69)=0,"-",SUMIF(Processwise_energy_distribution!$B$15:$B$68,$B42,Processwise_energy_distribution!L$15:L$69))</f>
        <v>-</v>
      </c>
      <c r="M42" s="435" t="str">
        <f>IF(SUMIF(Processwise_energy_distribution!$B$15:$B$68,$B42,Processwise_energy_distribution!M$15:M$69)=0,"-",SUMIF(Processwise_energy_distribution!$B$15:$B$68,$B42,Processwise_energy_distribution!M$15:M$69))</f>
        <v>-</v>
      </c>
      <c r="N42" s="436" t="str">
        <f>IF(SUMIF(Processwise_energy_distribution!$B$15:$B$68,$B42,Processwise_energy_distribution!N$15:N$69)=0,"-",SUMIF(Processwise_energy_distribution!$B$15:$B$68,$B42,Processwise_energy_distribution!N$15:N$69))</f>
        <v>-</v>
      </c>
      <c r="O42" s="432" t="str">
        <f>IFERROR(T42*'Energy &amp; GHG'!$X$19,"-")</f>
        <v>-</v>
      </c>
      <c r="P42" s="433" t="str">
        <f>IFERROR(T42*'Energy &amp; GHG'!$Y$19,"-")</f>
        <v>-</v>
      </c>
      <c r="Q42" s="434" t="str">
        <f>IFERROR(T42*'Energy &amp; GHG'!$Z$19,"-")</f>
        <v>-</v>
      </c>
      <c r="R42" s="435" t="str">
        <f>IF(SUMIF(Processwise_energy_distribution!$B$15:$B$68,$B42,Processwise_energy_distribution!R$15:R$69)=0,"-",SUMIF(Processwise_energy_distribution!$B$15:$B$68,$B42,Processwise_energy_distribution!R$15:R$69))</f>
        <v>-</v>
      </c>
      <c r="S42" s="435" t="str">
        <f>IF(SUMIF(Processwise_energy_distribution!$B$15:$B$68,$B42,Processwise_energy_distribution!S$15:S$69)=0,"-",SUMIF(Processwise_energy_distribution!$B$15:$B$68,$B42,Processwise_energy_distribution!S$15:S$69))</f>
        <v>-</v>
      </c>
      <c r="T42" s="436" t="str">
        <f>IF(SUMIF(Processwise_energy_distribution!$B$15:$B$68,$B42,Processwise_energy_distribution!T$15:T$69)=0,"-",SUMIF(Processwise_energy_distribution!$B$15:$B$68,$B42,Processwise_energy_distribution!T$15:T$69))</f>
        <v>-</v>
      </c>
      <c r="U42" s="432" t="str">
        <f>IFERROR(Z42*'Energy &amp; GHG'!$X$20,"-")</f>
        <v>-</v>
      </c>
      <c r="V42" s="433" t="str">
        <f>IFERROR(Z42*'Energy &amp; GHG'!$Y$20,"-")</f>
        <v>-</v>
      </c>
      <c r="W42" s="434" t="str">
        <f>IFERROR(Z42*'Energy &amp; GHG'!$Z$20,"-")</f>
        <v>-</v>
      </c>
      <c r="X42" s="435" t="str">
        <f>IF(SUMIF(Processwise_energy_distribution!$B$15:$B$68,$B42,Processwise_energy_distribution!X$15:X$69)=0,"-",SUMIF(Processwise_energy_distribution!$B$15:$B$68,$B42,Processwise_energy_distribution!X$15:X$69))</f>
        <v>-</v>
      </c>
      <c r="Y42" s="435" t="str">
        <f>IF(SUMIF(Processwise_energy_distribution!$B$15:$B$68,$B42,Processwise_energy_distribution!Y$15:Y$69)=0,"-",SUMIF(Processwise_energy_distribution!$B$15:$B$68,$B42,Processwise_energy_distribution!Y$15:Y$69))</f>
        <v>-</v>
      </c>
      <c r="Z42" s="436" t="str">
        <f>IF(SUMIF(Processwise_energy_distribution!$B$15:$B$68,$B42,Processwise_energy_distribution!Z$15:Z$69)=0,"-",SUMIF(Processwise_energy_distribution!$B$15:$B$68,$B42,Processwise_energy_distribution!Z$15:Z$69))</f>
        <v>-</v>
      </c>
      <c r="AA42" s="432" t="str">
        <f>IFERROR(AF42*'Energy &amp; GHG'!$X$21,"-")</f>
        <v>-</v>
      </c>
      <c r="AB42" s="433" t="str">
        <f>IFERROR(AF42*'Energy &amp; GHG'!$Y$21,"-")</f>
        <v>-</v>
      </c>
      <c r="AC42" s="434" t="str">
        <f>IFERROR(AF42*'Energy &amp; GHG'!$Z$21,"-")</f>
        <v>-</v>
      </c>
      <c r="AD42" s="435" t="str">
        <f>IF(SUMIF(Processwise_energy_distribution!$B$15:$B$68,$B42,Processwise_energy_distribution!AD$15:AD$69)=0,"-",SUMIF(Processwise_energy_distribution!$B$15:$B$68,$B42,Processwise_energy_distribution!AD$15:AD$69))</f>
        <v>-</v>
      </c>
      <c r="AE42" s="435" t="str">
        <f>IF(SUMIF(Processwise_energy_distribution!$B$15:$B$68,$B42,Processwise_energy_distribution!AE$15:AE$69)=0,"-",SUMIF(Processwise_energy_distribution!$B$15:$B$68,$B42,Processwise_energy_distribution!AE$15:AE$69))</f>
        <v>-</v>
      </c>
      <c r="AF42" s="436" t="str">
        <f>IF(SUMIF(Processwise_energy_distribution!$B$15:$B$68,$B42,Processwise_energy_distribution!AF$15:AF$69)=0,"-",SUMIF(Processwise_energy_distribution!$B$15:$B$68,$B42,Processwise_energy_distribution!AF$15:AF$69))</f>
        <v>-</v>
      </c>
      <c r="AG42" s="432" t="str">
        <f>IFERROR(AL42*'Energy &amp; GHG'!$X$22,"-")</f>
        <v>-</v>
      </c>
      <c r="AH42" s="433" t="str">
        <f>IFERROR(AL42*'Energy &amp; GHG'!$Y$22,"-")</f>
        <v>-</v>
      </c>
      <c r="AI42" s="434" t="str">
        <f>IFERROR(AL42*'Energy &amp; GHG'!$Z$22,"-")</f>
        <v>-</v>
      </c>
      <c r="AJ42" s="435" t="str">
        <f>IF(SUMIF(Processwise_energy_distribution!$B$15:$B$68,$B42,Processwise_energy_distribution!AJ$15:AJ$69)=0,"-",SUMIF(Processwise_energy_distribution!$B$15:$B$68,$B42,Processwise_energy_distribution!AJ$15:AJ$69))</f>
        <v>-</v>
      </c>
      <c r="AK42" s="435" t="str">
        <f>IF(SUMIF(Processwise_energy_distribution!$B$15:$B$68,$B42,Processwise_energy_distribution!AK$15:AK$69)=0,"-",SUMIF(Processwise_energy_distribution!$B$15:$B$68,$B42,Processwise_energy_distribution!AK$15:AK$69))</f>
        <v>-</v>
      </c>
      <c r="AL42" s="436" t="str">
        <f>IF(SUMIF(Processwise_energy_distribution!$B$15:$B$68,$B42,Processwise_energy_distribution!AL$15:AL$69)=0,"-",SUMIF(Processwise_energy_distribution!$B$15:$B$68,$B42,Processwise_energy_distribution!AL$15:AL$69))</f>
        <v>-</v>
      </c>
      <c r="AM42" s="432" t="str">
        <f>IFERROR(AR42*'Energy &amp; GHG'!$X$23,"-")</f>
        <v>-</v>
      </c>
      <c r="AN42" s="433" t="str">
        <f>IFERROR(AR42*'Energy &amp; GHG'!$Y$23,"-")</f>
        <v>-</v>
      </c>
      <c r="AO42" s="434" t="str">
        <f>IFERROR(AR42*'Energy &amp; GHG'!$Z$23,"-")</f>
        <v>-</v>
      </c>
      <c r="AP42" s="435" t="str">
        <f>IF(SUMIF(Processwise_energy_distribution!$B$15:$B$68,$B42,Processwise_energy_distribution!AP$15:AP$69)=0,"-",SUMIF(Processwise_energy_distribution!$B$15:$B$68,$B42,Processwise_energy_distribution!AP$15:AP$69))</f>
        <v>-</v>
      </c>
      <c r="AQ42" s="435" t="str">
        <f>IF(SUMIF(Processwise_energy_distribution!$B$15:$B$68,$B42,Processwise_energy_distribution!AQ$15:AQ$69)=0,"-",SUMIF(Processwise_energy_distribution!$B$15:$B$68,$B42,Processwise_energy_distribution!AQ$15:AQ$69))</f>
        <v>-</v>
      </c>
      <c r="AR42" s="436" t="str">
        <f>IF(SUMIF(Processwise_energy_distribution!$B$15:$B$68,$B42,Processwise_energy_distribution!AR$15:AR$69)=0,"-",SUMIF(Processwise_energy_distribution!$B$15:$B$68,$B42,Processwise_energy_distribution!AR$15:AR$69))</f>
        <v>-</v>
      </c>
      <c r="AS42" s="432" t="str">
        <f>IFERROR(AX42*'Energy &amp; GHG'!$X$24,"-")</f>
        <v>-</v>
      </c>
      <c r="AT42" s="433" t="str">
        <f>IFERROR(AX42*'Energy &amp; GHG'!$Y$24,"-")</f>
        <v>-</v>
      </c>
      <c r="AU42" s="434" t="str">
        <f>IFERROR(AX42*'Energy &amp; GHG'!$Z$24,"-")</f>
        <v>-</v>
      </c>
      <c r="AV42" s="435" t="str">
        <f>IF(SUMIF(Processwise_energy_distribution!$B$15:$B$68,$B42,Processwise_energy_distribution!AV$15:AV$69)=0,"-",SUMIF(Processwise_energy_distribution!$B$15:$B$68,$B42,Processwise_energy_distribution!AV$15:AV$69))</f>
        <v>-</v>
      </c>
      <c r="AW42" s="435" t="str">
        <f>IF(SUMIF(Processwise_energy_distribution!$B$15:$B$68,$B42,Processwise_energy_distribution!AW$15:AW$69)=0,"-",SUMIF(Processwise_energy_distribution!$B$15:$B$68,$B42,Processwise_energy_distribution!AW$15:AW$69))</f>
        <v>-</v>
      </c>
      <c r="AX42" s="436" t="str">
        <f>IF(SUMIF(Processwise_energy_distribution!$B$15:$B$68,$B42,Processwise_energy_distribution!AX$15:AX$69)=0,"-",SUMIF(Processwise_energy_distribution!$B$15:$B$68,$B42,Processwise_energy_distribution!AX$15:AX$69))</f>
        <v>-</v>
      </c>
      <c r="AY42" s="432" t="str">
        <f>IFERROR(BD42*'Energy &amp; GHG'!$X$25,"-")</f>
        <v>-</v>
      </c>
      <c r="AZ42" s="433" t="str">
        <f>IFERROR(BD42*'Energy &amp; GHG'!$Y$25,"-")</f>
        <v>-</v>
      </c>
      <c r="BA42" s="434" t="str">
        <f>IFERROR(BD42*'Energy &amp; GHG'!$Z$25,"-")</f>
        <v>-</v>
      </c>
      <c r="BB42" s="435" t="str">
        <f>IF(SUMIF(Processwise_energy_distribution!$B$15:$B$68,$B42,Processwise_energy_distribution!BB$15:BB$69)=0,"-",SUMIF(Processwise_energy_distribution!$B$15:$B$68,$B42,Processwise_energy_distribution!BB$15:BB$69))</f>
        <v>-</v>
      </c>
      <c r="BC42" s="435" t="str">
        <f>IF(SUMIF(Processwise_energy_distribution!$B$15:$B$68,$B42,Processwise_energy_distribution!BC$15:BC$69)=0,"-",SUMIF(Processwise_energy_distribution!$B$15:$B$68,$B42,Processwise_energy_distribution!BC$15:BC$69))</f>
        <v>-</v>
      </c>
      <c r="BD42" s="436" t="str">
        <f>IF(SUMIF(Processwise_energy_distribution!$B$15:$B$68,$B42,Processwise_energy_distribution!BD$15:BD$69)=0,"-",SUMIF(Processwise_energy_distribution!$B$15:$B$68,$B42,Processwise_energy_distribution!BD$15:BD$69))</f>
        <v>-</v>
      </c>
      <c r="BE42" s="432" t="str">
        <f>IFERROR(BJ42*'Energy &amp; GHG'!$X$26,"-")</f>
        <v>-</v>
      </c>
      <c r="BF42" s="433" t="str">
        <f>IFERROR(BJ42*'Energy &amp; GHG'!$Y$26,"-")</f>
        <v>-</v>
      </c>
      <c r="BG42" s="434" t="str">
        <f>IFERROR(BJ42*'Energy &amp; GHG'!$Z$26,"-")</f>
        <v>-</v>
      </c>
      <c r="BH42" s="435" t="str">
        <f>IF(SUMIF(Processwise_energy_distribution!$B$15:$B$68,$B42,Processwise_energy_distribution!BH$15:BH$69)=0,"-",SUMIF(Processwise_energy_distribution!$B$15:$B$68,$B42,Processwise_energy_distribution!BH$15:BH$69))</f>
        <v>-</v>
      </c>
      <c r="BI42" s="435" t="str">
        <f>IF(SUMIF(Processwise_energy_distribution!$B$15:$B$68,$B42,Processwise_energy_distribution!BI$15:BI$69)=0,"-",SUMIF(Processwise_energy_distribution!$B$15:$B$68,$B42,Processwise_energy_distribution!BI$15:BI$69))</f>
        <v>-</v>
      </c>
      <c r="BJ42" s="436" t="str">
        <f>IF(SUMIF(Processwise_energy_distribution!$B$15:$B$68,$B42,Processwise_energy_distribution!BJ$15:BJ$69)=0,"-",SUMIF(Processwise_energy_distribution!$B$15:$B$68,$B42,Processwise_energy_distribution!BJ$15:BJ$69))</f>
        <v>-</v>
      </c>
      <c r="BK42" s="432" t="str">
        <f>IFERROR(BP42*'Energy &amp; GHG'!$X$27,"-")</f>
        <v>-</v>
      </c>
      <c r="BL42" s="433" t="str">
        <f>IFERROR(BP42*'Energy &amp; GHG'!$Y$27,"-")</f>
        <v>-</v>
      </c>
      <c r="BM42" s="434" t="str">
        <f>IFERROR(BP42*'Energy &amp; GHG'!$Z$27,"-")</f>
        <v>-</v>
      </c>
      <c r="BN42" s="435" t="str">
        <f>IF(SUMIF(Processwise_energy_distribution!$B$15:$B$68,$B42,Processwise_energy_distribution!BN$15:BN$69)=0,"-",SUMIF(Processwise_energy_distribution!$B$15:$B$68,$B42,Processwise_energy_distribution!BN$15:BN$69))</f>
        <v>-</v>
      </c>
      <c r="BO42" s="435" t="str">
        <f>IF(SUMIF(Processwise_energy_distribution!$B$15:$B$68,$B42,Processwise_energy_distribution!BO$15:BO$69)=0,"-",SUMIF(Processwise_energy_distribution!$B$15:$B$68,$B42,Processwise_energy_distribution!BO$15:BO$69))</f>
        <v>-</v>
      </c>
      <c r="BP42" s="436" t="str">
        <f>IF(SUMIF(Processwise_energy_distribution!$B$15:$B$68,$B42,Processwise_energy_distribution!BP$15:BP$69)=0,"-",SUMIF(Processwise_energy_distribution!$B$15:$B$68,$B42,Processwise_energy_distribution!BP$15:BP$69))</f>
        <v>-</v>
      </c>
      <c r="BQ42" s="432" t="str">
        <f>IFERROR(BV42*'Energy &amp; GHG'!$X$28,"-")</f>
        <v>-</v>
      </c>
      <c r="BR42" s="433" t="str">
        <f>IFERROR(BV42*'Energy &amp; GHG'!$Y$28,"-")</f>
        <v>-</v>
      </c>
      <c r="BS42" s="434" t="str">
        <f>IFERROR(BV42*'Energy &amp; GHG'!$Z$28,"-")</f>
        <v>-</v>
      </c>
      <c r="BT42" s="435" t="str">
        <f>IF(SUMIF(Processwise_energy_distribution!$B$15:$B$68,$B42,Processwise_energy_distribution!BT$15:BT$69)=0,"-",SUMIF(Processwise_energy_distribution!$B$15:$B$68,$B42,Processwise_energy_distribution!BT$15:BT$69))</f>
        <v>-</v>
      </c>
      <c r="BU42" s="435" t="str">
        <f>IF(SUMIF(Processwise_energy_distribution!$B$15:$B$68,$B42,Processwise_energy_distribution!BU$15:BU$69)=0,"-",SUMIF(Processwise_energy_distribution!$B$15:$B$68,$B42,Processwise_energy_distribution!BU$15:BU$69))</f>
        <v>-</v>
      </c>
      <c r="BV42" s="436" t="str">
        <f>IF(SUMIF(Processwise_energy_distribution!$B$15:$B$68,$B42,Processwise_energy_distribution!BV$15:BV$69)=0,"-",SUMIF(Processwise_energy_distribution!$B$15:$B$68,$B42,Processwise_energy_distribution!BV$15:BV$69))</f>
        <v>-</v>
      </c>
      <c r="BW42" s="438" t="str">
        <f t="shared" ref="BW42:CA42" si="32">IF(SUM(C42,I42,O42,U42,AA42,AG42,AM42,AS42,AY42,BE42,BK42,BQ42)=0,"-",SUM(C42,I42,O42,U42,AA42,AG42,AM42,AS42,AY42,BE42,BK42,BQ42))</f>
        <v>-</v>
      </c>
      <c r="BX42" s="433" t="str">
        <f t="shared" si="32"/>
        <v>-</v>
      </c>
      <c r="BY42" s="434" t="str">
        <f t="shared" si="32"/>
        <v>-</v>
      </c>
      <c r="BZ42" s="439" t="str">
        <f t="shared" si="32"/>
        <v>-</v>
      </c>
      <c r="CA42" s="440" t="str">
        <f t="shared" si="32"/>
        <v>-</v>
      </c>
      <c r="CB42" s="441" t="str">
        <f t="shared" si="1"/>
        <v>-</v>
      </c>
      <c r="CC42" s="442" t="str">
        <f t="shared" si="2"/>
        <v>-</v>
      </c>
      <c r="CD42" s="443" t="str">
        <f t="shared" si="3"/>
        <v>-</v>
      </c>
      <c r="CE42" s="444" t="str">
        <f t="shared" si="4"/>
        <v>-</v>
      </c>
      <c r="CF42" s="445" t="str">
        <f t="shared" si="5"/>
        <v>-</v>
      </c>
      <c r="CG42" s="412"/>
      <c r="CH42" s="412"/>
      <c r="CI42" s="412"/>
      <c r="CJ42" s="412"/>
      <c r="CK42" s="412"/>
    </row>
    <row r="43" spans="1:89" ht="15">
      <c r="A43" s="1066">
        <v>29</v>
      </c>
      <c r="B43" s="1065"/>
      <c r="C43" s="432" t="str">
        <f>IF(IFERROR(H43*'Energy &amp; GHG'!$X$17,"-")=0,"-",IFERROR(H43*'Energy &amp; GHG'!$X$17,"-"))</f>
        <v>-</v>
      </c>
      <c r="D43" s="433" t="str">
        <f>IF(IFERROR(H43*'Energy &amp; GHG'!$Y$17,"-")=0,"-",IFERROR(H43*'Energy &amp; GHG'!$Y$17,"-"))</f>
        <v>-</v>
      </c>
      <c r="E43" s="434" t="str">
        <f>IFERROR(H43*'Energy &amp; GHG'!$Z$17,"-")</f>
        <v>-</v>
      </c>
      <c r="F43" s="435" t="str">
        <f>IF(SUMIF(Processwise_energy_distribution!$B$15:$B$68,$B43,Processwise_energy_distribution!F$15:F$69)=0,"-",SUMIF(Processwise_energy_distribution!$B$15:$B$68,$B43,Processwise_energy_distribution!F$15:F$69))</f>
        <v>-</v>
      </c>
      <c r="G43" s="435" t="str">
        <f>IF(SUMIF(Processwise_energy_distribution!$B$15:$B$68,$B43,Processwise_energy_distribution!G$15:G$69)=0,"-",SUMIF(Processwise_energy_distribution!$B$15:$B$68,$B43,Processwise_energy_distribution!G$15:G$69))</f>
        <v>-</v>
      </c>
      <c r="H43" s="436" t="str">
        <f>IF(SUMIF(Processwise_energy_distribution!$B$15:$B$68,$B43,Processwise_energy_distribution!H$15:H$69)=0,"-",SUMIF(Processwise_energy_distribution!$B$15:$B$68,$B43,Processwise_energy_distribution!H$15:H$69))</f>
        <v>-</v>
      </c>
      <c r="I43" s="432" t="str">
        <f>IFERROR(N43*'Energy &amp; GHG'!$X$18,"-")</f>
        <v>-</v>
      </c>
      <c r="J43" s="433" t="str">
        <f>IFERROR(N43*'Energy &amp; GHG'!$Y$18,"-")</f>
        <v>-</v>
      </c>
      <c r="K43" s="434" t="str">
        <f>IFERROR(N43*'Energy &amp; GHG'!$Z$18,"-")</f>
        <v>-</v>
      </c>
      <c r="L43" s="435" t="str">
        <f>IF(SUMIF(Processwise_energy_distribution!$B$15:$B$68,$B43,Processwise_energy_distribution!L$15:L$69)=0,"-",SUMIF(Processwise_energy_distribution!$B$15:$B$68,$B43,Processwise_energy_distribution!L$15:L$69))</f>
        <v>-</v>
      </c>
      <c r="M43" s="435" t="str">
        <f>IF(SUMIF(Processwise_energy_distribution!$B$15:$B$68,$B43,Processwise_energy_distribution!M$15:M$69)=0,"-",SUMIF(Processwise_energy_distribution!$B$15:$B$68,$B43,Processwise_energy_distribution!M$15:M$69))</f>
        <v>-</v>
      </c>
      <c r="N43" s="436" t="str">
        <f>IF(SUMIF(Processwise_energy_distribution!$B$15:$B$68,$B43,Processwise_energy_distribution!N$15:N$69)=0,"-",SUMIF(Processwise_energy_distribution!$B$15:$B$68,$B43,Processwise_energy_distribution!N$15:N$69))</f>
        <v>-</v>
      </c>
      <c r="O43" s="432" t="str">
        <f>IFERROR(T43*'Energy &amp; GHG'!$X$19,"-")</f>
        <v>-</v>
      </c>
      <c r="P43" s="433" t="str">
        <f>IFERROR(T43*'Energy &amp; GHG'!$Y$19,"-")</f>
        <v>-</v>
      </c>
      <c r="Q43" s="434" t="str">
        <f>IFERROR(T43*'Energy &amp; GHG'!$Z$19,"-")</f>
        <v>-</v>
      </c>
      <c r="R43" s="435" t="str">
        <f>IF(SUMIF(Processwise_energy_distribution!$B$15:$B$68,$B43,Processwise_energy_distribution!R$15:R$69)=0,"-",SUMIF(Processwise_energy_distribution!$B$15:$B$68,$B43,Processwise_energy_distribution!R$15:R$69))</f>
        <v>-</v>
      </c>
      <c r="S43" s="435" t="str">
        <f>IF(SUMIF(Processwise_energy_distribution!$B$15:$B$68,$B43,Processwise_energy_distribution!S$15:S$69)=0,"-",SUMIF(Processwise_energy_distribution!$B$15:$B$68,$B43,Processwise_energy_distribution!S$15:S$69))</f>
        <v>-</v>
      </c>
      <c r="T43" s="436" t="str">
        <f>IF(SUMIF(Processwise_energy_distribution!$B$15:$B$68,$B43,Processwise_energy_distribution!T$15:T$69)=0,"-",SUMIF(Processwise_energy_distribution!$B$15:$B$68,$B43,Processwise_energy_distribution!T$15:T$69))</f>
        <v>-</v>
      </c>
      <c r="U43" s="432" t="str">
        <f>IFERROR(Z43*'Energy &amp; GHG'!$X$20,"-")</f>
        <v>-</v>
      </c>
      <c r="V43" s="433" t="str">
        <f>IFERROR(Z43*'Energy &amp; GHG'!$Y$20,"-")</f>
        <v>-</v>
      </c>
      <c r="W43" s="434" t="str">
        <f>IFERROR(Z43*'Energy &amp; GHG'!$Z$20,"-")</f>
        <v>-</v>
      </c>
      <c r="X43" s="435" t="str">
        <f>IF(SUMIF(Processwise_energy_distribution!$B$15:$B$68,$B43,Processwise_energy_distribution!X$15:X$69)=0,"-",SUMIF(Processwise_energy_distribution!$B$15:$B$68,$B43,Processwise_energy_distribution!X$15:X$69))</f>
        <v>-</v>
      </c>
      <c r="Y43" s="435" t="str">
        <f>IF(SUMIF(Processwise_energy_distribution!$B$15:$B$68,$B43,Processwise_energy_distribution!Y$15:Y$69)=0,"-",SUMIF(Processwise_energy_distribution!$B$15:$B$68,$B43,Processwise_energy_distribution!Y$15:Y$69))</f>
        <v>-</v>
      </c>
      <c r="Z43" s="436" t="str">
        <f>IF(SUMIF(Processwise_energy_distribution!$B$15:$B$68,$B43,Processwise_energy_distribution!Z$15:Z$69)=0,"-",SUMIF(Processwise_energy_distribution!$B$15:$B$68,$B43,Processwise_energy_distribution!Z$15:Z$69))</f>
        <v>-</v>
      </c>
      <c r="AA43" s="432" t="str">
        <f>IFERROR(AF43*'Energy &amp; GHG'!$X$21,"-")</f>
        <v>-</v>
      </c>
      <c r="AB43" s="433" t="str">
        <f>IFERROR(AF43*'Energy &amp; GHG'!$Y$21,"-")</f>
        <v>-</v>
      </c>
      <c r="AC43" s="434" t="str">
        <f>IFERROR(AF43*'Energy &amp; GHG'!$Z$21,"-")</f>
        <v>-</v>
      </c>
      <c r="AD43" s="435" t="str">
        <f>IF(SUMIF(Processwise_energy_distribution!$B$15:$B$68,$B43,Processwise_energy_distribution!AD$15:AD$69)=0,"-",SUMIF(Processwise_energy_distribution!$B$15:$B$68,$B43,Processwise_energy_distribution!AD$15:AD$69))</f>
        <v>-</v>
      </c>
      <c r="AE43" s="435" t="str">
        <f>IF(SUMIF(Processwise_energy_distribution!$B$15:$B$68,$B43,Processwise_energy_distribution!AE$15:AE$69)=0,"-",SUMIF(Processwise_energy_distribution!$B$15:$B$68,$B43,Processwise_energy_distribution!AE$15:AE$69))</f>
        <v>-</v>
      </c>
      <c r="AF43" s="436" t="str">
        <f>IF(SUMIF(Processwise_energy_distribution!$B$15:$B$68,$B43,Processwise_energy_distribution!AF$15:AF$69)=0,"-",SUMIF(Processwise_energy_distribution!$B$15:$B$68,$B43,Processwise_energy_distribution!AF$15:AF$69))</f>
        <v>-</v>
      </c>
      <c r="AG43" s="432" t="str">
        <f>IFERROR(AL43*'Energy &amp; GHG'!$X$22,"-")</f>
        <v>-</v>
      </c>
      <c r="AH43" s="433" t="str">
        <f>IFERROR(AL43*'Energy &amp; GHG'!$Y$22,"-")</f>
        <v>-</v>
      </c>
      <c r="AI43" s="434" t="str">
        <f>IFERROR(AL43*'Energy &amp; GHG'!$Z$22,"-")</f>
        <v>-</v>
      </c>
      <c r="AJ43" s="435" t="str">
        <f>IF(SUMIF(Processwise_energy_distribution!$B$15:$B$68,$B43,Processwise_energy_distribution!AJ$15:AJ$69)=0,"-",SUMIF(Processwise_energy_distribution!$B$15:$B$68,$B43,Processwise_energy_distribution!AJ$15:AJ$69))</f>
        <v>-</v>
      </c>
      <c r="AK43" s="435" t="str">
        <f>IF(SUMIF(Processwise_energy_distribution!$B$15:$B$68,$B43,Processwise_energy_distribution!AK$15:AK$69)=0,"-",SUMIF(Processwise_energy_distribution!$B$15:$B$68,$B43,Processwise_energy_distribution!AK$15:AK$69))</f>
        <v>-</v>
      </c>
      <c r="AL43" s="436" t="str">
        <f>IF(SUMIF(Processwise_energy_distribution!$B$15:$B$68,$B43,Processwise_energy_distribution!AL$15:AL$69)=0,"-",SUMIF(Processwise_energy_distribution!$B$15:$B$68,$B43,Processwise_energy_distribution!AL$15:AL$69))</f>
        <v>-</v>
      </c>
      <c r="AM43" s="432" t="str">
        <f>IFERROR(AR43*'Energy &amp; GHG'!$X$23,"-")</f>
        <v>-</v>
      </c>
      <c r="AN43" s="433" t="str">
        <f>IFERROR(AR43*'Energy &amp; GHG'!$Y$23,"-")</f>
        <v>-</v>
      </c>
      <c r="AO43" s="434" t="str">
        <f>IFERROR(AR43*'Energy &amp; GHG'!$Z$23,"-")</f>
        <v>-</v>
      </c>
      <c r="AP43" s="435" t="str">
        <f>IF(SUMIF(Processwise_energy_distribution!$B$15:$B$68,$B43,Processwise_energy_distribution!AP$15:AP$69)=0,"-",SUMIF(Processwise_energy_distribution!$B$15:$B$68,$B43,Processwise_energy_distribution!AP$15:AP$69))</f>
        <v>-</v>
      </c>
      <c r="AQ43" s="435" t="str">
        <f>IF(SUMIF(Processwise_energy_distribution!$B$15:$B$68,$B43,Processwise_energy_distribution!AQ$15:AQ$69)=0,"-",SUMIF(Processwise_energy_distribution!$B$15:$B$68,$B43,Processwise_energy_distribution!AQ$15:AQ$69))</f>
        <v>-</v>
      </c>
      <c r="AR43" s="436" t="str">
        <f>IF(SUMIF(Processwise_energy_distribution!$B$15:$B$68,$B43,Processwise_energy_distribution!AR$15:AR$69)=0,"-",SUMIF(Processwise_energy_distribution!$B$15:$B$68,$B43,Processwise_energy_distribution!AR$15:AR$69))</f>
        <v>-</v>
      </c>
      <c r="AS43" s="432" t="str">
        <f>IFERROR(AX43*'Energy &amp; GHG'!$X$24,"-")</f>
        <v>-</v>
      </c>
      <c r="AT43" s="433" t="str">
        <f>IFERROR(AX43*'Energy &amp; GHG'!$Y$24,"-")</f>
        <v>-</v>
      </c>
      <c r="AU43" s="434" t="str">
        <f>IFERROR(AX43*'Energy &amp; GHG'!$Z$24,"-")</f>
        <v>-</v>
      </c>
      <c r="AV43" s="435" t="str">
        <f>IF(SUMIF(Processwise_energy_distribution!$B$15:$B$68,$B43,Processwise_energy_distribution!AV$15:AV$69)=0,"-",SUMIF(Processwise_energy_distribution!$B$15:$B$68,$B43,Processwise_energy_distribution!AV$15:AV$69))</f>
        <v>-</v>
      </c>
      <c r="AW43" s="435" t="str">
        <f>IF(SUMIF(Processwise_energy_distribution!$B$15:$B$68,$B43,Processwise_energy_distribution!AW$15:AW$69)=0,"-",SUMIF(Processwise_energy_distribution!$B$15:$B$68,$B43,Processwise_energy_distribution!AW$15:AW$69))</f>
        <v>-</v>
      </c>
      <c r="AX43" s="436" t="str">
        <f>IF(SUMIF(Processwise_energy_distribution!$B$15:$B$68,$B43,Processwise_energy_distribution!AX$15:AX$69)=0,"-",SUMIF(Processwise_energy_distribution!$B$15:$B$68,$B43,Processwise_energy_distribution!AX$15:AX$69))</f>
        <v>-</v>
      </c>
      <c r="AY43" s="432" t="str">
        <f>IFERROR(BD43*'Energy &amp; GHG'!$X$25,"-")</f>
        <v>-</v>
      </c>
      <c r="AZ43" s="433" t="str">
        <f>IFERROR(BD43*'Energy &amp; GHG'!$Y$25,"-")</f>
        <v>-</v>
      </c>
      <c r="BA43" s="434" t="str">
        <f>IFERROR(BD43*'Energy &amp; GHG'!$Z$25,"-")</f>
        <v>-</v>
      </c>
      <c r="BB43" s="435" t="str">
        <f>IF(SUMIF(Processwise_energy_distribution!$B$15:$B$68,$B43,Processwise_energy_distribution!BB$15:BB$69)=0,"-",SUMIF(Processwise_energy_distribution!$B$15:$B$68,$B43,Processwise_energy_distribution!BB$15:BB$69))</f>
        <v>-</v>
      </c>
      <c r="BC43" s="435" t="str">
        <f>IF(SUMIF(Processwise_energy_distribution!$B$15:$B$68,$B43,Processwise_energy_distribution!BC$15:BC$69)=0,"-",SUMIF(Processwise_energy_distribution!$B$15:$B$68,$B43,Processwise_energy_distribution!BC$15:BC$69))</f>
        <v>-</v>
      </c>
      <c r="BD43" s="436" t="str">
        <f>IF(SUMIF(Processwise_energy_distribution!$B$15:$B$68,$B43,Processwise_energy_distribution!BD$15:BD$69)=0,"-",SUMIF(Processwise_energy_distribution!$B$15:$B$68,$B43,Processwise_energy_distribution!BD$15:BD$69))</f>
        <v>-</v>
      </c>
      <c r="BE43" s="432" t="str">
        <f>IFERROR(BJ43*'Energy &amp; GHG'!$X$26,"-")</f>
        <v>-</v>
      </c>
      <c r="BF43" s="433" t="str">
        <f>IFERROR(BJ43*'Energy &amp; GHG'!$Y$26,"-")</f>
        <v>-</v>
      </c>
      <c r="BG43" s="434" t="str">
        <f>IFERROR(BJ43*'Energy &amp; GHG'!$Z$26,"-")</f>
        <v>-</v>
      </c>
      <c r="BH43" s="435" t="str">
        <f>IF(SUMIF(Processwise_energy_distribution!$B$15:$B$68,$B43,Processwise_energy_distribution!BH$15:BH$69)=0,"-",SUMIF(Processwise_energy_distribution!$B$15:$B$68,$B43,Processwise_energy_distribution!BH$15:BH$69))</f>
        <v>-</v>
      </c>
      <c r="BI43" s="435" t="str">
        <f>IF(SUMIF(Processwise_energy_distribution!$B$15:$B$68,$B43,Processwise_energy_distribution!BI$15:BI$69)=0,"-",SUMIF(Processwise_energy_distribution!$B$15:$B$68,$B43,Processwise_energy_distribution!BI$15:BI$69))</f>
        <v>-</v>
      </c>
      <c r="BJ43" s="436" t="str">
        <f>IF(SUMIF(Processwise_energy_distribution!$B$15:$B$68,$B43,Processwise_energy_distribution!BJ$15:BJ$69)=0,"-",SUMIF(Processwise_energy_distribution!$B$15:$B$68,$B43,Processwise_energy_distribution!BJ$15:BJ$69))</f>
        <v>-</v>
      </c>
      <c r="BK43" s="432" t="str">
        <f>IFERROR(BP43*'Energy &amp; GHG'!$X$27,"-")</f>
        <v>-</v>
      </c>
      <c r="BL43" s="433" t="str">
        <f>IFERROR(BP43*'Energy &amp; GHG'!$Y$27,"-")</f>
        <v>-</v>
      </c>
      <c r="BM43" s="434" t="str">
        <f>IFERROR(BP43*'Energy &amp; GHG'!$Z$27,"-")</f>
        <v>-</v>
      </c>
      <c r="BN43" s="435" t="str">
        <f>IF(SUMIF(Processwise_energy_distribution!$B$15:$B$68,$B43,Processwise_energy_distribution!BN$15:BN$69)=0,"-",SUMIF(Processwise_energy_distribution!$B$15:$B$68,$B43,Processwise_energy_distribution!BN$15:BN$69))</f>
        <v>-</v>
      </c>
      <c r="BO43" s="435" t="str">
        <f>IF(SUMIF(Processwise_energy_distribution!$B$15:$B$68,$B43,Processwise_energy_distribution!BO$15:BO$69)=0,"-",SUMIF(Processwise_energy_distribution!$B$15:$B$68,$B43,Processwise_energy_distribution!BO$15:BO$69))</f>
        <v>-</v>
      </c>
      <c r="BP43" s="436" t="str">
        <f>IF(SUMIF(Processwise_energy_distribution!$B$15:$B$68,$B43,Processwise_energy_distribution!BP$15:BP$69)=0,"-",SUMIF(Processwise_energy_distribution!$B$15:$B$68,$B43,Processwise_energy_distribution!BP$15:BP$69))</f>
        <v>-</v>
      </c>
      <c r="BQ43" s="432" t="str">
        <f>IFERROR(BV43*'Energy &amp; GHG'!$X$28,"-")</f>
        <v>-</v>
      </c>
      <c r="BR43" s="433" t="str">
        <f>IFERROR(BV43*'Energy &amp; GHG'!$Y$28,"-")</f>
        <v>-</v>
      </c>
      <c r="BS43" s="434" t="str">
        <f>IFERROR(BV43*'Energy &amp; GHG'!$Z$28,"-")</f>
        <v>-</v>
      </c>
      <c r="BT43" s="435" t="str">
        <f>IF(SUMIF(Processwise_energy_distribution!$B$15:$B$68,$B43,Processwise_energy_distribution!BT$15:BT$69)=0,"-",SUMIF(Processwise_energy_distribution!$B$15:$B$68,$B43,Processwise_energy_distribution!BT$15:BT$69))</f>
        <v>-</v>
      </c>
      <c r="BU43" s="435" t="str">
        <f>IF(SUMIF(Processwise_energy_distribution!$B$15:$B$68,$B43,Processwise_energy_distribution!BU$15:BU$69)=0,"-",SUMIF(Processwise_energy_distribution!$B$15:$B$68,$B43,Processwise_energy_distribution!BU$15:BU$69))</f>
        <v>-</v>
      </c>
      <c r="BV43" s="436" t="str">
        <f>IF(SUMIF(Processwise_energy_distribution!$B$15:$B$68,$B43,Processwise_energy_distribution!BV$15:BV$69)=0,"-",SUMIF(Processwise_energy_distribution!$B$15:$B$68,$B43,Processwise_energy_distribution!BV$15:BV$69))</f>
        <v>-</v>
      </c>
      <c r="BW43" s="438" t="str">
        <f t="shared" ref="BW43:CA43" si="33">IF(SUM(C43,I43,O43,U43,AA43,AG43,AM43,AS43,AY43,BE43,BK43,BQ43)=0,"-",SUM(C43,I43,O43,U43,AA43,AG43,AM43,AS43,AY43,BE43,BK43,BQ43))</f>
        <v>-</v>
      </c>
      <c r="BX43" s="433" t="str">
        <f t="shared" si="33"/>
        <v>-</v>
      </c>
      <c r="BY43" s="434" t="str">
        <f t="shared" si="33"/>
        <v>-</v>
      </c>
      <c r="BZ43" s="439" t="str">
        <f t="shared" si="33"/>
        <v>-</v>
      </c>
      <c r="CA43" s="440" t="str">
        <f t="shared" si="33"/>
        <v>-</v>
      </c>
      <c r="CB43" s="441" t="str">
        <f t="shared" si="1"/>
        <v>-</v>
      </c>
      <c r="CC43" s="442" t="str">
        <f t="shared" si="2"/>
        <v>-</v>
      </c>
      <c r="CD43" s="443" t="str">
        <f t="shared" si="3"/>
        <v>-</v>
      </c>
      <c r="CE43" s="444" t="str">
        <f t="shared" si="4"/>
        <v>-</v>
      </c>
      <c r="CF43" s="445" t="str">
        <f t="shared" si="5"/>
        <v>-</v>
      </c>
      <c r="CG43" s="412"/>
      <c r="CH43" s="412"/>
      <c r="CI43" s="412"/>
      <c r="CJ43" s="412"/>
      <c r="CK43" s="412"/>
    </row>
    <row r="44" spans="1:89" ht="15">
      <c r="A44" s="1064">
        <v>30</v>
      </c>
      <c r="B44" s="1065"/>
      <c r="C44" s="432" t="str">
        <f>IF(IFERROR(H44*'Energy &amp; GHG'!$X$17,"-")=0,"-",IFERROR(H44*'Energy &amp; GHG'!$X$17,"-"))</f>
        <v>-</v>
      </c>
      <c r="D44" s="433" t="str">
        <f>IF(IFERROR(H44*'Energy &amp; GHG'!$Y$17,"-")=0,"-",IFERROR(H44*'Energy &amp; GHG'!$Y$17,"-"))</f>
        <v>-</v>
      </c>
      <c r="E44" s="434" t="str">
        <f>IFERROR(H44*'Energy &amp; GHG'!$Z$17,"-")</f>
        <v>-</v>
      </c>
      <c r="F44" s="435" t="str">
        <f>IF(SUMIF(Processwise_energy_distribution!$B$15:$B$68,$B44,Processwise_energy_distribution!F$15:F$69)=0,"-",SUMIF(Processwise_energy_distribution!$B$15:$B$68,$B44,Processwise_energy_distribution!F$15:F$69))</f>
        <v>-</v>
      </c>
      <c r="G44" s="435" t="str">
        <f>IF(SUMIF(Processwise_energy_distribution!$B$15:$B$68,$B44,Processwise_energy_distribution!G$15:G$69)=0,"-",SUMIF(Processwise_energy_distribution!$B$15:$B$68,$B44,Processwise_energy_distribution!G$15:G$69))</f>
        <v>-</v>
      </c>
      <c r="H44" s="436" t="str">
        <f>IF(SUMIF(Processwise_energy_distribution!$B$15:$B$68,$B44,Processwise_energy_distribution!H$15:H$69)=0,"-",SUMIF(Processwise_energy_distribution!$B$15:$B$68,$B44,Processwise_energy_distribution!H$15:H$69))</f>
        <v>-</v>
      </c>
      <c r="I44" s="432" t="str">
        <f>IFERROR(N44*'Energy &amp; GHG'!$X$18,"-")</f>
        <v>-</v>
      </c>
      <c r="J44" s="433" t="str">
        <f>IFERROR(N44*'Energy &amp; GHG'!$Y$18,"-")</f>
        <v>-</v>
      </c>
      <c r="K44" s="434" t="str">
        <f>IFERROR(N44*'Energy &amp; GHG'!$Z$18,"-")</f>
        <v>-</v>
      </c>
      <c r="L44" s="435" t="str">
        <f>IF(SUMIF(Processwise_energy_distribution!$B$15:$B$68,$B44,Processwise_energy_distribution!L$15:L$69)=0,"-",SUMIF(Processwise_energy_distribution!$B$15:$B$68,$B44,Processwise_energy_distribution!L$15:L$69))</f>
        <v>-</v>
      </c>
      <c r="M44" s="435" t="str">
        <f>IF(SUMIF(Processwise_energy_distribution!$B$15:$B$68,$B44,Processwise_energy_distribution!M$15:M$69)=0,"-",SUMIF(Processwise_energy_distribution!$B$15:$B$68,$B44,Processwise_energy_distribution!M$15:M$69))</f>
        <v>-</v>
      </c>
      <c r="N44" s="436" t="str">
        <f>IF(SUMIF(Processwise_energy_distribution!$B$15:$B$68,$B44,Processwise_energy_distribution!N$15:N$69)=0,"-",SUMIF(Processwise_energy_distribution!$B$15:$B$68,$B44,Processwise_energy_distribution!N$15:N$69))</f>
        <v>-</v>
      </c>
      <c r="O44" s="432" t="str">
        <f>IFERROR(T44*'Energy &amp; GHG'!$X$19,"-")</f>
        <v>-</v>
      </c>
      <c r="P44" s="433" t="str">
        <f>IFERROR(T44*'Energy &amp; GHG'!$Y$19,"-")</f>
        <v>-</v>
      </c>
      <c r="Q44" s="434" t="str">
        <f>IFERROR(T44*'Energy &amp; GHG'!$Z$19,"-")</f>
        <v>-</v>
      </c>
      <c r="R44" s="435" t="str">
        <f>IF(SUMIF(Processwise_energy_distribution!$B$15:$B$68,$B44,Processwise_energy_distribution!R$15:R$69)=0,"-",SUMIF(Processwise_energy_distribution!$B$15:$B$68,$B44,Processwise_energy_distribution!R$15:R$69))</f>
        <v>-</v>
      </c>
      <c r="S44" s="435" t="str">
        <f>IF(SUMIF(Processwise_energy_distribution!$B$15:$B$68,$B44,Processwise_energy_distribution!S$15:S$69)=0,"-",SUMIF(Processwise_energy_distribution!$B$15:$B$68,$B44,Processwise_energy_distribution!S$15:S$69))</f>
        <v>-</v>
      </c>
      <c r="T44" s="436" t="str">
        <f>IF(SUMIF(Processwise_energy_distribution!$B$15:$B$68,$B44,Processwise_energy_distribution!T$15:T$69)=0,"-",SUMIF(Processwise_energy_distribution!$B$15:$B$68,$B44,Processwise_energy_distribution!T$15:T$69))</f>
        <v>-</v>
      </c>
      <c r="U44" s="432" t="str">
        <f>IFERROR(Z44*'Energy &amp; GHG'!$X$20,"-")</f>
        <v>-</v>
      </c>
      <c r="V44" s="433" t="str">
        <f>IFERROR(Z44*'Energy &amp; GHG'!$Y$20,"-")</f>
        <v>-</v>
      </c>
      <c r="W44" s="434" t="str">
        <f>IFERROR(Z44*'Energy &amp; GHG'!$Z$20,"-")</f>
        <v>-</v>
      </c>
      <c r="X44" s="435" t="str">
        <f>IF(SUMIF(Processwise_energy_distribution!$B$15:$B$68,$B44,Processwise_energy_distribution!X$15:X$69)=0,"-",SUMIF(Processwise_energy_distribution!$B$15:$B$68,$B44,Processwise_energy_distribution!X$15:X$69))</f>
        <v>-</v>
      </c>
      <c r="Y44" s="435" t="str">
        <f>IF(SUMIF(Processwise_energy_distribution!$B$15:$B$68,$B44,Processwise_energy_distribution!Y$15:Y$69)=0,"-",SUMIF(Processwise_energy_distribution!$B$15:$B$68,$B44,Processwise_energy_distribution!Y$15:Y$69))</f>
        <v>-</v>
      </c>
      <c r="Z44" s="436" t="str">
        <f>IF(SUMIF(Processwise_energy_distribution!$B$15:$B$68,$B44,Processwise_energy_distribution!Z$15:Z$69)=0,"-",SUMIF(Processwise_energy_distribution!$B$15:$B$68,$B44,Processwise_energy_distribution!Z$15:Z$69))</f>
        <v>-</v>
      </c>
      <c r="AA44" s="432" t="str">
        <f>IFERROR(AF44*'Energy &amp; GHG'!$X$21,"-")</f>
        <v>-</v>
      </c>
      <c r="AB44" s="433" t="str">
        <f>IFERROR(AF44*'Energy &amp; GHG'!$Y$21,"-")</f>
        <v>-</v>
      </c>
      <c r="AC44" s="434" t="str">
        <f>IFERROR(AF44*'Energy &amp; GHG'!$Z$21,"-")</f>
        <v>-</v>
      </c>
      <c r="AD44" s="435" t="str">
        <f>IF(SUMIF(Processwise_energy_distribution!$B$15:$B$68,$B44,Processwise_energy_distribution!AD$15:AD$69)=0,"-",SUMIF(Processwise_energy_distribution!$B$15:$B$68,$B44,Processwise_energy_distribution!AD$15:AD$69))</f>
        <v>-</v>
      </c>
      <c r="AE44" s="435" t="str">
        <f>IF(SUMIF(Processwise_energy_distribution!$B$15:$B$68,$B44,Processwise_energy_distribution!AE$15:AE$69)=0,"-",SUMIF(Processwise_energy_distribution!$B$15:$B$68,$B44,Processwise_energy_distribution!AE$15:AE$69))</f>
        <v>-</v>
      </c>
      <c r="AF44" s="436" t="str">
        <f>IF(SUMIF(Processwise_energy_distribution!$B$15:$B$68,$B44,Processwise_energy_distribution!AF$15:AF$69)=0,"-",SUMIF(Processwise_energy_distribution!$B$15:$B$68,$B44,Processwise_energy_distribution!AF$15:AF$69))</f>
        <v>-</v>
      </c>
      <c r="AG44" s="432" t="str">
        <f>IFERROR(AL44*'Energy &amp; GHG'!$X$22,"-")</f>
        <v>-</v>
      </c>
      <c r="AH44" s="433" t="str">
        <f>IFERROR(AL44*'Energy &amp; GHG'!$Y$22,"-")</f>
        <v>-</v>
      </c>
      <c r="AI44" s="434" t="str">
        <f>IFERROR(AL44*'Energy &amp; GHG'!$Z$22,"-")</f>
        <v>-</v>
      </c>
      <c r="AJ44" s="435" t="str">
        <f>IF(SUMIF(Processwise_energy_distribution!$B$15:$B$68,$B44,Processwise_energy_distribution!AJ$15:AJ$69)=0,"-",SUMIF(Processwise_energy_distribution!$B$15:$B$68,$B44,Processwise_energy_distribution!AJ$15:AJ$69))</f>
        <v>-</v>
      </c>
      <c r="AK44" s="435" t="str">
        <f>IF(SUMIF(Processwise_energy_distribution!$B$15:$B$68,$B44,Processwise_energy_distribution!AK$15:AK$69)=0,"-",SUMIF(Processwise_energy_distribution!$B$15:$B$68,$B44,Processwise_energy_distribution!AK$15:AK$69))</f>
        <v>-</v>
      </c>
      <c r="AL44" s="436" t="str">
        <f>IF(SUMIF(Processwise_energy_distribution!$B$15:$B$68,$B44,Processwise_energy_distribution!AL$15:AL$69)=0,"-",SUMIF(Processwise_energy_distribution!$B$15:$B$68,$B44,Processwise_energy_distribution!AL$15:AL$69))</f>
        <v>-</v>
      </c>
      <c r="AM44" s="432" t="str">
        <f>IFERROR(AR44*'Energy &amp; GHG'!$X$23,"-")</f>
        <v>-</v>
      </c>
      <c r="AN44" s="433" t="str">
        <f>IFERROR(AR44*'Energy &amp; GHG'!$Y$23,"-")</f>
        <v>-</v>
      </c>
      <c r="AO44" s="434" t="str">
        <f>IFERROR(AR44*'Energy &amp; GHG'!$Z$23,"-")</f>
        <v>-</v>
      </c>
      <c r="AP44" s="435" t="str">
        <f>IF(SUMIF(Processwise_energy_distribution!$B$15:$B$68,$B44,Processwise_energy_distribution!AP$15:AP$69)=0,"-",SUMIF(Processwise_energy_distribution!$B$15:$B$68,$B44,Processwise_energy_distribution!AP$15:AP$69))</f>
        <v>-</v>
      </c>
      <c r="AQ44" s="435" t="str">
        <f>IF(SUMIF(Processwise_energy_distribution!$B$15:$B$68,$B44,Processwise_energy_distribution!AQ$15:AQ$69)=0,"-",SUMIF(Processwise_energy_distribution!$B$15:$B$68,$B44,Processwise_energy_distribution!AQ$15:AQ$69))</f>
        <v>-</v>
      </c>
      <c r="AR44" s="436" t="str">
        <f>IF(SUMIF(Processwise_energy_distribution!$B$15:$B$68,$B44,Processwise_energy_distribution!AR$15:AR$69)=0,"-",SUMIF(Processwise_energy_distribution!$B$15:$B$68,$B44,Processwise_energy_distribution!AR$15:AR$69))</f>
        <v>-</v>
      </c>
      <c r="AS44" s="432" t="str">
        <f>IFERROR(AX44*'Energy &amp; GHG'!$X$24,"-")</f>
        <v>-</v>
      </c>
      <c r="AT44" s="433" t="str">
        <f>IFERROR(AX44*'Energy &amp; GHG'!$Y$24,"-")</f>
        <v>-</v>
      </c>
      <c r="AU44" s="434" t="str">
        <f>IFERROR(AX44*'Energy &amp; GHG'!$Z$24,"-")</f>
        <v>-</v>
      </c>
      <c r="AV44" s="435" t="str">
        <f>IF(SUMIF(Processwise_energy_distribution!$B$15:$B$68,$B44,Processwise_energy_distribution!AV$15:AV$69)=0,"-",SUMIF(Processwise_energy_distribution!$B$15:$B$68,$B44,Processwise_energy_distribution!AV$15:AV$69))</f>
        <v>-</v>
      </c>
      <c r="AW44" s="435" t="str">
        <f>IF(SUMIF(Processwise_energy_distribution!$B$15:$B$68,$B44,Processwise_energy_distribution!AW$15:AW$69)=0,"-",SUMIF(Processwise_energy_distribution!$B$15:$B$68,$B44,Processwise_energy_distribution!AW$15:AW$69))</f>
        <v>-</v>
      </c>
      <c r="AX44" s="436" t="str">
        <f>IF(SUMIF(Processwise_energy_distribution!$B$15:$B$68,$B44,Processwise_energy_distribution!AX$15:AX$69)=0,"-",SUMIF(Processwise_energy_distribution!$B$15:$B$68,$B44,Processwise_energy_distribution!AX$15:AX$69))</f>
        <v>-</v>
      </c>
      <c r="AY44" s="432" t="str">
        <f>IFERROR(BD44*'Energy &amp; GHG'!$X$25,"-")</f>
        <v>-</v>
      </c>
      <c r="AZ44" s="433" t="str">
        <f>IFERROR(BD44*'Energy &amp; GHG'!$Y$25,"-")</f>
        <v>-</v>
      </c>
      <c r="BA44" s="434" t="str">
        <f>IFERROR(BD44*'Energy &amp; GHG'!$Z$25,"-")</f>
        <v>-</v>
      </c>
      <c r="BB44" s="435" t="str">
        <f>IF(SUMIF(Processwise_energy_distribution!$B$15:$B$68,$B44,Processwise_energy_distribution!BB$15:BB$69)=0,"-",SUMIF(Processwise_energy_distribution!$B$15:$B$68,$B44,Processwise_energy_distribution!BB$15:BB$69))</f>
        <v>-</v>
      </c>
      <c r="BC44" s="435" t="str">
        <f>IF(SUMIF(Processwise_energy_distribution!$B$15:$B$68,$B44,Processwise_energy_distribution!BC$15:BC$69)=0,"-",SUMIF(Processwise_energy_distribution!$B$15:$B$68,$B44,Processwise_energy_distribution!BC$15:BC$69))</f>
        <v>-</v>
      </c>
      <c r="BD44" s="436" t="str">
        <f>IF(SUMIF(Processwise_energy_distribution!$B$15:$B$68,$B44,Processwise_energy_distribution!BD$15:BD$69)=0,"-",SUMIF(Processwise_energy_distribution!$B$15:$B$68,$B44,Processwise_energy_distribution!BD$15:BD$69))</f>
        <v>-</v>
      </c>
      <c r="BE44" s="432" t="str">
        <f>IFERROR(BJ44*'Energy &amp; GHG'!$X$26,"-")</f>
        <v>-</v>
      </c>
      <c r="BF44" s="433" t="str">
        <f>IFERROR(BJ44*'Energy &amp; GHG'!$Y$26,"-")</f>
        <v>-</v>
      </c>
      <c r="BG44" s="434" t="str">
        <f>IFERROR(BJ44*'Energy &amp; GHG'!$Z$26,"-")</f>
        <v>-</v>
      </c>
      <c r="BH44" s="435" t="str">
        <f>IF(SUMIF(Processwise_energy_distribution!$B$15:$B$68,$B44,Processwise_energy_distribution!BH$15:BH$69)=0,"-",SUMIF(Processwise_energy_distribution!$B$15:$B$68,$B44,Processwise_energy_distribution!BH$15:BH$69))</f>
        <v>-</v>
      </c>
      <c r="BI44" s="435" t="str">
        <f>IF(SUMIF(Processwise_energy_distribution!$B$15:$B$68,$B44,Processwise_energy_distribution!BI$15:BI$69)=0,"-",SUMIF(Processwise_energy_distribution!$B$15:$B$68,$B44,Processwise_energy_distribution!BI$15:BI$69))</f>
        <v>-</v>
      </c>
      <c r="BJ44" s="436" t="str">
        <f>IF(SUMIF(Processwise_energy_distribution!$B$15:$B$68,$B44,Processwise_energy_distribution!BJ$15:BJ$69)=0,"-",SUMIF(Processwise_energy_distribution!$B$15:$B$68,$B44,Processwise_energy_distribution!BJ$15:BJ$69))</f>
        <v>-</v>
      </c>
      <c r="BK44" s="432" t="str">
        <f>IFERROR(BP44*'Energy &amp; GHG'!$X$27,"-")</f>
        <v>-</v>
      </c>
      <c r="BL44" s="433" t="str">
        <f>IFERROR(BP44*'Energy &amp; GHG'!$Y$27,"-")</f>
        <v>-</v>
      </c>
      <c r="BM44" s="434" t="str">
        <f>IFERROR(BP44*'Energy &amp; GHG'!$Z$27,"-")</f>
        <v>-</v>
      </c>
      <c r="BN44" s="435" t="str">
        <f>IF(SUMIF(Processwise_energy_distribution!$B$15:$B$68,$B44,Processwise_energy_distribution!BN$15:BN$69)=0,"-",SUMIF(Processwise_energy_distribution!$B$15:$B$68,$B44,Processwise_energy_distribution!BN$15:BN$69))</f>
        <v>-</v>
      </c>
      <c r="BO44" s="435" t="str">
        <f>IF(SUMIF(Processwise_energy_distribution!$B$15:$B$68,$B44,Processwise_energy_distribution!BO$15:BO$69)=0,"-",SUMIF(Processwise_energy_distribution!$B$15:$B$68,$B44,Processwise_energy_distribution!BO$15:BO$69))</f>
        <v>-</v>
      </c>
      <c r="BP44" s="436" t="str">
        <f>IF(SUMIF(Processwise_energy_distribution!$B$15:$B$68,$B44,Processwise_energy_distribution!BP$15:BP$69)=0,"-",SUMIF(Processwise_energy_distribution!$B$15:$B$68,$B44,Processwise_energy_distribution!BP$15:BP$69))</f>
        <v>-</v>
      </c>
      <c r="BQ44" s="432" t="str">
        <f>IFERROR(BV44*'Energy &amp; GHG'!$X$28,"-")</f>
        <v>-</v>
      </c>
      <c r="BR44" s="433" t="str">
        <f>IFERROR(BV44*'Energy &amp; GHG'!$Y$28,"-")</f>
        <v>-</v>
      </c>
      <c r="BS44" s="434" t="str">
        <f>IFERROR(BV44*'Energy &amp; GHG'!$Z$28,"-")</f>
        <v>-</v>
      </c>
      <c r="BT44" s="435" t="str">
        <f>IF(SUMIF(Processwise_energy_distribution!$B$15:$B$68,$B44,Processwise_energy_distribution!BT$15:BT$69)=0,"-",SUMIF(Processwise_energy_distribution!$B$15:$B$68,$B44,Processwise_energy_distribution!BT$15:BT$69))</f>
        <v>-</v>
      </c>
      <c r="BU44" s="435" t="str">
        <f>IF(SUMIF(Processwise_energy_distribution!$B$15:$B$68,$B44,Processwise_energy_distribution!BU$15:BU$69)=0,"-",SUMIF(Processwise_energy_distribution!$B$15:$B$68,$B44,Processwise_energy_distribution!BU$15:BU$69))</f>
        <v>-</v>
      </c>
      <c r="BV44" s="436" t="str">
        <f>IF(SUMIF(Processwise_energy_distribution!$B$15:$B$68,$B44,Processwise_energy_distribution!BV$15:BV$69)=0,"-",SUMIF(Processwise_energy_distribution!$B$15:$B$68,$B44,Processwise_energy_distribution!BV$15:BV$69))</f>
        <v>-</v>
      </c>
      <c r="BW44" s="438" t="str">
        <f t="shared" ref="BW44:CA44" si="34">IF(SUM(C44,I44,O44,U44,AA44,AG44,AM44,AS44,AY44,BE44,BK44,BQ44)=0,"-",SUM(C44,I44,O44,U44,AA44,AG44,AM44,AS44,AY44,BE44,BK44,BQ44))</f>
        <v>-</v>
      </c>
      <c r="BX44" s="433" t="str">
        <f t="shared" si="34"/>
        <v>-</v>
      </c>
      <c r="BY44" s="434" t="str">
        <f t="shared" si="34"/>
        <v>-</v>
      </c>
      <c r="BZ44" s="439" t="str">
        <f t="shared" si="34"/>
        <v>-</v>
      </c>
      <c r="CA44" s="440" t="str">
        <f t="shared" si="34"/>
        <v>-</v>
      </c>
      <c r="CB44" s="441" t="str">
        <f t="shared" si="1"/>
        <v>-</v>
      </c>
      <c r="CC44" s="442" t="str">
        <f t="shared" si="2"/>
        <v>-</v>
      </c>
      <c r="CD44" s="443" t="str">
        <f t="shared" si="3"/>
        <v>-</v>
      </c>
      <c r="CE44" s="444" t="str">
        <f t="shared" si="4"/>
        <v>-</v>
      </c>
      <c r="CF44" s="445" t="str">
        <f t="shared" si="5"/>
        <v>-</v>
      </c>
      <c r="CG44" s="412"/>
      <c r="CH44" s="412"/>
      <c r="CI44" s="412"/>
      <c r="CJ44" s="412"/>
      <c r="CK44" s="412"/>
    </row>
    <row r="45" spans="1:89" ht="15">
      <c r="A45" s="1066">
        <v>31</v>
      </c>
      <c r="B45" s="1065"/>
      <c r="C45" s="432" t="str">
        <f>IF(IFERROR(H45*'Energy &amp; GHG'!$X$17,"-")=0,"-",IFERROR(H45*'Energy &amp; GHG'!$X$17,"-"))</f>
        <v>-</v>
      </c>
      <c r="D45" s="433" t="str">
        <f>IF(IFERROR(H45*'Energy &amp; GHG'!$Y$17,"-")=0,"-",IFERROR(H45*'Energy &amp; GHG'!$Y$17,"-"))</f>
        <v>-</v>
      </c>
      <c r="E45" s="434" t="str">
        <f>IFERROR(H45*'Energy &amp; GHG'!$Z$17,"-")</f>
        <v>-</v>
      </c>
      <c r="F45" s="435" t="str">
        <f>IF(SUMIF(Processwise_energy_distribution!$B$15:$B$68,$B45,Processwise_energy_distribution!F$15:F$69)=0,"-",SUMIF(Processwise_energy_distribution!$B$15:$B$68,$B45,Processwise_energy_distribution!F$15:F$69))</f>
        <v>-</v>
      </c>
      <c r="G45" s="435" t="str">
        <f>IF(SUMIF(Processwise_energy_distribution!$B$15:$B$68,$B45,Processwise_energy_distribution!G$15:G$69)=0,"-",SUMIF(Processwise_energy_distribution!$B$15:$B$68,$B45,Processwise_energy_distribution!G$15:G$69))</f>
        <v>-</v>
      </c>
      <c r="H45" s="436" t="str">
        <f>IF(SUMIF(Processwise_energy_distribution!$B$15:$B$68,$B45,Processwise_energy_distribution!H$15:H$69)=0,"-",SUMIF(Processwise_energy_distribution!$B$15:$B$68,$B45,Processwise_energy_distribution!H$15:H$69))</f>
        <v>-</v>
      </c>
      <c r="I45" s="432" t="str">
        <f>IFERROR(N45*'Energy &amp; GHG'!$X$18,"-")</f>
        <v>-</v>
      </c>
      <c r="J45" s="433" t="str">
        <f>IFERROR(N45*'Energy &amp; GHG'!$Y$18,"-")</f>
        <v>-</v>
      </c>
      <c r="K45" s="434" t="str">
        <f>IFERROR(N45*'Energy &amp; GHG'!$Z$18,"-")</f>
        <v>-</v>
      </c>
      <c r="L45" s="435" t="str">
        <f>IF(SUMIF(Processwise_energy_distribution!$B$15:$B$68,$B45,Processwise_energy_distribution!L$15:L$69)=0,"-",SUMIF(Processwise_energy_distribution!$B$15:$B$68,$B45,Processwise_energy_distribution!L$15:L$69))</f>
        <v>-</v>
      </c>
      <c r="M45" s="435" t="str">
        <f>IF(SUMIF(Processwise_energy_distribution!$B$15:$B$68,$B45,Processwise_energy_distribution!M$15:M$69)=0,"-",SUMIF(Processwise_energy_distribution!$B$15:$B$68,$B45,Processwise_energy_distribution!M$15:M$69))</f>
        <v>-</v>
      </c>
      <c r="N45" s="436" t="str">
        <f>IF(SUMIF(Processwise_energy_distribution!$B$15:$B$68,$B45,Processwise_energy_distribution!N$15:N$69)=0,"-",SUMIF(Processwise_energy_distribution!$B$15:$B$68,$B45,Processwise_energy_distribution!N$15:N$69))</f>
        <v>-</v>
      </c>
      <c r="O45" s="432" t="str">
        <f>IFERROR(T45*'Energy &amp; GHG'!$X$19,"-")</f>
        <v>-</v>
      </c>
      <c r="P45" s="433" t="str">
        <f>IFERROR(T45*'Energy &amp; GHG'!$Y$19,"-")</f>
        <v>-</v>
      </c>
      <c r="Q45" s="434" t="str">
        <f>IFERROR(T45*'Energy &amp; GHG'!$Z$19,"-")</f>
        <v>-</v>
      </c>
      <c r="R45" s="435" t="str">
        <f>IF(SUMIF(Processwise_energy_distribution!$B$15:$B$68,$B45,Processwise_energy_distribution!R$15:R$69)=0,"-",SUMIF(Processwise_energy_distribution!$B$15:$B$68,$B45,Processwise_energy_distribution!R$15:R$69))</f>
        <v>-</v>
      </c>
      <c r="S45" s="435" t="str">
        <f>IF(SUMIF(Processwise_energy_distribution!$B$15:$B$68,$B45,Processwise_energy_distribution!S$15:S$69)=0,"-",SUMIF(Processwise_energy_distribution!$B$15:$B$68,$B45,Processwise_energy_distribution!S$15:S$69))</f>
        <v>-</v>
      </c>
      <c r="T45" s="436" t="str">
        <f>IF(SUMIF(Processwise_energy_distribution!$B$15:$B$68,$B45,Processwise_energy_distribution!T$15:T$69)=0,"-",SUMIF(Processwise_energy_distribution!$B$15:$B$68,$B45,Processwise_energy_distribution!T$15:T$69))</f>
        <v>-</v>
      </c>
      <c r="U45" s="432" t="str">
        <f>IFERROR(Z45*'Energy &amp; GHG'!$X$20,"-")</f>
        <v>-</v>
      </c>
      <c r="V45" s="433" t="str">
        <f>IFERROR(Z45*'Energy &amp; GHG'!$Y$20,"-")</f>
        <v>-</v>
      </c>
      <c r="W45" s="434" t="str">
        <f>IFERROR(Z45*'Energy &amp; GHG'!$Z$20,"-")</f>
        <v>-</v>
      </c>
      <c r="X45" s="435" t="str">
        <f>IF(SUMIF(Processwise_energy_distribution!$B$15:$B$68,$B45,Processwise_energy_distribution!X$15:X$69)=0,"-",SUMIF(Processwise_energy_distribution!$B$15:$B$68,$B45,Processwise_energy_distribution!X$15:X$69))</f>
        <v>-</v>
      </c>
      <c r="Y45" s="435" t="str">
        <f>IF(SUMIF(Processwise_energy_distribution!$B$15:$B$68,$B45,Processwise_energy_distribution!Y$15:Y$69)=0,"-",SUMIF(Processwise_energy_distribution!$B$15:$B$68,$B45,Processwise_energy_distribution!Y$15:Y$69))</f>
        <v>-</v>
      </c>
      <c r="Z45" s="436" t="str">
        <f>IF(SUMIF(Processwise_energy_distribution!$B$15:$B$68,$B45,Processwise_energy_distribution!Z$15:Z$69)=0,"-",SUMIF(Processwise_energy_distribution!$B$15:$B$68,$B45,Processwise_energy_distribution!Z$15:Z$69))</f>
        <v>-</v>
      </c>
      <c r="AA45" s="432" t="str">
        <f>IFERROR(AF45*'Energy &amp; GHG'!$X$21,"-")</f>
        <v>-</v>
      </c>
      <c r="AB45" s="433" t="str">
        <f>IFERROR(AF45*'Energy &amp; GHG'!$Y$21,"-")</f>
        <v>-</v>
      </c>
      <c r="AC45" s="434" t="str">
        <f>IFERROR(AF45*'Energy &amp; GHG'!$Z$21,"-")</f>
        <v>-</v>
      </c>
      <c r="AD45" s="435" t="str">
        <f>IF(SUMIF(Processwise_energy_distribution!$B$15:$B$68,$B45,Processwise_energy_distribution!AD$15:AD$69)=0,"-",SUMIF(Processwise_energy_distribution!$B$15:$B$68,$B45,Processwise_energy_distribution!AD$15:AD$69))</f>
        <v>-</v>
      </c>
      <c r="AE45" s="435" t="str">
        <f>IF(SUMIF(Processwise_energy_distribution!$B$15:$B$68,$B45,Processwise_energy_distribution!AE$15:AE$69)=0,"-",SUMIF(Processwise_energy_distribution!$B$15:$B$68,$B45,Processwise_energy_distribution!AE$15:AE$69))</f>
        <v>-</v>
      </c>
      <c r="AF45" s="436" t="str">
        <f>IF(SUMIF(Processwise_energy_distribution!$B$15:$B$68,$B45,Processwise_energy_distribution!AF$15:AF$69)=0,"-",SUMIF(Processwise_energy_distribution!$B$15:$B$68,$B45,Processwise_energy_distribution!AF$15:AF$69))</f>
        <v>-</v>
      </c>
      <c r="AG45" s="432" t="str">
        <f>IFERROR(AL45*'Energy &amp; GHG'!$X$22,"-")</f>
        <v>-</v>
      </c>
      <c r="AH45" s="433" t="str">
        <f>IFERROR(AL45*'Energy &amp; GHG'!$Y$22,"-")</f>
        <v>-</v>
      </c>
      <c r="AI45" s="434" t="str">
        <f>IFERROR(AL45*'Energy &amp; GHG'!$Z$22,"-")</f>
        <v>-</v>
      </c>
      <c r="AJ45" s="435" t="str">
        <f>IF(SUMIF(Processwise_energy_distribution!$B$15:$B$68,$B45,Processwise_energy_distribution!AJ$15:AJ$69)=0,"-",SUMIF(Processwise_energy_distribution!$B$15:$B$68,$B45,Processwise_energy_distribution!AJ$15:AJ$69))</f>
        <v>-</v>
      </c>
      <c r="AK45" s="435" t="str">
        <f>IF(SUMIF(Processwise_energy_distribution!$B$15:$B$68,$B45,Processwise_energy_distribution!AK$15:AK$69)=0,"-",SUMIF(Processwise_energy_distribution!$B$15:$B$68,$B45,Processwise_energy_distribution!AK$15:AK$69))</f>
        <v>-</v>
      </c>
      <c r="AL45" s="436" t="str">
        <f>IF(SUMIF(Processwise_energy_distribution!$B$15:$B$68,$B45,Processwise_energy_distribution!AL$15:AL$69)=0,"-",SUMIF(Processwise_energy_distribution!$B$15:$B$68,$B45,Processwise_energy_distribution!AL$15:AL$69))</f>
        <v>-</v>
      </c>
      <c r="AM45" s="432" t="str">
        <f>IFERROR(AR45*'Energy &amp; GHG'!$X$23,"-")</f>
        <v>-</v>
      </c>
      <c r="AN45" s="433" t="str">
        <f>IFERROR(AR45*'Energy &amp; GHG'!$Y$23,"-")</f>
        <v>-</v>
      </c>
      <c r="AO45" s="434" t="str">
        <f>IFERROR(AR45*'Energy &amp; GHG'!$Z$23,"-")</f>
        <v>-</v>
      </c>
      <c r="AP45" s="435" t="str">
        <f>IF(SUMIF(Processwise_energy_distribution!$B$15:$B$68,$B45,Processwise_energy_distribution!AP$15:AP$69)=0,"-",SUMIF(Processwise_energy_distribution!$B$15:$B$68,$B45,Processwise_energy_distribution!AP$15:AP$69))</f>
        <v>-</v>
      </c>
      <c r="AQ45" s="435" t="str">
        <f>IF(SUMIF(Processwise_energy_distribution!$B$15:$B$68,$B45,Processwise_energy_distribution!AQ$15:AQ$69)=0,"-",SUMIF(Processwise_energy_distribution!$B$15:$B$68,$B45,Processwise_energy_distribution!AQ$15:AQ$69))</f>
        <v>-</v>
      </c>
      <c r="AR45" s="436" t="str">
        <f>IF(SUMIF(Processwise_energy_distribution!$B$15:$B$68,$B45,Processwise_energy_distribution!AR$15:AR$69)=0,"-",SUMIF(Processwise_energy_distribution!$B$15:$B$68,$B45,Processwise_energy_distribution!AR$15:AR$69))</f>
        <v>-</v>
      </c>
      <c r="AS45" s="432" t="str">
        <f>IFERROR(AX45*'Energy &amp; GHG'!$X$24,"-")</f>
        <v>-</v>
      </c>
      <c r="AT45" s="433" t="str">
        <f>IFERROR(AX45*'Energy &amp; GHG'!$Y$24,"-")</f>
        <v>-</v>
      </c>
      <c r="AU45" s="434" t="str">
        <f>IFERROR(AX45*'Energy &amp; GHG'!$Z$24,"-")</f>
        <v>-</v>
      </c>
      <c r="AV45" s="435" t="str">
        <f>IF(SUMIF(Processwise_energy_distribution!$B$15:$B$68,$B45,Processwise_energy_distribution!AV$15:AV$69)=0,"-",SUMIF(Processwise_energy_distribution!$B$15:$B$68,$B45,Processwise_energy_distribution!AV$15:AV$69))</f>
        <v>-</v>
      </c>
      <c r="AW45" s="435" t="str">
        <f>IF(SUMIF(Processwise_energy_distribution!$B$15:$B$68,$B45,Processwise_energy_distribution!AW$15:AW$69)=0,"-",SUMIF(Processwise_energy_distribution!$B$15:$B$68,$B45,Processwise_energy_distribution!AW$15:AW$69))</f>
        <v>-</v>
      </c>
      <c r="AX45" s="436" t="str">
        <f>IF(SUMIF(Processwise_energy_distribution!$B$15:$B$68,$B45,Processwise_energy_distribution!AX$15:AX$69)=0,"-",SUMIF(Processwise_energy_distribution!$B$15:$B$68,$B45,Processwise_energy_distribution!AX$15:AX$69))</f>
        <v>-</v>
      </c>
      <c r="AY45" s="432" t="str">
        <f>IFERROR(BD45*'Energy &amp; GHG'!$X$25,"-")</f>
        <v>-</v>
      </c>
      <c r="AZ45" s="433" t="str">
        <f>IFERROR(BD45*'Energy &amp; GHG'!$Y$25,"-")</f>
        <v>-</v>
      </c>
      <c r="BA45" s="434" t="str">
        <f>IFERROR(BD45*'Energy &amp; GHG'!$Z$25,"-")</f>
        <v>-</v>
      </c>
      <c r="BB45" s="435" t="str">
        <f>IF(SUMIF(Processwise_energy_distribution!$B$15:$B$68,$B45,Processwise_energy_distribution!BB$15:BB$69)=0,"-",SUMIF(Processwise_energy_distribution!$B$15:$B$68,$B45,Processwise_energy_distribution!BB$15:BB$69))</f>
        <v>-</v>
      </c>
      <c r="BC45" s="435" t="str">
        <f>IF(SUMIF(Processwise_energy_distribution!$B$15:$B$68,$B45,Processwise_energy_distribution!BC$15:BC$69)=0,"-",SUMIF(Processwise_energy_distribution!$B$15:$B$68,$B45,Processwise_energy_distribution!BC$15:BC$69))</f>
        <v>-</v>
      </c>
      <c r="BD45" s="436" t="str">
        <f>IF(SUMIF(Processwise_energy_distribution!$B$15:$B$68,$B45,Processwise_energy_distribution!BD$15:BD$69)=0,"-",SUMIF(Processwise_energy_distribution!$B$15:$B$68,$B45,Processwise_energy_distribution!BD$15:BD$69))</f>
        <v>-</v>
      </c>
      <c r="BE45" s="432" t="str">
        <f>IFERROR(BJ45*'Energy &amp; GHG'!$X$26,"-")</f>
        <v>-</v>
      </c>
      <c r="BF45" s="433" t="str">
        <f>IFERROR(BJ45*'Energy &amp; GHG'!$Y$26,"-")</f>
        <v>-</v>
      </c>
      <c r="BG45" s="434" t="str">
        <f>IFERROR(BJ45*'Energy &amp; GHG'!$Z$26,"-")</f>
        <v>-</v>
      </c>
      <c r="BH45" s="435" t="str">
        <f>IF(SUMIF(Processwise_energy_distribution!$B$15:$B$68,$B45,Processwise_energy_distribution!BH$15:BH$69)=0,"-",SUMIF(Processwise_energy_distribution!$B$15:$B$68,$B45,Processwise_energy_distribution!BH$15:BH$69))</f>
        <v>-</v>
      </c>
      <c r="BI45" s="435" t="str">
        <f>IF(SUMIF(Processwise_energy_distribution!$B$15:$B$68,$B45,Processwise_energy_distribution!BI$15:BI$69)=0,"-",SUMIF(Processwise_energy_distribution!$B$15:$B$68,$B45,Processwise_energy_distribution!BI$15:BI$69))</f>
        <v>-</v>
      </c>
      <c r="BJ45" s="436" t="str">
        <f>IF(SUMIF(Processwise_energy_distribution!$B$15:$B$68,$B45,Processwise_energy_distribution!BJ$15:BJ$69)=0,"-",SUMIF(Processwise_energy_distribution!$B$15:$B$68,$B45,Processwise_energy_distribution!BJ$15:BJ$69))</f>
        <v>-</v>
      </c>
      <c r="BK45" s="432" t="str">
        <f>IFERROR(BP45*'Energy &amp; GHG'!$X$27,"-")</f>
        <v>-</v>
      </c>
      <c r="BL45" s="433" t="str">
        <f>IFERROR(BP45*'Energy &amp; GHG'!$Y$27,"-")</f>
        <v>-</v>
      </c>
      <c r="BM45" s="434" t="str">
        <f>IFERROR(BP45*'Energy &amp; GHG'!$Z$27,"-")</f>
        <v>-</v>
      </c>
      <c r="BN45" s="435" t="str">
        <f>IF(SUMIF(Processwise_energy_distribution!$B$15:$B$68,$B45,Processwise_energy_distribution!BN$15:BN$69)=0,"-",SUMIF(Processwise_energy_distribution!$B$15:$B$68,$B45,Processwise_energy_distribution!BN$15:BN$69))</f>
        <v>-</v>
      </c>
      <c r="BO45" s="435" t="str">
        <f>IF(SUMIF(Processwise_energy_distribution!$B$15:$B$68,$B45,Processwise_energy_distribution!BO$15:BO$69)=0,"-",SUMIF(Processwise_energy_distribution!$B$15:$B$68,$B45,Processwise_energy_distribution!BO$15:BO$69))</f>
        <v>-</v>
      </c>
      <c r="BP45" s="436" t="str">
        <f>IF(SUMIF(Processwise_energy_distribution!$B$15:$B$68,$B45,Processwise_energy_distribution!BP$15:BP$69)=0,"-",SUMIF(Processwise_energy_distribution!$B$15:$B$68,$B45,Processwise_energy_distribution!BP$15:BP$69))</f>
        <v>-</v>
      </c>
      <c r="BQ45" s="432" t="str">
        <f>IFERROR(BV45*'Energy &amp; GHG'!$X$28,"-")</f>
        <v>-</v>
      </c>
      <c r="BR45" s="433" t="str">
        <f>IFERROR(BV45*'Energy &amp; GHG'!$Y$28,"-")</f>
        <v>-</v>
      </c>
      <c r="BS45" s="434" t="str">
        <f>IFERROR(BV45*'Energy &amp; GHG'!$Z$28,"-")</f>
        <v>-</v>
      </c>
      <c r="BT45" s="435" t="str">
        <f>IF(SUMIF(Processwise_energy_distribution!$B$15:$B$68,$B45,Processwise_energy_distribution!BT$15:BT$69)=0,"-",SUMIF(Processwise_energy_distribution!$B$15:$B$68,$B45,Processwise_energy_distribution!BT$15:BT$69))</f>
        <v>-</v>
      </c>
      <c r="BU45" s="435" t="str">
        <f>IF(SUMIF(Processwise_energy_distribution!$B$15:$B$68,$B45,Processwise_energy_distribution!BU$15:BU$69)=0,"-",SUMIF(Processwise_energy_distribution!$B$15:$B$68,$B45,Processwise_energy_distribution!BU$15:BU$69))</f>
        <v>-</v>
      </c>
      <c r="BV45" s="436" t="str">
        <f>IF(SUMIF(Processwise_energy_distribution!$B$15:$B$68,$B45,Processwise_energy_distribution!BV$15:BV$69)=0,"-",SUMIF(Processwise_energy_distribution!$B$15:$B$68,$B45,Processwise_energy_distribution!BV$15:BV$69))</f>
        <v>-</v>
      </c>
      <c r="BW45" s="438" t="str">
        <f t="shared" ref="BW45:CA45" si="35">IF(SUM(C45,I45,O45,U45,AA45,AG45,AM45,AS45,AY45,BE45,BK45,BQ45)=0,"-",SUM(C45,I45,O45,U45,AA45,AG45,AM45,AS45,AY45,BE45,BK45,BQ45))</f>
        <v>-</v>
      </c>
      <c r="BX45" s="433" t="str">
        <f t="shared" si="35"/>
        <v>-</v>
      </c>
      <c r="BY45" s="434" t="str">
        <f t="shared" si="35"/>
        <v>-</v>
      </c>
      <c r="BZ45" s="439" t="str">
        <f t="shared" si="35"/>
        <v>-</v>
      </c>
      <c r="CA45" s="440" t="str">
        <f t="shared" si="35"/>
        <v>-</v>
      </c>
      <c r="CB45" s="441" t="str">
        <f t="shared" si="1"/>
        <v>-</v>
      </c>
      <c r="CC45" s="442" t="str">
        <f t="shared" si="2"/>
        <v>-</v>
      </c>
      <c r="CD45" s="443" t="str">
        <f t="shared" si="3"/>
        <v>-</v>
      </c>
      <c r="CE45" s="444" t="str">
        <f t="shared" si="4"/>
        <v>-</v>
      </c>
      <c r="CF45" s="445" t="str">
        <f t="shared" si="5"/>
        <v>-</v>
      </c>
      <c r="CG45" s="412"/>
      <c r="CH45" s="412"/>
      <c r="CI45" s="412"/>
      <c r="CJ45" s="412"/>
      <c r="CK45" s="412"/>
    </row>
    <row r="46" spans="1:89" ht="15">
      <c r="A46" s="1064">
        <v>32</v>
      </c>
      <c r="B46" s="1065"/>
      <c r="C46" s="432" t="str">
        <f>IF(IFERROR(H46*'Energy &amp; GHG'!$X$17,"-")=0,"-",IFERROR(H46*'Energy &amp; GHG'!$X$17,"-"))</f>
        <v>-</v>
      </c>
      <c r="D46" s="433" t="str">
        <f>IF(IFERROR(H46*'Energy &amp; GHG'!$Y$17,"-")=0,"-",IFERROR(H46*'Energy &amp; GHG'!$Y$17,"-"))</f>
        <v>-</v>
      </c>
      <c r="E46" s="434" t="str">
        <f>IFERROR(H46*'Energy &amp; GHG'!$Z$17,"-")</f>
        <v>-</v>
      </c>
      <c r="F46" s="435" t="str">
        <f>IF(SUMIF(Processwise_energy_distribution!$B$15:$B$68,$B46,Processwise_energy_distribution!F$15:F$69)=0,"-",SUMIF(Processwise_energy_distribution!$B$15:$B$68,$B46,Processwise_energy_distribution!F$15:F$69))</f>
        <v>-</v>
      </c>
      <c r="G46" s="435" t="str">
        <f>IF(SUMIF(Processwise_energy_distribution!$B$15:$B$68,$B46,Processwise_energy_distribution!G$15:G$69)=0,"-",SUMIF(Processwise_energy_distribution!$B$15:$B$68,$B46,Processwise_energy_distribution!G$15:G$69))</f>
        <v>-</v>
      </c>
      <c r="H46" s="436" t="str">
        <f>IF(SUMIF(Processwise_energy_distribution!$B$15:$B$68,$B46,Processwise_energy_distribution!H$15:H$69)=0,"-",SUMIF(Processwise_energy_distribution!$B$15:$B$68,$B46,Processwise_energy_distribution!H$15:H$69))</f>
        <v>-</v>
      </c>
      <c r="I46" s="432" t="str">
        <f>IFERROR(N46*'Energy &amp; GHG'!$X$18,"-")</f>
        <v>-</v>
      </c>
      <c r="J46" s="433" t="str">
        <f>IFERROR(N46*'Energy &amp; GHG'!$Y$18,"-")</f>
        <v>-</v>
      </c>
      <c r="K46" s="434" t="str">
        <f>IFERROR(N46*'Energy &amp; GHG'!$Z$18,"-")</f>
        <v>-</v>
      </c>
      <c r="L46" s="435" t="str">
        <f>IF(SUMIF(Processwise_energy_distribution!$B$15:$B$68,$B46,Processwise_energy_distribution!L$15:L$69)=0,"-",SUMIF(Processwise_energy_distribution!$B$15:$B$68,$B46,Processwise_energy_distribution!L$15:L$69))</f>
        <v>-</v>
      </c>
      <c r="M46" s="435" t="str">
        <f>IF(SUMIF(Processwise_energy_distribution!$B$15:$B$68,$B46,Processwise_energy_distribution!M$15:M$69)=0,"-",SUMIF(Processwise_energy_distribution!$B$15:$B$68,$B46,Processwise_energy_distribution!M$15:M$69))</f>
        <v>-</v>
      </c>
      <c r="N46" s="436" t="str">
        <f>IF(SUMIF(Processwise_energy_distribution!$B$15:$B$68,$B46,Processwise_energy_distribution!N$15:N$69)=0,"-",SUMIF(Processwise_energy_distribution!$B$15:$B$68,$B46,Processwise_energy_distribution!N$15:N$69))</f>
        <v>-</v>
      </c>
      <c r="O46" s="432" t="str">
        <f>IFERROR(T46*'Energy &amp; GHG'!$X$19,"-")</f>
        <v>-</v>
      </c>
      <c r="P46" s="433" t="str">
        <f>IFERROR(T46*'Energy &amp; GHG'!$Y$19,"-")</f>
        <v>-</v>
      </c>
      <c r="Q46" s="434" t="str">
        <f>IFERROR(T46*'Energy &amp; GHG'!$Z$19,"-")</f>
        <v>-</v>
      </c>
      <c r="R46" s="435" t="str">
        <f>IF(SUMIF(Processwise_energy_distribution!$B$15:$B$68,$B46,Processwise_energy_distribution!R$15:R$69)=0,"-",SUMIF(Processwise_energy_distribution!$B$15:$B$68,$B46,Processwise_energy_distribution!R$15:R$69))</f>
        <v>-</v>
      </c>
      <c r="S46" s="435" t="str">
        <f>IF(SUMIF(Processwise_energy_distribution!$B$15:$B$68,$B46,Processwise_energy_distribution!S$15:S$69)=0,"-",SUMIF(Processwise_energy_distribution!$B$15:$B$68,$B46,Processwise_energy_distribution!S$15:S$69))</f>
        <v>-</v>
      </c>
      <c r="T46" s="436" t="str">
        <f>IF(SUMIF(Processwise_energy_distribution!$B$15:$B$68,$B46,Processwise_energy_distribution!T$15:T$69)=0,"-",SUMIF(Processwise_energy_distribution!$B$15:$B$68,$B46,Processwise_energy_distribution!T$15:T$69))</f>
        <v>-</v>
      </c>
      <c r="U46" s="432" t="str">
        <f>IFERROR(Z46*'Energy &amp; GHG'!$X$20,"-")</f>
        <v>-</v>
      </c>
      <c r="V46" s="433" t="str">
        <f>IFERROR(Z46*'Energy &amp; GHG'!$Y$20,"-")</f>
        <v>-</v>
      </c>
      <c r="W46" s="434" t="str">
        <f>IFERROR(Z46*'Energy &amp; GHG'!$Z$20,"-")</f>
        <v>-</v>
      </c>
      <c r="X46" s="435" t="str">
        <f>IF(SUMIF(Processwise_energy_distribution!$B$15:$B$68,$B46,Processwise_energy_distribution!X$15:X$69)=0,"-",SUMIF(Processwise_energy_distribution!$B$15:$B$68,$B46,Processwise_energy_distribution!X$15:X$69))</f>
        <v>-</v>
      </c>
      <c r="Y46" s="435" t="str">
        <f>IF(SUMIF(Processwise_energy_distribution!$B$15:$B$68,$B46,Processwise_energy_distribution!Y$15:Y$69)=0,"-",SUMIF(Processwise_energy_distribution!$B$15:$B$68,$B46,Processwise_energy_distribution!Y$15:Y$69))</f>
        <v>-</v>
      </c>
      <c r="Z46" s="436" t="str">
        <f>IF(SUMIF(Processwise_energy_distribution!$B$15:$B$68,$B46,Processwise_energy_distribution!Z$15:Z$69)=0,"-",SUMIF(Processwise_energy_distribution!$B$15:$B$68,$B46,Processwise_energy_distribution!Z$15:Z$69))</f>
        <v>-</v>
      </c>
      <c r="AA46" s="432" t="str">
        <f>IFERROR(AF46*'Energy &amp; GHG'!$X$21,"-")</f>
        <v>-</v>
      </c>
      <c r="AB46" s="433" t="str">
        <f>IFERROR(AF46*'Energy &amp; GHG'!$Y$21,"-")</f>
        <v>-</v>
      </c>
      <c r="AC46" s="434" t="str">
        <f>IFERROR(AF46*'Energy &amp; GHG'!$Z$21,"-")</f>
        <v>-</v>
      </c>
      <c r="AD46" s="435" t="str">
        <f>IF(SUMIF(Processwise_energy_distribution!$B$15:$B$68,$B46,Processwise_energy_distribution!AD$15:AD$69)=0,"-",SUMIF(Processwise_energy_distribution!$B$15:$B$68,$B46,Processwise_energy_distribution!AD$15:AD$69))</f>
        <v>-</v>
      </c>
      <c r="AE46" s="435" t="str">
        <f>IF(SUMIF(Processwise_energy_distribution!$B$15:$B$68,$B46,Processwise_energy_distribution!AE$15:AE$69)=0,"-",SUMIF(Processwise_energy_distribution!$B$15:$B$68,$B46,Processwise_energy_distribution!AE$15:AE$69))</f>
        <v>-</v>
      </c>
      <c r="AF46" s="436" t="str">
        <f>IF(SUMIF(Processwise_energy_distribution!$B$15:$B$68,$B46,Processwise_energy_distribution!AF$15:AF$69)=0,"-",SUMIF(Processwise_energy_distribution!$B$15:$B$68,$B46,Processwise_energy_distribution!AF$15:AF$69))</f>
        <v>-</v>
      </c>
      <c r="AG46" s="432" t="str">
        <f>IFERROR(AL46*'Energy &amp; GHG'!$X$22,"-")</f>
        <v>-</v>
      </c>
      <c r="AH46" s="433" t="str">
        <f>IFERROR(AL46*'Energy &amp; GHG'!$Y$22,"-")</f>
        <v>-</v>
      </c>
      <c r="AI46" s="434" t="str">
        <f>IFERROR(AL46*'Energy &amp; GHG'!$Z$22,"-")</f>
        <v>-</v>
      </c>
      <c r="AJ46" s="435" t="str">
        <f>IF(SUMIF(Processwise_energy_distribution!$B$15:$B$68,$B46,Processwise_energy_distribution!AJ$15:AJ$69)=0,"-",SUMIF(Processwise_energy_distribution!$B$15:$B$68,$B46,Processwise_energy_distribution!AJ$15:AJ$69))</f>
        <v>-</v>
      </c>
      <c r="AK46" s="435" t="str">
        <f>IF(SUMIF(Processwise_energy_distribution!$B$15:$B$68,$B46,Processwise_energy_distribution!AK$15:AK$69)=0,"-",SUMIF(Processwise_energy_distribution!$B$15:$B$68,$B46,Processwise_energy_distribution!AK$15:AK$69))</f>
        <v>-</v>
      </c>
      <c r="AL46" s="436" t="str">
        <f>IF(SUMIF(Processwise_energy_distribution!$B$15:$B$68,$B46,Processwise_energy_distribution!AL$15:AL$69)=0,"-",SUMIF(Processwise_energy_distribution!$B$15:$B$68,$B46,Processwise_energy_distribution!AL$15:AL$69))</f>
        <v>-</v>
      </c>
      <c r="AM46" s="432" t="str">
        <f>IFERROR(AR46*'Energy &amp; GHG'!$X$23,"-")</f>
        <v>-</v>
      </c>
      <c r="AN46" s="433" t="str">
        <f>IFERROR(AR46*'Energy &amp; GHG'!$Y$23,"-")</f>
        <v>-</v>
      </c>
      <c r="AO46" s="434" t="str">
        <f>IFERROR(AR46*'Energy &amp; GHG'!$Z$23,"-")</f>
        <v>-</v>
      </c>
      <c r="AP46" s="435" t="str">
        <f>IF(SUMIF(Processwise_energy_distribution!$B$15:$B$68,$B46,Processwise_energy_distribution!AP$15:AP$69)=0,"-",SUMIF(Processwise_energy_distribution!$B$15:$B$68,$B46,Processwise_energy_distribution!AP$15:AP$69))</f>
        <v>-</v>
      </c>
      <c r="AQ46" s="435" t="str">
        <f>IF(SUMIF(Processwise_energy_distribution!$B$15:$B$68,$B46,Processwise_energy_distribution!AQ$15:AQ$69)=0,"-",SUMIF(Processwise_energy_distribution!$B$15:$B$68,$B46,Processwise_energy_distribution!AQ$15:AQ$69))</f>
        <v>-</v>
      </c>
      <c r="AR46" s="436" t="str">
        <f>IF(SUMIF(Processwise_energy_distribution!$B$15:$B$68,$B46,Processwise_energy_distribution!AR$15:AR$69)=0,"-",SUMIF(Processwise_energy_distribution!$B$15:$B$68,$B46,Processwise_energy_distribution!AR$15:AR$69))</f>
        <v>-</v>
      </c>
      <c r="AS46" s="432" t="str">
        <f>IFERROR(AX46*'Energy &amp; GHG'!$X$24,"-")</f>
        <v>-</v>
      </c>
      <c r="AT46" s="433" t="str">
        <f>IFERROR(AX46*'Energy &amp; GHG'!$Y$24,"-")</f>
        <v>-</v>
      </c>
      <c r="AU46" s="434" t="str">
        <f>IFERROR(AX46*'Energy &amp; GHG'!$Z$24,"-")</f>
        <v>-</v>
      </c>
      <c r="AV46" s="435" t="str">
        <f>IF(SUMIF(Processwise_energy_distribution!$B$15:$B$68,$B46,Processwise_energy_distribution!AV$15:AV$69)=0,"-",SUMIF(Processwise_energy_distribution!$B$15:$B$68,$B46,Processwise_energy_distribution!AV$15:AV$69))</f>
        <v>-</v>
      </c>
      <c r="AW46" s="435" t="str">
        <f>IF(SUMIF(Processwise_energy_distribution!$B$15:$B$68,$B46,Processwise_energy_distribution!AW$15:AW$69)=0,"-",SUMIF(Processwise_energy_distribution!$B$15:$B$68,$B46,Processwise_energy_distribution!AW$15:AW$69))</f>
        <v>-</v>
      </c>
      <c r="AX46" s="436" t="str">
        <f>IF(SUMIF(Processwise_energy_distribution!$B$15:$B$68,$B46,Processwise_energy_distribution!AX$15:AX$69)=0,"-",SUMIF(Processwise_energy_distribution!$B$15:$B$68,$B46,Processwise_energy_distribution!AX$15:AX$69))</f>
        <v>-</v>
      </c>
      <c r="AY46" s="432" t="str">
        <f>IFERROR(BD46*'Energy &amp; GHG'!$X$25,"-")</f>
        <v>-</v>
      </c>
      <c r="AZ46" s="433" t="str">
        <f>IFERROR(BD46*'Energy &amp; GHG'!$Y$25,"-")</f>
        <v>-</v>
      </c>
      <c r="BA46" s="434" t="str">
        <f>IFERROR(BD46*'Energy &amp; GHG'!$Z$25,"-")</f>
        <v>-</v>
      </c>
      <c r="BB46" s="435" t="str">
        <f>IF(SUMIF(Processwise_energy_distribution!$B$15:$B$68,$B46,Processwise_energy_distribution!BB$15:BB$69)=0,"-",SUMIF(Processwise_energy_distribution!$B$15:$B$68,$B46,Processwise_energy_distribution!BB$15:BB$69))</f>
        <v>-</v>
      </c>
      <c r="BC46" s="435" t="str">
        <f>IF(SUMIF(Processwise_energy_distribution!$B$15:$B$68,$B46,Processwise_energy_distribution!BC$15:BC$69)=0,"-",SUMIF(Processwise_energy_distribution!$B$15:$B$68,$B46,Processwise_energy_distribution!BC$15:BC$69))</f>
        <v>-</v>
      </c>
      <c r="BD46" s="436" t="str">
        <f>IF(SUMIF(Processwise_energy_distribution!$B$15:$B$68,$B46,Processwise_energy_distribution!BD$15:BD$69)=0,"-",SUMIF(Processwise_energy_distribution!$B$15:$B$68,$B46,Processwise_energy_distribution!BD$15:BD$69))</f>
        <v>-</v>
      </c>
      <c r="BE46" s="432" t="str">
        <f>IFERROR(BJ46*'Energy &amp; GHG'!$X$26,"-")</f>
        <v>-</v>
      </c>
      <c r="BF46" s="433" t="str">
        <f>IFERROR(BJ46*'Energy &amp; GHG'!$Y$26,"-")</f>
        <v>-</v>
      </c>
      <c r="BG46" s="434" t="str">
        <f>IFERROR(BJ46*'Energy &amp; GHG'!$Z$26,"-")</f>
        <v>-</v>
      </c>
      <c r="BH46" s="435" t="str">
        <f>IF(SUMIF(Processwise_energy_distribution!$B$15:$B$68,$B46,Processwise_energy_distribution!BH$15:BH$69)=0,"-",SUMIF(Processwise_energy_distribution!$B$15:$B$68,$B46,Processwise_energy_distribution!BH$15:BH$69))</f>
        <v>-</v>
      </c>
      <c r="BI46" s="435" t="str">
        <f>IF(SUMIF(Processwise_energy_distribution!$B$15:$B$68,$B46,Processwise_energy_distribution!BI$15:BI$69)=0,"-",SUMIF(Processwise_energy_distribution!$B$15:$B$68,$B46,Processwise_energy_distribution!BI$15:BI$69))</f>
        <v>-</v>
      </c>
      <c r="BJ46" s="436" t="str">
        <f>IF(SUMIF(Processwise_energy_distribution!$B$15:$B$68,$B46,Processwise_energy_distribution!BJ$15:BJ$69)=0,"-",SUMIF(Processwise_energy_distribution!$B$15:$B$68,$B46,Processwise_energy_distribution!BJ$15:BJ$69))</f>
        <v>-</v>
      </c>
      <c r="BK46" s="432" t="str">
        <f>IFERROR(BP46*'Energy &amp; GHG'!$X$27,"-")</f>
        <v>-</v>
      </c>
      <c r="BL46" s="433" t="str">
        <f>IFERROR(BP46*'Energy &amp; GHG'!$Y$27,"-")</f>
        <v>-</v>
      </c>
      <c r="BM46" s="434" t="str">
        <f>IFERROR(BP46*'Energy &amp; GHG'!$Z$27,"-")</f>
        <v>-</v>
      </c>
      <c r="BN46" s="435" t="str">
        <f>IF(SUMIF(Processwise_energy_distribution!$B$15:$B$68,$B46,Processwise_energy_distribution!BN$15:BN$69)=0,"-",SUMIF(Processwise_energy_distribution!$B$15:$B$68,$B46,Processwise_energy_distribution!BN$15:BN$69))</f>
        <v>-</v>
      </c>
      <c r="BO46" s="435" t="str">
        <f>IF(SUMIF(Processwise_energy_distribution!$B$15:$B$68,$B46,Processwise_energy_distribution!BO$15:BO$69)=0,"-",SUMIF(Processwise_energy_distribution!$B$15:$B$68,$B46,Processwise_energy_distribution!BO$15:BO$69))</f>
        <v>-</v>
      </c>
      <c r="BP46" s="436" t="str">
        <f>IF(SUMIF(Processwise_energy_distribution!$B$15:$B$68,$B46,Processwise_energy_distribution!BP$15:BP$69)=0,"-",SUMIF(Processwise_energy_distribution!$B$15:$B$68,$B46,Processwise_energy_distribution!BP$15:BP$69))</f>
        <v>-</v>
      </c>
      <c r="BQ46" s="432" t="str">
        <f>IFERROR(BV46*'Energy &amp; GHG'!$X$28,"-")</f>
        <v>-</v>
      </c>
      <c r="BR46" s="433" t="str">
        <f>IFERROR(BV46*'Energy &amp; GHG'!$Y$28,"-")</f>
        <v>-</v>
      </c>
      <c r="BS46" s="434" t="str">
        <f>IFERROR(BV46*'Energy &amp; GHG'!$Z$28,"-")</f>
        <v>-</v>
      </c>
      <c r="BT46" s="435" t="str">
        <f>IF(SUMIF(Processwise_energy_distribution!$B$15:$B$68,$B46,Processwise_energy_distribution!BT$15:BT$69)=0,"-",SUMIF(Processwise_energy_distribution!$B$15:$B$68,$B46,Processwise_energy_distribution!BT$15:BT$69))</f>
        <v>-</v>
      </c>
      <c r="BU46" s="435" t="str">
        <f>IF(SUMIF(Processwise_energy_distribution!$B$15:$B$68,$B46,Processwise_energy_distribution!BU$15:BU$69)=0,"-",SUMIF(Processwise_energy_distribution!$B$15:$B$68,$B46,Processwise_energy_distribution!BU$15:BU$69))</f>
        <v>-</v>
      </c>
      <c r="BV46" s="436" t="str">
        <f>IF(SUMIF(Processwise_energy_distribution!$B$15:$B$68,$B46,Processwise_energy_distribution!BV$15:BV$69)=0,"-",SUMIF(Processwise_energy_distribution!$B$15:$B$68,$B46,Processwise_energy_distribution!BV$15:BV$69))</f>
        <v>-</v>
      </c>
      <c r="BW46" s="438" t="str">
        <f t="shared" ref="BW46:CA46" si="36">IF(SUM(C46,I46,O46,U46,AA46,AG46,AM46,AS46,AY46,BE46,BK46,BQ46)=0,"-",SUM(C46,I46,O46,U46,AA46,AG46,AM46,AS46,AY46,BE46,BK46,BQ46))</f>
        <v>-</v>
      </c>
      <c r="BX46" s="433" t="str">
        <f t="shared" si="36"/>
        <v>-</v>
      </c>
      <c r="BY46" s="434" t="str">
        <f t="shared" si="36"/>
        <v>-</v>
      </c>
      <c r="BZ46" s="439" t="str">
        <f t="shared" si="36"/>
        <v>-</v>
      </c>
      <c r="CA46" s="440" t="str">
        <f t="shared" si="36"/>
        <v>-</v>
      </c>
      <c r="CB46" s="441" t="str">
        <f t="shared" si="1"/>
        <v>-</v>
      </c>
      <c r="CC46" s="442" t="str">
        <f t="shared" si="2"/>
        <v>-</v>
      </c>
      <c r="CD46" s="443" t="str">
        <f t="shared" si="3"/>
        <v>-</v>
      </c>
      <c r="CE46" s="444" t="str">
        <f t="shared" si="4"/>
        <v>-</v>
      </c>
      <c r="CF46" s="445" t="str">
        <f t="shared" si="5"/>
        <v>-</v>
      </c>
      <c r="CG46" s="412"/>
      <c r="CH46" s="412"/>
      <c r="CI46" s="412"/>
      <c r="CJ46" s="412"/>
      <c r="CK46" s="412"/>
    </row>
    <row r="47" spans="1:89" ht="15">
      <c r="A47" s="1066">
        <v>33</v>
      </c>
      <c r="B47" s="1065"/>
      <c r="C47" s="432" t="str">
        <f>IF(IFERROR(H47*'Energy &amp; GHG'!$X$17,"-")=0,"-",IFERROR(H47*'Energy &amp; GHG'!$X$17,"-"))</f>
        <v>-</v>
      </c>
      <c r="D47" s="433" t="str">
        <f>IF(IFERROR(H47*'Energy &amp; GHG'!$Y$17,"-")=0,"-",IFERROR(H47*'Energy &amp; GHG'!$Y$17,"-"))</f>
        <v>-</v>
      </c>
      <c r="E47" s="434" t="str">
        <f>IFERROR(H47*'Energy &amp; GHG'!$Z$17,"-")</f>
        <v>-</v>
      </c>
      <c r="F47" s="435" t="str">
        <f>IF(SUMIF(Processwise_energy_distribution!$B$15:$B$68,$B47,Processwise_energy_distribution!F$15:F$69)=0,"-",SUMIF(Processwise_energy_distribution!$B$15:$B$68,$B47,Processwise_energy_distribution!F$15:F$69))</f>
        <v>-</v>
      </c>
      <c r="G47" s="435" t="str">
        <f>IF(SUMIF(Processwise_energy_distribution!$B$15:$B$68,$B47,Processwise_energy_distribution!G$15:G$69)=0,"-",SUMIF(Processwise_energy_distribution!$B$15:$B$68,$B47,Processwise_energy_distribution!G$15:G$69))</f>
        <v>-</v>
      </c>
      <c r="H47" s="436" t="str">
        <f>IF(SUMIF(Processwise_energy_distribution!$B$15:$B$68,$B47,Processwise_energy_distribution!H$15:H$69)=0,"-",SUMIF(Processwise_energy_distribution!$B$15:$B$68,$B47,Processwise_energy_distribution!H$15:H$69))</f>
        <v>-</v>
      </c>
      <c r="I47" s="432" t="str">
        <f>IFERROR(N47*'Energy &amp; GHG'!$X$18,"-")</f>
        <v>-</v>
      </c>
      <c r="J47" s="433" t="str">
        <f>IFERROR(N47*'Energy &amp; GHG'!$Y$18,"-")</f>
        <v>-</v>
      </c>
      <c r="K47" s="434" t="str">
        <f>IFERROR(N47*'Energy &amp; GHG'!$Z$18,"-")</f>
        <v>-</v>
      </c>
      <c r="L47" s="435" t="str">
        <f>IF(SUMIF(Processwise_energy_distribution!$B$15:$B$68,$B47,Processwise_energy_distribution!L$15:L$69)=0,"-",SUMIF(Processwise_energy_distribution!$B$15:$B$68,$B47,Processwise_energy_distribution!L$15:L$69))</f>
        <v>-</v>
      </c>
      <c r="M47" s="435" t="str">
        <f>IF(SUMIF(Processwise_energy_distribution!$B$15:$B$68,$B47,Processwise_energy_distribution!M$15:M$69)=0,"-",SUMIF(Processwise_energy_distribution!$B$15:$B$68,$B47,Processwise_energy_distribution!M$15:M$69))</f>
        <v>-</v>
      </c>
      <c r="N47" s="436" t="str">
        <f>IF(SUMIF(Processwise_energy_distribution!$B$15:$B$68,$B47,Processwise_energy_distribution!N$15:N$69)=0,"-",SUMIF(Processwise_energy_distribution!$B$15:$B$68,$B47,Processwise_energy_distribution!N$15:N$69))</f>
        <v>-</v>
      </c>
      <c r="O47" s="432" t="str">
        <f>IFERROR(T47*'Energy &amp; GHG'!$X$19,"-")</f>
        <v>-</v>
      </c>
      <c r="P47" s="433" t="str">
        <f>IFERROR(T47*'Energy &amp; GHG'!$Y$19,"-")</f>
        <v>-</v>
      </c>
      <c r="Q47" s="434" t="str">
        <f>IFERROR(T47*'Energy &amp; GHG'!$Z$19,"-")</f>
        <v>-</v>
      </c>
      <c r="R47" s="435" t="str">
        <f>IF(SUMIF(Processwise_energy_distribution!$B$15:$B$68,$B47,Processwise_energy_distribution!R$15:R$69)=0,"-",SUMIF(Processwise_energy_distribution!$B$15:$B$68,$B47,Processwise_energy_distribution!R$15:R$69))</f>
        <v>-</v>
      </c>
      <c r="S47" s="435" t="str">
        <f>IF(SUMIF(Processwise_energy_distribution!$B$15:$B$68,$B47,Processwise_energy_distribution!S$15:S$69)=0,"-",SUMIF(Processwise_energy_distribution!$B$15:$B$68,$B47,Processwise_energy_distribution!S$15:S$69))</f>
        <v>-</v>
      </c>
      <c r="T47" s="436" t="str">
        <f>IF(SUMIF(Processwise_energy_distribution!$B$15:$B$68,$B47,Processwise_energy_distribution!T$15:T$69)=0,"-",SUMIF(Processwise_energy_distribution!$B$15:$B$68,$B47,Processwise_energy_distribution!T$15:T$69))</f>
        <v>-</v>
      </c>
      <c r="U47" s="432" t="str">
        <f>IFERROR(Z47*'Energy &amp; GHG'!$X$20,"-")</f>
        <v>-</v>
      </c>
      <c r="V47" s="433" t="str">
        <f>IFERROR(Z47*'Energy &amp; GHG'!$Y$20,"-")</f>
        <v>-</v>
      </c>
      <c r="W47" s="434" t="str">
        <f>IFERROR(Z47*'Energy &amp; GHG'!$Z$20,"-")</f>
        <v>-</v>
      </c>
      <c r="X47" s="435" t="str">
        <f>IF(SUMIF(Processwise_energy_distribution!$B$15:$B$68,$B47,Processwise_energy_distribution!X$15:X$69)=0,"-",SUMIF(Processwise_energy_distribution!$B$15:$B$68,$B47,Processwise_energy_distribution!X$15:X$69))</f>
        <v>-</v>
      </c>
      <c r="Y47" s="435" t="str">
        <f>IF(SUMIF(Processwise_energy_distribution!$B$15:$B$68,$B47,Processwise_energy_distribution!Y$15:Y$69)=0,"-",SUMIF(Processwise_energy_distribution!$B$15:$B$68,$B47,Processwise_energy_distribution!Y$15:Y$69))</f>
        <v>-</v>
      </c>
      <c r="Z47" s="436" t="str">
        <f>IF(SUMIF(Processwise_energy_distribution!$B$15:$B$68,$B47,Processwise_energy_distribution!Z$15:Z$69)=0,"-",SUMIF(Processwise_energy_distribution!$B$15:$B$68,$B47,Processwise_energy_distribution!Z$15:Z$69))</f>
        <v>-</v>
      </c>
      <c r="AA47" s="432" t="str">
        <f>IFERROR(AF47*'Energy &amp; GHG'!$X$21,"-")</f>
        <v>-</v>
      </c>
      <c r="AB47" s="433" t="str">
        <f>IFERROR(AF47*'Energy &amp; GHG'!$Y$21,"-")</f>
        <v>-</v>
      </c>
      <c r="AC47" s="434" t="str">
        <f>IFERROR(AF47*'Energy &amp; GHG'!$Z$21,"-")</f>
        <v>-</v>
      </c>
      <c r="AD47" s="435" t="str">
        <f>IF(SUMIF(Processwise_energy_distribution!$B$15:$B$68,$B47,Processwise_energy_distribution!AD$15:AD$69)=0,"-",SUMIF(Processwise_energy_distribution!$B$15:$B$68,$B47,Processwise_energy_distribution!AD$15:AD$69))</f>
        <v>-</v>
      </c>
      <c r="AE47" s="435" t="str">
        <f>IF(SUMIF(Processwise_energy_distribution!$B$15:$B$68,$B47,Processwise_energy_distribution!AE$15:AE$69)=0,"-",SUMIF(Processwise_energy_distribution!$B$15:$B$68,$B47,Processwise_energy_distribution!AE$15:AE$69))</f>
        <v>-</v>
      </c>
      <c r="AF47" s="436" t="str">
        <f>IF(SUMIF(Processwise_energy_distribution!$B$15:$B$68,$B47,Processwise_energy_distribution!AF$15:AF$69)=0,"-",SUMIF(Processwise_energy_distribution!$B$15:$B$68,$B47,Processwise_energy_distribution!AF$15:AF$69))</f>
        <v>-</v>
      </c>
      <c r="AG47" s="432" t="str">
        <f>IFERROR(AL47*'Energy &amp; GHG'!$X$22,"-")</f>
        <v>-</v>
      </c>
      <c r="AH47" s="433" t="str">
        <f>IFERROR(AL47*'Energy &amp; GHG'!$Y$22,"-")</f>
        <v>-</v>
      </c>
      <c r="AI47" s="434" t="str">
        <f>IFERROR(AL47*'Energy &amp; GHG'!$Z$22,"-")</f>
        <v>-</v>
      </c>
      <c r="AJ47" s="435" t="str">
        <f>IF(SUMIF(Processwise_energy_distribution!$B$15:$B$68,$B47,Processwise_energy_distribution!AJ$15:AJ$69)=0,"-",SUMIF(Processwise_energy_distribution!$B$15:$B$68,$B47,Processwise_energy_distribution!AJ$15:AJ$69))</f>
        <v>-</v>
      </c>
      <c r="AK47" s="435" t="str">
        <f>IF(SUMIF(Processwise_energy_distribution!$B$15:$B$68,$B47,Processwise_energy_distribution!AK$15:AK$69)=0,"-",SUMIF(Processwise_energy_distribution!$B$15:$B$68,$B47,Processwise_energy_distribution!AK$15:AK$69))</f>
        <v>-</v>
      </c>
      <c r="AL47" s="436" t="str">
        <f>IF(SUMIF(Processwise_energy_distribution!$B$15:$B$68,$B47,Processwise_energy_distribution!AL$15:AL$69)=0,"-",SUMIF(Processwise_energy_distribution!$B$15:$B$68,$B47,Processwise_energy_distribution!AL$15:AL$69))</f>
        <v>-</v>
      </c>
      <c r="AM47" s="432" t="str">
        <f>IFERROR(AR47*'Energy &amp; GHG'!$X$23,"-")</f>
        <v>-</v>
      </c>
      <c r="AN47" s="433" t="str">
        <f>IFERROR(AR47*'Energy &amp; GHG'!$Y$23,"-")</f>
        <v>-</v>
      </c>
      <c r="AO47" s="434" t="str">
        <f>IFERROR(AR47*'Energy &amp; GHG'!$Z$23,"-")</f>
        <v>-</v>
      </c>
      <c r="AP47" s="435" t="str">
        <f>IF(SUMIF(Processwise_energy_distribution!$B$15:$B$68,$B47,Processwise_energy_distribution!AP$15:AP$69)=0,"-",SUMIF(Processwise_energy_distribution!$B$15:$B$68,$B47,Processwise_energy_distribution!AP$15:AP$69))</f>
        <v>-</v>
      </c>
      <c r="AQ47" s="435" t="str">
        <f>IF(SUMIF(Processwise_energy_distribution!$B$15:$B$68,$B47,Processwise_energy_distribution!AQ$15:AQ$69)=0,"-",SUMIF(Processwise_energy_distribution!$B$15:$B$68,$B47,Processwise_energy_distribution!AQ$15:AQ$69))</f>
        <v>-</v>
      </c>
      <c r="AR47" s="436" t="str">
        <f>IF(SUMIF(Processwise_energy_distribution!$B$15:$B$68,$B47,Processwise_energy_distribution!AR$15:AR$69)=0,"-",SUMIF(Processwise_energy_distribution!$B$15:$B$68,$B47,Processwise_energy_distribution!AR$15:AR$69))</f>
        <v>-</v>
      </c>
      <c r="AS47" s="432" t="str">
        <f>IFERROR(AX47*'Energy &amp; GHG'!$X$24,"-")</f>
        <v>-</v>
      </c>
      <c r="AT47" s="433" t="str">
        <f>IFERROR(AX47*'Energy &amp; GHG'!$Y$24,"-")</f>
        <v>-</v>
      </c>
      <c r="AU47" s="434" t="str">
        <f>IFERROR(AX47*'Energy &amp; GHG'!$Z$24,"-")</f>
        <v>-</v>
      </c>
      <c r="AV47" s="435" t="str">
        <f>IF(SUMIF(Processwise_energy_distribution!$B$15:$B$68,$B47,Processwise_energy_distribution!AV$15:AV$69)=0,"-",SUMIF(Processwise_energy_distribution!$B$15:$B$68,$B47,Processwise_energy_distribution!AV$15:AV$69))</f>
        <v>-</v>
      </c>
      <c r="AW47" s="435" t="str">
        <f>IF(SUMIF(Processwise_energy_distribution!$B$15:$B$68,$B47,Processwise_energy_distribution!AW$15:AW$69)=0,"-",SUMIF(Processwise_energy_distribution!$B$15:$B$68,$B47,Processwise_energy_distribution!AW$15:AW$69))</f>
        <v>-</v>
      </c>
      <c r="AX47" s="436" t="str">
        <f>IF(SUMIF(Processwise_energy_distribution!$B$15:$B$68,$B47,Processwise_energy_distribution!AX$15:AX$69)=0,"-",SUMIF(Processwise_energy_distribution!$B$15:$B$68,$B47,Processwise_energy_distribution!AX$15:AX$69))</f>
        <v>-</v>
      </c>
      <c r="AY47" s="432" t="str">
        <f>IFERROR(BD47*'Energy &amp; GHG'!$X$25,"-")</f>
        <v>-</v>
      </c>
      <c r="AZ47" s="433" t="str">
        <f>IFERROR(BD47*'Energy &amp; GHG'!$Y$25,"-")</f>
        <v>-</v>
      </c>
      <c r="BA47" s="434" t="str">
        <f>IFERROR(BD47*'Energy &amp; GHG'!$Z$25,"-")</f>
        <v>-</v>
      </c>
      <c r="BB47" s="435" t="str">
        <f>IF(SUMIF(Processwise_energy_distribution!$B$15:$B$68,$B47,Processwise_energy_distribution!BB$15:BB$69)=0,"-",SUMIF(Processwise_energy_distribution!$B$15:$B$68,$B47,Processwise_energy_distribution!BB$15:BB$69))</f>
        <v>-</v>
      </c>
      <c r="BC47" s="435" t="str">
        <f>IF(SUMIF(Processwise_energy_distribution!$B$15:$B$68,$B47,Processwise_energy_distribution!BC$15:BC$69)=0,"-",SUMIF(Processwise_energy_distribution!$B$15:$B$68,$B47,Processwise_energy_distribution!BC$15:BC$69))</f>
        <v>-</v>
      </c>
      <c r="BD47" s="436" t="str">
        <f>IF(SUMIF(Processwise_energy_distribution!$B$15:$B$68,$B47,Processwise_energy_distribution!BD$15:BD$69)=0,"-",SUMIF(Processwise_energy_distribution!$B$15:$B$68,$B47,Processwise_energy_distribution!BD$15:BD$69))</f>
        <v>-</v>
      </c>
      <c r="BE47" s="432" t="str">
        <f>IFERROR(BJ47*'Energy &amp; GHG'!$X$26,"-")</f>
        <v>-</v>
      </c>
      <c r="BF47" s="433" t="str">
        <f>IFERROR(BJ47*'Energy &amp; GHG'!$Y$26,"-")</f>
        <v>-</v>
      </c>
      <c r="BG47" s="434" t="str">
        <f>IFERROR(BJ47*'Energy &amp; GHG'!$Z$26,"-")</f>
        <v>-</v>
      </c>
      <c r="BH47" s="435" t="str">
        <f>IF(SUMIF(Processwise_energy_distribution!$B$15:$B$68,$B47,Processwise_energy_distribution!BH$15:BH$69)=0,"-",SUMIF(Processwise_energy_distribution!$B$15:$B$68,$B47,Processwise_energy_distribution!BH$15:BH$69))</f>
        <v>-</v>
      </c>
      <c r="BI47" s="435" t="str">
        <f>IF(SUMIF(Processwise_energy_distribution!$B$15:$B$68,$B47,Processwise_energy_distribution!BI$15:BI$69)=0,"-",SUMIF(Processwise_energy_distribution!$B$15:$B$68,$B47,Processwise_energy_distribution!BI$15:BI$69))</f>
        <v>-</v>
      </c>
      <c r="BJ47" s="436" t="str">
        <f>IF(SUMIF(Processwise_energy_distribution!$B$15:$B$68,$B47,Processwise_energy_distribution!BJ$15:BJ$69)=0,"-",SUMIF(Processwise_energy_distribution!$B$15:$B$68,$B47,Processwise_energy_distribution!BJ$15:BJ$69))</f>
        <v>-</v>
      </c>
      <c r="BK47" s="432" t="str">
        <f>IFERROR(BP47*'Energy &amp; GHG'!$X$27,"-")</f>
        <v>-</v>
      </c>
      <c r="BL47" s="433" t="str">
        <f>IFERROR(BP47*'Energy &amp; GHG'!$Y$27,"-")</f>
        <v>-</v>
      </c>
      <c r="BM47" s="434" t="str">
        <f>IFERROR(BP47*'Energy &amp; GHG'!$Z$27,"-")</f>
        <v>-</v>
      </c>
      <c r="BN47" s="435" t="str">
        <f>IF(SUMIF(Processwise_energy_distribution!$B$15:$B$68,$B47,Processwise_energy_distribution!BN$15:BN$69)=0,"-",SUMIF(Processwise_energy_distribution!$B$15:$B$68,$B47,Processwise_energy_distribution!BN$15:BN$69))</f>
        <v>-</v>
      </c>
      <c r="BO47" s="435" t="str">
        <f>IF(SUMIF(Processwise_energy_distribution!$B$15:$B$68,$B47,Processwise_energy_distribution!BO$15:BO$69)=0,"-",SUMIF(Processwise_energy_distribution!$B$15:$B$68,$B47,Processwise_energy_distribution!BO$15:BO$69))</f>
        <v>-</v>
      </c>
      <c r="BP47" s="436" t="str">
        <f>IF(SUMIF(Processwise_energy_distribution!$B$15:$B$68,$B47,Processwise_energy_distribution!BP$15:BP$69)=0,"-",SUMIF(Processwise_energy_distribution!$B$15:$B$68,$B47,Processwise_energy_distribution!BP$15:BP$69))</f>
        <v>-</v>
      </c>
      <c r="BQ47" s="432" t="str">
        <f>IFERROR(BV47*'Energy &amp; GHG'!$X$28,"-")</f>
        <v>-</v>
      </c>
      <c r="BR47" s="433" t="str">
        <f>IFERROR(BV47*'Energy &amp; GHG'!$Y$28,"-")</f>
        <v>-</v>
      </c>
      <c r="BS47" s="434" t="str">
        <f>IFERROR(BV47*'Energy &amp; GHG'!$Z$28,"-")</f>
        <v>-</v>
      </c>
      <c r="BT47" s="435" t="str">
        <f>IF(SUMIF(Processwise_energy_distribution!$B$15:$B$68,$B47,Processwise_energy_distribution!BT$15:BT$69)=0,"-",SUMIF(Processwise_energy_distribution!$B$15:$B$68,$B47,Processwise_energy_distribution!BT$15:BT$69))</f>
        <v>-</v>
      </c>
      <c r="BU47" s="435" t="str">
        <f>IF(SUMIF(Processwise_energy_distribution!$B$15:$B$68,$B47,Processwise_energy_distribution!BU$15:BU$69)=0,"-",SUMIF(Processwise_energy_distribution!$B$15:$B$68,$B47,Processwise_energy_distribution!BU$15:BU$69))</f>
        <v>-</v>
      </c>
      <c r="BV47" s="436" t="str">
        <f>IF(SUMIF(Processwise_energy_distribution!$B$15:$B$68,$B47,Processwise_energy_distribution!BV$15:BV$69)=0,"-",SUMIF(Processwise_energy_distribution!$B$15:$B$68,$B47,Processwise_energy_distribution!BV$15:BV$69))</f>
        <v>-</v>
      </c>
      <c r="BW47" s="438" t="str">
        <f t="shared" ref="BW47:CA47" si="37">IF(SUM(C47,I47,O47,U47,AA47,AG47,AM47,AS47,AY47,BE47,BK47,BQ47)=0,"-",SUM(C47,I47,O47,U47,AA47,AG47,AM47,AS47,AY47,BE47,BK47,BQ47))</f>
        <v>-</v>
      </c>
      <c r="BX47" s="433" t="str">
        <f t="shared" si="37"/>
        <v>-</v>
      </c>
      <c r="BY47" s="434" t="str">
        <f t="shared" si="37"/>
        <v>-</v>
      </c>
      <c r="BZ47" s="439" t="str">
        <f t="shared" si="37"/>
        <v>-</v>
      </c>
      <c r="CA47" s="440" t="str">
        <f t="shared" si="37"/>
        <v>-</v>
      </c>
      <c r="CB47" s="441" t="str">
        <f t="shared" si="1"/>
        <v>-</v>
      </c>
      <c r="CC47" s="442" t="str">
        <f t="shared" si="2"/>
        <v>-</v>
      </c>
      <c r="CD47" s="443" t="str">
        <f t="shared" si="3"/>
        <v>-</v>
      </c>
      <c r="CE47" s="444" t="str">
        <f t="shared" si="4"/>
        <v>-</v>
      </c>
      <c r="CF47" s="445" t="str">
        <f t="shared" si="5"/>
        <v>-</v>
      </c>
      <c r="CG47" s="412"/>
      <c r="CH47" s="412"/>
      <c r="CI47" s="412"/>
      <c r="CJ47" s="412"/>
      <c r="CK47" s="412"/>
    </row>
    <row r="48" spans="1:89" ht="15">
      <c r="A48" s="1064">
        <v>34</v>
      </c>
      <c r="B48" s="1065"/>
      <c r="C48" s="432" t="str">
        <f>IF(IFERROR(H48*'Energy &amp; GHG'!$X$17,"-")=0,"-",IFERROR(H48*'Energy &amp; GHG'!$X$17,"-"))</f>
        <v>-</v>
      </c>
      <c r="D48" s="433" t="str">
        <f>IF(IFERROR(H48*'Energy &amp; GHG'!$Y$17,"-")=0,"-",IFERROR(H48*'Energy &amp; GHG'!$Y$17,"-"))</f>
        <v>-</v>
      </c>
      <c r="E48" s="434" t="str">
        <f>IFERROR(H48*'Energy &amp; GHG'!$Z$17,"-")</f>
        <v>-</v>
      </c>
      <c r="F48" s="435" t="str">
        <f>IF(SUMIF(Processwise_energy_distribution!$B$15:$B$68,$B48,Processwise_energy_distribution!F$15:F$69)=0,"-",SUMIF(Processwise_energy_distribution!$B$15:$B$68,$B48,Processwise_energy_distribution!F$15:F$69))</f>
        <v>-</v>
      </c>
      <c r="G48" s="435" t="str">
        <f>IF(SUMIF(Processwise_energy_distribution!$B$15:$B$68,$B48,Processwise_energy_distribution!G$15:G$69)=0,"-",SUMIF(Processwise_energy_distribution!$B$15:$B$68,$B48,Processwise_energy_distribution!G$15:G$69))</f>
        <v>-</v>
      </c>
      <c r="H48" s="436" t="str">
        <f>IF(SUMIF(Processwise_energy_distribution!$B$15:$B$68,$B48,Processwise_energy_distribution!H$15:H$69)=0,"-",SUMIF(Processwise_energy_distribution!$B$15:$B$68,$B48,Processwise_energy_distribution!H$15:H$69))</f>
        <v>-</v>
      </c>
      <c r="I48" s="432" t="str">
        <f>IFERROR(N48*'Energy &amp; GHG'!$X$18,"-")</f>
        <v>-</v>
      </c>
      <c r="J48" s="433" t="str">
        <f>IFERROR(N48*'Energy &amp; GHG'!$Y$18,"-")</f>
        <v>-</v>
      </c>
      <c r="K48" s="434" t="str">
        <f>IFERROR(N48*'Energy &amp; GHG'!$Z$18,"-")</f>
        <v>-</v>
      </c>
      <c r="L48" s="435" t="str">
        <f>IF(SUMIF(Processwise_energy_distribution!$B$15:$B$68,$B48,Processwise_energy_distribution!L$15:L$69)=0,"-",SUMIF(Processwise_energy_distribution!$B$15:$B$68,$B48,Processwise_energy_distribution!L$15:L$69))</f>
        <v>-</v>
      </c>
      <c r="M48" s="435" t="str">
        <f>IF(SUMIF(Processwise_energy_distribution!$B$15:$B$68,$B48,Processwise_energy_distribution!M$15:M$69)=0,"-",SUMIF(Processwise_energy_distribution!$B$15:$B$68,$B48,Processwise_energy_distribution!M$15:M$69))</f>
        <v>-</v>
      </c>
      <c r="N48" s="436" t="str">
        <f>IF(SUMIF(Processwise_energy_distribution!$B$15:$B$68,$B48,Processwise_energy_distribution!N$15:N$69)=0,"-",SUMIF(Processwise_energy_distribution!$B$15:$B$68,$B48,Processwise_energy_distribution!N$15:N$69))</f>
        <v>-</v>
      </c>
      <c r="O48" s="432" t="str">
        <f>IFERROR(T48*'Energy &amp; GHG'!$X$19,"-")</f>
        <v>-</v>
      </c>
      <c r="P48" s="433" t="str">
        <f>IFERROR(T48*'Energy &amp; GHG'!$Y$19,"-")</f>
        <v>-</v>
      </c>
      <c r="Q48" s="434" t="str">
        <f>IFERROR(T48*'Energy &amp; GHG'!$Z$19,"-")</f>
        <v>-</v>
      </c>
      <c r="R48" s="435" t="str">
        <f>IF(SUMIF(Processwise_energy_distribution!$B$15:$B$68,$B48,Processwise_energy_distribution!R$15:R$69)=0,"-",SUMIF(Processwise_energy_distribution!$B$15:$B$68,$B48,Processwise_energy_distribution!R$15:R$69))</f>
        <v>-</v>
      </c>
      <c r="S48" s="435" t="str">
        <f>IF(SUMIF(Processwise_energy_distribution!$B$15:$B$68,$B48,Processwise_energy_distribution!S$15:S$69)=0,"-",SUMIF(Processwise_energy_distribution!$B$15:$B$68,$B48,Processwise_energy_distribution!S$15:S$69))</f>
        <v>-</v>
      </c>
      <c r="T48" s="436" t="str">
        <f>IF(SUMIF(Processwise_energy_distribution!$B$15:$B$68,$B48,Processwise_energy_distribution!T$15:T$69)=0,"-",SUMIF(Processwise_energy_distribution!$B$15:$B$68,$B48,Processwise_energy_distribution!T$15:T$69))</f>
        <v>-</v>
      </c>
      <c r="U48" s="432" t="str">
        <f>IFERROR(Z48*'Energy &amp; GHG'!$X$20,"-")</f>
        <v>-</v>
      </c>
      <c r="V48" s="433" t="str">
        <f>IFERROR(Z48*'Energy &amp; GHG'!$Y$20,"-")</f>
        <v>-</v>
      </c>
      <c r="W48" s="434" t="str">
        <f>IFERROR(Z48*'Energy &amp; GHG'!$Z$20,"-")</f>
        <v>-</v>
      </c>
      <c r="X48" s="435" t="str">
        <f>IF(SUMIF(Processwise_energy_distribution!$B$15:$B$68,$B48,Processwise_energy_distribution!X$15:X$69)=0,"-",SUMIF(Processwise_energy_distribution!$B$15:$B$68,$B48,Processwise_energy_distribution!X$15:X$69))</f>
        <v>-</v>
      </c>
      <c r="Y48" s="435" t="str">
        <f>IF(SUMIF(Processwise_energy_distribution!$B$15:$B$68,$B48,Processwise_energy_distribution!Y$15:Y$69)=0,"-",SUMIF(Processwise_energy_distribution!$B$15:$B$68,$B48,Processwise_energy_distribution!Y$15:Y$69))</f>
        <v>-</v>
      </c>
      <c r="Z48" s="436" t="str">
        <f>IF(SUMIF(Processwise_energy_distribution!$B$15:$B$68,$B48,Processwise_energy_distribution!Z$15:Z$69)=0,"-",SUMIF(Processwise_energy_distribution!$B$15:$B$68,$B48,Processwise_energy_distribution!Z$15:Z$69))</f>
        <v>-</v>
      </c>
      <c r="AA48" s="432" t="str">
        <f>IFERROR(AF48*'Energy &amp; GHG'!$X$21,"-")</f>
        <v>-</v>
      </c>
      <c r="AB48" s="433" t="str">
        <f>IFERROR(AF48*'Energy &amp; GHG'!$Y$21,"-")</f>
        <v>-</v>
      </c>
      <c r="AC48" s="434" t="str">
        <f>IFERROR(AF48*'Energy &amp; GHG'!$Z$21,"-")</f>
        <v>-</v>
      </c>
      <c r="AD48" s="435" t="str">
        <f>IF(SUMIF(Processwise_energy_distribution!$B$15:$B$68,$B48,Processwise_energy_distribution!AD$15:AD$69)=0,"-",SUMIF(Processwise_energy_distribution!$B$15:$B$68,$B48,Processwise_energy_distribution!AD$15:AD$69))</f>
        <v>-</v>
      </c>
      <c r="AE48" s="435" t="str">
        <f>IF(SUMIF(Processwise_energy_distribution!$B$15:$B$68,$B48,Processwise_energy_distribution!AE$15:AE$69)=0,"-",SUMIF(Processwise_energy_distribution!$B$15:$B$68,$B48,Processwise_energy_distribution!AE$15:AE$69))</f>
        <v>-</v>
      </c>
      <c r="AF48" s="436" t="str">
        <f>IF(SUMIF(Processwise_energy_distribution!$B$15:$B$68,$B48,Processwise_energy_distribution!AF$15:AF$69)=0,"-",SUMIF(Processwise_energy_distribution!$B$15:$B$68,$B48,Processwise_energy_distribution!AF$15:AF$69))</f>
        <v>-</v>
      </c>
      <c r="AG48" s="432" t="str">
        <f>IFERROR(AL48*'Energy &amp; GHG'!$X$22,"-")</f>
        <v>-</v>
      </c>
      <c r="AH48" s="433" t="str">
        <f>IFERROR(AL48*'Energy &amp; GHG'!$Y$22,"-")</f>
        <v>-</v>
      </c>
      <c r="AI48" s="434" t="str">
        <f>IFERROR(AL48*'Energy &amp; GHG'!$Z$22,"-")</f>
        <v>-</v>
      </c>
      <c r="AJ48" s="435" t="str">
        <f>IF(SUMIF(Processwise_energy_distribution!$B$15:$B$68,$B48,Processwise_energy_distribution!AJ$15:AJ$69)=0,"-",SUMIF(Processwise_energy_distribution!$B$15:$B$68,$B48,Processwise_energy_distribution!AJ$15:AJ$69))</f>
        <v>-</v>
      </c>
      <c r="AK48" s="435" t="str">
        <f>IF(SUMIF(Processwise_energy_distribution!$B$15:$B$68,$B48,Processwise_energy_distribution!AK$15:AK$69)=0,"-",SUMIF(Processwise_energy_distribution!$B$15:$B$68,$B48,Processwise_energy_distribution!AK$15:AK$69))</f>
        <v>-</v>
      </c>
      <c r="AL48" s="436" t="str">
        <f>IF(SUMIF(Processwise_energy_distribution!$B$15:$B$68,$B48,Processwise_energy_distribution!AL$15:AL$69)=0,"-",SUMIF(Processwise_energy_distribution!$B$15:$B$68,$B48,Processwise_energy_distribution!AL$15:AL$69))</f>
        <v>-</v>
      </c>
      <c r="AM48" s="432" t="str">
        <f>IFERROR(AR48*'Energy &amp; GHG'!$X$23,"-")</f>
        <v>-</v>
      </c>
      <c r="AN48" s="433" t="str">
        <f>IFERROR(AR48*'Energy &amp; GHG'!$Y$23,"-")</f>
        <v>-</v>
      </c>
      <c r="AO48" s="434" t="str">
        <f>IFERROR(AR48*'Energy &amp; GHG'!$Z$23,"-")</f>
        <v>-</v>
      </c>
      <c r="AP48" s="435" t="str">
        <f>IF(SUMIF(Processwise_energy_distribution!$B$15:$B$68,$B48,Processwise_energy_distribution!AP$15:AP$69)=0,"-",SUMIF(Processwise_energy_distribution!$B$15:$B$68,$B48,Processwise_energy_distribution!AP$15:AP$69))</f>
        <v>-</v>
      </c>
      <c r="AQ48" s="435" t="str">
        <f>IF(SUMIF(Processwise_energy_distribution!$B$15:$B$68,$B48,Processwise_energy_distribution!AQ$15:AQ$69)=0,"-",SUMIF(Processwise_energy_distribution!$B$15:$B$68,$B48,Processwise_energy_distribution!AQ$15:AQ$69))</f>
        <v>-</v>
      </c>
      <c r="AR48" s="436" t="str">
        <f>IF(SUMIF(Processwise_energy_distribution!$B$15:$B$68,$B48,Processwise_energy_distribution!AR$15:AR$69)=0,"-",SUMIF(Processwise_energy_distribution!$B$15:$B$68,$B48,Processwise_energy_distribution!AR$15:AR$69))</f>
        <v>-</v>
      </c>
      <c r="AS48" s="432" t="str">
        <f>IFERROR(AX48*'Energy &amp; GHG'!$X$24,"-")</f>
        <v>-</v>
      </c>
      <c r="AT48" s="433" t="str">
        <f>IFERROR(AX48*'Energy &amp; GHG'!$Y$24,"-")</f>
        <v>-</v>
      </c>
      <c r="AU48" s="434" t="str">
        <f>IFERROR(AX48*'Energy &amp; GHG'!$Z$24,"-")</f>
        <v>-</v>
      </c>
      <c r="AV48" s="435" t="str">
        <f>IF(SUMIF(Processwise_energy_distribution!$B$15:$B$68,$B48,Processwise_energy_distribution!AV$15:AV$69)=0,"-",SUMIF(Processwise_energy_distribution!$B$15:$B$68,$B48,Processwise_energy_distribution!AV$15:AV$69))</f>
        <v>-</v>
      </c>
      <c r="AW48" s="435" t="str">
        <f>IF(SUMIF(Processwise_energy_distribution!$B$15:$B$68,$B48,Processwise_energy_distribution!AW$15:AW$69)=0,"-",SUMIF(Processwise_energy_distribution!$B$15:$B$68,$B48,Processwise_energy_distribution!AW$15:AW$69))</f>
        <v>-</v>
      </c>
      <c r="AX48" s="436" t="str">
        <f>IF(SUMIF(Processwise_energy_distribution!$B$15:$B$68,$B48,Processwise_energy_distribution!AX$15:AX$69)=0,"-",SUMIF(Processwise_energy_distribution!$B$15:$B$68,$B48,Processwise_energy_distribution!AX$15:AX$69))</f>
        <v>-</v>
      </c>
      <c r="AY48" s="432" t="str">
        <f>IFERROR(BD48*'Energy &amp; GHG'!$X$25,"-")</f>
        <v>-</v>
      </c>
      <c r="AZ48" s="433" t="str">
        <f>IFERROR(BD48*'Energy &amp; GHG'!$Y$25,"-")</f>
        <v>-</v>
      </c>
      <c r="BA48" s="434" t="str">
        <f>IFERROR(BD48*'Energy &amp; GHG'!$Z$25,"-")</f>
        <v>-</v>
      </c>
      <c r="BB48" s="435" t="str">
        <f>IF(SUMIF(Processwise_energy_distribution!$B$15:$B$68,$B48,Processwise_energy_distribution!BB$15:BB$69)=0,"-",SUMIF(Processwise_energy_distribution!$B$15:$B$68,$B48,Processwise_energy_distribution!BB$15:BB$69))</f>
        <v>-</v>
      </c>
      <c r="BC48" s="435" t="str">
        <f>IF(SUMIF(Processwise_energy_distribution!$B$15:$B$68,$B48,Processwise_energy_distribution!BC$15:BC$69)=0,"-",SUMIF(Processwise_energy_distribution!$B$15:$B$68,$B48,Processwise_energy_distribution!BC$15:BC$69))</f>
        <v>-</v>
      </c>
      <c r="BD48" s="436" t="str">
        <f>IF(SUMIF(Processwise_energy_distribution!$B$15:$B$68,$B48,Processwise_energy_distribution!BD$15:BD$69)=0,"-",SUMIF(Processwise_energy_distribution!$B$15:$B$68,$B48,Processwise_energy_distribution!BD$15:BD$69))</f>
        <v>-</v>
      </c>
      <c r="BE48" s="432" t="str">
        <f>IFERROR(BJ48*'Energy &amp; GHG'!$X$26,"-")</f>
        <v>-</v>
      </c>
      <c r="BF48" s="433" t="str">
        <f>IFERROR(BJ48*'Energy &amp; GHG'!$Y$26,"-")</f>
        <v>-</v>
      </c>
      <c r="BG48" s="434" t="str">
        <f>IFERROR(BJ48*'Energy &amp; GHG'!$Z$26,"-")</f>
        <v>-</v>
      </c>
      <c r="BH48" s="435" t="str">
        <f>IF(SUMIF(Processwise_energy_distribution!$B$15:$B$68,$B48,Processwise_energy_distribution!BH$15:BH$69)=0,"-",SUMIF(Processwise_energy_distribution!$B$15:$B$68,$B48,Processwise_energy_distribution!BH$15:BH$69))</f>
        <v>-</v>
      </c>
      <c r="BI48" s="435" t="str">
        <f>IF(SUMIF(Processwise_energy_distribution!$B$15:$B$68,$B48,Processwise_energy_distribution!BI$15:BI$69)=0,"-",SUMIF(Processwise_energy_distribution!$B$15:$B$68,$B48,Processwise_energy_distribution!BI$15:BI$69))</f>
        <v>-</v>
      </c>
      <c r="BJ48" s="436" t="str">
        <f>IF(SUMIF(Processwise_energy_distribution!$B$15:$B$68,$B48,Processwise_energy_distribution!BJ$15:BJ$69)=0,"-",SUMIF(Processwise_energy_distribution!$B$15:$B$68,$B48,Processwise_energy_distribution!BJ$15:BJ$69))</f>
        <v>-</v>
      </c>
      <c r="BK48" s="432" t="str">
        <f>IFERROR(BP48*'Energy &amp; GHG'!$X$27,"-")</f>
        <v>-</v>
      </c>
      <c r="BL48" s="433" t="str">
        <f>IFERROR(BP48*'Energy &amp; GHG'!$Y$27,"-")</f>
        <v>-</v>
      </c>
      <c r="BM48" s="434" t="str">
        <f>IFERROR(BP48*'Energy &amp; GHG'!$Z$27,"-")</f>
        <v>-</v>
      </c>
      <c r="BN48" s="435" t="str">
        <f>IF(SUMIF(Processwise_energy_distribution!$B$15:$B$68,$B48,Processwise_energy_distribution!BN$15:BN$69)=0,"-",SUMIF(Processwise_energy_distribution!$B$15:$B$68,$B48,Processwise_energy_distribution!BN$15:BN$69))</f>
        <v>-</v>
      </c>
      <c r="BO48" s="435" t="str">
        <f>IF(SUMIF(Processwise_energy_distribution!$B$15:$B$68,$B48,Processwise_energy_distribution!BO$15:BO$69)=0,"-",SUMIF(Processwise_energy_distribution!$B$15:$B$68,$B48,Processwise_energy_distribution!BO$15:BO$69))</f>
        <v>-</v>
      </c>
      <c r="BP48" s="436" t="str">
        <f>IF(SUMIF(Processwise_energy_distribution!$B$15:$B$68,$B48,Processwise_energy_distribution!BP$15:BP$69)=0,"-",SUMIF(Processwise_energy_distribution!$B$15:$B$68,$B48,Processwise_energy_distribution!BP$15:BP$69))</f>
        <v>-</v>
      </c>
      <c r="BQ48" s="432" t="str">
        <f>IFERROR(BV48*'Energy &amp; GHG'!$X$28,"-")</f>
        <v>-</v>
      </c>
      <c r="BR48" s="433" t="str">
        <f>IFERROR(BV48*'Energy &amp; GHG'!$Y$28,"-")</f>
        <v>-</v>
      </c>
      <c r="BS48" s="434" t="str">
        <f>IFERROR(BV48*'Energy &amp; GHG'!$Z$28,"-")</f>
        <v>-</v>
      </c>
      <c r="BT48" s="435" t="str">
        <f>IF(SUMIF(Processwise_energy_distribution!$B$15:$B$68,$B48,Processwise_energy_distribution!BT$15:BT$69)=0,"-",SUMIF(Processwise_energy_distribution!$B$15:$B$68,$B48,Processwise_energy_distribution!BT$15:BT$69))</f>
        <v>-</v>
      </c>
      <c r="BU48" s="435" t="str">
        <f>IF(SUMIF(Processwise_energy_distribution!$B$15:$B$68,$B48,Processwise_energy_distribution!BU$15:BU$69)=0,"-",SUMIF(Processwise_energy_distribution!$B$15:$B$68,$B48,Processwise_energy_distribution!BU$15:BU$69))</f>
        <v>-</v>
      </c>
      <c r="BV48" s="436" t="str">
        <f>IF(SUMIF(Processwise_energy_distribution!$B$15:$B$68,$B48,Processwise_energy_distribution!BV$15:BV$69)=0,"-",SUMIF(Processwise_energy_distribution!$B$15:$B$68,$B48,Processwise_energy_distribution!BV$15:BV$69))</f>
        <v>-</v>
      </c>
      <c r="BW48" s="438" t="str">
        <f t="shared" ref="BW48:CA48" si="38">IF(SUM(C48,I48,O48,U48,AA48,AG48,AM48,AS48,AY48,BE48,BK48,BQ48)=0,"-",SUM(C48,I48,O48,U48,AA48,AG48,AM48,AS48,AY48,BE48,BK48,BQ48))</f>
        <v>-</v>
      </c>
      <c r="BX48" s="433" t="str">
        <f t="shared" si="38"/>
        <v>-</v>
      </c>
      <c r="BY48" s="434" t="str">
        <f t="shared" si="38"/>
        <v>-</v>
      </c>
      <c r="BZ48" s="439" t="str">
        <f t="shared" si="38"/>
        <v>-</v>
      </c>
      <c r="CA48" s="440" t="str">
        <f t="shared" si="38"/>
        <v>-</v>
      </c>
      <c r="CB48" s="441" t="str">
        <f t="shared" si="1"/>
        <v>-</v>
      </c>
      <c r="CC48" s="442" t="str">
        <f t="shared" si="2"/>
        <v>-</v>
      </c>
      <c r="CD48" s="443" t="str">
        <f t="shared" si="3"/>
        <v>-</v>
      </c>
      <c r="CE48" s="444" t="str">
        <f t="shared" si="4"/>
        <v>-</v>
      </c>
      <c r="CF48" s="445" t="str">
        <f t="shared" si="5"/>
        <v>-</v>
      </c>
      <c r="CG48" s="412"/>
      <c r="CH48" s="412"/>
      <c r="CI48" s="412"/>
      <c r="CJ48" s="412"/>
      <c r="CK48" s="412"/>
    </row>
    <row r="49" spans="1:89" ht="15">
      <c r="A49" s="1066">
        <v>35</v>
      </c>
      <c r="B49" s="1065"/>
      <c r="C49" s="432" t="str">
        <f>IF(IFERROR(H49*'Energy &amp; GHG'!$X$17,"-")=0,"-",IFERROR(H49*'Energy &amp; GHG'!$X$17,"-"))</f>
        <v>-</v>
      </c>
      <c r="D49" s="433" t="str">
        <f>IF(IFERROR(H49*'Energy &amp; GHG'!$Y$17,"-")=0,"-",IFERROR(H49*'Energy &amp; GHG'!$Y$17,"-"))</f>
        <v>-</v>
      </c>
      <c r="E49" s="434" t="str">
        <f>IFERROR(H49*'Energy &amp; GHG'!$Z$17,"-")</f>
        <v>-</v>
      </c>
      <c r="F49" s="435" t="str">
        <f>IF(SUMIF(Processwise_energy_distribution!$B$15:$B$68,$B49,Processwise_energy_distribution!F$15:F$69)=0,"-",SUMIF(Processwise_energy_distribution!$B$15:$B$68,$B49,Processwise_energy_distribution!F$15:F$69))</f>
        <v>-</v>
      </c>
      <c r="G49" s="435" t="str">
        <f>IF(SUMIF(Processwise_energy_distribution!$B$15:$B$68,$B49,Processwise_energy_distribution!G$15:G$69)=0,"-",SUMIF(Processwise_energy_distribution!$B$15:$B$68,$B49,Processwise_energy_distribution!G$15:G$69))</f>
        <v>-</v>
      </c>
      <c r="H49" s="436" t="str">
        <f>IF(SUMIF(Processwise_energy_distribution!$B$15:$B$68,$B49,Processwise_energy_distribution!H$15:H$69)=0,"-",SUMIF(Processwise_energy_distribution!$B$15:$B$68,$B49,Processwise_energy_distribution!H$15:H$69))</f>
        <v>-</v>
      </c>
      <c r="I49" s="432" t="str">
        <f>IFERROR(N49*'Energy &amp; GHG'!$X$18,"-")</f>
        <v>-</v>
      </c>
      <c r="J49" s="433" t="str">
        <f>IFERROR(N49*'Energy &amp; GHG'!$Y$18,"-")</f>
        <v>-</v>
      </c>
      <c r="K49" s="434" t="str">
        <f>IFERROR(N49*'Energy &amp; GHG'!$Z$18,"-")</f>
        <v>-</v>
      </c>
      <c r="L49" s="435" t="str">
        <f>IF(SUMIF(Processwise_energy_distribution!$B$15:$B$68,$B49,Processwise_energy_distribution!L$15:L$69)=0,"-",SUMIF(Processwise_energy_distribution!$B$15:$B$68,$B49,Processwise_energy_distribution!L$15:L$69))</f>
        <v>-</v>
      </c>
      <c r="M49" s="435" t="str">
        <f>IF(SUMIF(Processwise_energy_distribution!$B$15:$B$68,$B49,Processwise_energy_distribution!M$15:M$69)=0,"-",SUMIF(Processwise_energy_distribution!$B$15:$B$68,$B49,Processwise_energy_distribution!M$15:M$69))</f>
        <v>-</v>
      </c>
      <c r="N49" s="436" t="str">
        <f>IF(SUMIF(Processwise_energy_distribution!$B$15:$B$68,$B49,Processwise_energy_distribution!N$15:N$69)=0,"-",SUMIF(Processwise_energy_distribution!$B$15:$B$68,$B49,Processwise_energy_distribution!N$15:N$69))</f>
        <v>-</v>
      </c>
      <c r="O49" s="432" t="str">
        <f>IFERROR(T49*'Energy &amp; GHG'!$X$19,"-")</f>
        <v>-</v>
      </c>
      <c r="P49" s="433" t="str">
        <f>IFERROR(T49*'Energy &amp; GHG'!$Y$19,"-")</f>
        <v>-</v>
      </c>
      <c r="Q49" s="434" t="str">
        <f>IFERROR(T49*'Energy &amp; GHG'!$Z$19,"-")</f>
        <v>-</v>
      </c>
      <c r="R49" s="435" t="str">
        <f>IF(SUMIF(Processwise_energy_distribution!$B$15:$B$68,$B49,Processwise_energy_distribution!R$15:R$69)=0,"-",SUMIF(Processwise_energy_distribution!$B$15:$B$68,$B49,Processwise_energy_distribution!R$15:R$69))</f>
        <v>-</v>
      </c>
      <c r="S49" s="435" t="str">
        <f>IF(SUMIF(Processwise_energy_distribution!$B$15:$B$68,$B49,Processwise_energy_distribution!S$15:S$69)=0,"-",SUMIF(Processwise_energy_distribution!$B$15:$B$68,$B49,Processwise_energy_distribution!S$15:S$69))</f>
        <v>-</v>
      </c>
      <c r="T49" s="436" t="str">
        <f>IF(SUMIF(Processwise_energy_distribution!$B$15:$B$68,$B49,Processwise_energy_distribution!T$15:T$69)=0,"-",SUMIF(Processwise_energy_distribution!$B$15:$B$68,$B49,Processwise_energy_distribution!T$15:T$69))</f>
        <v>-</v>
      </c>
      <c r="U49" s="432" t="str">
        <f>IFERROR(Z49*'Energy &amp; GHG'!$X$20,"-")</f>
        <v>-</v>
      </c>
      <c r="V49" s="433" t="str">
        <f>IFERROR(Z49*'Energy &amp; GHG'!$Y$20,"-")</f>
        <v>-</v>
      </c>
      <c r="W49" s="434" t="str">
        <f>IFERROR(Z49*'Energy &amp; GHG'!$Z$20,"-")</f>
        <v>-</v>
      </c>
      <c r="X49" s="435" t="str">
        <f>IF(SUMIF(Processwise_energy_distribution!$B$15:$B$68,$B49,Processwise_energy_distribution!X$15:X$69)=0,"-",SUMIF(Processwise_energy_distribution!$B$15:$B$68,$B49,Processwise_energy_distribution!X$15:X$69))</f>
        <v>-</v>
      </c>
      <c r="Y49" s="435" t="str">
        <f>IF(SUMIF(Processwise_energy_distribution!$B$15:$B$68,$B49,Processwise_energy_distribution!Y$15:Y$69)=0,"-",SUMIF(Processwise_energy_distribution!$B$15:$B$68,$B49,Processwise_energy_distribution!Y$15:Y$69))</f>
        <v>-</v>
      </c>
      <c r="Z49" s="436" t="str">
        <f>IF(SUMIF(Processwise_energy_distribution!$B$15:$B$68,$B49,Processwise_energy_distribution!Z$15:Z$69)=0,"-",SUMIF(Processwise_energy_distribution!$B$15:$B$68,$B49,Processwise_energy_distribution!Z$15:Z$69))</f>
        <v>-</v>
      </c>
      <c r="AA49" s="432" t="str">
        <f>IFERROR(AF49*'Energy &amp; GHG'!$X$21,"-")</f>
        <v>-</v>
      </c>
      <c r="AB49" s="433" t="str">
        <f>IFERROR(AF49*'Energy &amp; GHG'!$Y$21,"-")</f>
        <v>-</v>
      </c>
      <c r="AC49" s="434" t="str">
        <f>IFERROR(AF49*'Energy &amp; GHG'!$Z$21,"-")</f>
        <v>-</v>
      </c>
      <c r="AD49" s="435" t="str">
        <f>IF(SUMIF(Processwise_energy_distribution!$B$15:$B$68,$B49,Processwise_energy_distribution!AD$15:AD$69)=0,"-",SUMIF(Processwise_energy_distribution!$B$15:$B$68,$B49,Processwise_energy_distribution!AD$15:AD$69))</f>
        <v>-</v>
      </c>
      <c r="AE49" s="435" t="str">
        <f>IF(SUMIF(Processwise_energy_distribution!$B$15:$B$68,$B49,Processwise_energy_distribution!AE$15:AE$69)=0,"-",SUMIF(Processwise_energy_distribution!$B$15:$B$68,$B49,Processwise_energy_distribution!AE$15:AE$69))</f>
        <v>-</v>
      </c>
      <c r="AF49" s="436" t="str">
        <f>IF(SUMIF(Processwise_energy_distribution!$B$15:$B$68,$B49,Processwise_energy_distribution!AF$15:AF$69)=0,"-",SUMIF(Processwise_energy_distribution!$B$15:$B$68,$B49,Processwise_energy_distribution!AF$15:AF$69))</f>
        <v>-</v>
      </c>
      <c r="AG49" s="432" t="str">
        <f>IFERROR(AL49*'Energy &amp; GHG'!$X$22,"-")</f>
        <v>-</v>
      </c>
      <c r="AH49" s="433" t="str">
        <f>IFERROR(AL49*'Energy &amp; GHG'!$Y$22,"-")</f>
        <v>-</v>
      </c>
      <c r="AI49" s="434" t="str">
        <f>IFERROR(AL49*'Energy &amp; GHG'!$Z$22,"-")</f>
        <v>-</v>
      </c>
      <c r="AJ49" s="435" t="str">
        <f>IF(SUMIF(Processwise_energy_distribution!$B$15:$B$68,$B49,Processwise_energy_distribution!AJ$15:AJ$69)=0,"-",SUMIF(Processwise_energy_distribution!$B$15:$B$68,$B49,Processwise_energy_distribution!AJ$15:AJ$69))</f>
        <v>-</v>
      </c>
      <c r="AK49" s="435" t="str">
        <f>IF(SUMIF(Processwise_energy_distribution!$B$15:$B$68,$B49,Processwise_energy_distribution!AK$15:AK$69)=0,"-",SUMIF(Processwise_energy_distribution!$B$15:$B$68,$B49,Processwise_energy_distribution!AK$15:AK$69))</f>
        <v>-</v>
      </c>
      <c r="AL49" s="436" t="str">
        <f>IF(SUMIF(Processwise_energy_distribution!$B$15:$B$68,$B49,Processwise_energy_distribution!AL$15:AL$69)=0,"-",SUMIF(Processwise_energy_distribution!$B$15:$B$68,$B49,Processwise_energy_distribution!AL$15:AL$69))</f>
        <v>-</v>
      </c>
      <c r="AM49" s="432" t="str">
        <f>IFERROR(AR49*'Energy &amp; GHG'!$X$23,"-")</f>
        <v>-</v>
      </c>
      <c r="AN49" s="433" t="str">
        <f>IFERROR(AR49*'Energy &amp; GHG'!$Y$23,"-")</f>
        <v>-</v>
      </c>
      <c r="AO49" s="434" t="str">
        <f>IFERROR(AR49*'Energy &amp; GHG'!$Z$23,"-")</f>
        <v>-</v>
      </c>
      <c r="AP49" s="435" t="str">
        <f>IF(SUMIF(Processwise_energy_distribution!$B$15:$B$68,$B49,Processwise_energy_distribution!AP$15:AP$69)=0,"-",SUMIF(Processwise_energy_distribution!$B$15:$B$68,$B49,Processwise_energy_distribution!AP$15:AP$69))</f>
        <v>-</v>
      </c>
      <c r="AQ49" s="435" t="str">
        <f>IF(SUMIF(Processwise_energy_distribution!$B$15:$B$68,$B49,Processwise_energy_distribution!AQ$15:AQ$69)=0,"-",SUMIF(Processwise_energy_distribution!$B$15:$B$68,$B49,Processwise_energy_distribution!AQ$15:AQ$69))</f>
        <v>-</v>
      </c>
      <c r="AR49" s="436" t="str">
        <f>IF(SUMIF(Processwise_energy_distribution!$B$15:$B$68,$B49,Processwise_energy_distribution!AR$15:AR$69)=0,"-",SUMIF(Processwise_energy_distribution!$B$15:$B$68,$B49,Processwise_energy_distribution!AR$15:AR$69))</f>
        <v>-</v>
      </c>
      <c r="AS49" s="432" t="str">
        <f>IFERROR(AX49*'Energy &amp; GHG'!$X$24,"-")</f>
        <v>-</v>
      </c>
      <c r="AT49" s="433" t="str">
        <f>IFERROR(AX49*'Energy &amp; GHG'!$Y$24,"-")</f>
        <v>-</v>
      </c>
      <c r="AU49" s="434" t="str">
        <f>IFERROR(AX49*'Energy &amp; GHG'!$Z$24,"-")</f>
        <v>-</v>
      </c>
      <c r="AV49" s="435" t="str">
        <f>IF(SUMIF(Processwise_energy_distribution!$B$15:$B$68,$B49,Processwise_energy_distribution!AV$15:AV$69)=0,"-",SUMIF(Processwise_energy_distribution!$B$15:$B$68,$B49,Processwise_energy_distribution!AV$15:AV$69))</f>
        <v>-</v>
      </c>
      <c r="AW49" s="435" t="str">
        <f>IF(SUMIF(Processwise_energy_distribution!$B$15:$B$68,$B49,Processwise_energy_distribution!AW$15:AW$69)=0,"-",SUMIF(Processwise_energy_distribution!$B$15:$B$68,$B49,Processwise_energy_distribution!AW$15:AW$69))</f>
        <v>-</v>
      </c>
      <c r="AX49" s="436" t="str">
        <f>IF(SUMIF(Processwise_energy_distribution!$B$15:$B$68,$B49,Processwise_energy_distribution!AX$15:AX$69)=0,"-",SUMIF(Processwise_energy_distribution!$B$15:$B$68,$B49,Processwise_energy_distribution!AX$15:AX$69))</f>
        <v>-</v>
      </c>
      <c r="AY49" s="432" t="str">
        <f>IFERROR(BD49*'Energy &amp; GHG'!$X$25,"-")</f>
        <v>-</v>
      </c>
      <c r="AZ49" s="433" t="str">
        <f>IFERROR(BD49*'Energy &amp; GHG'!$Y$25,"-")</f>
        <v>-</v>
      </c>
      <c r="BA49" s="434" t="str">
        <f>IFERROR(BD49*'Energy &amp; GHG'!$Z$25,"-")</f>
        <v>-</v>
      </c>
      <c r="BB49" s="435" t="str">
        <f>IF(SUMIF(Processwise_energy_distribution!$B$15:$B$68,$B49,Processwise_energy_distribution!BB$15:BB$69)=0,"-",SUMIF(Processwise_energy_distribution!$B$15:$B$68,$B49,Processwise_energy_distribution!BB$15:BB$69))</f>
        <v>-</v>
      </c>
      <c r="BC49" s="435" t="str">
        <f>IF(SUMIF(Processwise_energy_distribution!$B$15:$B$68,$B49,Processwise_energy_distribution!BC$15:BC$69)=0,"-",SUMIF(Processwise_energy_distribution!$B$15:$B$68,$B49,Processwise_energy_distribution!BC$15:BC$69))</f>
        <v>-</v>
      </c>
      <c r="BD49" s="436" t="str">
        <f>IF(SUMIF(Processwise_energy_distribution!$B$15:$B$68,$B49,Processwise_energy_distribution!BD$15:BD$69)=0,"-",SUMIF(Processwise_energy_distribution!$B$15:$B$68,$B49,Processwise_energy_distribution!BD$15:BD$69))</f>
        <v>-</v>
      </c>
      <c r="BE49" s="432" t="str">
        <f>IFERROR(BJ49*'Energy &amp; GHG'!$X$26,"-")</f>
        <v>-</v>
      </c>
      <c r="BF49" s="433" t="str">
        <f>IFERROR(BJ49*'Energy &amp; GHG'!$Y$26,"-")</f>
        <v>-</v>
      </c>
      <c r="BG49" s="434" t="str">
        <f>IFERROR(BJ49*'Energy &amp; GHG'!$Z$26,"-")</f>
        <v>-</v>
      </c>
      <c r="BH49" s="435" t="str">
        <f>IF(SUMIF(Processwise_energy_distribution!$B$15:$B$68,$B49,Processwise_energy_distribution!BH$15:BH$69)=0,"-",SUMIF(Processwise_energy_distribution!$B$15:$B$68,$B49,Processwise_energy_distribution!BH$15:BH$69))</f>
        <v>-</v>
      </c>
      <c r="BI49" s="435" t="str">
        <f>IF(SUMIF(Processwise_energy_distribution!$B$15:$B$68,$B49,Processwise_energy_distribution!BI$15:BI$69)=0,"-",SUMIF(Processwise_energy_distribution!$B$15:$B$68,$B49,Processwise_energy_distribution!BI$15:BI$69))</f>
        <v>-</v>
      </c>
      <c r="BJ49" s="436" t="str">
        <f>IF(SUMIF(Processwise_energy_distribution!$B$15:$B$68,$B49,Processwise_energy_distribution!BJ$15:BJ$69)=0,"-",SUMIF(Processwise_energy_distribution!$B$15:$B$68,$B49,Processwise_energy_distribution!BJ$15:BJ$69))</f>
        <v>-</v>
      </c>
      <c r="BK49" s="432" t="str">
        <f>IFERROR(BP49*'Energy &amp; GHG'!$X$27,"-")</f>
        <v>-</v>
      </c>
      <c r="BL49" s="433" t="str">
        <f>IFERROR(BP49*'Energy &amp; GHG'!$Y$27,"-")</f>
        <v>-</v>
      </c>
      <c r="BM49" s="434" t="str">
        <f>IFERROR(BP49*'Energy &amp; GHG'!$Z$27,"-")</f>
        <v>-</v>
      </c>
      <c r="BN49" s="435" t="str">
        <f>IF(SUMIF(Processwise_energy_distribution!$B$15:$B$68,$B49,Processwise_energy_distribution!BN$15:BN$69)=0,"-",SUMIF(Processwise_energy_distribution!$B$15:$B$68,$B49,Processwise_energy_distribution!BN$15:BN$69))</f>
        <v>-</v>
      </c>
      <c r="BO49" s="435" t="str">
        <f>IF(SUMIF(Processwise_energy_distribution!$B$15:$B$68,$B49,Processwise_energy_distribution!BO$15:BO$69)=0,"-",SUMIF(Processwise_energy_distribution!$B$15:$B$68,$B49,Processwise_energy_distribution!BO$15:BO$69))</f>
        <v>-</v>
      </c>
      <c r="BP49" s="436" t="str">
        <f>IF(SUMIF(Processwise_energy_distribution!$B$15:$B$68,$B49,Processwise_energy_distribution!BP$15:BP$69)=0,"-",SUMIF(Processwise_energy_distribution!$B$15:$B$68,$B49,Processwise_energy_distribution!BP$15:BP$69))</f>
        <v>-</v>
      </c>
      <c r="BQ49" s="432" t="str">
        <f>IFERROR(BV49*'Energy &amp; GHG'!$X$28,"-")</f>
        <v>-</v>
      </c>
      <c r="BR49" s="433" t="str">
        <f>IFERROR(BV49*'Energy &amp; GHG'!$Y$28,"-")</f>
        <v>-</v>
      </c>
      <c r="BS49" s="434" t="str">
        <f>IFERROR(BV49*'Energy &amp; GHG'!$Z$28,"-")</f>
        <v>-</v>
      </c>
      <c r="BT49" s="435" t="str">
        <f>IF(SUMIF(Processwise_energy_distribution!$B$15:$B$68,$B49,Processwise_energy_distribution!BT$15:BT$69)=0,"-",SUMIF(Processwise_energy_distribution!$B$15:$B$68,$B49,Processwise_energy_distribution!BT$15:BT$69))</f>
        <v>-</v>
      </c>
      <c r="BU49" s="435" t="str">
        <f>IF(SUMIF(Processwise_energy_distribution!$B$15:$B$68,$B49,Processwise_energy_distribution!BU$15:BU$69)=0,"-",SUMIF(Processwise_energy_distribution!$B$15:$B$68,$B49,Processwise_energy_distribution!BU$15:BU$69))</f>
        <v>-</v>
      </c>
      <c r="BV49" s="436" t="str">
        <f>IF(SUMIF(Processwise_energy_distribution!$B$15:$B$68,$B49,Processwise_energy_distribution!BV$15:BV$69)=0,"-",SUMIF(Processwise_energy_distribution!$B$15:$B$68,$B49,Processwise_energy_distribution!BV$15:BV$69))</f>
        <v>-</v>
      </c>
      <c r="BW49" s="438" t="str">
        <f t="shared" ref="BW49:CA49" si="39">IF(SUM(C49,I49,O49,U49,AA49,AG49,AM49,AS49,AY49,BE49,BK49,BQ49)=0,"-",SUM(C49,I49,O49,U49,AA49,AG49,AM49,AS49,AY49,BE49,BK49,BQ49))</f>
        <v>-</v>
      </c>
      <c r="BX49" s="433" t="str">
        <f t="shared" si="39"/>
        <v>-</v>
      </c>
      <c r="BY49" s="434" t="str">
        <f t="shared" si="39"/>
        <v>-</v>
      </c>
      <c r="BZ49" s="439" t="str">
        <f t="shared" si="39"/>
        <v>-</v>
      </c>
      <c r="CA49" s="440" t="str">
        <f t="shared" si="39"/>
        <v>-</v>
      </c>
      <c r="CB49" s="441" t="str">
        <f t="shared" si="1"/>
        <v>-</v>
      </c>
      <c r="CC49" s="442" t="str">
        <f t="shared" si="2"/>
        <v>-</v>
      </c>
      <c r="CD49" s="443" t="str">
        <f t="shared" si="3"/>
        <v>-</v>
      </c>
      <c r="CE49" s="444" t="str">
        <f t="shared" si="4"/>
        <v>-</v>
      </c>
      <c r="CF49" s="445" t="str">
        <f t="shared" si="5"/>
        <v>-</v>
      </c>
      <c r="CG49" s="412"/>
      <c r="CH49" s="412"/>
      <c r="CI49" s="412"/>
      <c r="CJ49" s="412"/>
      <c r="CK49" s="412"/>
    </row>
    <row r="50" spans="1:89" ht="15">
      <c r="A50" s="1064">
        <v>36</v>
      </c>
      <c r="B50" s="1065"/>
      <c r="C50" s="432" t="str">
        <f>IF(IFERROR(H50*'Energy &amp; GHG'!$X$17,"-")=0,"-",IFERROR(H50*'Energy &amp; GHG'!$X$17,"-"))</f>
        <v>-</v>
      </c>
      <c r="D50" s="433" t="str">
        <f>IF(IFERROR(H50*'Energy &amp; GHG'!$Y$17,"-")=0,"-",IFERROR(H50*'Energy &amp; GHG'!$Y$17,"-"))</f>
        <v>-</v>
      </c>
      <c r="E50" s="434" t="str">
        <f>IFERROR(H50*'Energy &amp; GHG'!$Z$17,"-")</f>
        <v>-</v>
      </c>
      <c r="F50" s="435" t="str">
        <f>IF(SUMIF(Processwise_energy_distribution!$B$15:$B$68,$B50,Processwise_energy_distribution!F$15:F$69)=0,"-",SUMIF(Processwise_energy_distribution!$B$15:$B$68,$B50,Processwise_energy_distribution!F$15:F$69))</f>
        <v>-</v>
      </c>
      <c r="G50" s="435" t="str">
        <f>IF(SUMIF(Processwise_energy_distribution!$B$15:$B$68,$B50,Processwise_energy_distribution!G$15:G$69)=0,"-",SUMIF(Processwise_energy_distribution!$B$15:$B$68,$B50,Processwise_energy_distribution!G$15:G$69))</f>
        <v>-</v>
      </c>
      <c r="H50" s="436" t="str">
        <f>IF(SUMIF(Processwise_energy_distribution!$B$15:$B$68,$B50,Processwise_energy_distribution!H$15:H$69)=0,"-",SUMIF(Processwise_energy_distribution!$B$15:$B$68,$B50,Processwise_energy_distribution!H$15:H$69))</f>
        <v>-</v>
      </c>
      <c r="I50" s="432" t="str">
        <f>IFERROR(N50*'Energy &amp; GHG'!$X$18,"-")</f>
        <v>-</v>
      </c>
      <c r="J50" s="433" t="str">
        <f>IFERROR(N50*'Energy &amp; GHG'!$Y$18,"-")</f>
        <v>-</v>
      </c>
      <c r="K50" s="434" t="str">
        <f>IFERROR(N50*'Energy &amp; GHG'!$Z$18,"-")</f>
        <v>-</v>
      </c>
      <c r="L50" s="435" t="str">
        <f>IF(SUMIF(Processwise_energy_distribution!$B$15:$B$68,$B50,Processwise_energy_distribution!L$15:L$69)=0,"-",SUMIF(Processwise_energy_distribution!$B$15:$B$68,$B50,Processwise_energy_distribution!L$15:L$69))</f>
        <v>-</v>
      </c>
      <c r="M50" s="435" t="str">
        <f>IF(SUMIF(Processwise_energy_distribution!$B$15:$B$68,$B50,Processwise_energy_distribution!M$15:M$69)=0,"-",SUMIF(Processwise_energy_distribution!$B$15:$B$68,$B50,Processwise_energy_distribution!M$15:M$69))</f>
        <v>-</v>
      </c>
      <c r="N50" s="436" t="str">
        <f>IF(SUMIF(Processwise_energy_distribution!$B$15:$B$68,$B50,Processwise_energy_distribution!N$15:N$69)=0,"-",SUMIF(Processwise_energy_distribution!$B$15:$B$68,$B50,Processwise_energy_distribution!N$15:N$69))</f>
        <v>-</v>
      </c>
      <c r="O50" s="432" t="str">
        <f>IFERROR(T50*'Energy &amp; GHG'!$X$19,"-")</f>
        <v>-</v>
      </c>
      <c r="P50" s="433" t="str">
        <f>IFERROR(T50*'Energy &amp; GHG'!$Y$19,"-")</f>
        <v>-</v>
      </c>
      <c r="Q50" s="434" t="str">
        <f>IFERROR(T50*'Energy &amp; GHG'!$Z$19,"-")</f>
        <v>-</v>
      </c>
      <c r="R50" s="435" t="str">
        <f>IF(SUMIF(Processwise_energy_distribution!$B$15:$B$68,$B50,Processwise_energy_distribution!R$15:R$69)=0,"-",SUMIF(Processwise_energy_distribution!$B$15:$B$68,$B50,Processwise_energy_distribution!R$15:R$69))</f>
        <v>-</v>
      </c>
      <c r="S50" s="435" t="str">
        <f>IF(SUMIF(Processwise_energy_distribution!$B$15:$B$68,$B50,Processwise_energy_distribution!S$15:S$69)=0,"-",SUMIF(Processwise_energy_distribution!$B$15:$B$68,$B50,Processwise_energy_distribution!S$15:S$69))</f>
        <v>-</v>
      </c>
      <c r="T50" s="436" t="str">
        <f>IF(SUMIF(Processwise_energy_distribution!$B$15:$B$68,$B50,Processwise_energy_distribution!T$15:T$69)=0,"-",SUMIF(Processwise_energy_distribution!$B$15:$B$68,$B50,Processwise_energy_distribution!T$15:T$69))</f>
        <v>-</v>
      </c>
      <c r="U50" s="432" t="str">
        <f>IFERROR(Z50*'Energy &amp; GHG'!$X$20,"-")</f>
        <v>-</v>
      </c>
      <c r="V50" s="433" t="str">
        <f>IFERROR(Z50*'Energy &amp; GHG'!$Y$20,"-")</f>
        <v>-</v>
      </c>
      <c r="W50" s="434" t="str">
        <f>IFERROR(Z50*'Energy &amp; GHG'!$Z$20,"-")</f>
        <v>-</v>
      </c>
      <c r="X50" s="435" t="str">
        <f>IF(SUMIF(Processwise_energy_distribution!$B$15:$B$68,$B50,Processwise_energy_distribution!X$15:X$69)=0,"-",SUMIF(Processwise_energy_distribution!$B$15:$B$68,$B50,Processwise_energy_distribution!X$15:X$69))</f>
        <v>-</v>
      </c>
      <c r="Y50" s="435" t="str">
        <f>IF(SUMIF(Processwise_energy_distribution!$B$15:$B$68,$B50,Processwise_energy_distribution!Y$15:Y$69)=0,"-",SUMIF(Processwise_energy_distribution!$B$15:$B$68,$B50,Processwise_energy_distribution!Y$15:Y$69))</f>
        <v>-</v>
      </c>
      <c r="Z50" s="436" t="str">
        <f>IF(SUMIF(Processwise_energy_distribution!$B$15:$B$68,$B50,Processwise_energy_distribution!Z$15:Z$69)=0,"-",SUMIF(Processwise_energy_distribution!$B$15:$B$68,$B50,Processwise_energy_distribution!Z$15:Z$69))</f>
        <v>-</v>
      </c>
      <c r="AA50" s="432" t="str">
        <f>IFERROR(AF50*'Energy &amp; GHG'!$X$21,"-")</f>
        <v>-</v>
      </c>
      <c r="AB50" s="433" t="str">
        <f>IFERROR(AF50*'Energy &amp; GHG'!$Y$21,"-")</f>
        <v>-</v>
      </c>
      <c r="AC50" s="434" t="str">
        <f>IFERROR(AF50*'Energy &amp; GHG'!$Z$21,"-")</f>
        <v>-</v>
      </c>
      <c r="AD50" s="435" t="str">
        <f>IF(SUMIF(Processwise_energy_distribution!$B$15:$B$68,$B50,Processwise_energy_distribution!AD$15:AD$69)=0,"-",SUMIF(Processwise_energy_distribution!$B$15:$B$68,$B50,Processwise_energy_distribution!AD$15:AD$69))</f>
        <v>-</v>
      </c>
      <c r="AE50" s="435" t="str">
        <f>IF(SUMIF(Processwise_energy_distribution!$B$15:$B$68,$B50,Processwise_energy_distribution!AE$15:AE$69)=0,"-",SUMIF(Processwise_energy_distribution!$B$15:$B$68,$B50,Processwise_energy_distribution!AE$15:AE$69))</f>
        <v>-</v>
      </c>
      <c r="AF50" s="436" t="str">
        <f>IF(SUMIF(Processwise_energy_distribution!$B$15:$B$68,$B50,Processwise_energy_distribution!AF$15:AF$69)=0,"-",SUMIF(Processwise_energy_distribution!$B$15:$B$68,$B50,Processwise_energy_distribution!AF$15:AF$69))</f>
        <v>-</v>
      </c>
      <c r="AG50" s="432" t="str">
        <f>IFERROR(AL50*'Energy &amp; GHG'!$X$22,"-")</f>
        <v>-</v>
      </c>
      <c r="AH50" s="433" t="str">
        <f>IFERROR(AL50*'Energy &amp; GHG'!$Y$22,"-")</f>
        <v>-</v>
      </c>
      <c r="AI50" s="434" t="str">
        <f>IFERROR(AL50*'Energy &amp; GHG'!$Z$22,"-")</f>
        <v>-</v>
      </c>
      <c r="AJ50" s="435" t="str">
        <f>IF(SUMIF(Processwise_energy_distribution!$B$15:$B$68,$B50,Processwise_energy_distribution!AJ$15:AJ$69)=0,"-",SUMIF(Processwise_energy_distribution!$B$15:$B$68,$B50,Processwise_energy_distribution!AJ$15:AJ$69))</f>
        <v>-</v>
      </c>
      <c r="AK50" s="435" t="str">
        <f>IF(SUMIF(Processwise_energy_distribution!$B$15:$B$68,$B50,Processwise_energy_distribution!AK$15:AK$69)=0,"-",SUMIF(Processwise_energy_distribution!$B$15:$B$68,$B50,Processwise_energy_distribution!AK$15:AK$69))</f>
        <v>-</v>
      </c>
      <c r="AL50" s="436" t="str">
        <f>IF(SUMIF(Processwise_energy_distribution!$B$15:$B$68,$B50,Processwise_energy_distribution!AL$15:AL$69)=0,"-",SUMIF(Processwise_energy_distribution!$B$15:$B$68,$B50,Processwise_energy_distribution!AL$15:AL$69))</f>
        <v>-</v>
      </c>
      <c r="AM50" s="432" t="str">
        <f>IFERROR(AR50*'Energy &amp; GHG'!$X$23,"-")</f>
        <v>-</v>
      </c>
      <c r="AN50" s="433" t="str">
        <f>IFERROR(AR50*'Energy &amp; GHG'!$Y$23,"-")</f>
        <v>-</v>
      </c>
      <c r="AO50" s="434" t="str">
        <f>IFERROR(AR50*'Energy &amp; GHG'!$Z$23,"-")</f>
        <v>-</v>
      </c>
      <c r="AP50" s="435" t="str">
        <f>IF(SUMIF(Processwise_energy_distribution!$B$15:$B$68,$B50,Processwise_energy_distribution!AP$15:AP$69)=0,"-",SUMIF(Processwise_energy_distribution!$B$15:$B$68,$B50,Processwise_energy_distribution!AP$15:AP$69))</f>
        <v>-</v>
      </c>
      <c r="AQ50" s="435" t="str">
        <f>IF(SUMIF(Processwise_energy_distribution!$B$15:$B$68,$B50,Processwise_energy_distribution!AQ$15:AQ$69)=0,"-",SUMIF(Processwise_energy_distribution!$B$15:$B$68,$B50,Processwise_energy_distribution!AQ$15:AQ$69))</f>
        <v>-</v>
      </c>
      <c r="AR50" s="436" t="str">
        <f>IF(SUMIF(Processwise_energy_distribution!$B$15:$B$68,$B50,Processwise_energy_distribution!AR$15:AR$69)=0,"-",SUMIF(Processwise_energy_distribution!$B$15:$B$68,$B50,Processwise_energy_distribution!AR$15:AR$69))</f>
        <v>-</v>
      </c>
      <c r="AS50" s="432" t="str">
        <f>IFERROR(AX50*'Energy &amp; GHG'!$X$24,"-")</f>
        <v>-</v>
      </c>
      <c r="AT50" s="433" t="str">
        <f>IFERROR(AX50*'Energy &amp; GHG'!$Y$24,"-")</f>
        <v>-</v>
      </c>
      <c r="AU50" s="434" t="str">
        <f>IFERROR(AX50*'Energy &amp; GHG'!$Z$24,"-")</f>
        <v>-</v>
      </c>
      <c r="AV50" s="435" t="str">
        <f>IF(SUMIF(Processwise_energy_distribution!$B$15:$B$68,$B50,Processwise_energy_distribution!AV$15:AV$69)=0,"-",SUMIF(Processwise_energy_distribution!$B$15:$B$68,$B50,Processwise_energy_distribution!AV$15:AV$69))</f>
        <v>-</v>
      </c>
      <c r="AW50" s="435" t="str">
        <f>IF(SUMIF(Processwise_energy_distribution!$B$15:$B$68,$B50,Processwise_energy_distribution!AW$15:AW$69)=0,"-",SUMIF(Processwise_energy_distribution!$B$15:$B$68,$B50,Processwise_energy_distribution!AW$15:AW$69))</f>
        <v>-</v>
      </c>
      <c r="AX50" s="436" t="str">
        <f>IF(SUMIF(Processwise_energy_distribution!$B$15:$B$68,$B50,Processwise_energy_distribution!AX$15:AX$69)=0,"-",SUMIF(Processwise_energy_distribution!$B$15:$B$68,$B50,Processwise_energy_distribution!AX$15:AX$69))</f>
        <v>-</v>
      </c>
      <c r="AY50" s="432" t="str">
        <f>IFERROR(BD50*'Energy &amp; GHG'!$X$25,"-")</f>
        <v>-</v>
      </c>
      <c r="AZ50" s="433" t="str">
        <f>IFERROR(BD50*'Energy &amp; GHG'!$Y$25,"-")</f>
        <v>-</v>
      </c>
      <c r="BA50" s="434" t="str">
        <f>IFERROR(BD50*'Energy &amp; GHG'!$Z$25,"-")</f>
        <v>-</v>
      </c>
      <c r="BB50" s="435" t="str">
        <f>IF(SUMIF(Processwise_energy_distribution!$B$15:$B$68,$B50,Processwise_energy_distribution!BB$15:BB$69)=0,"-",SUMIF(Processwise_energy_distribution!$B$15:$B$68,$B50,Processwise_energy_distribution!BB$15:BB$69))</f>
        <v>-</v>
      </c>
      <c r="BC50" s="435" t="str">
        <f>IF(SUMIF(Processwise_energy_distribution!$B$15:$B$68,$B50,Processwise_energy_distribution!BC$15:BC$69)=0,"-",SUMIF(Processwise_energy_distribution!$B$15:$B$68,$B50,Processwise_energy_distribution!BC$15:BC$69))</f>
        <v>-</v>
      </c>
      <c r="BD50" s="436" t="str">
        <f>IF(SUMIF(Processwise_energy_distribution!$B$15:$B$68,$B50,Processwise_energy_distribution!BD$15:BD$69)=0,"-",SUMIF(Processwise_energy_distribution!$B$15:$B$68,$B50,Processwise_energy_distribution!BD$15:BD$69))</f>
        <v>-</v>
      </c>
      <c r="BE50" s="432" t="str">
        <f>IFERROR(BJ50*'Energy &amp; GHG'!$X$26,"-")</f>
        <v>-</v>
      </c>
      <c r="BF50" s="433" t="str">
        <f>IFERROR(BJ50*'Energy &amp; GHG'!$Y$26,"-")</f>
        <v>-</v>
      </c>
      <c r="BG50" s="434" t="str">
        <f>IFERROR(BJ50*'Energy &amp; GHG'!$Z$26,"-")</f>
        <v>-</v>
      </c>
      <c r="BH50" s="435" t="str">
        <f>IF(SUMIF(Processwise_energy_distribution!$B$15:$B$68,$B50,Processwise_energy_distribution!BH$15:BH$69)=0,"-",SUMIF(Processwise_energy_distribution!$B$15:$B$68,$B50,Processwise_energy_distribution!BH$15:BH$69))</f>
        <v>-</v>
      </c>
      <c r="BI50" s="435" t="str">
        <f>IF(SUMIF(Processwise_energy_distribution!$B$15:$B$68,$B50,Processwise_energy_distribution!BI$15:BI$69)=0,"-",SUMIF(Processwise_energy_distribution!$B$15:$B$68,$B50,Processwise_energy_distribution!BI$15:BI$69))</f>
        <v>-</v>
      </c>
      <c r="BJ50" s="436" t="str">
        <f>IF(SUMIF(Processwise_energy_distribution!$B$15:$B$68,$B50,Processwise_energy_distribution!BJ$15:BJ$69)=0,"-",SUMIF(Processwise_energy_distribution!$B$15:$B$68,$B50,Processwise_energy_distribution!BJ$15:BJ$69))</f>
        <v>-</v>
      </c>
      <c r="BK50" s="432" t="str">
        <f>IFERROR(BP50*'Energy &amp; GHG'!$X$27,"-")</f>
        <v>-</v>
      </c>
      <c r="BL50" s="433" t="str">
        <f>IFERROR(BP50*'Energy &amp; GHG'!$Y$27,"-")</f>
        <v>-</v>
      </c>
      <c r="BM50" s="434" t="str">
        <f>IFERROR(BP50*'Energy &amp; GHG'!$Z$27,"-")</f>
        <v>-</v>
      </c>
      <c r="BN50" s="435" t="str">
        <f>IF(SUMIF(Processwise_energy_distribution!$B$15:$B$68,$B50,Processwise_energy_distribution!BN$15:BN$69)=0,"-",SUMIF(Processwise_energy_distribution!$B$15:$B$68,$B50,Processwise_energy_distribution!BN$15:BN$69))</f>
        <v>-</v>
      </c>
      <c r="BO50" s="435" t="str">
        <f>IF(SUMIF(Processwise_energy_distribution!$B$15:$B$68,$B50,Processwise_energy_distribution!BO$15:BO$69)=0,"-",SUMIF(Processwise_energy_distribution!$B$15:$B$68,$B50,Processwise_energy_distribution!BO$15:BO$69))</f>
        <v>-</v>
      </c>
      <c r="BP50" s="436" t="str">
        <f>IF(SUMIF(Processwise_energy_distribution!$B$15:$B$68,$B50,Processwise_energy_distribution!BP$15:BP$69)=0,"-",SUMIF(Processwise_energy_distribution!$B$15:$B$68,$B50,Processwise_energy_distribution!BP$15:BP$69))</f>
        <v>-</v>
      </c>
      <c r="BQ50" s="432" t="str">
        <f>IFERROR(BV50*'Energy &amp; GHG'!$X$28,"-")</f>
        <v>-</v>
      </c>
      <c r="BR50" s="433" t="str">
        <f>IFERROR(BV50*'Energy &amp; GHG'!$Y$28,"-")</f>
        <v>-</v>
      </c>
      <c r="BS50" s="434" t="str">
        <f>IFERROR(BV50*'Energy &amp; GHG'!$Z$28,"-")</f>
        <v>-</v>
      </c>
      <c r="BT50" s="435" t="str">
        <f>IF(SUMIF(Processwise_energy_distribution!$B$15:$B$68,$B50,Processwise_energy_distribution!BT$15:BT$69)=0,"-",SUMIF(Processwise_energy_distribution!$B$15:$B$68,$B50,Processwise_energy_distribution!BT$15:BT$69))</f>
        <v>-</v>
      </c>
      <c r="BU50" s="435" t="str">
        <f>IF(SUMIF(Processwise_energy_distribution!$B$15:$B$68,$B50,Processwise_energy_distribution!BU$15:BU$69)=0,"-",SUMIF(Processwise_energy_distribution!$B$15:$B$68,$B50,Processwise_energy_distribution!BU$15:BU$69))</f>
        <v>-</v>
      </c>
      <c r="BV50" s="436" t="str">
        <f>IF(SUMIF(Processwise_energy_distribution!$B$15:$B$68,$B50,Processwise_energy_distribution!BV$15:BV$69)=0,"-",SUMIF(Processwise_energy_distribution!$B$15:$B$68,$B50,Processwise_energy_distribution!BV$15:BV$69))</f>
        <v>-</v>
      </c>
      <c r="BW50" s="438" t="str">
        <f t="shared" ref="BW50:CA50" si="40">IF(SUM(C50,I50,O50,U50,AA50,AG50,AM50,AS50,AY50,BE50,BK50,BQ50)=0,"-",SUM(C50,I50,O50,U50,AA50,AG50,AM50,AS50,AY50,BE50,BK50,BQ50))</f>
        <v>-</v>
      </c>
      <c r="BX50" s="433" t="str">
        <f t="shared" si="40"/>
        <v>-</v>
      </c>
      <c r="BY50" s="434" t="str">
        <f t="shared" si="40"/>
        <v>-</v>
      </c>
      <c r="BZ50" s="439" t="str">
        <f t="shared" si="40"/>
        <v>-</v>
      </c>
      <c r="CA50" s="440" t="str">
        <f t="shared" si="40"/>
        <v>-</v>
      </c>
      <c r="CB50" s="441" t="str">
        <f t="shared" si="1"/>
        <v>-</v>
      </c>
      <c r="CC50" s="442" t="str">
        <f t="shared" si="2"/>
        <v>-</v>
      </c>
      <c r="CD50" s="443" t="str">
        <f t="shared" si="3"/>
        <v>-</v>
      </c>
      <c r="CE50" s="444" t="str">
        <f t="shared" si="4"/>
        <v>-</v>
      </c>
      <c r="CF50" s="445" t="str">
        <f t="shared" si="5"/>
        <v>-</v>
      </c>
      <c r="CG50" s="412"/>
      <c r="CH50" s="412"/>
      <c r="CI50" s="412"/>
      <c r="CJ50" s="412"/>
      <c r="CK50" s="412"/>
    </row>
    <row r="51" spans="1:89" ht="15">
      <c r="A51" s="1066">
        <v>37</v>
      </c>
      <c r="B51" s="1065"/>
      <c r="C51" s="432" t="str">
        <f>IF(IFERROR(H51*'Energy &amp; GHG'!$X$17,"-")=0,"-",IFERROR(H51*'Energy &amp; GHG'!$X$17,"-"))</f>
        <v>-</v>
      </c>
      <c r="D51" s="433" t="str">
        <f>IF(IFERROR(H51*'Energy &amp; GHG'!$Y$17,"-")=0,"-",IFERROR(H51*'Energy &amp; GHG'!$Y$17,"-"))</f>
        <v>-</v>
      </c>
      <c r="E51" s="434" t="str">
        <f>IFERROR(H51*'Energy &amp; GHG'!$Z$17,"-")</f>
        <v>-</v>
      </c>
      <c r="F51" s="435" t="str">
        <f>IF(SUMIF(Processwise_energy_distribution!$B$15:$B$68,$B51,Processwise_energy_distribution!F$15:F$69)=0,"-",SUMIF(Processwise_energy_distribution!$B$15:$B$68,$B51,Processwise_energy_distribution!F$15:F$69))</f>
        <v>-</v>
      </c>
      <c r="G51" s="435" t="str">
        <f>IF(SUMIF(Processwise_energy_distribution!$B$15:$B$68,$B51,Processwise_energy_distribution!G$15:G$69)=0,"-",SUMIF(Processwise_energy_distribution!$B$15:$B$68,$B51,Processwise_energy_distribution!G$15:G$69))</f>
        <v>-</v>
      </c>
      <c r="H51" s="436" t="str">
        <f>IF(SUMIF(Processwise_energy_distribution!$B$15:$B$68,$B51,Processwise_energy_distribution!H$15:H$69)=0,"-",SUMIF(Processwise_energy_distribution!$B$15:$B$68,$B51,Processwise_energy_distribution!H$15:H$69))</f>
        <v>-</v>
      </c>
      <c r="I51" s="432" t="str">
        <f>IFERROR(N51*'Energy &amp; GHG'!$X$18,"-")</f>
        <v>-</v>
      </c>
      <c r="J51" s="433" t="str">
        <f>IFERROR(N51*'Energy &amp; GHG'!$Y$18,"-")</f>
        <v>-</v>
      </c>
      <c r="K51" s="434" t="str">
        <f>IFERROR(N51*'Energy &amp; GHG'!$Z$18,"-")</f>
        <v>-</v>
      </c>
      <c r="L51" s="435" t="str">
        <f>IF(SUMIF(Processwise_energy_distribution!$B$15:$B$68,$B51,Processwise_energy_distribution!L$15:L$69)=0,"-",SUMIF(Processwise_energy_distribution!$B$15:$B$68,$B51,Processwise_energy_distribution!L$15:L$69))</f>
        <v>-</v>
      </c>
      <c r="M51" s="435" t="str">
        <f>IF(SUMIF(Processwise_energy_distribution!$B$15:$B$68,$B51,Processwise_energy_distribution!M$15:M$69)=0,"-",SUMIF(Processwise_energy_distribution!$B$15:$B$68,$B51,Processwise_energy_distribution!M$15:M$69))</f>
        <v>-</v>
      </c>
      <c r="N51" s="436" t="str">
        <f>IF(SUMIF(Processwise_energy_distribution!$B$15:$B$68,$B51,Processwise_energy_distribution!N$15:N$69)=0,"-",SUMIF(Processwise_energy_distribution!$B$15:$B$68,$B51,Processwise_energy_distribution!N$15:N$69))</f>
        <v>-</v>
      </c>
      <c r="O51" s="432" t="str">
        <f>IFERROR(T51*'Energy &amp; GHG'!$X$19,"-")</f>
        <v>-</v>
      </c>
      <c r="P51" s="433" t="str">
        <f>IFERROR(T51*'Energy &amp; GHG'!$Y$19,"-")</f>
        <v>-</v>
      </c>
      <c r="Q51" s="434" t="str">
        <f>IFERROR(T51*'Energy &amp; GHG'!$Z$19,"-")</f>
        <v>-</v>
      </c>
      <c r="R51" s="435" t="str">
        <f>IF(SUMIF(Processwise_energy_distribution!$B$15:$B$68,$B51,Processwise_energy_distribution!R$15:R$69)=0,"-",SUMIF(Processwise_energy_distribution!$B$15:$B$68,$B51,Processwise_energy_distribution!R$15:R$69))</f>
        <v>-</v>
      </c>
      <c r="S51" s="435" t="str">
        <f>IF(SUMIF(Processwise_energy_distribution!$B$15:$B$68,$B51,Processwise_energy_distribution!S$15:S$69)=0,"-",SUMIF(Processwise_energy_distribution!$B$15:$B$68,$B51,Processwise_energy_distribution!S$15:S$69))</f>
        <v>-</v>
      </c>
      <c r="T51" s="436" t="str">
        <f>IF(SUMIF(Processwise_energy_distribution!$B$15:$B$68,$B51,Processwise_energy_distribution!T$15:T$69)=0,"-",SUMIF(Processwise_energy_distribution!$B$15:$B$68,$B51,Processwise_energy_distribution!T$15:T$69))</f>
        <v>-</v>
      </c>
      <c r="U51" s="432" t="str">
        <f>IFERROR(Z51*'Energy &amp; GHG'!$X$20,"-")</f>
        <v>-</v>
      </c>
      <c r="V51" s="433" t="str">
        <f>IFERROR(Z51*'Energy &amp; GHG'!$Y$20,"-")</f>
        <v>-</v>
      </c>
      <c r="W51" s="434" t="str">
        <f>IFERROR(Z51*'Energy &amp; GHG'!$Z$20,"-")</f>
        <v>-</v>
      </c>
      <c r="X51" s="435" t="str">
        <f>IF(SUMIF(Processwise_energy_distribution!$B$15:$B$68,$B51,Processwise_energy_distribution!X$15:X$69)=0,"-",SUMIF(Processwise_energy_distribution!$B$15:$B$68,$B51,Processwise_energy_distribution!X$15:X$69))</f>
        <v>-</v>
      </c>
      <c r="Y51" s="435" t="str">
        <f>IF(SUMIF(Processwise_energy_distribution!$B$15:$B$68,$B51,Processwise_energy_distribution!Y$15:Y$69)=0,"-",SUMIF(Processwise_energy_distribution!$B$15:$B$68,$B51,Processwise_energy_distribution!Y$15:Y$69))</f>
        <v>-</v>
      </c>
      <c r="Z51" s="436" t="str">
        <f>IF(SUMIF(Processwise_energy_distribution!$B$15:$B$68,$B51,Processwise_energy_distribution!Z$15:Z$69)=0,"-",SUMIF(Processwise_energy_distribution!$B$15:$B$68,$B51,Processwise_energy_distribution!Z$15:Z$69))</f>
        <v>-</v>
      </c>
      <c r="AA51" s="432" t="str">
        <f>IFERROR(AF51*'Energy &amp; GHG'!$X$21,"-")</f>
        <v>-</v>
      </c>
      <c r="AB51" s="433" t="str">
        <f>IFERROR(AF51*'Energy &amp; GHG'!$Y$21,"-")</f>
        <v>-</v>
      </c>
      <c r="AC51" s="434" t="str">
        <f>IFERROR(AF51*'Energy &amp; GHG'!$Z$21,"-")</f>
        <v>-</v>
      </c>
      <c r="AD51" s="435" t="str">
        <f>IF(SUMIF(Processwise_energy_distribution!$B$15:$B$68,$B51,Processwise_energy_distribution!AD$15:AD$69)=0,"-",SUMIF(Processwise_energy_distribution!$B$15:$B$68,$B51,Processwise_energy_distribution!AD$15:AD$69))</f>
        <v>-</v>
      </c>
      <c r="AE51" s="435" t="str">
        <f>IF(SUMIF(Processwise_energy_distribution!$B$15:$B$68,$B51,Processwise_energy_distribution!AE$15:AE$69)=0,"-",SUMIF(Processwise_energy_distribution!$B$15:$B$68,$B51,Processwise_energy_distribution!AE$15:AE$69))</f>
        <v>-</v>
      </c>
      <c r="AF51" s="436" t="str">
        <f>IF(SUMIF(Processwise_energy_distribution!$B$15:$B$68,$B51,Processwise_energy_distribution!AF$15:AF$69)=0,"-",SUMIF(Processwise_energy_distribution!$B$15:$B$68,$B51,Processwise_energy_distribution!AF$15:AF$69))</f>
        <v>-</v>
      </c>
      <c r="AG51" s="432" t="str">
        <f>IFERROR(AL51*'Energy &amp; GHG'!$X$22,"-")</f>
        <v>-</v>
      </c>
      <c r="AH51" s="433" t="str">
        <f>IFERROR(AL51*'Energy &amp; GHG'!$Y$22,"-")</f>
        <v>-</v>
      </c>
      <c r="AI51" s="434" t="str">
        <f>IFERROR(AL51*'Energy &amp; GHG'!$Z$22,"-")</f>
        <v>-</v>
      </c>
      <c r="AJ51" s="435" t="str">
        <f>IF(SUMIF(Processwise_energy_distribution!$B$15:$B$68,$B51,Processwise_energy_distribution!AJ$15:AJ$69)=0,"-",SUMIF(Processwise_energy_distribution!$B$15:$B$68,$B51,Processwise_energy_distribution!AJ$15:AJ$69))</f>
        <v>-</v>
      </c>
      <c r="AK51" s="435" t="str">
        <f>IF(SUMIF(Processwise_energy_distribution!$B$15:$B$68,$B51,Processwise_energy_distribution!AK$15:AK$69)=0,"-",SUMIF(Processwise_energy_distribution!$B$15:$B$68,$B51,Processwise_energy_distribution!AK$15:AK$69))</f>
        <v>-</v>
      </c>
      <c r="AL51" s="436" t="str">
        <f>IF(SUMIF(Processwise_energy_distribution!$B$15:$B$68,$B51,Processwise_energy_distribution!AL$15:AL$69)=0,"-",SUMIF(Processwise_energy_distribution!$B$15:$B$68,$B51,Processwise_energy_distribution!AL$15:AL$69))</f>
        <v>-</v>
      </c>
      <c r="AM51" s="432" t="str">
        <f>IFERROR(AR51*'Energy &amp; GHG'!$X$23,"-")</f>
        <v>-</v>
      </c>
      <c r="AN51" s="433" t="str">
        <f>IFERROR(AR51*'Energy &amp; GHG'!$Y$23,"-")</f>
        <v>-</v>
      </c>
      <c r="AO51" s="434" t="str">
        <f>IFERROR(AR51*'Energy &amp; GHG'!$Z$23,"-")</f>
        <v>-</v>
      </c>
      <c r="AP51" s="435" t="str">
        <f>IF(SUMIF(Processwise_energy_distribution!$B$15:$B$68,$B51,Processwise_energy_distribution!AP$15:AP$69)=0,"-",SUMIF(Processwise_energy_distribution!$B$15:$B$68,$B51,Processwise_energy_distribution!AP$15:AP$69))</f>
        <v>-</v>
      </c>
      <c r="AQ51" s="435" t="str">
        <f>IF(SUMIF(Processwise_energy_distribution!$B$15:$B$68,$B51,Processwise_energy_distribution!AQ$15:AQ$69)=0,"-",SUMIF(Processwise_energy_distribution!$B$15:$B$68,$B51,Processwise_energy_distribution!AQ$15:AQ$69))</f>
        <v>-</v>
      </c>
      <c r="AR51" s="436" t="str">
        <f>IF(SUMIF(Processwise_energy_distribution!$B$15:$B$68,$B51,Processwise_energy_distribution!AR$15:AR$69)=0,"-",SUMIF(Processwise_energy_distribution!$B$15:$B$68,$B51,Processwise_energy_distribution!AR$15:AR$69))</f>
        <v>-</v>
      </c>
      <c r="AS51" s="432" t="str">
        <f>IFERROR(AX51*'Energy &amp; GHG'!$X$24,"-")</f>
        <v>-</v>
      </c>
      <c r="AT51" s="433" t="str">
        <f>IFERROR(AX51*'Energy &amp; GHG'!$Y$24,"-")</f>
        <v>-</v>
      </c>
      <c r="AU51" s="434" t="str">
        <f>IFERROR(AX51*'Energy &amp; GHG'!$Z$24,"-")</f>
        <v>-</v>
      </c>
      <c r="AV51" s="435" t="str">
        <f>IF(SUMIF(Processwise_energy_distribution!$B$15:$B$68,$B51,Processwise_energy_distribution!AV$15:AV$69)=0,"-",SUMIF(Processwise_energy_distribution!$B$15:$B$68,$B51,Processwise_energy_distribution!AV$15:AV$69))</f>
        <v>-</v>
      </c>
      <c r="AW51" s="435" t="str">
        <f>IF(SUMIF(Processwise_energy_distribution!$B$15:$B$68,$B51,Processwise_energy_distribution!AW$15:AW$69)=0,"-",SUMIF(Processwise_energy_distribution!$B$15:$B$68,$B51,Processwise_energy_distribution!AW$15:AW$69))</f>
        <v>-</v>
      </c>
      <c r="AX51" s="436" t="str">
        <f>IF(SUMIF(Processwise_energy_distribution!$B$15:$B$68,$B51,Processwise_energy_distribution!AX$15:AX$69)=0,"-",SUMIF(Processwise_energy_distribution!$B$15:$B$68,$B51,Processwise_energy_distribution!AX$15:AX$69))</f>
        <v>-</v>
      </c>
      <c r="AY51" s="432" t="str">
        <f>IFERROR(BD51*'Energy &amp; GHG'!$X$25,"-")</f>
        <v>-</v>
      </c>
      <c r="AZ51" s="433" t="str">
        <f>IFERROR(BD51*'Energy &amp; GHG'!$Y$25,"-")</f>
        <v>-</v>
      </c>
      <c r="BA51" s="434" t="str">
        <f>IFERROR(BD51*'Energy &amp; GHG'!$Z$25,"-")</f>
        <v>-</v>
      </c>
      <c r="BB51" s="435" t="str">
        <f>IF(SUMIF(Processwise_energy_distribution!$B$15:$B$68,$B51,Processwise_energy_distribution!BB$15:BB$69)=0,"-",SUMIF(Processwise_energy_distribution!$B$15:$B$68,$B51,Processwise_energy_distribution!BB$15:BB$69))</f>
        <v>-</v>
      </c>
      <c r="BC51" s="435" t="str">
        <f>IF(SUMIF(Processwise_energy_distribution!$B$15:$B$68,$B51,Processwise_energy_distribution!BC$15:BC$69)=0,"-",SUMIF(Processwise_energy_distribution!$B$15:$B$68,$B51,Processwise_energy_distribution!BC$15:BC$69))</f>
        <v>-</v>
      </c>
      <c r="BD51" s="436" t="str">
        <f>IF(SUMIF(Processwise_energy_distribution!$B$15:$B$68,$B51,Processwise_energy_distribution!BD$15:BD$69)=0,"-",SUMIF(Processwise_energy_distribution!$B$15:$B$68,$B51,Processwise_energy_distribution!BD$15:BD$69))</f>
        <v>-</v>
      </c>
      <c r="BE51" s="432" t="str">
        <f>IFERROR(BJ51*'Energy &amp; GHG'!$X$26,"-")</f>
        <v>-</v>
      </c>
      <c r="BF51" s="433" t="str">
        <f>IFERROR(BJ51*'Energy &amp; GHG'!$Y$26,"-")</f>
        <v>-</v>
      </c>
      <c r="BG51" s="434" t="str">
        <f>IFERROR(BJ51*'Energy &amp; GHG'!$Z$26,"-")</f>
        <v>-</v>
      </c>
      <c r="BH51" s="435" t="str">
        <f>IF(SUMIF(Processwise_energy_distribution!$B$15:$B$68,$B51,Processwise_energy_distribution!BH$15:BH$69)=0,"-",SUMIF(Processwise_energy_distribution!$B$15:$B$68,$B51,Processwise_energy_distribution!BH$15:BH$69))</f>
        <v>-</v>
      </c>
      <c r="BI51" s="435" t="str">
        <f>IF(SUMIF(Processwise_energy_distribution!$B$15:$B$68,$B51,Processwise_energy_distribution!BI$15:BI$69)=0,"-",SUMIF(Processwise_energy_distribution!$B$15:$B$68,$B51,Processwise_energy_distribution!BI$15:BI$69))</f>
        <v>-</v>
      </c>
      <c r="BJ51" s="436" t="str">
        <f>IF(SUMIF(Processwise_energy_distribution!$B$15:$B$68,$B51,Processwise_energy_distribution!BJ$15:BJ$69)=0,"-",SUMIF(Processwise_energy_distribution!$B$15:$B$68,$B51,Processwise_energy_distribution!BJ$15:BJ$69))</f>
        <v>-</v>
      </c>
      <c r="BK51" s="432" t="str">
        <f>IFERROR(BP51*'Energy &amp; GHG'!$X$27,"-")</f>
        <v>-</v>
      </c>
      <c r="BL51" s="433" t="str">
        <f>IFERROR(BP51*'Energy &amp; GHG'!$Y$27,"-")</f>
        <v>-</v>
      </c>
      <c r="BM51" s="434" t="str">
        <f>IFERROR(BP51*'Energy &amp; GHG'!$Z$27,"-")</f>
        <v>-</v>
      </c>
      <c r="BN51" s="435" t="str">
        <f>IF(SUMIF(Processwise_energy_distribution!$B$15:$B$68,$B51,Processwise_energy_distribution!BN$15:BN$69)=0,"-",SUMIF(Processwise_energy_distribution!$B$15:$B$68,$B51,Processwise_energy_distribution!BN$15:BN$69))</f>
        <v>-</v>
      </c>
      <c r="BO51" s="435" t="str">
        <f>IF(SUMIF(Processwise_energy_distribution!$B$15:$B$68,$B51,Processwise_energy_distribution!BO$15:BO$69)=0,"-",SUMIF(Processwise_energy_distribution!$B$15:$B$68,$B51,Processwise_energy_distribution!BO$15:BO$69))</f>
        <v>-</v>
      </c>
      <c r="BP51" s="436" t="str">
        <f>IF(SUMIF(Processwise_energy_distribution!$B$15:$B$68,$B51,Processwise_energy_distribution!BP$15:BP$69)=0,"-",SUMIF(Processwise_energy_distribution!$B$15:$B$68,$B51,Processwise_energy_distribution!BP$15:BP$69))</f>
        <v>-</v>
      </c>
      <c r="BQ51" s="432" t="str">
        <f>IFERROR(BV51*'Energy &amp; GHG'!$X$28,"-")</f>
        <v>-</v>
      </c>
      <c r="BR51" s="433" t="str">
        <f>IFERROR(BV51*'Energy &amp; GHG'!$Y$28,"-")</f>
        <v>-</v>
      </c>
      <c r="BS51" s="434" t="str">
        <f>IFERROR(BV51*'Energy &amp; GHG'!$Z$28,"-")</f>
        <v>-</v>
      </c>
      <c r="BT51" s="435" t="str">
        <f>IF(SUMIF(Processwise_energy_distribution!$B$15:$B$68,$B51,Processwise_energy_distribution!BT$15:BT$69)=0,"-",SUMIF(Processwise_energy_distribution!$B$15:$B$68,$B51,Processwise_energy_distribution!BT$15:BT$69))</f>
        <v>-</v>
      </c>
      <c r="BU51" s="435" t="str">
        <f>IF(SUMIF(Processwise_energy_distribution!$B$15:$B$68,$B51,Processwise_energy_distribution!BU$15:BU$69)=0,"-",SUMIF(Processwise_energy_distribution!$B$15:$B$68,$B51,Processwise_energy_distribution!BU$15:BU$69))</f>
        <v>-</v>
      </c>
      <c r="BV51" s="436" t="str">
        <f>IF(SUMIF(Processwise_energy_distribution!$B$15:$B$68,$B51,Processwise_energy_distribution!BV$15:BV$69)=0,"-",SUMIF(Processwise_energy_distribution!$B$15:$B$68,$B51,Processwise_energy_distribution!BV$15:BV$69))</f>
        <v>-</v>
      </c>
      <c r="BW51" s="438" t="str">
        <f t="shared" ref="BW51:CA51" si="41">IF(SUM(C51,I51,O51,U51,AA51,AG51,AM51,AS51,AY51,BE51,BK51,BQ51)=0,"-",SUM(C51,I51,O51,U51,AA51,AG51,AM51,AS51,AY51,BE51,BK51,BQ51))</f>
        <v>-</v>
      </c>
      <c r="BX51" s="433" t="str">
        <f t="shared" si="41"/>
        <v>-</v>
      </c>
      <c r="BY51" s="434" t="str">
        <f t="shared" si="41"/>
        <v>-</v>
      </c>
      <c r="BZ51" s="439" t="str">
        <f t="shared" si="41"/>
        <v>-</v>
      </c>
      <c r="CA51" s="440" t="str">
        <f t="shared" si="41"/>
        <v>-</v>
      </c>
      <c r="CB51" s="441" t="str">
        <f t="shared" si="1"/>
        <v>-</v>
      </c>
      <c r="CC51" s="442" t="str">
        <f t="shared" si="2"/>
        <v>-</v>
      </c>
      <c r="CD51" s="443" t="str">
        <f t="shared" si="3"/>
        <v>-</v>
      </c>
      <c r="CE51" s="444" t="str">
        <f t="shared" si="4"/>
        <v>-</v>
      </c>
      <c r="CF51" s="445" t="str">
        <f t="shared" si="5"/>
        <v>-</v>
      </c>
      <c r="CG51" s="412"/>
      <c r="CH51" s="412"/>
      <c r="CI51" s="412"/>
      <c r="CJ51" s="412"/>
      <c r="CK51" s="412"/>
    </row>
    <row r="52" spans="1:89" ht="15">
      <c r="A52" s="1064">
        <v>38</v>
      </c>
      <c r="B52" s="1065"/>
      <c r="C52" s="432" t="str">
        <f>IF(IFERROR(H52*'Energy &amp; GHG'!$X$17,"-")=0,"-",IFERROR(H52*'Energy &amp; GHG'!$X$17,"-"))</f>
        <v>-</v>
      </c>
      <c r="D52" s="433" t="str">
        <f>IF(IFERROR(H52*'Energy &amp; GHG'!$Y$17,"-")=0,"-",IFERROR(H52*'Energy &amp; GHG'!$Y$17,"-"))</f>
        <v>-</v>
      </c>
      <c r="E52" s="434" t="str">
        <f>IFERROR(H52*'Energy &amp; GHG'!$Z$17,"-")</f>
        <v>-</v>
      </c>
      <c r="F52" s="435" t="str">
        <f>IF(SUMIF(Processwise_energy_distribution!$B$15:$B$68,$B52,Processwise_energy_distribution!F$15:F$69)=0,"-",SUMIF(Processwise_energy_distribution!$B$15:$B$68,$B52,Processwise_energy_distribution!F$15:F$69))</f>
        <v>-</v>
      </c>
      <c r="G52" s="435" t="str">
        <f>IF(SUMIF(Processwise_energy_distribution!$B$15:$B$68,$B52,Processwise_energy_distribution!G$15:G$69)=0,"-",SUMIF(Processwise_energy_distribution!$B$15:$B$68,$B52,Processwise_energy_distribution!G$15:G$69))</f>
        <v>-</v>
      </c>
      <c r="H52" s="436" t="str">
        <f>IF(SUMIF(Processwise_energy_distribution!$B$15:$B$68,$B52,Processwise_energy_distribution!H$15:H$69)=0,"-",SUMIF(Processwise_energy_distribution!$B$15:$B$68,$B52,Processwise_energy_distribution!H$15:H$69))</f>
        <v>-</v>
      </c>
      <c r="I52" s="432" t="str">
        <f>IFERROR(N52*'Energy &amp; GHG'!$X$18,"-")</f>
        <v>-</v>
      </c>
      <c r="J52" s="433" t="str">
        <f>IFERROR(N52*'Energy &amp; GHG'!$Y$18,"-")</f>
        <v>-</v>
      </c>
      <c r="K52" s="434" t="str">
        <f>IFERROR(N52*'Energy &amp; GHG'!$Z$18,"-")</f>
        <v>-</v>
      </c>
      <c r="L52" s="435" t="str">
        <f>IF(SUMIF(Processwise_energy_distribution!$B$15:$B$68,$B52,Processwise_energy_distribution!L$15:L$69)=0,"-",SUMIF(Processwise_energy_distribution!$B$15:$B$68,$B52,Processwise_energy_distribution!L$15:L$69))</f>
        <v>-</v>
      </c>
      <c r="M52" s="435" t="str">
        <f>IF(SUMIF(Processwise_energy_distribution!$B$15:$B$68,$B52,Processwise_energy_distribution!M$15:M$69)=0,"-",SUMIF(Processwise_energy_distribution!$B$15:$B$68,$B52,Processwise_energy_distribution!M$15:M$69))</f>
        <v>-</v>
      </c>
      <c r="N52" s="436" t="str">
        <f>IF(SUMIF(Processwise_energy_distribution!$B$15:$B$68,$B52,Processwise_energy_distribution!N$15:N$69)=0,"-",SUMIF(Processwise_energy_distribution!$B$15:$B$68,$B52,Processwise_energy_distribution!N$15:N$69))</f>
        <v>-</v>
      </c>
      <c r="O52" s="432" t="str">
        <f>IFERROR(T52*'Energy &amp; GHG'!$X$19,"-")</f>
        <v>-</v>
      </c>
      <c r="P52" s="433" t="str">
        <f>IFERROR(T52*'Energy &amp; GHG'!$Y$19,"-")</f>
        <v>-</v>
      </c>
      <c r="Q52" s="434" t="str">
        <f>IFERROR(T52*'Energy &amp; GHG'!$Z$19,"-")</f>
        <v>-</v>
      </c>
      <c r="R52" s="435" t="str">
        <f>IF(SUMIF(Processwise_energy_distribution!$B$15:$B$68,$B52,Processwise_energy_distribution!R$15:R$69)=0,"-",SUMIF(Processwise_energy_distribution!$B$15:$B$68,$B52,Processwise_energy_distribution!R$15:R$69))</f>
        <v>-</v>
      </c>
      <c r="S52" s="435" t="str">
        <f>IF(SUMIF(Processwise_energy_distribution!$B$15:$B$68,$B52,Processwise_energy_distribution!S$15:S$69)=0,"-",SUMIF(Processwise_energy_distribution!$B$15:$B$68,$B52,Processwise_energy_distribution!S$15:S$69))</f>
        <v>-</v>
      </c>
      <c r="T52" s="436" t="str">
        <f>IF(SUMIF(Processwise_energy_distribution!$B$15:$B$68,$B52,Processwise_energy_distribution!T$15:T$69)=0,"-",SUMIF(Processwise_energy_distribution!$B$15:$B$68,$B52,Processwise_energy_distribution!T$15:T$69))</f>
        <v>-</v>
      </c>
      <c r="U52" s="432" t="str">
        <f>IFERROR(Z52*'Energy &amp; GHG'!$X$20,"-")</f>
        <v>-</v>
      </c>
      <c r="V52" s="433" t="str">
        <f>IFERROR(Z52*'Energy &amp; GHG'!$Y$20,"-")</f>
        <v>-</v>
      </c>
      <c r="W52" s="434" t="str">
        <f>IFERROR(Z52*'Energy &amp; GHG'!$Z$20,"-")</f>
        <v>-</v>
      </c>
      <c r="X52" s="435" t="str">
        <f>IF(SUMIF(Processwise_energy_distribution!$B$15:$B$68,$B52,Processwise_energy_distribution!X$15:X$69)=0,"-",SUMIF(Processwise_energy_distribution!$B$15:$B$68,$B52,Processwise_energy_distribution!X$15:X$69))</f>
        <v>-</v>
      </c>
      <c r="Y52" s="435" t="str">
        <f>IF(SUMIF(Processwise_energy_distribution!$B$15:$B$68,$B52,Processwise_energy_distribution!Y$15:Y$69)=0,"-",SUMIF(Processwise_energy_distribution!$B$15:$B$68,$B52,Processwise_energy_distribution!Y$15:Y$69))</f>
        <v>-</v>
      </c>
      <c r="Z52" s="436" t="str">
        <f>IF(SUMIF(Processwise_energy_distribution!$B$15:$B$68,$B52,Processwise_energy_distribution!Z$15:Z$69)=0,"-",SUMIF(Processwise_energy_distribution!$B$15:$B$68,$B52,Processwise_energy_distribution!Z$15:Z$69))</f>
        <v>-</v>
      </c>
      <c r="AA52" s="432" t="str">
        <f>IFERROR(AF52*'Energy &amp; GHG'!$X$21,"-")</f>
        <v>-</v>
      </c>
      <c r="AB52" s="433" t="str">
        <f>IFERROR(AF52*'Energy &amp; GHG'!$Y$21,"-")</f>
        <v>-</v>
      </c>
      <c r="AC52" s="434" t="str">
        <f>IFERROR(AF52*'Energy &amp; GHG'!$Z$21,"-")</f>
        <v>-</v>
      </c>
      <c r="AD52" s="435" t="str">
        <f>IF(SUMIF(Processwise_energy_distribution!$B$15:$B$68,$B52,Processwise_energy_distribution!AD$15:AD$69)=0,"-",SUMIF(Processwise_energy_distribution!$B$15:$B$68,$B52,Processwise_energy_distribution!AD$15:AD$69))</f>
        <v>-</v>
      </c>
      <c r="AE52" s="435" t="str">
        <f>IF(SUMIF(Processwise_energy_distribution!$B$15:$B$68,$B52,Processwise_energy_distribution!AE$15:AE$69)=0,"-",SUMIF(Processwise_energy_distribution!$B$15:$B$68,$B52,Processwise_energy_distribution!AE$15:AE$69))</f>
        <v>-</v>
      </c>
      <c r="AF52" s="436" t="str">
        <f>IF(SUMIF(Processwise_energy_distribution!$B$15:$B$68,$B52,Processwise_energy_distribution!AF$15:AF$69)=0,"-",SUMIF(Processwise_energy_distribution!$B$15:$B$68,$B52,Processwise_energy_distribution!AF$15:AF$69))</f>
        <v>-</v>
      </c>
      <c r="AG52" s="432" t="str">
        <f>IFERROR(AL52*'Energy &amp; GHG'!$X$22,"-")</f>
        <v>-</v>
      </c>
      <c r="AH52" s="433" t="str">
        <f>IFERROR(AL52*'Energy &amp; GHG'!$Y$22,"-")</f>
        <v>-</v>
      </c>
      <c r="AI52" s="434" t="str">
        <f>IFERROR(AL52*'Energy &amp; GHG'!$Z$22,"-")</f>
        <v>-</v>
      </c>
      <c r="AJ52" s="435" t="str">
        <f>IF(SUMIF(Processwise_energy_distribution!$B$15:$B$68,$B52,Processwise_energy_distribution!AJ$15:AJ$69)=0,"-",SUMIF(Processwise_energy_distribution!$B$15:$B$68,$B52,Processwise_energy_distribution!AJ$15:AJ$69))</f>
        <v>-</v>
      </c>
      <c r="AK52" s="435" t="str">
        <f>IF(SUMIF(Processwise_energy_distribution!$B$15:$B$68,$B52,Processwise_energy_distribution!AK$15:AK$69)=0,"-",SUMIF(Processwise_energy_distribution!$B$15:$B$68,$B52,Processwise_energy_distribution!AK$15:AK$69))</f>
        <v>-</v>
      </c>
      <c r="AL52" s="436" t="str">
        <f>IF(SUMIF(Processwise_energy_distribution!$B$15:$B$68,$B52,Processwise_energy_distribution!AL$15:AL$69)=0,"-",SUMIF(Processwise_energy_distribution!$B$15:$B$68,$B52,Processwise_energy_distribution!AL$15:AL$69))</f>
        <v>-</v>
      </c>
      <c r="AM52" s="432" t="str">
        <f>IFERROR(AR52*'Energy &amp; GHG'!$X$23,"-")</f>
        <v>-</v>
      </c>
      <c r="AN52" s="433" t="str">
        <f>IFERROR(AR52*'Energy &amp; GHG'!$Y$23,"-")</f>
        <v>-</v>
      </c>
      <c r="AO52" s="434" t="str">
        <f>IFERROR(AR52*'Energy &amp; GHG'!$Z$23,"-")</f>
        <v>-</v>
      </c>
      <c r="AP52" s="435" t="str">
        <f>IF(SUMIF(Processwise_energy_distribution!$B$15:$B$68,$B52,Processwise_energy_distribution!AP$15:AP$69)=0,"-",SUMIF(Processwise_energy_distribution!$B$15:$B$68,$B52,Processwise_energy_distribution!AP$15:AP$69))</f>
        <v>-</v>
      </c>
      <c r="AQ52" s="435" t="str">
        <f>IF(SUMIF(Processwise_energy_distribution!$B$15:$B$68,$B52,Processwise_energy_distribution!AQ$15:AQ$69)=0,"-",SUMIF(Processwise_energy_distribution!$B$15:$B$68,$B52,Processwise_energy_distribution!AQ$15:AQ$69))</f>
        <v>-</v>
      </c>
      <c r="AR52" s="436" t="str">
        <f>IF(SUMIF(Processwise_energy_distribution!$B$15:$B$68,$B52,Processwise_energy_distribution!AR$15:AR$69)=0,"-",SUMIF(Processwise_energy_distribution!$B$15:$B$68,$B52,Processwise_energy_distribution!AR$15:AR$69))</f>
        <v>-</v>
      </c>
      <c r="AS52" s="432" t="str">
        <f>IFERROR(AX52*'Energy &amp; GHG'!$X$24,"-")</f>
        <v>-</v>
      </c>
      <c r="AT52" s="433" t="str">
        <f>IFERROR(AX52*'Energy &amp; GHG'!$Y$24,"-")</f>
        <v>-</v>
      </c>
      <c r="AU52" s="434" t="str">
        <f>IFERROR(AX52*'Energy &amp; GHG'!$Z$24,"-")</f>
        <v>-</v>
      </c>
      <c r="AV52" s="435" t="str">
        <f>IF(SUMIF(Processwise_energy_distribution!$B$15:$B$68,$B52,Processwise_energy_distribution!AV$15:AV$69)=0,"-",SUMIF(Processwise_energy_distribution!$B$15:$B$68,$B52,Processwise_energy_distribution!AV$15:AV$69))</f>
        <v>-</v>
      </c>
      <c r="AW52" s="435" t="str">
        <f>IF(SUMIF(Processwise_energy_distribution!$B$15:$B$68,$B52,Processwise_energy_distribution!AW$15:AW$69)=0,"-",SUMIF(Processwise_energy_distribution!$B$15:$B$68,$B52,Processwise_energy_distribution!AW$15:AW$69))</f>
        <v>-</v>
      </c>
      <c r="AX52" s="436" t="str">
        <f>IF(SUMIF(Processwise_energy_distribution!$B$15:$B$68,$B52,Processwise_energy_distribution!AX$15:AX$69)=0,"-",SUMIF(Processwise_energy_distribution!$B$15:$B$68,$B52,Processwise_energy_distribution!AX$15:AX$69))</f>
        <v>-</v>
      </c>
      <c r="AY52" s="432" t="str">
        <f>IFERROR(BD52*'Energy &amp; GHG'!$X$25,"-")</f>
        <v>-</v>
      </c>
      <c r="AZ52" s="433" t="str">
        <f>IFERROR(BD52*'Energy &amp; GHG'!$Y$25,"-")</f>
        <v>-</v>
      </c>
      <c r="BA52" s="434" t="str">
        <f>IFERROR(BD52*'Energy &amp; GHG'!$Z$25,"-")</f>
        <v>-</v>
      </c>
      <c r="BB52" s="435" t="str">
        <f>IF(SUMIF(Processwise_energy_distribution!$B$15:$B$68,$B52,Processwise_energy_distribution!BB$15:BB$69)=0,"-",SUMIF(Processwise_energy_distribution!$B$15:$B$68,$B52,Processwise_energy_distribution!BB$15:BB$69))</f>
        <v>-</v>
      </c>
      <c r="BC52" s="435" t="str">
        <f>IF(SUMIF(Processwise_energy_distribution!$B$15:$B$68,$B52,Processwise_energy_distribution!BC$15:BC$69)=0,"-",SUMIF(Processwise_energy_distribution!$B$15:$B$68,$B52,Processwise_energy_distribution!BC$15:BC$69))</f>
        <v>-</v>
      </c>
      <c r="BD52" s="436" t="str">
        <f>IF(SUMIF(Processwise_energy_distribution!$B$15:$B$68,$B52,Processwise_energy_distribution!BD$15:BD$69)=0,"-",SUMIF(Processwise_energy_distribution!$B$15:$B$68,$B52,Processwise_energy_distribution!BD$15:BD$69))</f>
        <v>-</v>
      </c>
      <c r="BE52" s="432" t="str">
        <f>IFERROR(BJ52*'Energy &amp; GHG'!$X$26,"-")</f>
        <v>-</v>
      </c>
      <c r="BF52" s="433" t="str">
        <f>IFERROR(BJ52*'Energy &amp; GHG'!$Y$26,"-")</f>
        <v>-</v>
      </c>
      <c r="BG52" s="434" t="str">
        <f>IFERROR(BJ52*'Energy &amp; GHG'!$Z$26,"-")</f>
        <v>-</v>
      </c>
      <c r="BH52" s="435" t="str">
        <f>IF(SUMIF(Processwise_energy_distribution!$B$15:$B$68,$B52,Processwise_energy_distribution!BH$15:BH$69)=0,"-",SUMIF(Processwise_energy_distribution!$B$15:$B$68,$B52,Processwise_energy_distribution!BH$15:BH$69))</f>
        <v>-</v>
      </c>
      <c r="BI52" s="435" t="str">
        <f>IF(SUMIF(Processwise_energy_distribution!$B$15:$B$68,$B52,Processwise_energy_distribution!BI$15:BI$69)=0,"-",SUMIF(Processwise_energy_distribution!$B$15:$B$68,$B52,Processwise_energy_distribution!BI$15:BI$69))</f>
        <v>-</v>
      </c>
      <c r="BJ52" s="436" t="str">
        <f>IF(SUMIF(Processwise_energy_distribution!$B$15:$B$68,$B52,Processwise_energy_distribution!BJ$15:BJ$69)=0,"-",SUMIF(Processwise_energy_distribution!$B$15:$B$68,$B52,Processwise_energy_distribution!BJ$15:BJ$69))</f>
        <v>-</v>
      </c>
      <c r="BK52" s="432" t="str">
        <f>IFERROR(BP52*'Energy &amp; GHG'!$X$27,"-")</f>
        <v>-</v>
      </c>
      <c r="BL52" s="433" t="str">
        <f>IFERROR(BP52*'Energy &amp; GHG'!$Y$27,"-")</f>
        <v>-</v>
      </c>
      <c r="BM52" s="434" t="str">
        <f>IFERROR(BP52*'Energy &amp; GHG'!$Z$27,"-")</f>
        <v>-</v>
      </c>
      <c r="BN52" s="435" t="str">
        <f>IF(SUMIF(Processwise_energy_distribution!$B$15:$B$68,$B52,Processwise_energy_distribution!BN$15:BN$69)=0,"-",SUMIF(Processwise_energy_distribution!$B$15:$B$68,$B52,Processwise_energy_distribution!BN$15:BN$69))</f>
        <v>-</v>
      </c>
      <c r="BO52" s="435" t="str">
        <f>IF(SUMIF(Processwise_energy_distribution!$B$15:$B$68,$B52,Processwise_energy_distribution!BO$15:BO$69)=0,"-",SUMIF(Processwise_energy_distribution!$B$15:$B$68,$B52,Processwise_energy_distribution!BO$15:BO$69))</f>
        <v>-</v>
      </c>
      <c r="BP52" s="436" t="str">
        <f>IF(SUMIF(Processwise_energy_distribution!$B$15:$B$68,$B52,Processwise_energy_distribution!BP$15:BP$69)=0,"-",SUMIF(Processwise_energy_distribution!$B$15:$B$68,$B52,Processwise_energy_distribution!BP$15:BP$69))</f>
        <v>-</v>
      </c>
      <c r="BQ52" s="432" t="str">
        <f>IFERROR(BV52*'Energy &amp; GHG'!$X$28,"-")</f>
        <v>-</v>
      </c>
      <c r="BR52" s="433" t="str">
        <f>IFERROR(BV52*'Energy &amp; GHG'!$Y$28,"-")</f>
        <v>-</v>
      </c>
      <c r="BS52" s="434" t="str">
        <f>IFERROR(BV52*'Energy &amp; GHG'!$Z$28,"-")</f>
        <v>-</v>
      </c>
      <c r="BT52" s="435" t="str">
        <f>IF(SUMIF(Processwise_energy_distribution!$B$15:$B$68,$B52,Processwise_energy_distribution!BT$15:BT$69)=0,"-",SUMIF(Processwise_energy_distribution!$B$15:$B$68,$B52,Processwise_energy_distribution!BT$15:BT$69))</f>
        <v>-</v>
      </c>
      <c r="BU52" s="435" t="str">
        <f>IF(SUMIF(Processwise_energy_distribution!$B$15:$B$68,$B52,Processwise_energy_distribution!BU$15:BU$69)=0,"-",SUMIF(Processwise_energy_distribution!$B$15:$B$68,$B52,Processwise_energy_distribution!BU$15:BU$69))</f>
        <v>-</v>
      </c>
      <c r="BV52" s="436" t="str">
        <f>IF(SUMIF(Processwise_energy_distribution!$B$15:$B$68,$B52,Processwise_energy_distribution!BV$15:BV$69)=0,"-",SUMIF(Processwise_energy_distribution!$B$15:$B$68,$B52,Processwise_energy_distribution!BV$15:BV$69))</f>
        <v>-</v>
      </c>
      <c r="BW52" s="438" t="str">
        <f t="shared" ref="BW52:CA52" si="42">IF(SUM(C52,I52,O52,U52,AA52,AG52,AM52,AS52,AY52,BE52,BK52,BQ52)=0,"-",SUM(C52,I52,O52,U52,AA52,AG52,AM52,AS52,AY52,BE52,BK52,BQ52))</f>
        <v>-</v>
      </c>
      <c r="BX52" s="433" t="str">
        <f t="shared" si="42"/>
        <v>-</v>
      </c>
      <c r="BY52" s="434" t="str">
        <f t="shared" si="42"/>
        <v>-</v>
      </c>
      <c r="BZ52" s="439" t="str">
        <f t="shared" si="42"/>
        <v>-</v>
      </c>
      <c r="CA52" s="440" t="str">
        <f t="shared" si="42"/>
        <v>-</v>
      </c>
      <c r="CB52" s="441" t="str">
        <f t="shared" si="1"/>
        <v>-</v>
      </c>
      <c r="CC52" s="442" t="str">
        <f t="shared" si="2"/>
        <v>-</v>
      </c>
      <c r="CD52" s="443" t="str">
        <f t="shared" si="3"/>
        <v>-</v>
      </c>
      <c r="CE52" s="444" t="str">
        <f t="shared" si="4"/>
        <v>-</v>
      </c>
      <c r="CF52" s="445" t="str">
        <f t="shared" si="5"/>
        <v>-</v>
      </c>
      <c r="CG52" s="412"/>
      <c r="CH52" s="412"/>
      <c r="CI52" s="412"/>
      <c r="CJ52" s="412"/>
      <c r="CK52" s="412"/>
    </row>
    <row r="53" spans="1:89" ht="15">
      <c r="A53" s="1066">
        <v>39</v>
      </c>
      <c r="B53" s="1067"/>
      <c r="C53" s="450" t="str">
        <f>IF(IFERROR(H53*'Energy &amp; GHG'!$X$17,"-")=0,"-",IFERROR(H53*'Energy &amp; GHG'!$X$17,"-"))</f>
        <v>-</v>
      </c>
      <c r="D53" s="451" t="str">
        <f>IF(IFERROR(H53*'Energy &amp; GHG'!$Y$17,"-")=0,"-",IFERROR(H53*'Energy &amp; GHG'!$Y$17,"-"))</f>
        <v>-</v>
      </c>
      <c r="E53" s="452" t="str">
        <f>IFERROR(H53*'Energy &amp; GHG'!$Z$17,"-")</f>
        <v>-</v>
      </c>
      <c r="F53" s="453" t="str">
        <f>IF(SUMIF(Processwise_energy_distribution!$B$15:$B$68,$B53,Processwise_energy_distribution!F$15:F$69)=0,"-",SUMIF(Processwise_energy_distribution!$B$15:$B$68,$B53,Processwise_energy_distribution!F$15:F$69))</f>
        <v>-</v>
      </c>
      <c r="G53" s="453" t="str">
        <f>IF(SUMIF(Processwise_energy_distribution!$B$15:$B$68,$B53,Processwise_energy_distribution!G$15:G$69)=0,"-",SUMIF(Processwise_energy_distribution!$B$15:$B$68,$B53,Processwise_energy_distribution!G$15:G$69))</f>
        <v>-</v>
      </c>
      <c r="H53" s="454" t="str">
        <f>IF(SUMIF(Processwise_energy_distribution!$B$15:$B$68,$B53,Processwise_energy_distribution!H$15:H$69)=0,"-",SUMIF(Processwise_energy_distribution!$B$15:$B$68,$B53,Processwise_energy_distribution!H$15:H$69))</f>
        <v>-</v>
      </c>
      <c r="I53" s="455" t="str">
        <f>IFERROR(N53*'Energy &amp; GHG'!$X$18,"-")</f>
        <v>-</v>
      </c>
      <c r="J53" s="451" t="str">
        <f>IFERROR(N53*'Energy &amp; GHG'!$Y$18,"-")</f>
        <v>-</v>
      </c>
      <c r="K53" s="452" t="str">
        <f>IFERROR(N53*'Energy &amp; GHG'!$Z$18,"-")</f>
        <v>-</v>
      </c>
      <c r="L53" s="453" t="str">
        <f>IF(SUMIF(Processwise_energy_distribution!$B$15:$B$68,$B53,Processwise_energy_distribution!L$15:L$69)=0,"-",SUMIF(Processwise_energy_distribution!$B$15:$B$68,$B53,Processwise_energy_distribution!L$15:L$69))</f>
        <v>-</v>
      </c>
      <c r="M53" s="453" t="str">
        <f>IF(SUMIF(Processwise_energy_distribution!$B$15:$B$68,$B53,Processwise_energy_distribution!M$15:M$69)=0,"-",SUMIF(Processwise_energy_distribution!$B$15:$B$68,$B53,Processwise_energy_distribution!M$15:M$69))</f>
        <v>-</v>
      </c>
      <c r="N53" s="454" t="str">
        <f>IF(SUMIF(Processwise_energy_distribution!$B$15:$B$68,$B53,Processwise_energy_distribution!N$15:N$69)=0,"-",SUMIF(Processwise_energy_distribution!$B$15:$B$68,$B53,Processwise_energy_distribution!N$15:N$69))</f>
        <v>-</v>
      </c>
      <c r="O53" s="455" t="str">
        <f>IFERROR(T53*'Energy &amp; GHG'!$X$19,"-")</f>
        <v>-</v>
      </c>
      <c r="P53" s="451" t="str">
        <f>IFERROR(T53*'Energy &amp; GHG'!$Y$19,"-")</f>
        <v>-</v>
      </c>
      <c r="Q53" s="452" t="str">
        <f>IFERROR(T53*'Energy &amp; GHG'!$Z$19,"-")</f>
        <v>-</v>
      </c>
      <c r="R53" s="453" t="str">
        <f>IF(SUMIF(Processwise_energy_distribution!$B$15:$B$68,$B53,Processwise_energy_distribution!R$15:R$69)=0,"-",SUMIF(Processwise_energy_distribution!$B$15:$B$68,$B53,Processwise_energy_distribution!R$15:R$69))</f>
        <v>-</v>
      </c>
      <c r="S53" s="453" t="str">
        <f>IF(SUMIF(Processwise_energy_distribution!$B$15:$B$68,$B53,Processwise_energy_distribution!S$15:S$69)=0,"-",SUMIF(Processwise_energy_distribution!$B$15:$B$68,$B53,Processwise_energy_distribution!S$15:S$69))</f>
        <v>-</v>
      </c>
      <c r="T53" s="454" t="str">
        <f>IF(SUMIF(Processwise_energy_distribution!$B$15:$B$68,$B53,Processwise_energy_distribution!T$15:T$69)=0,"-",SUMIF(Processwise_energy_distribution!$B$15:$B$68,$B53,Processwise_energy_distribution!T$15:T$69))</f>
        <v>-</v>
      </c>
      <c r="U53" s="455" t="str">
        <f>IFERROR(Z53*'Energy &amp; GHG'!$X$20,"-")</f>
        <v>-</v>
      </c>
      <c r="V53" s="451" t="str">
        <f>IFERROR(Z53*'Energy &amp; GHG'!$Y$20,"-")</f>
        <v>-</v>
      </c>
      <c r="W53" s="452" t="str">
        <f>IFERROR(Z53*'Energy &amp; GHG'!$Z$20,"-")</f>
        <v>-</v>
      </c>
      <c r="X53" s="453" t="str">
        <f>IF(SUMIF(Processwise_energy_distribution!$B$15:$B$68,$B53,Processwise_energy_distribution!X$15:X$69)=0,"-",SUMIF(Processwise_energy_distribution!$B$15:$B$68,$B53,Processwise_energy_distribution!X$15:X$69))</f>
        <v>-</v>
      </c>
      <c r="Y53" s="453" t="str">
        <f>IF(SUMIF(Processwise_energy_distribution!$B$15:$B$68,$B53,Processwise_energy_distribution!Y$15:Y$69)=0,"-",SUMIF(Processwise_energy_distribution!$B$15:$B$68,$B53,Processwise_energy_distribution!Y$15:Y$69))</f>
        <v>-</v>
      </c>
      <c r="Z53" s="454" t="str">
        <f>IF(SUMIF(Processwise_energy_distribution!$B$15:$B$68,$B53,Processwise_energy_distribution!Z$15:Z$69)=0,"-",SUMIF(Processwise_energy_distribution!$B$15:$B$68,$B53,Processwise_energy_distribution!Z$15:Z$69))</f>
        <v>-</v>
      </c>
      <c r="AA53" s="455" t="str">
        <f>IFERROR(AF53*'Energy &amp; GHG'!$X$21,"-")</f>
        <v>-</v>
      </c>
      <c r="AB53" s="451" t="str">
        <f>IFERROR(AF53*'Energy &amp; GHG'!$Y$21,"-")</f>
        <v>-</v>
      </c>
      <c r="AC53" s="452" t="str">
        <f>IFERROR(AF53*'Energy &amp; GHG'!$Z$21,"-")</f>
        <v>-</v>
      </c>
      <c r="AD53" s="453" t="str">
        <f>IF(SUMIF(Processwise_energy_distribution!$B$15:$B$68,$B53,Processwise_energy_distribution!AD$15:AD$69)=0,"-",SUMIF(Processwise_energy_distribution!$B$15:$B$68,$B53,Processwise_energy_distribution!AD$15:AD$69))</f>
        <v>-</v>
      </c>
      <c r="AE53" s="453" t="str">
        <f>IF(SUMIF(Processwise_energy_distribution!$B$15:$B$68,$B53,Processwise_energy_distribution!AE$15:AE$69)=0,"-",SUMIF(Processwise_energy_distribution!$B$15:$B$68,$B53,Processwise_energy_distribution!AE$15:AE$69))</f>
        <v>-</v>
      </c>
      <c r="AF53" s="454" t="str">
        <f>IF(SUMIF(Processwise_energy_distribution!$B$15:$B$68,$B53,Processwise_energy_distribution!AF$15:AF$69)=0,"-",SUMIF(Processwise_energy_distribution!$B$15:$B$68,$B53,Processwise_energy_distribution!AF$15:AF$69))</f>
        <v>-</v>
      </c>
      <c r="AG53" s="455" t="str">
        <f>IFERROR(AL53*'Energy &amp; GHG'!$X$22,"-")</f>
        <v>-</v>
      </c>
      <c r="AH53" s="451" t="str">
        <f>IFERROR(AL53*'Energy &amp; GHG'!$Y$22,"-")</f>
        <v>-</v>
      </c>
      <c r="AI53" s="452" t="str">
        <f>IFERROR(AL53*'Energy &amp; GHG'!$Z$22,"-")</f>
        <v>-</v>
      </c>
      <c r="AJ53" s="453" t="str">
        <f>IF(SUMIF(Processwise_energy_distribution!$B$15:$B$68,$B53,Processwise_energy_distribution!AJ$15:AJ$69)=0,"-",SUMIF(Processwise_energy_distribution!$B$15:$B$68,$B53,Processwise_energy_distribution!AJ$15:AJ$69))</f>
        <v>-</v>
      </c>
      <c r="AK53" s="453" t="str">
        <f>IF(SUMIF(Processwise_energy_distribution!$B$15:$B$68,$B53,Processwise_energy_distribution!AK$15:AK$69)=0,"-",SUMIF(Processwise_energy_distribution!$B$15:$B$68,$B53,Processwise_energy_distribution!AK$15:AK$69))</f>
        <v>-</v>
      </c>
      <c r="AL53" s="454" t="str">
        <f>IF(SUMIF(Processwise_energy_distribution!$B$15:$B$68,$B53,Processwise_energy_distribution!AL$15:AL$69)=0,"-",SUMIF(Processwise_energy_distribution!$B$15:$B$68,$B53,Processwise_energy_distribution!AL$15:AL$69))</f>
        <v>-</v>
      </c>
      <c r="AM53" s="455" t="str">
        <f>IFERROR(AR53*'Energy &amp; GHG'!$X$23,"-")</f>
        <v>-</v>
      </c>
      <c r="AN53" s="451" t="str">
        <f>IFERROR(AR53*'Energy &amp; GHG'!$Y$23,"-")</f>
        <v>-</v>
      </c>
      <c r="AO53" s="452" t="str">
        <f>IFERROR(AR53*'Energy &amp; GHG'!$Z$23,"-")</f>
        <v>-</v>
      </c>
      <c r="AP53" s="453" t="str">
        <f>IF(SUMIF(Processwise_energy_distribution!$B$15:$B$68,$B53,Processwise_energy_distribution!AP$15:AP$69)=0,"-",SUMIF(Processwise_energy_distribution!$B$15:$B$68,$B53,Processwise_energy_distribution!AP$15:AP$69))</f>
        <v>-</v>
      </c>
      <c r="AQ53" s="453" t="str">
        <f>IF(SUMIF(Processwise_energy_distribution!$B$15:$B$68,$B53,Processwise_energy_distribution!AQ$15:AQ$69)=0,"-",SUMIF(Processwise_energy_distribution!$B$15:$B$68,$B53,Processwise_energy_distribution!AQ$15:AQ$69))</f>
        <v>-</v>
      </c>
      <c r="AR53" s="454" t="str">
        <f>IF(SUMIF(Processwise_energy_distribution!$B$15:$B$68,$B53,Processwise_energy_distribution!AR$15:AR$69)=0,"-",SUMIF(Processwise_energy_distribution!$B$15:$B$68,$B53,Processwise_energy_distribution!AR$15:AR$69))</f>
        <v>-</v>
      </c>
      <c r="AS53" s="455" t="str">
        <f>IFERROR(AX53*'Energy &amp; GHG'!$X$24,"-")</f>
        <v>-</v>
      </c>
      <c r="AT53" s="451" t="str">
        <f>IFERROR(AX53*'Energy &amp; GHG'!$Y$24,"-")</f>
        <v>-</v>
      </c>
      <c r="AU53" s="452" t="str">
        <f>IFERROR(AX53*'Energy &amp; GHG'!$Z$24,"-")</f>
        <v>-</v>
      </c>
      <c r="AV53" s="453" t="str">
        <f>IF(SUMIF(Processwise_energy_distribution!$B$15:$B$68,$B53,Processwise_energy_distribution!AV$15:AV$69)=0,"-",SUMIF(Processwise_energy_distribution!$B$15:$B$68,$B53,Processwise_energy_distribution!AV$15:AV$69))</f>
        <v>-</v>
      </c>
      <c r="AW53" s="453" t="str">
        <f>IF(SUMIF(Processwise_energy_distribution!$B$15:$B$68,$B53,Processwise_energy_distribution!AW$15:AW$69)=0,"-",SUMIF(Processwise_energy_distribution!$B$15:$B$68,$B53,Processwise_energy_distribution!AW$15:AW$69))</f>
        <v>-</v>
      </c>
      <c r="AX53" s="454" t="str">
        <f>IF(SUMIF(Processwise_energy_distribution!$B$15:$B$68,$B53,Processwise_energy_distribution!AX$15:AX$69)=0,"-",SUMIF(Processwise_energy_distribution!$B$15:$B$68,$B53,Processwise_energy_distribution!AX$15:AX$69))</f>
        <v>-</v>
      </c>
      <c r="AY53" s="455" t="str">
        <f>IFERROR(BD53*'Energy &amp; GHG'!$X$25,"-")</f>
        <v>-</v>
      </c>
      <c r="AZ53" s="451" t="str">
        <f>IFERROR(BD53*'Energy &amp; GHG'!$Y$25,"-")</f>
        <v>-</v>
      </c>
      <c r="BA53" s="452" t="str">
        <f>IFERROR(BD53*'Energy &amp; GHG'!$Z$25,"-")</f>
        <v>-</v>
      </c>
      <c r="BB53" s="453" t="str">
        <f>IF(SUMIF(Processwise_energy_distribution!$B$15:$B$68,$B53,Processwise_energy_distribution!BB$15:BB$69)=0,"-",SUMIF(Processwise_energy_distribution!$B$15:$B$68,$B53,Processwise_energy_distribution!BB$15:BB$69))</f>
        <v>-</v>
      </c>
      <c r="BC53" s="453" t="str">
        <f>IF(SUMIF(Processwise_energy_distribution!$B$15:$B$68,$B53,Processwise_energy_distribution!BC$15:BC$69)=0,"-",SUMIF(Processwise_energy_distribution!$B$15:$B$68,$B53,Processwise_energy_distribution!BC$15:BC$69))</f>
        <v>-</v>
      </c>
      <c r="BD53" s="454" t="str">
        <f>IF(SUMIF(Processwise_energy_distribution!$B$15:$B$68,$B53,Processwise_energy_distribution!BD$15:BD$69)=0,"-",SUMIF(Processwise_energy_distribution!$B$15:$B$68,$B53,Processwise_energy_distribution!BD$15:BD$69))</f>
        <v>-</v>
      </c>
      <c r="BE53" s="455" t="str">
        <f>IFERROR(BJ53*'Energy &amp; GHG'!$X$26,"-")</f>
        <v>-</v>
      </c>
      <c r="BF53" s="451" t="str">
        <f>IFERROR(BJ53*'Energy &amp; GHG'!$Y$26,"-")</f>
        <v>-</v>
      </c>
      <c r="BG53" s="452" t="str">
        <f>IFERROR(BJ53*'Energy &amp; GHG'!$Z$26,"-")</f>
        <v>-</v>
      </c>
      <c r="BH53" s="453" t="str">
        <f>IF(SUMIF(Processwise_energy_distribution!$B$15:$B$68,$B53,Processwise_energy_distribution!BH$15:BH$69)=0,"-",SUMIF(Processwise_energy_distribution!$B$15:$B$68,$B53,Processwise_energy_distribution!BH$15:BH$69))</f>
        <v>-</v>
      </c>
      <c r="BI53" s="453" t="str">
        <f>IF(SUMIF(Processwise_energy_distribution!$B$15:$B$68,$B53,Processwise_energy_distribution!BI$15:BI$69)=0,"-",SUMIF(Processwise_energy_distribution!$B$15:$B$68,$B53,Processwise_energy_distribution!BI$15:BI$69))</f>
        <v>-</v>
      </c>
      <c r="BJ53" s="454" t="str">
        <f>IF(SUMIF(Processwise_energy_distribution!$B$15:$B$68,$B53,Processwise_energy_distribution!BJ$15:BJ$69)=0,"-",SUMIF(Processwise_energy_distribution!$B$15:$B$68,$B53,Processwise_energy_distribution!BJ$15:BJ$69))</f>
        <v>-</v>
      </c>
      <c r="BK53" s="455" t="str">
        <f>IFERROR(BP53*'Energy &amp; GHG'!$X$27,"-")</f>
        <v>-</v>
      </c>
      <c r="BL53" s="451" t="str">
        <f>IFERROR(BP53*'Energy &amp; GHG'!$Y$27,"-")</f>
        <v>-</v>
      </c>
      <c r="BM53" s="452" t="str">
        <f>IFERROR(BP53*'Energy &amp; GHG'!$Z$27,"-")</f>
        <v>-</v>
      </c>
      <c r="BN53" s="453" t="str">
        <f>IF(SUMIF(Processwise_energy_distribution!$B$15:$B$68,$B53,Processwise_energy_distribution!BN$15:BN$69)=0,"-",SUMIF(Processwise_energy_distribution!$B$15:$B$68,$B53,Processwise_energy_distribution!BN$15:BN$69))</f>
        <v>-</v>
      </c>
      <c r="BO53" s="453" t="str">
        <f>IF(SUMIF(Processwise_energy_distribution!$B$15:$B$68,$B53,Processwise_energy_distribution!BO$15:BO$69)=0,"-",SUMIF(Processwise_energy_distribution!$B$15:$B$68,$B53,Processwise_energy_distribution!BO$15:BO$69))</f>
        <v>-</v>
      </c>
      <c r="BP53" s="454" t="str">
        <f>IF(SUMIF(Processwise_energy_distribution!$B$15:$B$68,$B53,Processwise_energy_distribution!BP$15:BP$69)=0,"-",SUMIF(Processwise_energy_distribution!$B$15:$B$68,$B53,Processwise_energy_distribution!BP$15:BP$69))</f>
        <v>-</v>
      </c>
      <c r="BQ53" s="455" t="str">
        <f>IFERROR(BV53*'Energy &amp; GHG'!$X$28,"-")</f>
        <v>-</v>
      </c>
      <c r="BR53" s="451" t="str">
        <f>IFERROR(BV53*'Energy &amp; GHG'!$Y$28,"-")</f>
        <v>-</v>
      </c>
      <c r="BS53" s="452" t="str">
        <f>IFERROR(BV53*'Energy &amp; GHG'!$Z$28,"-")</f>
        <v>-</v>
      </c>
      <c r="BT53" s="453" t="str">
        <f>IF(SUMIF(Processwise_energy_distribution!$B$15:$B$68,$B53,Processwise_energy_distribution!BT$15:BT$69)=0,"-",SUMIF(Processwise_energy_distribution!$B$15:$B$68,$B53,Processwise_energy_distribution!BT$15:BT$69))</f>
        <v>-</v>
      </c>
      <c r="BU53" s="453" t="str">
        <f>IF(SUMIF(Processwise_energy_distribution!$B$15:$B$68,$B53,Processwise_energy_distribution!BU$15:BU$69)=0,"-",SUMIF(Processwise_energy_distribution!$B$15:$B$68,$B53,Processwise_energy_distribution!BU$15:BU$69))</f>
        <v>-</v>
      </c>
      <c r="BV53" s="454" t="str">
        <f>IF(SUMIF(Processwise_energy_distribution!$B$15:$B$68,$B53,Processwise_energy_distribution!BV$15:BV$69)=0,"-",SUMIF(Processwise_energy_distribution!$B$15:$B$68,$B53,Processwise_energy_distribution!BV$15:BV$69))</f>
        <v>-</v>
      </c>
      <c r="BW53" s="438" t="str">
        <f t="shared" ref="BW53:CA53" si="43">IF(SUM(C53,I53,O53,U53,AA53,AG53,AM53,AS53,AY53,BE53,BK53,BQ53)=0,"-",SUM(C53,I53,O53,U53,AA53,AG53,AM53,AS53,AY53,BE53,BK53,BQ53))</f>
        <v>-</v>
      </c>
      <c r="BX53" s="433" t="str">
        <f t="shared" si="43"/>
        <v>-</v>
      </c>
      <c r="BY53" s="434" t="str">
        <f t="shared" si="43"/>
        <v>-</v>
      </c>
      <c r="BZ53" s="439" t="str">
        <f t="shared" si="43"/>
        <v>-</v>
      </c>
      <c r="CA53" s="440" t="str">
        <f t="shared" si="43"/>
        <v>-</v>
      </c>
      <c r="CB53" s="441" t="str">
        <f t="shared" si="1"/>
        <v>-</v>
      </c>
      <c r="CC53" s="442" t="str">
        <f t="shared" si="2"/>
        <v>-</v>
      </c>
      <c r="CD53" s="443" t="str">
        <f t="shared" si="3"/>
        <v>-</v>
      </c>
      <c r="CE53" s="444" t="str">
        <f t="shared" si="4"/>
        <v>-</v>
      </c>
      <c r="CF53" s="445" t="str">
        <f t="shared" si="5"/>
        <v>-</v>
      </c>
      <c r="CG53" s="412"/>
      <c r="CH53" s="412"/>
      <c r="CI53" s="412"/>
      <c r="CJ53" s="412"/>
      <c r="CK53" s="412"/>
    </row>
    <row r="54" spans="1:89" ht="18">
      <c r="A54" s="1595" t="s">
        <v>33</v>
      </c>
      <c r="B54" s="1513"/>
      <c r="C54" s="457">
        <f t="shared" ref="C54:CF54" si="44">IF(SUM(C15:C53)=0,"-",SUM(C15:C53))</f>
        <v>405.13339883606687</v>
      </c>
      <c r="D54" s="458">
        <f t="shared" si="44"/>
        <v>75431.980449953378</v>
      </c>
      <c r="E54" s="459">
        <f t="shared" si="44"/>
        <v>738.88615121054102</v>
      </c>
      <c r="F54" s="460">
        <f t="shared" si="44"/>
        <v>6000</v>
      </c>
      <c r="G54" s="460" t="str">
        <f t="shared" si="44"/>
        <v>-</v>
      </c>
      <c r="H54" s="462">
        <f t="shared" si="44"/>
        <v>76576</v>
      </c>
      <c r="I54" s="457">
        <f t="shared" si="44"/>
        <v>3494.357650702771</v>
      </c>
      <c r="J54" s="458">
        <f t="shared" si="44"/>
        <v>99225.197456414113</v>
      </c>
      <c r="K54" s="459">
        <f t="shared" si="44"/>
        <v>696.44489288312172</v>
      </c>
      <c r="L54" s="460">
        <f t="shared" si="44"/>
        <v>11162</v>
      </c>
      <c r="M54" s="460" t="str">
        <f t="shared" si="44"/>
        <v>-</v>
      </c>
      <c r="N54" s="462">
        <f t="shared" si="44"/>
        <v>103416</v>
      </c>
      <c r="O54" s="457">
        <f t="shared" si="44"/>
        <v>552.54655792417805</v>
      </c>
      <c r="P54" s="458">
        <f t="shared" si="44"/>
        <v>83239.793207511699</v>
      </c>
      <c r="Q54" s="459">
        <f t="shared" si="44"/>
        <v>409.6602345641291</v>
      </c>
      <c r="R54" s="460">
        <f t="shared" si="44"/>
        <v>11700</v>
      </c>
      <c r="S54" s="460" t="str">
        <f t="shared" si="44"/>
        <v>-</v>
      </c>
      <c r="T54" s="462">
        <f t="shared" si="44"/>
        <v>84202</v>
      </c>
      <c r="U54" s="457">
        <f t="shared" si="44"/>
        <v>7264.5192118589894</v>
      </c>
      <c r="V54" s="458">
        <f t="shared" si="44"/>
        <v>73897.002003540023</v>
      </c>
      <c r="W54" s="459">
        <f t="shared" si="44"/>
        <v>639.47878460101288</v>
      </c>
      <c r="X54" s="460">
        <f t="shared" si="44"/>
        <v>10350</v>
      </c>
      <c r="Y54" s="460" t="str">
        <f t="shared" si="44"/>
        <v>-</v>
      </c>
      <c r="Z54" s="462">
        <f t="shared" si="44"/>
        <v>81801</v>
      </c>
      <c r="AA54" s="457">
        <f t="shared" si="44"/>
        <v>4919.6959847036314</v>
      </c>
      <c r="AB54" s="458">
        <f t="shared" si="44"/>
        <v>64295.982791587005</v>
      </c>
      <c r="AC54" s="459">
        <f t="shared" si="44"/>
        <v>1164.321223709369</v>
      </c>
      <c r="AD54" s="460">
        <f t="shared" si="44"/>
        <v>11569</v>
      </c>
      <c r="AE54" s="460" t="str">
        <f t="shared" si="44"/>
        <v>-</v>
      </c>
      <c r="AF54" s="462">
        <f t="shared" si="44"/>
        <v>70380</v>
      </c>
      <c r="AG54" s="457">
        <f t="shared" si="44"/>
        <v>3569.8336362062996</v>
      </c>
      <c r="AH54" s="458">
        <f t="shared" si="44"/>
        <v>59034.213828314299</v>
      </c>
      <c r="AI54" s="459">
        <f t="shared" si="44"/>
        <v>1602.9525354794048</v>
      </c>
      <c r="AJ54" s="460">
        <f t="shared" si="44"/>
        <v>11250</v>
      </c>
      <c r="AK54" s="460" t="str">
        <f t="shared" si="44"/>
        <v>-</v>
      </c>
      <c r="AL54" s="462">
        <f t="shared" si="44"/>
        <v>64207</v>
      </c>
      <c r="AM54" s="457">
        <f t="shared" si="44"/>
        <v>6652.5108532312606</v>
      </c>
      <c r="AN54" s="458">
        <f t="shared" si="44"/>
        <v>68519.031362780239</v>
      </c>
      <c r="AO54" s="459">
        <f t="shared" si="44"/>
        <v>1422.4577839884967</v>
      </c>
      <c r="AP54" s="460">
        <f t="shared" si="44"/>
        <v>65894</v>
      </c>
      <c r="AQ54" s="460" t="str">
        <f t="shared" si="44"/>
        <v>-</v>
      </c>
      <c r="AR54" s="462">
        <f t="shared" si="44"/>
        <v>76594</v>
      </c>
      <c r="AS54" s="457">
        <f t="shared" si="44"/>
        <v>1631.952568922306</v>
      </c>
      <c r="AT54" s="458">
        <f t="shared" si="44"/>
        <v>68183.634314954033</v>
      </c>
      <c r="AU54" s="459">
        <f t="shared" si="44"/>
        <v>2554.4131161236419</v>
      </c>
      <c r="AV54" s="460">
        <f t="shared" si="44"/>
        <v>76635</v>
      </c>
      <c r="AW54" s="460" t="str">
        <f t="shared" si="44"/>
        <v>-</v>
      </c>
      <c r="AX54" s="462">
        <f t="shared" si="44"/>
        <v>72370</v>
      </c>
      <c r="AY54" s="457" t="str">
        <f t="shared" si="44"/>
        <v>-</v>
      </c>
      <c r="AZ54" s="458" t="str">
        <f t="shared" si="44"/>
        <v>-</v>
      </c>
      <c r="BA54" s="459" t="str">
        <f t="shared" si="44"/>
        <v>-</v>
      </c>
      <c r="BB54" s="460" t="str">
        <f t="shared" si="44"/>
        <v>-</v>
      </c>
      <c r="BC54" s="460" t="str">
        <f t="shared" si="44"/>
        <v>-</v>
      </c>
      <c r="BD54" s="462" t="str">
        <f t="shared" si="44"/>
        <v>-</v>
      </c>
      <c r="BE54" s="457" t="str">
        <f t="shared" si="44"/>
        <v>-</v>
      </c>
      <c r="BF54" s="458" t="str">
        <f t="shared" si="44"/>
        <v>-</v>
      </c>
      <c r="BG54" s="459" t="str">
        <f t="shared" si="44"/>
        <v>-</v>
      </c>
      <c r="BH54" s="460" t="str">
        <f t="shared" si="44"/>
        <v>-</v>
      </c>
      <c r="BI54" s="460" t="str">
        <f t="shared" si="44"/>
        <v>-</v>
      </c>
      <c r="BJ54" s="462" t="str">
        <f t="shared" si="44"/>
        <v>-</v>
      </c>
      <c r="BK54" s="457" t="str">
        <f t="shared" si="44"/>
        <v>-</v>
      </c>
      <c r="BL54" s="458" t="str">
        <f t="shared" si="44"/>
        <v>-</v>
      </c>
      <c r="BM54" s="459" t="str">
        <f t="shared" si="44"/>
        <v>-</v>
      </c>
      <c r="BN54" s="460" t="str">
        <f t="shared" si="44"/>
        <v>-</v>
      </c>
      <c r="BO54" s="460" t="str">
        <f t="shared" si="44"/>
        <v>-</v>
      </c>
      <c r="BP54" s="462" t="str">
        <f t="shared" si="44"/>
        <v>-</v>
      </c>
      <c r="BQ54" s="457" t="str">
        <f t="shared" si="44"/>
        <v>-</v>
      </c>
      <c r="BR54" s="458" t="str">
        <f t="shared" si="44"/>
        <v>-</v>
      </c>
      <c r="BS54" s="459" t="str">
        <f t="shared" si="44"/>
        <v>-</v>
      </c>
      <c r="BT54" s="460" t="str">
        <f t="shared" si="44"/>
        <v>-</v>
      </c>
      <c r="BU54" s="460" t="str">
        <f t="shared" si="44"/>
        <v>-</v>
      </c>
      <c r="BV54" s="462" t="str">
        <f t="shared" si="44"/>
        <v>-</v>
      </c>
      <c r="BW54" s="464">
        <f t="shared" si="44"/>
        <v>28490.549862385509</v>
      </c>
      <c r="BX54" s="465">
        <f t="shared" si="44"/>
        <v>591826.83541505469</v>
      </c>
      <c r="BY54" s="465">
        <f t="shared" si="44"/>
        <v>9228.6147225597178</v>
      </c>
      <c r="BZ54" s="465">
        <f t="shared" si="44"/>
        <v>204560</v>
      </c>
      <c r="CA54" s="466" t="str">
        <f t="shared" si="44"/>
        <v>-</v>
      </c>
      <c r="CB54" s="467">
        <f t="shared" si="44"/>
        <v>0.99999999999999978</v>
      </c>
      <c r="CC54" s="468">
        <f t="shared" si="44"/>
        <v>1.0000000000000002</v>
      </c>
      <c r="CD54" s="468">
        <f t="shared" si="44"/>
        <v>0.99999999999999989</v>
      </c>
      <c r="CE54" s="468">
        <f t="shared" si="44"/>
        <v>1</v>
      </c>
      <c r="CF54" s="469" t="str">
        <f t="shared" si="44"/>
        <v>-</v>
      </c>
      <c r="CG54" s="470"/>
      <c r="CH54" s="470"/>
      <c r="CI54" s="470"/>
      <c r="CJ54" s="470"/>
      <c r="CK54" s="470"/>
    </row>
    <row r="55" spans="1:89">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row>
    <row r="56" spans="1:89">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row>
    <row r="57" spans="1:89">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row>
    <row r="58" spans="1:89">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row>
    <row r="59" spans="1:89">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row>
    <row r="60" spans="1:89">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row>
    <row r="61" spans="1:89">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row>
    <row r="62" spans="1:89">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row>
    <row r="63" spans="1:89">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row>
    <row r="64" spans="1:89">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row>
    <row r="65" spans="1:89">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row>
    <row r="66" spans="1:89">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row>
    <row r="67" spans="1:89">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row>
    <row r="68" spans="1:89">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row>
    <row r="69" spans="1:89">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row>
    <row r="70" spans="1:89">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row>
    <row r="71" spans="1:89">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row>
    <row r="72" spans="1:89">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row>
    <row r="73" spans="1:89">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row>
    <row r="74" spans="1:89">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row>
    <row r="75" spans="1:89">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row>
    <row r="76" spans="1:89">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row>
    <row r="77" spans="1:89">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row>
    <row r="78" spans="1:89">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row>
    <row r="79" spans="1:89">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row>
    <row r="80" spans="1:89">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row>
    <row r="81" spans="1:89">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row>
    <row r="82" spans="1:89">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row>
    <row r="83" spans="1:89">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row>
    <row r="84" spans="1:89">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row>
    <row r="85" spans="1:89">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row>
    <row r="86" spans="1:89">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row>
    <row r="87" spans="1:89">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row>
    <row r="88" spans="1:89">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row>
    <row r="89" spans="1:89">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row>
    <row r="90" spans="1:89">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row>
    <row r="91" spans="1:89">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row>
    <row r="92" spans="1:89">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row>
    <row r="93" spans="1:89">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row>
    <row r="94" spans="1:89">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row>
    <row r="95" spans="1:89">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row>
    <row r="96" spans="1:89">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row>
    <row r="97" spans="1:89">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row>
    <row r="98" spans="1:89">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row>
    <row r="99" spans="1:89">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row>
    <row r="100" spans="1:89">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row>
    <row r="101" spans="1:89">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row>
    <row r="102" spans="1:89">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row>
    <row r="103" spans="1:89">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row>
    <row r="104" spans="1:89">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row>
    <row r="105" spans="1:89">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row>
    <row r="106" spans="1:89">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row>
    <row r="107" spans="1:89">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row>
    <row r="108" spans="1:89">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row>
    <row r="109" spans="1:89">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row>
    <row r="110" spans="1:89">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row>
    <row r="111" spans="1:89">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row>
    <row r="112" spans="1:89">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row>
    <row r="113" spans="1:89">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row>
    <row r="114" spans="1:89">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row>
    <row r="115" spans="1:89">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row>
    <row r="116" spans="1:89">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row>
    <row r="117" spans="1:89">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row>
    <row r="118" spans="1:89">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row>
    <row r="119" spans="1:89">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row>
    <row r="120" spans="1:89">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row>
    <row r="121" spans="1:89">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row>
    <row r="122" spans="1:89">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row>
    <row r="123" spans="1:89">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row>
    <row r="124" spans="1:89">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row>
    <row r="125" spans="1:89">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row>
    <row r="126" spans="1:89">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row>
    <row r="127" spans="1:89">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row>
    <row r="128" spans="1:89">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row>
    <row r="129" spans="1:89">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row>
    <row r="130" spans="1:89">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row>
    <row r="131" spans="1:89">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row>
    <row r="132" spans="1:89">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row>
    <row r="133" spans="1:89">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row>
    <row r="134" spans="1:89">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row>
    <row r="135" spans="1:89">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row>
    <row r="136" spans="1:89">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row>
    <row r="137" spans="1:89">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row>
    <row r="138" spans="1:89">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row>
    <row r="139" spans="1:89">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row>
    <row r="140" spans="1:89">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row>
    <row r="141" spans="1:89">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row>
    <row r="142" spans="1:89">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row>
    <row r="143" spans="1:89">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row>
    <row r="144" spans="1:89">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row>
    <row r="145" spans="1:89">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row>
    <row r="146" spans="1:89">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row>
    <row r="147" spans="1:89">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row>
    <row r="148" spans="1:89">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row>
    <row r="149" spans="1:89">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row>
    <row r="150" spans="1:89">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row>
    <row r="151" spans="1:89">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row>
    <row r="152" spans="1:89">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row>
    <row r="153" spans="1:89">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row>
    <row r="154" spans="1:89">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row>
    <row r="155" spans="1:89">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row>
    <row r="156" spans="1:89">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row>
    <row r="157" spans="1:89">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row>
    <row r="158" spans="1:89">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row>
    <row r="159" spans="1:89">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row>
    <row r="160" spans="1:89">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row>
    <row r="161" spans="1:89">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row>
    <row r="162" spans="1:89">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row>
    <row r="163" spans="1:89">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row>
    <row r="164" spans="1:89">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row>
    <row r="165" spans="1:89">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row>
    <row r="166" spans="1:89">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row>
    <row r="167" spans="1:89">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row>
    <row r="168" spans="1:89">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row>
    <row r="169" spans="1:89">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row>
    <row r="170" spans="1:89">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row>
    <row r="171" spans="1:89">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row>
    <row r="172" spans="1:89">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row>
    <row r="173" spans="1:89">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row>
    <row r="174" spans="1:89">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row>
    <row r="175" spans="1:89">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row>
    <row r="176" spans="1:89">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row>
    <row r="177" spans="1:89">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row>
    <row r="178" spans="1:89">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row>
    <row r="179" spans="1:89">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row>
    <row r="180" spans="1:89">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row>
    <row r="181" spans="1:89">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row>
    <row r="182" spans="1:89">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row>
    <row r="183" spans="1:89">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row>
    <row r="184" spans="1:89">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row>
    <row r="185" spans="1:89">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row>
    <row r="186" spans="1:89">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row>
    <row r="187" spans="1:89">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row>
    <row r="188" spans="1:89">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row>
    <row r="189" spans="1:89">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row>
    <row r="190" spans="1:89">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row>
    <row r="191" spans="1:89">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row>
    <row r="192" spans="1:89">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row>
    <row r="193" spans="1:89">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row>
    <row r="194" spans="1:89">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row>
    <row r="195" spans="1:89">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row>
    <row r="196" spans="1:89">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row>
    <row r="197" spans="1:89">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row>
    <row r="198" spans="1:89">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row>
    <row r="199" spans="1:89">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row>
    <row r="200" spans="1:89">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row>
    <row r="201" spans="1:89">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row>
    <row r="202" spans="1:89">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row>
    <row r="203" spans="1:89">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row>
    <row r="204" spans="1:89">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row>
    <row r="205" spans="1:89">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row>
    <row r="206" spans="1:89">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row>
    <row r="207" spans="1:89">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row>
    <row r="208" spans="1:89">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row>
    <row r="209" spans="1:89">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row>
    <row r="210" spans="1:89">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row>
    <row r="211" spans="1:89">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row>
    <row r="212" spans="1:89">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row>
    <row r="213" spans="1:89">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row>
    <row r="214" spans="1:89">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row>
    <row r="215" spans="1:89">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row>
    <row r="216" spans="1:89">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row>
    <row r="217" spans="1:89">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row>
    <row r="218" spans="1:89">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row>
    <row r="219" spans="1:89">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row>
    <row r="220" spans="1:89">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row>
    <row r="221" spans="1:89">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row>
    <row r="222" spans="1:89">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row>
    <row r="223" spans="1:89">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row>
    <row r="224" spans="1:89">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row>
    <row r="225" spans="1:89">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row>
    <row r="226" spans="1:89">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row>
    <row r="227" spans="1:89">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row>
    <row r="228" spans="1:89">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row>
    <row r="229" spans="1:89">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row>
    <row r="230" spans="1:89">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row>
    <row r="231" spans="1:89">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row>
    <row r="232" spans="1:89">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row>
    <row r="233" spans="1:89">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row>
    <row r="234" spans="1:89">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row>
    <row r="235" spans="1:89">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row>
    <row r="236" spans="1:89">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row>
    <row r="237" spans="1:89">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row>
    <row r="238" spans="1:89">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row>
    <row r="239" spans="1:89">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row>
    <row r="240" spans="1:89">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row>
    <row r="241" spans="1:89">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row>
    <row r="242" spans="1:89">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row>
    <row r="243" spans="1:89">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row>
    <row r="244" spans="1:89">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row>
    <row r="245" spans="1:89">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row>
    <row r="246" spans="1:89">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row>
    <row r="247" spans="1:89">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row>
    <row r="248" spans="1:89">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row>
    <row r="249" spans="1:89">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row>
    <row r="250" spans="1:89">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row>
    <row r="251" spans="1:89">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row>
    <row r="252" spans="1:89">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row>
    <row r="253" spans="1:89">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row>
    <row r="254" spans="1:89">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row>
    <row r="255" spans="1:89">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row>
    <row r="256" spans="1:89">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row>
    <row r="257" spans="1:89">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row>
    <row r="258" spans="1:89">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row>
    <row r="259" spans="1:89">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row>
    <row r="260" spans="1:89">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row>
    <row r="261" spans="1:89">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row>
    <row r="262" spans="1:89">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row>
    <row r="263" spans="1:89">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row>
    <row r="264" spans="1:89">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row>
    <row r="265" spans="1:89">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row>
    <row r="266" spans="1:89">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row>
    <row r="267" spans="1:89">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row>
    <row r="268" spans="1:89">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row>
    <row r="269" spans="1:89">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row>
    <row r="270" spans="1:89">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row>
    <row r="271" spans="1:89">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row>
    <row r="272" spans="1:89">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row>
    <row r="273" spans="1:89">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row>
    <row r="274" spans="1:89">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row>
    <row r="275" spans="1:89">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row>
    <row r="276" spans="1:89">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row>
    <row r="277" spans="1:89">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row>
    <row r="278" spans="1:89">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row>
    <row r="279" spans="1:89">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c r="CI279" s="127"/>
      <c r="CJ279" s="127"/>
      <c r="CK279" s="127"/>
    </row>
    <row r="280" spans="1:89">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row>
    <row r="281" spans="1:89">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row>
    <row r="282" spans="1:89">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row>
    <row r="283" spans="1:89">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c r="CI283" s="127"/>
      <c r="CJ283" s="127"/>
      <c r="CK283" s="127"/>
    </row>
    <row r="284" spans="1:89">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row>
    <row r="285" spans="1:89">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c r="CI285" s="127"/>
      <c r="CJ285" s="127"/>
      <c r="CK285" s="127"/>
    </row>
    <row r="286" spans="1:89">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row>
    <row r="287" spans="1:89">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c r="CI287" s="127"/>
      <c r="CJ287" s="127"/>
      <c r="CK287" s="127"/>
    </row>
    <row r="288" spans="1:89">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row>
    <row r="289" spans="1:89">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c r="CG289" s="127"/>
      <c r="CH289" s="127"/>
      <c r="CI289" s="127"/>
      <c r="CJ289" s="127"/>
      <c r="CK289" s="127"/>
    </row>
    <row r="290" spans="1:89">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c r="CI290" s="127"/>
      <c r="CJ290" s="127"/>
      <c r="CK290" s="127"/>
    </row>
    <row r="291" spans="1:89">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c r="CG291" s="127"/>
      <c r="CH291" s="127"/>
      <c r="CI291" s="127"/>
      <c r="CJ291" s="127"/>
      <c r="CK291" s="127"/>
    </row>
    <row r="292" spans="1:89">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c r="CG292" s="127"/>
      <c r="CH292" s="127"/>
      <c r="CI292" s="127"/>
      <c r="CJ292" s="127"/>
      <c r="CK292" s="127"/>
    </row>
    <row r="293" spans="1:89">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row>
    <row r="294" spans="1:89">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row>
    <row r="295" spans="1:89">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c r="CI295" s="127"/>
      <c r="CJ295" s="127"/>
      <c r="CK295" s="127"/>
    </row>
    <row r="296" spans="1:89">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c r="CI296" s="127"/>
      <c r="CJ296" s="127"/>
      <c r="CK296" s="127"/>
    </row>
    <row r="297" spans="1:89">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c r="CI297" s="127"/>
      <c r="CJ297" s="127"/>
      <c r="CK297" s="127"/>
    </row>
    <row r="298" spans="1:89">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row>
    <row r="299" spans="1:89">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c r="CI299" s="127"/>
      <c r="CJ299" s="127"/>
      <c r="CK299" s="127"/>
    </row>
    <row r="300" spans="1:89">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row>
    <row r="301" spans="1:89">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row>
    <row r="302" spans="1:89">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c r="CI302" s="127"/>
      <c r="CJ302" s="127"/>
      <c r="CK302" s="127"/>
    </row>
    <row r="303" spans="1:89">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c r="CG303" s="127"/>
      <c r="CH303" s="127"/>
      <c r="CI303" s="127"/>
      <c r="CJ303" s="127"/>
      <c r="CK303" s="127"/>
    </row>
    <row r="304" spans="1:89">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row>
    <row r="305" spans="1:89">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row>
    <row r="306" spans="1:89">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7"/>
    </row>
    <row r="307" spans="1:89">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c r="CG307" s="127"/>
      <c r="CH307" s="127"/>
      <c r="CI307" s="127"/>
      <c r="CJ307" s="127"/>
      <c r="CK307" s="127"/>
    </row>
    <row r="308" spans="1:89">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row>
    <row r="309" spans="1:89">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row>
    <row r="310" spans="1:89">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c r="CG310" s="127"/>
      <c r="CH310" s="127"/>
      <c r="CI310" s="127"/>
      <c r="CJ310" s="127"/>
      <c r="CK310" s="127"/>
    </row>
    <row r="311" spans="1:89">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c r="CG311" s="127"/>
      <c r="CH311" s="127"/>
      <c r="CI311" s="127"/>
      <c r="CJ311" s="127"/>
      <c r="CK311" s="127"/>
    </row>
    <row r="312" spans="1:89">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row>
    <row r="313" spans="1:89">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row>
    <row r="314" spans="1:89">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c r="CG314" s="127"/>
      <c r="CH314" s="127"/>
      <c r="CI314" s="127"/>
      <c r="CJ314" s="127"/>
      <c r="CK314" s="127"/>
    </row>
    <row r="315" spans="1:89">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c r="CG315" s="127"/>
      <c r="CH315" s="127"/>
      <c r="CI315" s="127"/>
      <c r="CJ315" s="127"/>
      <c r="CK315" s="127"/>
    </row>
    <row r="316" spans="1:89">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row>
    <row r="317" spans="1:89">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row>
    <row r="318" spans="1:89">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row>
    <row r="319" spans="1:89">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c r="CG319" s="127"/>
      <c r="CH319" s="127"/>
      <c r="CI319" s="127"/>
      <c r="CJ319" s="127"/>
      <c r="CK319" s="127"/>
    </row>
    <row r="320" spans="1:89">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row>
    <row r="321" spans="1:89">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row>
    <row r="322" spans="1:89">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c r="CG322" s="127"/>
      <c r="CH322" s="127"/>
      <c r="CI322" s="127"/>
      <c r="CJ322" s="127"/>
      <c r="CK322" s="127"/>
    </row>
    <row r="323" spans="1:89">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c r="CG323" s="127"/>
      <c r="CH323" s="127"/>
      <c r="CI323" s="127"/>
      <c r="CJ323" s="127"/>
      <c r="CK323" s="127"/>
    </row>
    <row r="324" spans="1:89">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row>
    <row r="325" spans="1:89">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row>
    <row r="326" spans="1:89">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c r="CG326" s="127"/>
      <c r="CH326" s="127"/>
      <c r="CI326" s="127"/>
      <c r="CJ326" s="127"/>
      <c r="CK326" s="127"/>
    </row>
    <row r="327" spans="1:89">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c r="CG327" s="127"/>
      <c r="CH327" s="127"/>
      <c r="CI327" s="127"/>
      <c r="CJ327" s="127"/>
      <c r="CK327" s="127"/>
    </row>
    <row r="328" spans="1:89">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row>
    <row r="329" spans="1:89">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row>
    <row r="330" spans="1:89">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row>
    <row r="331" spans="1:89">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c r="CG331" s="127"/>
      <c r="CH331" s="127"/>
      <c r="CI331" s="127"/>
      <c r="CJ331" s="127"/>
      <c r="CK331" s="127"/>
    </row>
    <row r="332" spans="1:89">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row>
    <row r="333" spans="1:89">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row>
    <row r="334" spans="1:89">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row>
    <row r="335" spans="1:89">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c r="CI335" s="127"/>
      <c r="CJ335" s="127"/>
      <c r="CK335" s="127"/>
    </row>
    <row r="336" spans="1:89">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row>
    <row r="337" spans="1:89">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row>
    <row r="338" spans="1:89">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c r="CI338" s="127"/>
      <c r="CJ338" s="127"/>
      <c r="CK338" s="127"/>
    </row>
    <row r="339" spans="1:89">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c r="CI339" s="127"/>
      <c r="CJ339" s="127"/>
      <c r="CK339" s="127"/>
    </row>
    <row r="340" spans="1:89">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row>
    <row r="341" spans="1:89">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row>
    <row r="342" spans="1:89">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c r="CI342" s="127"/>
      <c r="CJ342" s="127"/>
      <c r="CK342" s="127"/>
    </row>
    <row r="343" spans="1:89">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c r="CG343" s="127"/>
      <c r="CH343" s="127"/>
      <c r="CI343" s="127"/>
      <c r="CJ343" s="127"/>
      <c r="CK343" s="127"/>
    </row>
    <row r="344" spans="1:89">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c r="CG344" s="127"/>
      <c r="CH344" s="127"/>
      <c r="CI344" s="127"/>
      <c r="CJ344" s="127"/>
      <c r="CK344" s="127"/>
    </row>
    <row r="345" spans="1:89">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row>
    <row r="346" spans="1:89">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c r="CG346" s="127"/>
      <c r="CH346" s="127"/>
      <c r="CI346" s="127"/>
      <c r="CJ346" s="127"/>
      <c r="CK346" s="127"/>
    </row>
    <row r="347" spans="1:89">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c r="CG347" s="127"/>
      <c r="CH347" s="127"/>
      <c r="CI347" s="127"/>
      <c r="CJ347" s="127"/>
      <c r="CK347" s="127"/>
    </row>
    <row r="348" spans="1:89">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c r="CI348" s="127"/>
      <c r="CJ348" s="127"/>
      <c r="CK348" s="127"/>
    </row>
    <row r="349" spans="1:89">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row>
    <row r="350" spans="1:89">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c r="CI350" s="127"/>
      <c r="CJ350" s="127"/>
      <c r="CK350" s="127"/>
    </row>
    <row r="351" spans="1:89">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c r="CG351" s="127"/>
      <c r="CH351" s="127"/>
      <c r="CI351" s="127"/>
      <c r="CJ351" s="127"/>
      <c r="CK351" s="127"/>
    </row>
    <row r="352" spans="1:89">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c r="CG352" s="127"/>
      <c r="CH352" s="127"/>
      <c r="CI352" s="127"/>
      <c r="CJ352" s="127"/>
      <c r="CK352" s="127"/>
    </row>
    <row r="353" spans="1:89">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c r="CI353" s="127"/>
      <c r="CJ353" s="127"/>
      <c r="CK353" s="127"/>
    </row>
    <row r="354" spans="1:89">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c r="CG354" s="127"/>
      <c r="CH354" s="127"/>
      <c r="CI354" s="127"/>
      <c r="CJ354" s="127"/>
      <c r="CK354" s="127"/>
    </row>
    <row r="355" spans="1:89">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c r="CG355" s="127"/>
      <c r="CH355" s="127"/>
      <c r="CI355" s="127"/>
      <c r="CJ355" s="127"/>
      <c r="CK355" s="127"/>
    </row>
    <row r="356" spans="1:89">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c r="CG356" s="127"/>
      <c r="CH356" s="127"/>
      <c r="CI356" s="127"/>
      <c r="CJ356" s="127"/>
      <c r="CK356" s="127"/>
    </row>
    <row r="357" spans="1:89">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c r="CG357" s="127"/>
      <c r="CH357" s="127"/>
      <c r="CI357" s="127"/>
      <c r="CJ357" s="127"/>
      <c r="CK357" s="127"/>
    </row>
    <row r="358" spans="1:89">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c r="CG358" s="127"/>
      <c r="CH358" s="127"/>
      <c r="CI358" s="127"/>
      <c r="CJ358" s="127"/>
      <c r="CK358" s="127"/>
    </row>
    <row r="359" spans="1:89">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c r="CG359" s="127"/>
      <c r="CH359" s="127"/>
      <c r="CI359" s="127"/>
      <c r="CJ359" s="127"/>
      <c r="CK359" s="127"/>
    </row>
    <row r="360" spans="1:89">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c r="CG360" s="127"/>
      <c r="CH360" s="127"/>
      <c r="CI360" s="127"/>
      <c r="CJ360" s="127"/>
      <c r="CK360" s="127"/>
    </row>
    <row r="361" spans="1:89">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c r="CI361" s="127"/>
      <c r="CJ361" s="127"/>
      <c r="CK361" s="127"/>
    </row>
    <row r="362" spans="1:89">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c r="CG362" s="127"/>
      <c r="CH362" s="127"/>
      <c r="CI362" s="127"/>
      <c r="CJ362" s="127"/>
      <c r="CK362" s="127"/>
    </row>
    <row r="363" spans="1:89">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c r="CG363" s="127"/>
      <c r="CH363" s="127"/>
      <c r="CI363" s="127"/>
      <c r="CJ363" s="127"/>
      <c r="CK363" s="127"/>
    </row>
    <row r="364" spans="1:89">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c r="CG364" s="127"/>
      <c r="CH364" s="127"/>
      <c r="CI364" s="127"/>
      <c r="CJ364" s="127"/>
      <c r="CK364" s="127"/>
    </row>
    <row r="365" spans="1:89">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c r="CG365" s="127"/>
      <c r="CH365" s="127"/>
      <c r="CI365" s="127"/>
      <c r="CJ365" s="127"/>
      <c r="CK365" s="127"/>
    </row>
    <row r="366" spans="1:89">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c r="CG366" s="127"/>
      <c r="CH366" s="127"/>
      <c r="CI366" s="127"/>
      <c r="CJ366" s="127"/>
      <c r="CK366" s="127"/>
    </row>
    <row r="367" spans="1:89">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row>
    <row r="368" spans="1:89">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row>
    <row r="369" spans="1:89">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c r="CG369" s="127"/>
      <c r="CH369" s="127"/>
      <c r="CI369" s="127"/>
      <c r="CJ369" s="127"/>
      <c r="CK369" s="127"/>
    </row>
    <row r="370" spans="1:89">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c r="CG370" s="127"/>
      <c r="CH370" s="127"/>
      <c r="CI370" s="127"/>
      <c r="CJ370" s="127"/>
      <c r="CK370" s="127"/>
    </row>
    <row r="371" spans="1:89">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row>
    <row r="372" spans="1:89">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row>
    <row r="373" spans="1:89">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c r="CI373" s="127"/>
      <c r="CJ373" s="127"/>
      <c r="CK373" s="127"/>
    </row>
    <row r="374" spans="1:89">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c r="CG374" s="127"/>
      <c r="CH374" s="127"/>
      <c r="CI374" s="127"/>
      <c r="CJ374" s="127"/>
      <c r="CK374" s="127"/>
    </row>
    <row r="375" spans="1:89">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row>
    <row r="376" spans="1:89">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row>
    <row r="377" spans="1:89">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c r="CI377" s="127"/>
      <c r="CJ377" s="127"/>
      <c r="CK377" s="127"/>
    </row>
    <row r="378" spans="1:89">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c r="CI378" s="127"/>
      <c r="CJ378" s="127"/>
      <c r="CK378" s="127"/>
    </row>
    <row r="379" spans="1:89">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row>
    <row r="380" spans="1:89">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row>
    <row r="381" spans="1:89">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c r="CI381" s="127"/>
      <c r="CJ381" s="127"/>
      <c r="CK381" s="127"/>
    </row>
    <row r="382" spans="1:89">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c r="CI382" s="127"/>
      <c r="CJ382" s="127"/>
      <c r="CK382" s="127"/>
    </row>
    <row r="383" spans="1:89">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row>
    <row r="384" spans="1:89">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row>
    <row r="385" spans="1:89">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7"/>
    </row>
    <row r="386" spans="1:89">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c r="CG386" s="127"/>
      <c r="CH386" s="127"/>
      <c r="CI386" s="127"/>
      <c r="CJ386" s="127"/>
      <c r="CK386" s="127"/>
    </row>
    <row r="387" spans="1:89">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row>
    <row r="388" spans="1:89">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row>
    <row r="389" spans="1:89">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c r="CG389" s="127"/>
      <c r="CH389" s="127"/>
      <c r="CI389" s="127"/>
      <c r="CJ389" s="127"/>
      <c r="CK389" s="127"/>
    </row>
    <row r="390" spans="1:89">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c r="CG390" s="127"/>
      <c r="CH390" s="127"/>
      <c r="CI390" s="127"/>
      <c r="CJ390" s="127"/>
      <c r="CK390" s="127"/>
    </row>
    <row r="391" spans="1:89">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row>
    <row r="392" spans="1:89">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row>
    <row r="393" spans="1:89">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c r="CI393" s="127"/>
      <c r="CJ393" s="127"/>
      <c r="CK393" s="127"/>
    </row>
    <row r="394" spans="1:89">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c r="CG394" s="127"/>
      <c r="CH394" s="127"/>
      <c r="CI394" s="127"/>
      <c r="CJ394" s="127"/>
      <c r="CK394" s="127"/>
    </row>
    <row r="395" spans="1:89">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row>
    <row r="396" spans="1:89">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row>
    <row r="397" spans="1:89">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c r="CG397" s="127"/>
      <c r="CH397" s="127"/>
      <c r="CI397" s="127"/>
      <c r="CJ397" s="127"/>
      <c r="CK397" s="127"/>
    </row>
    <row r="398" spans="1:89">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c r="CG398" s="127"/>
      <c r="CH398" s="127"/>
      <c r="CI398" s="127"/>
      <c r="CJ398" s="127"/>
      <c r="CK398" s="127"/>
    </row>
    <row r="399" spans="1:89">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row>
    <row r="400" spans="1:89">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row>
    <row r="401" spans="1:89">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c r="CG401" s="127"/>
      <c r="CH401" s="127"/>
      <c r="CI401" s="127"/>
      <c r="CJ401" s="127"/>
      <c r="CK401" s="127"/>
    </row>
    <row r="402" spans="1:89">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7"/>
    </row>
    <row r="403" spans="1:89">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row>
    <row r="404" spans="1:89">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row>
    <row r="405" spans="1:89">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c r="CG405" s="127"/>
      <c r="CH405" s="127"/>
      <c r="CI405" s="127"/>
      <c r="CJ405" s="127"/>
      <c r="CK405" s="127"/>
    </row>
    <row r="406" spans="1:89">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c r="CG406" s="127"/>
      <c r="CH406" s="127"/>
      <c r="CI406" s="127"/>
      <c r="CJ406" s="127"/>
      <c r="CK406" s="127"/>
    </row>
    <row r="407" spans="1:89">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row>
    <row r="408" spans="1:89">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row>
    <row r="409" spans="1:89">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row>
    <row r="410" spans="1:89">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c r="CG410" s="127"/>
      <c r="CH410" s="127"/>
      <c r="CI410" s="127"/>
      <c r="CJ410" s="127"/>
      <c r="CK410" s="127"/>
    </row>
    <row r="411" spans="1:89">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c r="CG411" s="127"/>
      <c r="CH411" s="127"/>
      <c r="CI411" s="127"/>
      <c r="CJ411" s="127"/>
      <c r="CK411" s="127"/>
    </row>
    <row r="412" spans="1:89">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c r="CG412" s="127"/>
      <c r="CH412" s="127"/>
      <c r="CI412" s="127"/>
      <c r="CJ412" s="127"/>
      <c r="CK412" s="127"/>
    </row>
    <row r="413" spans="1:89">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c r="CI413" s="127"/>
      <c r="CJ413" s="127"/>
      <c r="CK413" s="127"/>
    </row>
    <row r="414" spans="1:89">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c r="CG414" s="127"/>
      <c r="CH414" s="127"/>
      <c r="CI414" s="127"/>
      <c r="CJ414" s="127"/>
      <c r="CK414" s="127"/>
    </row>
    <row r="415" spans="1:89">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c r="CG415" s="127"/>
      <c r="CH415" s="127"/>
      <c r="CI415" s="127"/>
      <c r="CJ415" s="127"/>
      <c r="CK415" s="127"/>
    </row>
    <row r="416" spans="1:89">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c r="CG416" s="127"/>
      <c r="CH416" s="127"/>
      <c r="CI416" s="127"/>
      <c r="CJ416" s="127"/>
      <c r="CK416" s="127"/>
    </row>
    <row r="417" spans="1:89">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c r="CG417" s="127"/>
      <c r="CH417" s="127"/>
      <c r="CI417" s="127"/>
      <c r="CJ417" s="127"/>
      <c r="CK417" s="127"/>
    </row>
    <row r="418" spans="1:89">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c r="CG418" s="127"/>
      <c r="CH418" s="127"/>
      <c r="CI418" s="127"/>
      <c r="CJ418" s="127"/>
      <c r="CK418" s="127"/>
    </row>
    <row r="419" spans="1:89">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c r="CG419" s="127"/>
      <c r="CH419" s="127"/>
      <c r="CI419" s="127"/>
      <c r="CJ419" s="127"/>
      <c r="CK419" s="127"/>
    </row>
    <row r="420" spans="1:89">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c r="CG420" s="127"/>
      <c r="CH420" s="127"/>
      <c r="CI420" s="127"/>
      <c r="CJ420" s="127"/>
      <c r="CK420" s="127"/>
    </row>
    <row r="421" spans="1:89">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c r="CG421" s="127"/>
      <c r="CH421" s="127"/>
      <c r="CI421" s="127"/>
      <c r="CJ421" s="127"/>
      <c r="CK421" s="127"/>
    </row>
    <row r="422" spans="1:89">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c r="CG422" s="127"/>
      <c r="CH422" s="127"/>
      <c r="CI422" s="127"/>
      <c r="CJ422" s="127"/>
      <c r="CK422" s="127"/>
    </row>
    <row r="423" spans="1:89">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c r="CG423" s="127"/>
      <c r="CH423" s="127"/>
      <c r="CI423" s="127"/>
      <c r="CJ423" s="127"/>
      <c r="CK423" s="127"/>
    </row>
    <row r="424" spans="1:89">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c r="CG424" s="127"/>
      <c r="CH424" s="127"/>
      <c r="CI424" s="127"/>
      <c r="CJ424" s="127"/>
      <c r="CK424" s="127"/>
    </row>
    <row r="425" spans="1:89">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c r="CG425" s="127"/>
      <c r="CH425" s="127"/>
      <c r="CI425" s="127"/>
      <c r="CJ425" s="127"/>
      <c r="CK425" s="127"/>
    </row>
    <row r="426" spans="1:89">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c r="CG426" s="127"/>
      <c r="CH426" s="127"/>
      <c r="CI426" s="127"/>
      <c r="CJ426" s="127"/>
      <c r="CK426" s="127"/>
    </row>
    <row r="427" spans="1:89">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c r="CG427" s="127"/>
      <c r="CH427" s="127"/>
      <c r="CI427" s="127"/>
      <c r="CJ427" s="127"/>
      <c r="CK427" s="127"/>
    </row>
    <row r="428" spans="1:89">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c r="CG428" s="127"/>
      <c r="CH428" s="127"/>
      <c r="CI428" s="127"/>
      <c r="CJ428" s="127"/>
      <c r="CK428" s="127"/>
    </row>
    <row r="429" spans="1:89">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c r="CG429" s="127"/>
      <c r="CH429" s="127"/>
      <c r="CI429" s="127"/>
      <c r="CJ429" s="127"/>
      <c r="CK429" s="127"/>
    </row>
    <row r="430" spans="1:89">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c r="CG430" s="127"/>
      <c r="CH430" s="127"/>
      <c r="CI430" s="127"/>
      <c r="CJ430" s="127"/>
      <c r="CK430" s="127"/>
    </row>
    <row r="431" spans="1:89">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c r="CG431" s="127"/>
      <c r="CH431" s="127"/>
      <c r="CI431" s="127"/>
      <c r="CJ431" s="127"/>
      <c r="CK431" s="127"/>
    </row>
    <row r="432" spans="1:89">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c r="CG432" s="127"/>
      <c r="CH432" s="127"/>
      <c r="CI432" s="127"/>
      <c r="CJ432" s="127"/>
      <c r="CK432" s="127"/>
    </row>
    <row r="433" spans="1:89">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c r="CG433" s="127"/>
      <c r="CH433" s="127"/>
      <c r="CI433" s="127"/>
      <c r="CJ433" s="127"/>
      <c r="CK433" s="127"/>
    </row>
    <row r="434" spans="1:89">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row>
    <row r="435" spans="1:89">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row>
    <row r="436" spans="1:89">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c r="CG436" s="127"/>
      <c r="CH436" s="127"/>
      <c r="CI436" s="127"/>
      <c r="CJ436" s="127"/>
      <c r="CK436" s="127"/>
    </row>
    <row r="437" spans="1:89">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c r="CG437" s="127"/>
      <c r="CH437" s="127"/>
      <c r="CI437" s="127"/>
      <c r="CJ437" s="127"/>
      <c r="CK437" s="127"/>
    </row>
    <row r="438" spans="1:89">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row>
    <row r="439" spans="1:89">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row>
    <row r="440" spans="1:89">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c r="CG440" s="127"/>
      <c r="CH440" s="127"/>
      <c r="CI440" s="127"/>
      <c r="CJ440" s="127"/>
      <c r="CK440" s="127"/>
    </row>
    <row r="441" spans="1:89">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c r="CG441" s="127"/>
      <c r="CH441" s="127"/>
      <c r="CI441" s="127"/>
      <c r="CJ441" s="127"/>
      <c r="CK441" s="127"/>
    </row>
    <row r="442" spans="1:89">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row>
    <row r="443" spans="1:89">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row>
    <row r="444" spans="1:89">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c r="CG444" s="127"/>
      <c r="CH444" s="127"/>
      <c r="CI444" s="127"/>
      <c r="CJ444" s="127"/>
      <c r="CK444" s="127"/>
    </row>
    <row r="445" spans="1:89">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c r="CG445" s="127"/>
      <c r="CH445" s="127"/>
      <c r="CI445" s="127"/>
      <c r="CJ445" s="127"/>
      <c r="CK445" s="127"/>
    </row>
    <row r="446" spans="1:89">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row>
    <row r="447" spans="1:89">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row>
    <row r="448" spans="1:89">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c r="CI448" s="127"/>
      <c r="CJ448" s="127"/>
      <c r="CK448" s="127"/>
    </row>
    <row r="449" spans="1:89">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c r="CG449" s="127"/>
      <c r="CH449" s="127"/>
      <c r="CI449" s="127"/>
      <c r="CJ449" s="127"/>
      <c r="CK449" s="127"/>
    </row>
    <row r="450" spans="1:89">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row>
    <row r="451" spans="1:89">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row>
    <row r="452" spans="1:89">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c r="CG452" s="127"/>
      <c r="CH452" s="127"/>
      <c r="CI452" s="127"/>
      <c r="CJ452" s="127"/>
      <c r="CK452" s="127"/>
    </row>
    <row r="453" spans="1:89">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c r="CG453" s="127"/>
      <c r="CH453" s="127"/>
      <c r="CI453" s="127"/>
      <c r="CJ453" s="127"/>
      <c r="CK453" s="127"/>
    </row>
    <row r="454" spans="1:89">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row>
    <row r="455" spans="1:89">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row>
    <row r="456" spans="1:89">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c r="CI456" s="127"/>
      <c r="CJ456" s="127"/>
      <c r="CK456" s="127"/>
    </row>
    <row r="457" spans="1:89">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c r="CG457" s="127"/>
      <c r="CH457" s="127"/>
      <c r="CI457" s="127"/>
      <c r="CJ457" s="127"/>
      <c r="CK457" s="127"/>
    </row>
    <row r="458" spans="1:89">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row>
    <row r="459" spans="1:89">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row>
    <row r="460" spans="1:89">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c r="CG460" s="127"/>
      <c r="CH460" s="127"/>
      <c r="CI460" s="127"/>
      <c r="CJ460" s="127"/>
      <c r="CK460" s="127"/>
    </row>
    <row r="461" spans="1:89">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c r="CI461" s="127"/>
      <c r="CJ461" s="127"/>
      <c r="CK461" s="127"/>
    </row>
    <row r="462" spans="1:89">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row>
    <row r="463" spans="1:89">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row>
    <row r="464" spans="1:89">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c r="CI464" s="127"/>
      <c r="CJ464" s="127"/>
      <c r="CK464" s="127"/>
    </row>
    <row r="465" spans="1:89">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c r="CI465" s="127"/>
      <c r="CJ465" s="127"/>
      <c r="CK465" s="127"/>
    </row>
    <row r="466" spans="1:89">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row>
    <row r="467" spans="1:89">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row>
    <row r="468" spans="1:89">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row>
    <row r="469" spans="1:89">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c r="CI469" s="127"/>
      <c r="CJ469" s="127"/>
      <c r="CK469" s="127"/>
    </row>
    <row r="470" spans="1:89">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row>
    <row r="471" spans="1:89">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row>
    <row r="472" spans="1:89">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c r="CG472" s="127"/>
      <c r="CH472" s="127"/>
      <c r="CI472" s="127"/>
      <c r="CJ472" s="127"/>
      <c r="CK472" s="127"/>
    </row>
    <row r="473" spans="1:89">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c r="CG473" s="127"/>
      <c r="CH473" s="127"/>
      <c r="CI473" s="127"/>
      <c r="CJ473" s="127"/>
      <c r="CK473" s="127"/>
    </row>
    <row r="474" spans="1:89">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row>
    <row r="475" spans="1:89">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row>
    <row r="476" spans="1:89">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c r="CG476" s="127"/>
      <c r="CH476" s="127"/>
      <c r="CI476" s="127"/>
      <c r="CJ476" s="127"/>
      <c r="CK476" s="127"/>
    </row>
    <row r="477" spans="1:89">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row>
    <row r="478" spans="1:89">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row>
    <row r="479" spans="1:89">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c r="CI479" s="127"/>
      <c r="CJ479" s="127"/>
      <c r="CK479" s="127"/>
    </row>
    <row r="480" spans="1:89">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c r="CG480" s="127"/>
      <c r="CH480" s="127"/>
      <c r="CI480" s="127"/>
      <c r="CJ480" s="127"/>
      <c r="CK480" s="127"/>
    </row>
    <row r="481" spans="1:89">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c r="CG481" s="127"/>
      <c r="CH481" s="127"/>
      <c r="CI481" s="127"/>
      <c r="CJ481" s="127"/>
      <c r="CK481" s="127"/>
    </row>
    <row r="482" spans="1:89">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c r="CG482" s="127"/>
      <c r="CH482" s="127"/>
      <c r="CI482" s="127"/>
      <c r="CJ482" s="127"/>
      <c r="CK482" s="127"/>
    </row>
    <row r="483" spans="1:89">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c r="CG483" s="127"/>
      <c r="CH483" s="127"/>
      <c r="CI483" s="127"/>
      <c r="CJ483" s="127"/>
      <c r="CK483" s="127"/>
    </row>
    <row r="484" spans="1:89">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c r="CG484" s="127"/>
      <c r="CH484" s="127"/>
      <c r="CI484" s="127"/>
      <c r="CJ484" s="127"/>
      <c r="CK484" s="127"/>
    </row>
    <row r="485" spans="1:89">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c r="CI485" s="127"/>
      <c r="CJ485" s="127"/>
      <c r="CK485" s="127"/>
    </row>
    <row r="486" spans="1:89">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c r="CI486" s="127"/>
      <c r="CJ486" s="127"/>
      <c r="CK486" s="127"/>
    </row>
    <row r="487" spans="1:89">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c r="CG487" s="127"/>
      <c r="CH487" s="127"/>
      <c r="CI487" s="127"/>
      <c r="CJ487" s="127"/>
      <c r="CK487" s="127"/>
    </row>
    <row r="488" spans="1:89">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c r="CI488" s="127"/>
      <c r="CJ488" s="127"/>
      <c r="CK488" s="127"/>
    </row>
    <row r="489" spans="1:89">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c r="CG489" s="127"/>
      <c r="CH489" s="127"/>
      <c r="CI489" s="127"/>
      <c r="CJ489" s="127"/>
      <c r="CK489" s="127"/>
    </row>
    <row r="490" spans="1:89">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c r="CG490" s="127"/>
      <c r="CH490" s="127"/>
      <c r="CI490" s="127"/>
      <c r="CJ490" s="127"/>
      <c r="CK490" s="127"/>
    </row>
    <row r="491" spans="1:89">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c r="CG491" s="127"/>
      <c r="CH491" s="127"/>
      <c r="CI491" s="127"/>
      <c r="CJ491" s="127"/>
      <c r="CK491" s="127"/>
    </row>
    <row r="492" spans="1:89">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c r="CG492" s="127"/>
      <c r="CH492" s="127"/>
      <c r="CI492" s="127"/>
      <c r="CJ492" s="127"/>
      <c r="CK492" s="127"/>
    </row>
    <row r="493" spans="1:89">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c r="CG493" s="127"/>
      <c r="CH493" s="127"/>
      <c r="CI493" s="127"/>
      <c r="CJ493" s="127"/>
      <c r="CK493" s="127"/>
    </row>
    <row r="494" spans="1:89">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c r="CG494" s="127"/>
      <c r="CH494" s="127"/>
      <c r="CI494" s="127"/>
      <c r="CJ494" s="127"/>
      <c r="CK494" s="127"/>
    </row>
    <row r="495" spans="1:89">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c r="CG495" s="127"/>
      <c r="CH495" s="127"/>
      <c r="CI495" s="127"/>
      <c r="CJ495" s="127"/>
      <c r="CK495" s="127"/>
    </row>
    <row r="496" spans="1:89">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c r="CG496" s="127"/>
      <c r="CH496" s="127"/>
      <c r="CI496" s="127"/>
      <c r="CJ496" s="127"/>
      <c r="CK496" s="127"/>
    </row>
    <row r="497" spans="1:89">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c r="CG497" s="127"/>
      <c r="CH497" s="127"/>
      <c r="CI497" s="127"/>
      <c r="CJ497" s="127"/>
      <c r="CK497" s="127"/>
    </row>
    <row r="498" spans="1:89">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c r="CI498" s="127"/>
      <c r="CJ498" s="127"/>
      <c r="CK498" s="127"/>
    </row>
    <row r="499" spans="1:89">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c r="CG499" s="127"/>
      <c r="CH499" s="127"/>
      <c r="CI499" s="127"/>
      <c r="CJ499" s="127"/>
      <c r="CK499" s="127"/>
    </row>
    <row r="500" spans="1:89">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c r="CG500" s="127"/>
      <c r="CH500" s="127"/>
      <c r="CI500" s="127"/>
      <c r="CJ500" s="127"/>
      <c r="CK500" s="127"/>
    </row>
    <row r="501" spans="1:89">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row>
    <row r="502" spans="1:89">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row>
    <row r="503" spans="1:89">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c r="CG503" s="127"/>
      <c r="CH503" s="127"/>
      <c r="CI503" s="127"/>
      <c r="CJ503" s="127"/>
      <c r="CK503" s="127"/>
    </row>
    <row r="504" spans="1:89">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c r="CG504" s="127"/>
      <c r="CH504" s="127"/>
      <c r="CI504" s="127"/>
      <c r="CJ504" s="127"/>
      <c r="CK504" s="127"/>
    </row>
    <row r="505" spans="1:89">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row>
    <row r="506" spans="1:89">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row>
    <row r="507" spans="1:89">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c r="CG507" s="127"/>
      <c r="CH507" s="127"/>
      <c r="CI507" s="127"/>
      <c r="CJ507" s="127"/>
      <c r="CK507" s="127"/>
    </row>
    <row r="508" spans="1:89">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c r="CG508" s="127"/>
      <c r="CH508" s="127"/>
      <c r="CI508" s="127"/>
      <c r="CJ508" s="127"/>
      <c r="CK508" s="127"/>
    </row>
    <row r="509" spans="1:89">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row>
    <row r="510" spans="1:89">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row>
    <row r="511" spans="1:89">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c r="CG511" s="127"/>
      <c r="CH511" s="127"/>
      <c r="CI511" s="127"/>
      <c r="CJ511" s="127"/>
      <c r="CK511" s="127"/>
    </row>
    <row r="512" spans="1:89">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c r="CG512" s="127"/>
      <c r="CH512" s="127"/>
      <c r="CI512" s="127"/>
      <c r="CJ512" s="127"/>
      <c r="CK512" s="127"/>
    </row>
    <row r="513" spans="1:89">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row>
    <row r="514" spans="1:89">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row>
    <row r="515" spans="1:89">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c r="CG515" s="127"/>
      <c r="CH515" s="127"/>
      <c r="CI515" s="127"/>
      <c r="CJ515" s="127"/>
      <c r="CK515" s="127"/>
    </row>
    <row r="516" spans="1:89">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c r="CG516" s="127"/>
      <c r="CH516" s="127"/>
      <c r="CI516" s="127"/>
      <c r="CJ516" s="127"/>
      <c r="CK516" s="127"/>
    </row>
    <row r="517" spans="1:89">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row>
    <row r="518" spans="1:89">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row>
    <row r="519" spans="1:89">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c r="CI519" s="127"/>
      <c r="CJ519" s="127"/>
      <c r="CK519" s="127"/>
    </row>
    <row r="520" spans="1:89">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c r="CG520" s="127"/>
      <c r="CH520" s="127"/>
      <c r="CI520" s="127"/>
      <c r="CJ520" s="127"/>
      <c r="CK520" s="127"/>
    </row>
    <row r="521" spans="1:89">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row>
    <row r="522" spans="1:89">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row>
    <row r="523" spans="1:89">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c r="CG523" s="127"/>
      <c r="CH523" s="127"/>
      <c r="CI523" s="127"/>
      <c r="CJ523" s="127"/>
      <c r="CK523" s="127"/>
    </row>
    <row r="524" spans="1:89">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c r="CG524" s="127"/>
      <c r="CH524" s="127"/>
      <c r="CI524" s="127"/>
      <c r="CJ524" s="127"/>
      <c r="CK524" s="127"/>
    </row>
    <row r="525" spans="1:89">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row>
    <row r="526" spans="1:89">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row>
    <row r="527" spans="1:89">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c r="CG527" s="127"/>
      <c r="CH527" s="127"/>
      <c r="CI527" s="127"/>
      <c r="CJ527" s="127"/>
      <c r="CK527" s="127"/>
    </row>
    <row r="528" spans="1:89">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c r="CG528" s="127"/>
      <c r="CH528" s="127"/>
      <c r="CI528" s="127"/>
      <c r="CJ528" s="127"/>
      <c r="CK528" s="127"/>
    </row>
    <row r="529" spans="1:89">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row>
    <row r="530" spans="1:89">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row>
    <row r="531" spans="1:89">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c r="CG531" s="127"/>
      <c r="CH531" s="127"/>
      <c r="CI531" s="127"/>
      <c r="CJ531" s="127"/>
      <c r="CK531" s="127"/>
    </row>
    <row r="532" spans="1:89">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c r="CG532" s="127"/>
      <c r="CH532" s="127"/>
      <c r="CI532" s="127"/>
      <c r="CJ532" s="127"/>
      <c r="CK532" s="127"/>
    </row>
    <row r="533" spans="1:89">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row>
    <row r="534" spans="1:89">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row>
    <row r="535" spans="1:89">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c r="CG535" s="127"/>
      <c r="CH535" s="127"/>
      <c r="CI535" s="127"/>
      <c r="CJ535" s="127"/>
      <c r="CK535" s="127"/>
    </row>
    <row r="536" spans="1:89">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c r="CG536" s="127"/>
      <c r="CH536" s="127"/>
      <c r="CI536" s="127"/>
      <c r="CJ536" s="127"/>
      <c r="CK536" s="127"/>
    </row>
    <row r="537" spans="1:89">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row>
    <row r="538" spans="1:89">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row>
    <row r="539" spans="1:89">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c r="CG539" s="127"/>
      <c r="CH539" s="127"/>
      <c r="CI539" s="127"/>
      <c r="CJ539" s="127"/>
      <c r="CK539" s="127"/>
    </row>
    <row r="540" spans="1:89">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c r="CG540" s="127"/>
      <c r="CH540" s="127"/>
      <c r="CI540" s="127"/>
      <c r="CJ540" s="127"/>
      <c r="CK540" s="127"/>
    </row>
    <row r="541" spans="1:89">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row>
    <row r="542" spans="1:89">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row>
    <row r="543" spans="1:89">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c r="CI543" s="127"/>
      <c r="CJ543" s="127"/>
      <c r="CK543" s="127"/>
    </row>
    <row r="544" spans="1:89">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c r="CG544" s="127"/>
      <c r="CH544" s="127"/>
      <c r="CI544" s="127"/>
      <c r="CJ544" s="127"/>
      <c r="CK544" s="127"/>
    </row>
    <row r="545" spans="1:89">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row>
    <row r="546" spans="1:89">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c r="CI546" s="127"/>
      <c r="CJ546" s="127"/>
      <c r="CK546" s="127"/>
    </row>
    <row r="547" spans="1:89">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row>
    <row r="548" spans="1:89">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row>
    <row r="549" spans="1:89">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c r="CI549" s="127"/>
      <c r="CJ549" s="127"/>
      <c r="CK549" s="127"/>
    </row>
    <row r="550" spans="1:89">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row>
    <row r="551" spans="1:89">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c r="CI551" s="127"/>
      <c r="CJ551" s="127"/>
      <c r="CK551" s="127"/>
    </row>
    <row r="552" spans="1:89">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c r="CI552" s="127"/>
      <c r="CJ552" s="127"/>
      <c r="CK552" s="127"/>
    </row>
    <row r="553" spans="1:89">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row>
    <row r="554" spans="1:89">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c r="CG554" s="127"/>
      <c r="CH554" s="127"/>
      <c r="CI554" s="127"/>
      <c r="CJ554" s="127"/>
      <c r="CK554" s="127"/>
    </row>
    <row r="555" spans="1:89">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c r="CG555" s="127"/>
      <c r="CH555" s="127"/>
      <c r="CI555" s="127"/>
      <c r="CJ555" s="127"/>
      <c r="CK555" s="127"/>
    </row>
    <row r="556" spans="1:89">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c r="CG556" s="127"/>
      <c r="CH556" s="127"/>
      <c r="CI556" s="127"/>
      <c r="CJ556" s="127"/>
      <c r="CK556" s="127"/>
    </row>
    <row r="557" spans="1:89">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c r="CG557" s="127"/>
      <c r="CH557" s="127"/>
      <c r="CI557" s="127"/>
      <c r="CJ557" s="127"/>
      <c r="CK557" s="127"/>
    </row>
    <row r="558" spans="1:89">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c r="CG558" s="127"/>
      <c r="CH558" s="127"/>
      <c r="CI558" s="127"/>
      <c r="CJ558" s="127"/>
      <c r="CK558" s="127"/>
    </row>
    <row r="559" spans="1:89">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c r="CG559" s="127"/>
      <c r="CH559" s="127"/>
      <c r="CI559" s="127"/>
      <c r="CJ559" s="127"/>
      <c r="CK559" s="127"/>
    </row>
    <row r="560" spans="1:89">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c r="CG560" s="127"/>
      <c r="CH560" s="127"/>
      <c r="CI560" s="127"/>
      <c r="CJ560" s="127"/>
      <c r="CK560" s="127"/>
    </row>
    <row r="561" spans="1:89">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c r="CG561" s="127"/>
      <c r="CH561" s="127"/>
      <c r="CI561" s="127"/>
      <c r="CJ561" s="127"/>
      <c r="CK561" s="127"/>
    </row>
    <row r="562" spans="1:89">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c r="CG562" s="127"/>
      <c r="CH562" s="127"/>
      <c r="CI562" s="127"/>
      <c r="CJ562" s="127"/>
      <c r="CK562" s="127"/>
    </row>
    <row r="563" spans="1:89">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c r="CI563" s="127"/>
      <c r="CJ563" s="127"/>
      <c r="CK563" s="127"/>
    </row>
    <row r="564" spans="1:89">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c r="CG564" s="127"/>
      <c r="CH564" s="127"/>
      <c r="CI564" s="127"/>
      <c r="CJ564" s="127"/>
      <c r="CK564" s="127"/>
    </row>
    <row r="565" spans="1:89">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c r="CG565" s="127"/>
      <c r="CH565" s="127"/>
      <c r="CI565" s="127"/>
      <c r="CJ565" s="127"/>
      <c r="CK565" s="127"/>
    </row>
    <row r="566" spans="1:89">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c r="CG566" s="127"/>
      <c r="CH566" s="127"/>
      <c r="CI566" s="127"/>
      <c r="CJ566" s="127"/>
      <c r="CK566" s="127"/>
    </row>
    <row r="567" spans="1:89">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c r="CG567" s="127"/>
      <c r="CH567" s="127"/>
      <c r="CI567" s="127"/>
      <c r="CJ567" s="127"/>
      <c r="CK567" s="127"/>
    </row>
    <row r="568" spans="1:89">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row>
    <row r="569" spans="1:89">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row>
    <row r="570" spans="1:89">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c r="CI570" s="127"/>
      <c r="CJ570" s="127"/>
      <c r="CK570" s="127"/>
    </row>
    <row r="571" spans="1:89">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c r="CG571" s="127"/>
      <c r="CH571" s="127"/>
      <c r="CI571" s="127"/>
      <c r="CJ571" s="127"/>
      <c r="CK571" s="127"/>
    </row>
    <row r="572" spans="1:89">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row>
    <row r="573" spans="1:89">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row>
    <row r="574" spans="1:89">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c r="CG574" s="127"/>
      <c r="CH574" s="127"/>
      <c r="CI574" s="127"/>
      <c r="CJ574" s="127"/>
      <c r="CK574" s="127"/>
    </row>
    <row r="575" spans="1:89">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c r="CG575" s="127"/>
      <c r="CH575" s="127"/>
      <c r="CI575" s="127"/>
      <c r="CJ575" s="127"/>
      <c r="CK575" s="127"/>
    </row>
    <row r="576" spans="1:89">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row>
    <row r="577" spans="1:89">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row>
    <row r="578" spans="1:89">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c r="CG578" s="127"/>
      <c r="CH578" s="127"/>
      <c r="CI578" s="127"/>
      <c r="CJ578" s="127"/>
      <c r="CK578" s="127"/>
    </row>
    <row r="579" spans="1:89">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c r="CG579" s="127"/>
      <c r="CH579" s="127"/>
      <c r="CI579" s="127"/>
      <c r="CJ579" s="127"/>
      <c r="CK579" s="127"/>
    </row>
    <row r="580" spans="1:89">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row>
    <row r="581" spans="1:89">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row>
    <row r="582" spans="1:89">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c r="CG582" s="127"/>
      <c r="CH582" s="127"/>
      <c r="CI582" s="127"/>
      <c r="CJ582" s="127"/>
      <c r="CK582" s="127"/>
    </row>
    <row r="583" spans="1:89">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c r="CI583" s="127"/>
      <c r="CJ583" s="127"/>
      <c r="CK583" s="127"/>
    </row>
    <row r="584" spans="1:89">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row>
    <row r="585" spans="1:89">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row>
    <row r="586" spans="1:89">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c r="CG586" s="127"/>
      <c r="CH586" s="127"/>
      <c r="CI586" s="127"/>
      <c r="CJ586" s="127"/>
      <c r="CK586" s="127"/>
    </row>
    <row r="587" spans="1:89">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c r="CG587" s="127"/>
      <c r="CH587" s="127"/>
      <c r="CI587" s="127"/>
      <c r="CJ587" s="127"/>
      <c r="CK587" s="127"/>
    </row>
    <row r="588" spans="1:89">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row>
    <row r="589" spans="1:89">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row>
    <row r="590" spans="1:89">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row>
    <row r="591" spans="1:89">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c r="CG591" s="127"/>
      <c r="CH591" s="127"/>
      <c r="CI591" s="127"/>
      <c r="CJ591" s="127"/>
      <c r="CK591" s="127"/>
    </row>
    <row r="592" spans="1:89">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row>
    <row r="593" spans="1:89">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row>
    <row r="594" spans="1:89">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c r="CG594" s="127"/>
      <c r="CH594" s="127"/>
      <c r="CI594" s="127"/>
      <c r="CJ594" s="127"/>
      <c r="CK594" s="127"/>
    </row>
    <row r="595" spans="1:89">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c r="CG595" s="127"/>
      <c r="CH595" s="127"/>
      <c r="CI595" s="127"/>
      <c r="CJ595" s="127"/>
      <c r="CK595" s="127"/>
    </row>
    <row r="596" spans="1:89">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row>
    <row r="597" spans="1:89">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row>
    <row r="598" spans="1:89">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c r="CG598" s="127"/>
      <c r="CH598" s="127"/>
      <c r="CI598" s="127"/>
      <c r="CJ598" s="127"/>
      <c r="CK598" s="127"/>
    </row>
    <row r="599" spans="1:89">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c r="CJ599" s="127"/>
      <c r="CK599" s="127"/>
    </row>
    <row r="600" spans="1:89">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row>
    <row r="601" spans="1:89">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row>
    <row r="602" spans="1:89">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c r="CG602" s="127"/>
      <c r="CH602" s="127"/>
      <c r="CI602" s="127"/>
      <c r="CJ602" s="127"/>
      <c r="CK602" s="127"/>
    </row>
    <row r="603" spans="1:89">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c r="CG603" s="127"/>
      <c r="CH603" s="127"/>
      <c r="CI603" s="127"/>
      <c r="CJ603" s="127"/>
      <c r="CK603" s="127"/>
    </row>
    <row r="604" spans="1:89">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row>
    <row r="605" spans="1:89">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row>
    <row r="606" spans="1:89">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c r="CG606" s="127"/>
      <c r="CH606" s="127"/>
      <c r="CI606" s="127"/>
      <c r="CJ606" s="127"/>
      <c r="CK606" s="127"/>
    </row>
    <row r="607" spans="1:89">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c r="CG607" s="127"/>
      <c r="CH607" s="127"/>
      <c r="CI607" s="127"/>
      <c r="CJ607" s="127"/>
      <c r="CK607" s="127"/>
    </row>
    <row r="608" spans="1:89">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row>
    <row r="609" spans="1:89">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row>
    <row r="610" spans="1:89">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c r="CG610" s="127"/>
      <c r="CH610" s="127"/>
      <c r="CI610" s="127"/>
      <c r="CJ610" s="127"/>
      <c r="CK610" s="127"/>
    </row>
    <row r="611" spans="1:89">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c r="CG611" s="127"/>
      <c r="CH611" s="127"/>
      <c r="CI611" s="127"/>
      <c r="CJ611" s="127"/>
      <c r="CK611" s="127"/>
    </row>
    <row r="612" spans="1:89">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c r="CG612" s="127"/>
      <c r="CH612" s="127"/>
      <c r="CI612" s="127"/>
      <c r="CJ612" s="127"/>
      <c r="CK612" s="127"/>
    </row>
    <row r="613" spans="1:89">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c r="CI613" s="127"/>
      <c r="CJ613" s="127"/>
      <c r="CK613" s="127"/>
    </row>
    <row r="614" spans="1:89">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c r="CG614" s="127"/>
      <c r="CH614" s="127"/>
      <c r="CI614" s="127"/>
      <c r="CJ614" s="127"/>
      <c r="CK614" s="127"/>
    </row>
    <row r="615" spans="1:89">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c r="CG615" s="127"/>
      <c r="CH615" s="127"/>
      <c r="CI615" s="127"/>
      <c r="CJ615" s="127"/>
      <c r="CK615" s="127"/>
    </row>
    <row r="616" spans="1:89">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c r="CJ616" s="127"/>
      <c r="CK616" s="127"/>
    </row>
    <row r="617" spans="1:89">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c r="CG617" s="127"/>
      <c r="CH617" s="127"/>
      <c r="CI617" s="127"/>
      <c r="CJ617" s="127"/>
      <c r="CK617" s="127"/>
    </row>
    <row r="618" spans="1:89">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c r="CG618" s="127"/>
      <c r="CH618" s="127"/>
      <c r="CI618" s="127"/>
      <c r="CJ618" s="127"/>
      <c r="CK618" s="127"/>
    </row>
    <row r="619" spans="1:89">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c r="CG619" s="127"/>
      <c r="CH619" s="127"/>
      <c r="CI619" s="127"/>
      <c r="CJ619" s="127"/>
      <c r="CK619" s="127"/>
    </row>
    <row r="620" spans="1:89">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c r="CG620" s="127"/>
      <c r="CH620" s="127"/>
      <c r="CI620" s="127"/>
      <c r="CJ620" s="127"/>
      <c r="CK620" s="127"/>
    </row>
    <row r="621" spans="1:89">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c r="CG621" s="127"/>
      <c r="CH621" s="127"/>
      <c r="CI621" s="127"/>
      <c r="CJ621" s="127"/>
      <c r="CK621" s="127"/>
    </row>
    <row r="622" spans="1:89">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c r="CG622" s="127"/>
      <c r="CH622" s="127"/>
      <c r="CI622" s="127"/>
      <c r="CJ622" s="127"/>
      <c r="CK622" s="127"/>
    </row>
    <row r="623" spans="1:89">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c r="CG623" s="127"/>
      <c r="CH623" s="127"/>
      <c r="CI623" s="127"/>
      <c r="CJ623" s="127"/>
      <c r="CK623" s="127"/>
    </row>
    <row r="624" spans="1:89">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c r="CG624" s="127"/>
      <c r="CH624" s="127"/>
      <c r="CI624" s="127"/>
      <c r="CJ624" s="127"/>
      <c r="CK624" s="127"/>
    </row>
    <row r="625" spans="1:89">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c r="CG625" s="127"/>
      <c r="CH625" s="127"/>
      <c r="CI625" s="127"/>
      <c r="CJ625" s="127"/>
      <c r="CK625" s="127"/>
    </row>
    <row r="626" spans="1:89">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c r="CG626" s="127"/>
      <c r="CH626" s="127"/>
      <c r="CI626" s="127"/>
      <c r="CJ626" s="127"/>
      <c r="CK626" s="127"/>
    </row>
    <row r="627" spans="1:89">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c r="CG627" s="127"/>
      <c r="CH627" s="127"/>
      <c r="CI627" s="127"/>
      <c r="CJ627" s="127"/>
      <c r="CK627" s="127"/>
    </row>
    <row r="628" spans="1:89">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c r="CG628" s="127"/>
      <c r="CH628" s="127"/>
      <c r="CI628" s="127"/>
      <c r="CJ628" s="127"/>
      <c r="CK628" s="127"/>
    </row>
    <row r="629" spans="1:89">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c r="CG629" s="127"/>
      <c r="CH629" s="127"/>
      <c r="CI629" s="127"/>
      <c r="CJ629" s="127"/>
      <c r="CK629" s="127"/>
    </row>
    <row r="630" spans="1:89">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c r="CG630" s="127"/>
      <c r="CH630" s="127"/>
      <c r="CI630" s="127"/>
      <c r="CJ630" s="127"/>
      <c r="CK630" s="127"/>
    </row>
    <row r="631" spans="1:89">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c r="CG631" s="127"/>
      <c r="CH631" s="127"/>
      <c r="CI631" s="127"/>
      <c r="CJ631" s="127"/>
      <c r="CK631" s="127"/>
    </row>
    <row r="632" spans="1:89">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c r="CG632" s="127"/>
      <c r="CH632" s="127"/>
      <c r="CI632" s="127"/>
      <c r="CJ632" s="127"/>
      <c r="CK632" s="127"/>
    </row>
    <row r="633" spans="1:89">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c r="CG633" s="127"/>
      <c r="CH633" s="127"/>
      <c r="CI633" s="127"/>
      <c r="CJ633" s="127"/>
      <c r="CK633" s="127"/>
    </row>
    <row r="634" spans="1:89">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c r="CG634" s="127"/>
      <c r="CH634" s="127"/>
      <c r="CI634" s="127"/>
      <c r="CJ634" s="127"/>
      <c r="CK634" s="127"/>
    </row>
    <row r="635" spans="1:89">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row>
    <row r="636" spans="1:89">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row>
    <row r="637" spans="1:89">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c r="CG637" s="127"/>
      <c r="CH637" s="127"/>
      <c r="CI637" s="127"/>
      <c r="CJ637" s="127"/>
      <c r="CK637" s="127"/>
    </row>
    <row r="638" spans="1:89">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c r="CG638" s="127"/>
      <c r="CH638" s="127"/>
      <c r="CI638" s="127"/>
      <c r="CJ638" s="127"/>
      <c r="CK638" s="127"/>
    </row>
    <row r="639" spans="1:89">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row>
    <row r="640" spans="1:89">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row>
    <row r="641" spans="1:89">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c r="CG641" s="127"/>
      <c r="CH641" s="127"/>
      <c r="CI641" s="127"/>
      <c r="CJ641" s="127"/>
      <c r="CK641" s="127"/>
    </row>
    <row r="642" spans="1:89">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c r="CG642" s="127"/>
      <c r="CH642" s="127"/>
      <c r="CI642" s="127"/>
      <c r="CJ642" s="127"/>
      <c r="CK642" s="127"/>
    </row>
    <row r="643" spans="1:89">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row>
    <row r="644" spans="1:89">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row>
    <row r="645" spans="1:89">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c r="CG645" s="127"/>
      <c r="CH645" s="127"/>
      <c r="CI645" s="127"/>
      <c r="CJ645" s="127"/>
      <c r="CK645" s="127"/>
    </row>
    <row r="646" spans="1:89">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c r="CG646" s="127"/>
      <c r="CH646" s="127"/>
      <c r="CI646" s="127"/>
      <c r="CJ646" s="127"/>
      <c r="CK646" s="127"/>
    </row>
    <row r="647" spans="1:89">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row>
    <row r="648" spans="1:89">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row>
    <row r="649" spans="1:89">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c r="CG649" s="127"/>
      <c r="CH649" s="127"/>
      <c r="CI649" s="127"/>
      <c r="CJ649" s="127"/>
      <c r="CK649" s="127"/>
    </row>
    <row r="650" spans="1:89">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c r="CG650" s="127"/>
      <c r="CH650" s="127"/>
      <c r="CI650" s="127"/>
      <c r="CJ650" s="127"/>
      <c r="CK650" s="127"/>
    </row>
    <row r="651" spans="1:89">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row>
    <row r="652" spans="1:89">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row>
    <row r="653" spans="1:89">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c r="CG653" s="127"/>
      <c r="CH653" s="127"/>
      <c r="CI653" s="127"/>
      <c r="CJ653" s="127"/>
      <c r="CK653" s="127"/>
    </row>
    <row r="654" spans="1:89">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c r="CG654" s="127"/>
      <c r="CH654" s="127"/>
      <c r="CI654" s="127"/>
      <c r="CJ654" s="127"/>
      <c r="CK654" s="127"/>
    </row>
    <row r="655" spans="1:89">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row>
    <row r="656" spans="1:89">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row>
    <row r="657" spans="1:89">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c r="CG657" s="127"/>
      <c r="CH657" s="127"/>
      <c r="CI657" s="127"/>
      <c r="CJ657" s="127"/>
      <c r="CK657" s="127"/>
    </row>
    <row r="658" spans="1:89">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c r="CG658" s="127"/>
      <c r="CH658" s="127"/>
      <c r="CI658" s="127"/>
      <c r="CJ658" s="127"/>
      <c r="CK658" s="127"/>
    </row>
    <row r="659" spans="1:89">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row>
    <row r="660" spans="1:89">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row>
    <row r="661" spans="1:89">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c r="CG661" s="127"/>
      <c r="CH661" s="127"/>
      <c r="CI661" s="127"/>
      <c r="CJ661" s="127"/>
      <c r="CK661" s="127"/>
    </row>
    <row r="662" spans="1:89">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c r="CG662" s="127"/>
      <c r="CH662" s="127"/>
      <c r="CI662" s="127"/>
      <c r="CJ662" s="127"/>
      <c r="CK662" s="127"/>
    </row>
    <row r="663" spans="1:89">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row>
    <row r="664" spans="1:89">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row>
    <row r="665" spans="1:89">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c r="CG665" s="127"/>
      <c r="CH665" s="127"/>
      <c r="CI665" s="127"/>
      <c r="CJ665" s="127"/>
      <c r="CK665" s="127"/>
    </row>
    <row r="666" spans="1:89">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c r="CG666" s="127"/>
      <c r="CH666" s="127"/>
      <c r="CI666" s="127"/>
      <c r="CJ666" s="127"/>
      <c r="CK666" s="127"/>
    </row>
    <row r="667" spans="1:89">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row>
    <row r="668" spans="1:89">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row>
    <row r="669" spans="1:89">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c r="CG669" s="127"/>
      <c r="CH669" s="127"/>
      <c r="CI669" s="127"/>
      <c r="CJ669" s="127"/>
      <c r="CK669" s="127"/>
    </row>
    <row r="670" spans="1:89">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c r="CG670" s="127"/>
      <c r="CH670" s="127"/>
      <c r="CI670" s="127"/>
      <c r="CJ670" s="127"/>
      <c r="CK670" s="127"/>
    </row>
    <row r="671" spans="1:89">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row>
    <row r="672" spans="1:89">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row>
    <row r="673" spans="1:89">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c r="CG673" s="127"/>
      <c r="CH673" s="127"/>
      <c r="CI673" s="127"/>
      <c r="CJ673" s="127"/>
      <c r="CK673" s="127"/>
    </row>
    <row r="674" spans="1:89">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c r="CG674" s="127"/>
      <c r="CH674" s="127"/>
      <c r="CI674" s="127"/>
      <c r="CJ674" s="127"/>
      <c r="CK674" s="127"/>
    </row>
    <row r="675" spans="1:89">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row>
    <row r="676" spans="1:89">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row>
    <row r="677" spans="1:89">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c r="CG677" s="127"/>
      <c r="CH677" s="127"/>
      <c r="CI677" s="127"/>
      <c r="CJ677" s="127"/>
      <c r="CK677" s="127"/>
    </row>
    <row r="678" spans="1:89">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c r="CG678" s="127"/>
      <c r="CH678" s="127"/>
      <c r="CI678" s="127"/>
      <c r="CJ678" s="127"/>
      <c r="CK678" s="127"/>
    </row>
    <row r="679" spans="1:89">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7"/>
    </row>
    <row r="680" spans="1:89">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c r="CG680" s="127"/>
      <c r="CH680" s="127"/>
      <c r="CI680" s="127"/>
      <c r="CJ680" s="127"/>
      <c r="CK680" s="127"/>
    </row>
    <row r="681" spans="1:89">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c r="CI681" s="127"/>
      <c r="CJ681" s="127"/>
      <c r="CK681" s="127"/>
    </row>
    <row r="682" spans="1:89">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c r="CG682" s="127"/>
      <c r="CH682" s="127"/>
      <c r="CI682" s="127"/>
      <c r="CJ682" s="127"/>
      <c r="CK682" s="127"/>
    </row>
    <row r="683" spans="1:89">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c r="CG683" s="127"/>
      <c r="CH683" s="127"/>
      <c r="CI683" s="127"/>
      <c r="CJ683" s="127"/>
      <c r="CK683" s="127"/>
    </row>
    <row r="684" spans="1:89">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c r="CG684" s="127"/>
      <c r="CH684" s="127"/>
      <c r="CI684" s="127"/>
      <c r="CJ684" s="127"/>
      <c r="CK684" s="127"/>
    </row>
    <row r="685" spans="1:89">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c r="CG685" s="127"/>
      <c r="CH685" s="127"/>
      <c r="CI685" s="127"/>
      <c r="CJ685" s="127"/>
      <c r="CK685" s="127"/>
    </row>
    <row r="686" spans="1:89">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c r="CG686" s="127"/>
      <c r="CH686" s="127"/>
      <c r="CI686" s="127"/>
      <c r="CJ686" s="127"/>
      <c r="CK686" s="127"/>
    </row>
    <row r="687" spans="1:89">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c r="CG687" s="127"/>
      <c r="CH687" s="127"/>
      <c r="CI687" s="127"/>
      <c r="CJ687" s="127"/>
      <c r="CK687" s="127"/>
    </row>
    <row r="688" spans="1:89">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c r="CG688" s="127"/>
      <c r="CH688" s="127"/>
      <c r="CI688" s="127"/>
      <c r="CJ688" s="127"/>
      <c r="CK688" s="127"/>
    </row>
    <row r="689" spans="1:89">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c r="CG689" s="127"/>
      <c r="CH689" s="127"/>
      <c r="CI689" s="127"/>
      <c r="CJ689" s="127"/>
      <c r="CK689" s="127"/>
    </row>
    <row r="690" spans="1:89">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c r="CG690" s="127"/>
      <c r="CH690" s="127"/>
      <c r="CI690" s="127"/>
      <c r="CJ690" s="127"/>
      <c r="CK690" s="127"/>
    </row>
    <row r="691" spans="1:89">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c r="CG691" s="127"/>
      <c r="CH691" s="127"/>
      <c r="CI691" s="127"/>
      <c r="CJ691" s="127"/>
      <c r="CK691" s="127"/>
    </row>
    <row r="692" spans="1:89">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c r="CG692" s="127"/>
      <c r="CH692" s="127"/>
      <c r="CI692" s="127"/>
      <c r="CJ692" s="127"/>
      <c r="CK692" s="127"/>
    </row>
    <row r="693" spans="1:89">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c r="CG693" s="127"/>
      <c r="CH693" s="127"/>
      <c r="CI693" s="127"/>
      <c r="CJ693" s="127"/>
      <c r="CK693" s="127"/>
    </row>
    <row r="694" spans="1:89">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c r="CG694" s="127"/>
      <c r="CH694" s="127"/>
      <c r="CI694" s="127"/>
      <c r="CJ694" s="127"/>
      <c r="CK694" s="127"/>
    </row>
    <row r="695" spans="1:89">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c r="CG695" s="127"/>
      <c r="CH695" s="127"/>
      <c r="CI695" s="127"/>
      <c r="CJ695" s="127"/>
      <c r="CK695" s="127"/>
    </row>
    <row r="696" spans="1:89">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c r="CG696" s="127"/>
      <c r="CH696" s="127"/>
      <c r="CI696" s="127"/>
      <c r="CJ696" s="127"/>
      <c r="CK696" s="127"/>
    </row>
    <row r="697" spans="1:89">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c r="CG697" s="127"/>
      <c r="CH697" s="127"/>
      <c r="CI697" s="127"/>
      <c r="CJ697" s="127"/>
      <c r="CK697" s="127"/>
    </row>
    <row r="698" spans="1:89">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c r="CG698" s="127"/>
      <c r="CH698" s="127"/>
      <c r="CI698" s="127"/>
      <c r="CJ698" s="127"/>
      <c r="CK698" s="127"/>
    </row>
    <row r="699" spans="1:89">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c r="CG699" s="127"/>
      <c r="CH699" s="127"/>
      <c r="CI699" s="127"/>
      <c r="CJ699" s="127"/>
      <c r="CK699" s="127"/>
    </row>
    <row r="700" spans="1:89">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c r="CG700" s="127"/>
      <c r="CH700" s="127"/>
      <c r="CI700" s="127"/>
      <c r="CJ700" s="127"/>
      <c r="CK700" s="127"/>
    </row>
    <row r="701" spans="1:89">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c r="CG701" s="127"/>
      <c r="CH701" s="127"/>
      <c r="CI701" s="127"/>
      <c r="CJ701" s="127"/>
      <c r="CK701" s="127"/>
    </row>
    <row r="702" spans="1:89">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c r="CG702" s="127"/>
      <c r="CH702" s="127"/>
      <c r="CI702" s="127"/>
      <c r="CJ702" s="127"/>
      <c r="CK702" s="127"/>
    </row>
    <row r="703" spans="1:89">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c r="CG703" s="127"/>
      <c r="CH703" s="127"/>
      <c r="CI703" s="127"/>
      <c r="CJ703" s="127"/>
      <c r="CK703" s="127"/>
    </row>
    <row r="704" spans="1:89">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c r="CG704" s="127"/>
      <c r="CH704" s="127"/>
      <c r="CI704" s="127"/>
      <c r="CJ704" s="127"/>
      <c r="CK704" s="127"/>
    </row>
    <row r="705" spans="1:89">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c r="CG705" s="127"/>
      <c r="CH705" s="127"/>
      <c r="CI705" s="127"/>
      <c r="CJ705" s="127"/>
      <c r="CK705" s="127"/>
    </row>
    <row r="706" spans="1:89">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c r="CG706" s="127"/>
      <c r="CH706" s="127"/>
      <c r="CI706" s="127"/>
      <c r="CJ706" s="127"/>
      <c r="CK706" s="127"/>
    </row>
    <row r="707" spans="1:89">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c r="CG707" s="127"/>
      <c r="CH707" s="127"/>
      <c r="CI707" s="127"/>
      <c r="CJ707" s="127"/>
      <c r="CK707" s="127"/>
    </row>
    <row r="708" spans="1:89">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c r="CG708" s="127"/>
      <c r="CH708" s="127"/>
      <c r="CI708" s="127"/>
      <c r="CJ708" s="127"/>
      <c r="CK708" s="127"/>
    </row>
    <row r="709" spans="1:89">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c r="CG709" s="127"/>
      <c r="CH709" s="127"/>
      <c r="CI709" s="127"/>
      <c r="CJ709" s="127"/>
      <c r="CK709" s="127"/>
    </row>
    <row r="710" spans="1:89">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c r="CG710" s="127"/>
      <c r="CH710" s="127"/>
      <c r="CI710" s="127"/>
      <c r="CJ710" s="127"/>
      <c r="CK710" s="127"/>
    </row>
    <row r="711" spans="1:89">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c r="CG711" s="127"/>
      <c r="CH711" s="127"/>
      <c r="CI711" s="127"/>
      <c r="CJ711" s="127"/>
      <c r="CK711" s="127"/>
    </row>
    <row r="712" spans="1:89">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c r="CG712" s="127"/>
      <c r="CH712" s="127"/>
      <c r="CI712" s="127"/>
      <c r="CJ712" s="127"/>
      <c r="CK712" s="127"/>
    </row>
    <row r="713" spans="1:89">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c r="CG713" s="127"/>
      <c r="CH713" s="127"/>
      <c r="CI713" s="127"/>
      <c r="CJ713" s="127"/>
      <c r="CK713" s="127"/>
    </row>
    <row r="714" spans="1:89">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c r="CG714" s="127"/>
      <c r="CH714" s="127"/>
      <c r="CI714" s="127"/>
      <c r="CJ714" s="127"/>
      <c r="CK714" s="127"/>
    </row>
    <row r="715" spans="1:89">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c r="CG715" s="127"/>
      <c r="CH715" s="127"/>
      <c r="CI715" s="127"/>
      <c r="CJ715" s="127"/>
      <c r="CK715" s="127"/>
    </row>
    <row r="716" spans="1:89">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c r="CG716" s="127"/>
      <c r="CH716" s="127"/>
      <c r="CI716" s="127"/>
      <c r="CJ716" s="127"/>
      <c r="CK716" s="127"/>
    </row>
    <row r="717" spans="1:89">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c r="CG717" s="127"/>
      <c r="CH717" s="127"/>
      <c r="CI717" s="127"/>
      <c r="CJ717" s="127"/>
      <c r="CK717" s="127"/>
    </row>
    <row r="718" spans="1:89">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c r="CG718" s="127"/>
      <c r="CH718" s="127"/>
      <c r="CI718" s="127"/>
      <c r="CJ718" s="127"/>
      <c r="CK718" s="127"/>
    </row>
    <row r="719" spans="1:89">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c r="CG719" s="127"/>
      <c r="CH719" s="127"/>
      <c r="CI719" s="127"/>
      <c r="CJ719" s="127"/>
      <c r="CK719" s="127"/>
    </row>
    <row r="720" spans="1:89">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c r="CG720" s="127"/>
      <c r="CH720" s="127"/>
      <c r="CI720" s="127"/>
      <c r="CJ720" s="127"/>
      <c r="CK720" s="127"/>
    </row>
    <row r="721" spans="1:89">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c r="CG721" s="127"/>
      <c r="CH721" s="127"/>
      <c r="CI721" s="127"/>
      <c r="CJ721" s="127"/>
      <c r="CK721" s="127"/>
    </row>
    <row r="722" spans="1:89">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c r="CG722" s="127"/>
      <c r="CH722" s="127"/>
      <c r="CI722" s="127"/>
      <c r="CJ722" s="127"/>
      <c r="CK722" s="127"/>
    </row>
    <row r="723" spans="1:89">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c r="CG723" s="127"/>
      <c r="CH723" s="127"/>
      <c r="CI723" s="127"/>
      <c r="CJ723" s="127"/>
      <c r="CK723" s="127"/>
    </row>
    <row r="724" spans="1:89">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c r="CG724" s="127"/>
      <c r="CH724" s="127"/>
      <c r="CI724" s="127"/>
      <c r="CJ724" s="127"/>
      <c r="CK724" s="127"/>
    </row>
    <row r="725" spans="1:89">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c r="CG725" s="127"/>
      <c r="CH725" s="127"/>
      <c r="CI725" s="127"/>
      <c r="CJ725" s="127"/>
      <c r="CK725" s="127"/>
    </row>
    <row r="726" spans="1:89">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c r="CG726" s="127"/>
      <c r="CH726" s="127"/>
      <c r="CI726" s="127"/>
      <c r="CJ726" s="127"/>
      <c r="CK726" s="127"/>
    </row>
    <row r="727" spans="1:89">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c r="CG727" s="127"/>
      <c r="CH727" s="127"/>
      <c r="CI727" s="127"/>
      <c r="CJ727" s="127"/>
      <c r="CK727" s="127"/>
    </row>
    <row r="728" spans="1:89">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c r="CG728" s="127"/>
      <c r="CH728" s="127"/>
      <c r="CI728" s="127"/>
      <c r="CJ728" s="127"/>
      <c r="CK728" s="127"/>
    </row>
    <row r="729" spans="1:89">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c r="CG729" s="127"/>
      <c r="CH729" s="127"/>
      <c r="CI729" s="127"/>
      <c r="CJ729" s="127"/>
      <c r="CK729" s="127"/>
    </row>
    <row r="730" spans="1:89">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c r="CG730" s="127"/>
      <c r="CH730" s="127"/>
      <c r="CI730" s="127"/>
      <c r="CJ730" s="127"/>
      <c r="CK730" s="127"/>
    </row>
    <row r="731" spans="1:89">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c r="CG731" s="127"/>
      <c r="CH731" s="127"/>
      <c r="CI731" s="127"/>
      <c r="CJ731" s="127"/>
      <c r="CK731" s="127"/>
    </row>
    <row r="732" spans="1:89">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c r="CG732" s="127"/>
      <c r="CH732" s="127"/>
      <c r="CI732" s="127"/>
      <c r="CJ732" s="127"/>
      <c r="CK732" s="127"/>
    </row>
    <row r="733" spans="1:89">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c r="CG733" s="127"/>
      <c r="CH733" s="127"/>
      <c r="CI733" s="127"/>
      <c r="CJ733" s="127"/>
      <c r="CK733" s="127"/>
    </row>
    <row r="734" spans="1:89">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c r="CG734" s="127"/>
      <c r="CH734" s="127"/>
      <c r="CI734" s="127"/>
      <c r="CJ734" s="127"/>
      <c r="CK734" s="127"/>
    </row>
    <row r="735" spans="1:89">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c r="CG735" s="127"/>
      <c r="CH735" s="127"/>
      <c r="CI735" s="127"/>
      <c r="CJ735" s="127"/>
      <c r="CK735" s="127"/>
    </row>
    <row r="736" spans="1:89">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c r="CG736" s="127"/>
      <c r="CH736" s="127"/>
      <c r="CI736" s="127"/>
      <c r="CJ736" s="127"/>
      <c r="CK736" s="127"/>
    </row>
    <row r="737" spans="1:89">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c r="CG737" s="127"/>
      <c r="CH737" s="127"/>
      <c r="CI737" s="127"/>
      <c r="CJ737" s="127"/>
      <c r="CK737" s="127"/>
    </row>
    <row r="738" spans="1:89">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c r="CG738" s="127"/>
      <c r="CH738" s="127"/>
      <c r="CI738" s="127"/>
      <c r="CJ738" s="127"/>
      <c r="CK738" s="127"/>
    </row>
    <row r="739" spans="1:89">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c r="CG739" s="127"/>
      <c r="CH739" s="127"/>
      <c r="CI739" s="127"/>
      <c r="CJ739" s="127"/>
      <c r="CK739" s="127"/>
    </row>
    <row r="740" spans="1:89">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c r="CG740" s="127"/>
      <c r="CH740" s="127"/>
      <c r="CI740" s="127"/>
      <c r="CJ740" s="127"/>
      <c r="CK740" s="127"/>
    </row>
    <row r="741" spans="1:89">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c r="CG741" s="127"/>
      <c r="CH741" s="127"/>
      <c r="CI741" s="127"/>
      <c r="CJ741" s="127"/>
      <c r="CK741" s="127"/>
    </row>
    <row r="742" spans="1:89">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c r="CG742" s="127"/>
      <c r="CH742" s="127"/>
      <c r="CI742" s="127"/>
      <c r="CJ742" s="127"/>
      <c r="CK742" s="127"/>
    </row>
    <row r="743" spans="1:89">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c r="CG743" s="127"/>
      <c r="CH743" s="127"/>
      <c r="CI743" s="127"/>
      <c r="CJ743" s="127"/>
      <c r="CK743" s="127"/>
    </row>
    <row r="744" spans="1:89">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c r="CG744" s="127"/>
      <c r="CH744" s="127"/>
      <c r="CI744" s="127"/>
      <c r="CJ744" s="127"/>
      <c r="CK744" s="127"/>
    </row>
    <row r="745" spans="1:89">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c r="CG745" s="127"/>
      <c r="CH745" s="127"/>
      <c r="CI745" s="127"/>
      <c r="CJ745" s="127"/>
      <c r="CK745" s="127"/>
    </row>
    <row r="746" spans="1:89">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c r="CG746" s="127"/>
      <c r="CH746" s="127"/>
      <c r="CI746" s="127"/>
      <c r="CJ746" s="127"/>
      <c r="CK746" s="127"/>
    </row>
    <row r="747" spans="1:89">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c r="CG747" s="127"/>
      <c r="CH747" s="127"/>
      <c r="CI747" s="127"/>
      <c r="CJ747" s="127"/>
      <c r="CK747" s="127"/>
    </row>
    <row r="748" spans="1:89">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c r="CG748" s="127"/>
      <c r="CH748" s="127"/>
      <c r="CI748" s="127"/>
      <c r="CJ748" s="127"/>
      <c r="CK748" s="127"/>
    </row>
    <row r="749" spans="1:89">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c r="CI749" s="127"/>
      <c r="CJ749" s="127"/>
      <c r="CK749" s="127"/>
    </row>
    <row r="750" spans="1:89">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c r="CG750" s="127"/>
      <c r="CH750" s="127"/>
      <c r="CI750" s="127"/>
      <c r="CJ750" s="127"/>
      <c r="CK750" s="127"/>
    </row>
    <row r="751" spans="1:89">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c r="CG751" s="127"/>
      <c r="CH751" s="127"/>
      <c r="CI751" s="127"/>
      <c r="CJ751" s="127"/>
      <c r="CK751" s="127"/>
    </row>
    <row r="752" spans="1:89">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c r="CG752" s="127"/>
      <c r="CH752" s="127"/>
      <c r="CI752" s="127"/>
      <c r="CJ752" s="127"/>
      <c r="CK752" s="127"/>
    </row>
    <row r="753" spans="1:89">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c r="CG753" s="127"/>
      <c r="CH753" s="127"/>
      <c r="CI753" s="127"/>
      <c r="CJ753" s="127"/>
      <c r="CK753" s="127"/>
    </row>
    <row r="754" spans="1:89">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c r="CG754" s="127"/>
      <c r="CH754" s="127"/>
      <c r="CI754" s="127"/>
      <c r="CJ754" s="127"/>
      <c r="CK754" s="127"/>
    </row>
    <row r="755" spans="1:89">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c r="CG755" s="127"/>
      <c r="CH755" s="127"/>
      <c r="CI755" s="127"/>
      <c r="CJ755" s="127"/>
      <c r="CK755" s="127"/>
    </row>
    <row r="756" spans="1:89">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c r="CG756" s="127"/>
      <c r="CH756" s="127"/>
      <c r="CI756" s="127"/>
      <c r="CJ756" s="127"/>
      <c r="CK756" s="127"/>
    </row>
    <row r="757" spans="1:89">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c r="CG757" s="127"/>
      <c r="CH757" s="127"/>
      <c r="CI757" s="127"/>
      <c r="CJ757" s="127"/>
      <c r="CK757" s="127"/>
    </row>
    <row r="758" spans="1:89">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c r="CG758" s="127"/>
      <c r="CH758" s="127"/>
      <c r="CI758" s="127"/>
      <c r="CJ758" s="127"/>
      <c r="CK758" s="127"/>
    </row>
    <row r="759" spans="1:89">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c r="CG759" s="127"/>
      <c r="CH759" s="127"/>
      <c r="CI759" s="127"/>
      <c r="CJ759" s="127"/>
      <c r="CK759" s="127"/>
    </row>
    <row r="760" spans="1:89">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c r="CG760" s="127"/>
      <c r="CH760" s="127"/>
      <c r="CI760" s="127"/>
      <c r="CJ760" s="127"/>
      <c r="CK760" s="127"/>
    </row>
    <row r="761" spans="1:89">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c r="CG761" s="127"/>
      <c r="CH761" s="127"/>
      <c r="CI761" s="127"/>
      <c r="CJ761" s="127"/>
      <c r="CK761" s="127"/>
    </row>
    <row r="762" spans="1:89">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c r="CG762" s="127"/>
      <c r="CH762" s="127"/>
      <c r="CI762" s="127"/>
      <c r="CJ762" s="127"/>
      <c r="CK762" s="127"/>
    </row>
    <row r="763" spans="1:89">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c r="CG763" s="127"/>
      <c r="CH763" s="127"/>
      <c r="CI763" s="127"/>
      <c r="CJ763" s="127"/>
      <c r="CK763" s="127"/>
    </row>
    <row r="764" spans="1:89">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c r="CG764" s="127"/>
      <c r="CH764" s="127"/>
      <c r="CI764" s="127"/>
      <c r="CJ764" s="127"/>
      <c r="CK764" s="127"/>
    </row>
    <row r="765" spans="1:89">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c r="CG765" s="127"/>
      <c r="CH765" s="127"/>
      <c r="CI765" s="127"/>
      <c r="CJ765" s="127"/>
      <c r="CK765" s="127"/>
    </row>
    <row r="766" spans="1:89">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c r="CG766" s="127"/>
      <c r="CH766" s="127"/>
      <c r="CI766" s="127"/>
      <c r="CJ766" s="127"/>
      <c r="CK766" s="127"/>
    </row>
    <row r="767" spans="1:89">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c r="CG767" s="127"/>
      <c r="CH767" s="127"/>
      <c r="CI767" s="127"/>
      <c r="CJ767" s="127"/>
      <c r="CK767" s="127"/>
    </row>
    <row r="768" spans="1:89">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c r="CG768" s="127"/>
      <c r="CH768" s="127"/>
      <c r="CI768" s="127"/>
      <c r="CJ768" s="127"/>
      <c r="CK768" s="127"/>
    </row>
    <row r="769" spans="1:89">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c r="CG769" s="127"/>
      <c r="CH769" s="127"/>
      <c r="CI769" s="127"/>
      <c r="CJ769" s="127"/>
      <c r="CK769" s="127"/>
    </row>
    <row r="770" spans="1:89">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c r="CG770" s="127"/>
      <c r="CH770" s="127"/>
      <c r="CI770" s="127"/>
      <c r="CJ770" s="127"/>
      <c r="CK770" s="127"/>
    </row>
    <row r="771" spans="1:89">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c r="CG771" s="127"/>
      <c r="CH771" s="127"/>
      <c r="CI771" s="127"/>
      <c r="CJ771" s="127"/>
      <c r="CK771" s="127"/>
    </row>
    <row r="772" spans="1:89">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c r="CG772" s="127"/>
      <c r="CH772" s="127"/>
      <c r="CI772" s="127"/>
      <c r="CJ772" s="127"/>
      <c r="CK772" s="127"/>
    </row>
    <row r="773" spans="1:89">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c r="CG773" s="127"/>
      <c r="CH773" s="127"/>
      <c r="CI773" s="127"/>
      <c r="CJ773" s="127"/>
      <c r="CK773" s="127"/>
    </row>
    <row r="774" spans="1:89">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c r="CG774" s="127"/>
      <c r="CH774" s="127"/>
      <c r="CI774" s="127"/>
      <c r="CJ774" s="127"/>
      <c r="CK774" s="127"/>
    </row>
    <row r="775" spans="1:89">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c r="CG775" s="127"/>
      <c r="CH775" s="127"/>
      <c r="CI775" s="127"/>
      <c r="CJ775" s="127"/>
      <c r="CK775" s="127"/>
    </row>
    <row r="776" spans="1:89">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c r="CG776" s="127"/>
      <c r="CH776" s="127"/>
      <c r="CI776" s="127"/>
      <c r="CJ776" s="127"/>
      <c r="CK776" s="127"/>
    </row>
    <row r="777" spans="1:89">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c r="CG777" s="127"/>
      <c r="CH777" s="127"/>
      <c r="CI777" s="127"/>
      <c r="CJ777" s="127"/>
      <c r="CK777" s="127"/>
    </row>
    <row r="778" spans="1:89">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c r="CG778" s="127"/>
      <c r="CH778" s="127"/>
      <c r="CI778" s="127"/>
      <c r="CJ778" s="127"/>
      <c r="CK778" s="127"/>
    </row>
    <row r="779" spans="1:89">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c r="CG779" s="127"/>
      <c r="CH779" s="127"/>
      <c r="CI779" s="127"/>
      <c r="CJ779" s="127"/>
      <c r="CK779" s="127"/>
    </row>
    <row r="780" spans="1:89">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c r="CG780" s="127"/>
      <c r="CH780" s="127"/>
      <c r="CI780" s="127"/>
      <c r="CJ780" s="127"/>
      <c r="CK780" s="127"/>
    </row>
    <row r="781" spans="1:89">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c r="CG781" s="127"/>
      <c r="CH781" s="127"/>
      <c r="CI781" s="127"/>
      <c r="CJ781" s="127"/>
      <c r="CK781" s="127"/>
    </row>
    <row r="782" spans="1:89">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c r="CG782" s="127"/>
      <c r="CH782" s="127"/>
      <c r="CI782" s="127"/>
      <c r="CJ782" s="127"/>
      <c r="CK782" s="127"/>
    </row>
    <row r="783" spans="1:89">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c r="CG783" s="127"/>
      <c r="CH783" s="127"/>
      <c r="CI783" s="127"/>
      <c r="CJ783" s="127"/>
      <c r="CK783" s="127"/>
    </row>
    <row r="784" spans="1:89">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c r="CG784" s="127"/>
      <c r="CH784" s="127"/>
      <c r="CI784" s="127"/>
      <c r="CJ784" s="127"/>
      <c r="CK784" s="127"/>
    </row>
    <row r="785" spans="1:89">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c r="CG785" s="127"/>
      <c r="CH785" s="127"/>
      <c r="CI785" s="127"/>
      <c r="CJ785" s="127"/>
      <c r="CK785" s="127"/>
    </row>
    <row r="786" spans="1:89">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c r="CG786" s="127"/>
      <c r="CH786" s="127"/>
      <c r="CI786" s="127"/>
      <c r="CJ786" s="127"/>
      <c r="CK786" s="127"/>
    </row>
    <row r="787" spans="1:89">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c r="CG787" s="127"/>
      <c r="CH787" s="127"/>
      <c r="CI787" s="127"/>
      <c r="CJ787" s="127"/>
      <c r="CK787" s="127"/>
    </row>
    <row r="788" spans="1:89">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c r="CG788" s="127"/>
      <c r="CH788" s="127"/>
      <c r="CI788" s="127"/>
      <c r="CJ788" s="127"/>
      <c r="CK788" s="127"/>
    </row>
    <row r="789" spans="1:89">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c r="CG789" s="127"/>
      <c r="CH789" s="127"/>
      <c r="CI789" s="127"/>
      <c r="CJ789" s="127"/>
      <c r="CK789" s="127"/>
    </row>
    <row r="790" spans="1:89">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c r="CG790" s="127"/>
      <c r="CH790" s="127"/>
      <c r="CI790" s="127"/>
      <c r="CJ790" s="127"/>
      <c r="CK790" s="127"/>
    </row>
    <row r="791" spans="1:89">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c r="CG791" s="127"/>
      <c r="CH791" s="127"/>
      <c r="CI791" s="127"/>
      <c r="CJ791" s="127"/>
      <c r="CK791" s="127"/>
    </row>
    <row r="792" spans="1:89">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c r="CG792" s="127"/>
      <c r="CH792" s="127"/>
      <c r="CI792" s="127"/>
      <c r="CJ792" s="127"/>
      <c r="CK792" s="127"/>
    </row>
    <row r="793" spans="1:89">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c r="CG793" s="127"/>
      <c r="CH793" s="127"/>
      <c r="CI793" s="127"/>
      <c r="CJ793" s="127"/>
      <c r="CK793" s="127"/>
    </row>
    <row r="794" spans="1:89">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c r="CG794" s="127"/>
      <c r="CH794" s="127"/>
      <c r="CI794" s="127"/>
      <c r="CJ794" s="127"/>
      <c r="CK794" s="127"/>
    </row>
    <row r="795" spans="1:89">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c r="CG795" s="127"/>
      <c r="CH795" s="127"/>
      <c r="CI795" s="127"/>
      <c r="CJ795" s="127"/>
      <c r="CK795" s="127"/>
    </row>
    <row r="796" spans="1:89">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c r="CG796" s="127"/>
      <c r="CH796" s="127"/>
      <c r="CI796" s="127"/>
      <c r="CJ796" s="127"/>
      <c r="CK796" s="127"/>
    </row>
    <row r="797" spans="1:89">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c r="CG797" s="127"/>
      <c r="CH797" s="127"/>
      <c r="CI797" s="127"/>
      <c r="CJ797" s="127"/>
      <c r="CK797" s="127"/>
    </row>
    <row r="798" spans="1:89">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c r="CG798" s="127"/>
      <c r="CH798" s="127"/>
      <c r="CI798" s="127"/>
      <c r="CJ798" s="127"/>
      <c r="CK798" s="127"/>
    </row>
    <row r="799" spans="1:89">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c r="CG799" s="127"/>
      <c r="CH799" s="127"/>
      <c r="CI799" s="127"/>
      <c r="CJ799" s="127"/>
      <c r="CK799" s="127"/>
    </row>
    <row r="800" spans="1:89">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c r="CG800" s="127"/>
      <c r="CH800" s="127"/>
      <c r="CI800" s="127"/>
      <c r="CJ800" s="127"/>
      <c r="CK800" s="127"/>
    </row>
    <row r="801" spans="1:89">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c r="CG801" s="127"/>
      <c r="CH801" s="127"/>
      <c r="CI801" s="127"/>
      <c r="CJ801" s="127"/>
      <c r="CK801" s="127"/>
    </row>
    <row r="802" spans="1:89">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c r="CG802" s="127"/>
      <c r="CH802" s="127"/>
      <c r="CI802" s="127"/>
      <c r="CJ802" s="127"/>
      <c r="CK802" s="127"/>
    </row>
    <row r="803" spans="1:89">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c r="CG803" s="127"/>
      <c r="CH803" s="127"/>
      <c r="CI803" s="127"/>
      <c r="CJ803" s="127"/>
      <c r="CK803" s="127"/>
    </row>
    <row r="804" spans="1:89">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c r="CG804" s="127"/>
      <c r="CH804" s="127"/>
      <c r="CI804" s="127"/>
      <c r="CJ804" s="127"/>
      <c r="CK804" s="127"/>
    </row>
    <row r="805" spans="1:89">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c r="CG805" s="127"/>
      <c r="CH805" s="127"/>
      <c r="CI805" s="127"/>
      <c r="CJ805" s="127"/>
      <c r="CK805" s="127"/>
    </row>
    <row r="806" spans="1:89">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c r="CG806" s="127"/>
      <c r="CH806" s="127"/>
      <c r="CI806" s="127"/>
      <c r="CJ806" s="127"/>
      <c r="CK806" s="127"/>
    </row>
    <row r="807" spans="1:89">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c r="CG807" s="127"/>
      <c r="CH807" s="127"/>
      <c r="CI807" s="127"/>
      <c r="CJ807" s="127"/>
      <c r="CK807" s="127"/>
    </row>
    <row r="808" spans="1:89">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c r="CG808" s="127"/>
      <c r="CH808" s="127"/>
      <c r="CI808" s="127"/>
      <c r="CJ808" s="127"/>
      <c r="CK808" s="127"/>
    </row>
    <row r="809" spans="1:89">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c r="CG809" s="127"/>
      <c r="CH809" s="127"/>
      <c r="CI809" s="127"/>
      <c r="CJ809" s="127"/>
      <c r="CK809" s="127"/>
    </row>
    <row r="810" spans="1:89">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c r="CG810" s="127"/>
      <c r="CH810" s="127"/>
      <c r="CI810" s="127"/>
      <c r="CJ810" s="127"/>
      <c r="CK810" s="127"/>
    </row>
    <row r="811" spans="1:89">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c r="CG811" s="127"/>
      <c r="CH811" s="127"/>
      <c r="CI811" s="127"/>
      <c r="CJ811" s="127"/>
      <c r="CK811" s="127"/>
    </row>
    <row r="812" spans="1:89">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c r="CG812" s="127"/>
      <c r="CH812" s="127"/>
      <c r="CI812" s="127"/>
      <c r="CJ812" s="127"/>
      <c r="CK812" s="127"/>
    </row>
    <row r="813" spans="1:89">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c r="CG813" s="127"/>
      <c r="CH813" s="127"/>
      <c r="CI813" s="127"/>
      <c r="CJ813" s="127"/>
      <c r="CK813" s="127"/>
    </row>
    <row r="814" spans="1:89">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c r="CG814" s="127"/>
      <c r="CH814" s="127"/>
      <c r="CI814" s="127"/>
      <c r="CJ814" s="127"/>
      <c r="CK814" s="127"/>
    </row>
    <row r="815" spans="1:89">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c r="CG815" s="127"/>
      <c r="CH815" s="127"/>
      <c r="CI815" s="127"/>
      <c r="CJ815" s="127"/>
      <c r="CK815" s="127"/>
    </row>
    <row r="816" spans="1:89">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c r="CG816" s="127"/>
      <c r="CH816" s="127"/>
      <c r="CI816" s="127"/>
      <c r="CJ816" s="127"/>
      <c r="CK816" s="127"/>
    </row>
    <row r="817" spans="1:89">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c r="CI817" s="127"/>
      <c r="CJ817" s="127"/>
      <c r="CK817" s="127"/>
    </row>
    <row r="818" spans="1:89">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c r="CG818" s="127"/>
      <c r="CH818" s="127"/>
      <c r="CI818" s="127"/>
      <c r="CJ818" s="127"/>
      <c r="CK818" s="127"/>
    </row>
    <row r="819" spans="1:89">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c r="CG819" s="127"/>
      <c r="CH819" s="127"/>
      <c r="CI819" s="127"/>
      <c r="CJ819" s="127"/>
      <c r="CK819" s="127"/>
    </row>
    <row r="820" spans="1:89">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c r="CG820" s="127"/>
      <c r="CH820" s="127"/>
      <c r="CI820" s="127"/>
      <c r="CJ820" s="127"/>
      <c r="CK820" s="127"/>
    </row>
    <row r="821" spans="1:89">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c r="CG821" s="127"/>
      <c r="CH821" s="127"/>
      <c r="CI821" s="127"/>
      <c r="CJ821" s="127"/>
      <c r="CK821" s="127"/>
    </row>
    <row r="822" spans="1:89">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c r="CG822" s="127"/>
      <c r="CH822" s="127"/>
      <c r="CI822" s="127"/>
      <c r="CJ822" s="127"/>
      <c r="CK822" s="127"/>
    </row>
    <row r="823" spans="1:89">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c r="CG823" s="127"/>
      <c r="CH823" s="127"/>
      <c r="CI823" s="127"/>
      <c r="CJ823" s="127"/>
      <c r="CK823" s="127"/>
    </row>
    <row r="824" spans="1:89">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c r="CG824" s="127"/>
      <c r="CH824" s="127"/>
      <c r="CI824" s="127"/>
      <c r="CJ824" s="127"/>
      <c r="CK824" s="127"/>
    </row>
    <row r="825" spans="1:89">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c r="CG825" s="127"/>
      <c r="CH825" s="127"/>
      <c r="CI825" s="127"/>
      <c r="CJ825" s="127"/>
      <c r="CK825" s="127"/>
    </row>
    <row r="826" spans="1:89">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c r="CG826" s="127"/>
      <c r="CH826" s="127"/>
      <c r="CI826" s="127"/>
      <c r="CJ826" s="127"/>
      <c r="CK826" s="127"/>
    </row>
    <row r="827" spans="1:89">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c r="CG827" s="127"/>
      <c r="CH827" s="127"/>
      <c r="CI827" s="127"/>
      <c r="CJ827" s="127"/>
      <c r="CK827" s="127"/>
    </row>
    <row r="828" spans="1:89">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c r="CG828" s="127"/>
      <c r="CH828" s="127"/>
      <c r="CI828" s="127"/>
      <c r="CJ828" s="127"/>
      <c r="CK828" s="127"/>
    </row>
    <row r="829" spans="1:89">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c r="CG829" s="127"/>
      <c r="CH829" s="127"/>
      <c r="CI829" s="127"/>
      <c r="CJ829" s="127"/>
      <c r="CK829" s="127"/>
    </row>
    <row r="830" spans="1:89">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c r="CG830" s="127"/>
      <c r="CH830" s="127"/>
      <c r="CI830" s="127"/>
      <c r="CJ830" s="127"/>
      <c r="CK830" s="127"/>
    </row>
    <row r="831" spans="1:89">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c r="CG831" s="127"/>
      <c r="CH831" s="127"/>
      <c r="CI831" s="127"/>
      <c r="CJ831" s="127"/>
      <c r="CK831" s="127"/>
    </row>
    <row r="832" spans="1:89">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c r="CG832" s="127"/>
      <c r="CH832" s="127"/>
      <c r="CI832" s="127"/>
      <c r="CJ832" s="127"/>
      <c r="CK832" s="127"/>
    </row>
    <row r="833" spans="1:89">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c r="CG833" s="127"/>
      <c r="CH833" s="127"/>
      <c r="CI833" s="127"/>
      <c r="CJ833" s="127"/>
      <c r="CK833" s="127"/>
    </row>
    <row r="834" spans="1:89">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c r="CG834" s="127"/>
      <c r="CH834" s="127"/>
      <c r="CI834" s="127"/>
      <c r="CJ834" s="127"/>
      <c r="CK834" s="127"/>
    </row>
    <row r="835" spans="1:89">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c r="CG835" s="127"/>
      <c r="CH835" s="127"/>
      <c r="CI835" s="127"/>
      <c r="CJ835" s="127"/>
      <c r="CK835" s="127"/>
    </row>
    <row r="836" spans="1:89">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c r="CG836" s="127"/>
      <c r="CH836" s="127"/>
      <c r="CI836" s="127"/>
      <c r="CJ836" s="127"/>
      <c r="CK836" s="127"/>
    </row>
    <row r="837" spans="1:89">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c r="CG837" s="127"/>
      <c r="CH837" s="127"/>
      <c r="CI837" s="127"/>
      <c r="CJ837" s="127"/>
      <c r="CK837" s="127"/>
    </row>
    <row r="838" spans="1:89">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c r="CG838" s="127"/>
      <c r="CH838" s="127"/>
      <c r="CI838" s="127"/>
      <c r="CJ838" s="127"/>
      <c r="CK838" s="127"/>
    </row>
    <row r="839" spans="1:89">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c r="CG839" s="127"/>
      <c r="CH839" s="127"/>
      <c r="CI839" s="127"/>
      <c r="CJ839" s="127"/>
      <c r="CK839" s="127"/>
    </row>
    <row r="840" spans="1:89">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c r="CG840" s="127"/>
      <c r="CH840" s="127"/>
      <c r="CI840" s="127"/>
      <c r="CJ840" s="127"/>
      <c r="CK840" s="127"/>
    </row>
    <row r="841" spans="1:89">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c r="CG841" s="127"/>
      <c r="CH841" s="127"/>
      <c r="CI841" s="127"/>
      <c r="CJ841" s="127"/>
      <c r="CK841" s="127"/>
    </row>
    <row r="842" spans="1:89">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c r="CG842" s="127"/>
      <c r="CH842" s="127"/>
      <c r="CI842" s="127"/>
      <c r="CJ842" s="127"/>
      <c r="CK842" s="127"/>
    </row>
    <row r="843" spans="1:89">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c r="CG843" s="127"/>
      <c r="CH843" s="127"/>
      <c r="CI843" s="127"/>
      <c r="CJ843" s="127"/>
      <c r="CK843" s="127"/>
    </row>
    <row r="844" spans="1:89">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c r="CG844" s="127"/>
      <c r="CH844" s="127"/>
      <c r="CI844" s="127"/>
      <c r="CJ844" s="127"/>
      <c r="CK844" s="127"/>
    </row>
    <row r="845" spans="1:89">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c r="CG845" s="127"/>
      <c r="CH845" s="127"/>
      <c r="CI845" s="127"/>
      <c r="CJ845" s="127"/>
      <c r="CK845" s="127"/>
    </row>
    <row r="846" spans="1:89">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c r="CG846" s="127"/>
      <c r="CH846" s="127"/>
      <c r="CI846" s="127"/>
      <c r="CJ846" s="127"/>
      <c r="CK846" s="127"/>
    </row>
    <row r="847" spans="1:89">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c r="CG847" s="127"/>
      <c r="CH847" s="127"/>
      <c r="CI847" s="127"/>
      <c r="CJ847" s="127"/>
      <c r="CK847" s="127"/>
    </row>
    <row r="848" spans="1:89">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c r="CG848" s="127"/>
      <c r="CH848" s="127"/>
      <c r="CI848" s="127"/>
      <c r="CJ848" s="127"/>
      <c r="CK848" s="127"/>
    </row>
    <row r="849" spans="1:89">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c r="CG849" s="127"/>
      <c r="CH849" s="127"/>
      <c r="CI849" s="127"/>
      <c r="CJ849" s="127"/>
      <c r="CK849" s="127"/>
    </row>
    <row r="850" spans="1:89">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c r="CG850" s="127"/>
      <c r="CH850" s="127"/>
      <c r="CI850" s="127"/>
      <c r="CJ850" s="127"/>
      <c r="CK850" s="127"/>
    </row>
    <row r="851" spans="1:89">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c r="CG851" s="127"/>
      <c r="CH851" s="127"/>
      <c r="CI851" s="127"/>
      <c r="CJ851" s="127"/>
      <c r="CK851" s="127"/>
    </row>
    <row r="852" spans="1:89">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c r="CG852" s="127"/>
      <c r="CH852" s="127"/>
      <c r="CI852" s="127"/>
      <c r="CJ852" s="127"/>
      <c r="CK852" s="127"/>
    </row>
    <row r="853" spans="1:89">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c r="CG853" s="127"/>
      <c r="CH853" s="127"/>
      <c r="CI853" s="127"/>
      <c r="CJ853" s="127"/>
      <c r="CK853" s="127"/>
    </row>
    <row r="854" spans="1:89">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c r="CG854" s="127"/>
      <c r="CH854" s="127"/>
      <c r="CI854" s="127"/>
      <c r="CJ854" s="127"/>
      <c r="CK854" s="127"/>
    </row>
    <row r="855" spans="1:89">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c r="CG855" s="127"/>
      <c r="CH855" s="127"/>
      <c r="CI855" s="127"/>
      <c r="CJ855" s="127"/>
      <c r="CK855" s="127"/>
    </row>
    <row r="856" spans="1:89">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c r="CG856" s="127"/>
      <c r="CH856" s="127"/>
      <c r="CI856" s="127"/>
      <c r="CJ856" s="127"/>
      <c r="CK856" s="127"/>
    </row>
    <row r="857" spans="1:89">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c r="CG857" s="127"/>
      <c r="CH857" s="127"/>
      <c r="CI857" s="127"/>
      <c r="CJ857" s="127"/>
      <c r="CK857" s="127"/>
    </row>
    <row r="858" spans="1:89">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c r="CG858" s="127"/>
      <c r="CH858" s="127"/>
      <c r="CI858" s="127"/>
      <c r="CJ858" s="127"/>
      <c r="CK858" s="127"/>
    </row>
    <row r="859" spans="1:89">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c r="CG859" s="127"/>
      <c r="CH859" s="127"/>
      <c r="CI859" s="127"/>
      <c r="CJ859" s="127"/>
      <c r="CK859" s="127"/>
    </row>
    <row r="860" spans="1:89">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c r="CG860" s="127"/>
      <c r="CH860" s="127"/>
      <c r="CI860" s="127"/>
      <c r="CJ860" s="127"/>
      <c r="CK860" s="127"/>
    </row>
    <row r="861" spans="1:89">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c r="CG861" s="127"/>
      <c r="CH861" s="127"/>
      <c r="CI861" s="127"/>
      <c r="CJ861" s="127"/>
      <c r="CK861" s="127"/>
    </row>
    <row r="862" spans="1:89">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c r="CG862" s="127"/>
      <c r="CH862" s="127"/>
      <c r="CI862" s="127"/>
      <c r="CJ862" s="127"/>
      <c r="CK862" s="127"/>
    </row>
    <row r="863" spans="1:89">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c r="CG863" s="127"/>
      <c r="CH863" s="127"/>
      <c r="CI863" s="127"/>
      <c r="CJ863" s="127"/>
      <c r="CK863" s="127"/>
    </row>
    <row r="864" spans="1:89">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c r="CG864" s="127"/>
      <c r="CH864" s="127"/>
      <c r="CI864" s="127"/>
      <c r="CJ864" s="127"/>
      <c r="CK864" s="127"/>
    </row>
    <row r="865" spans="1:89">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c r="CG865" s="127"/>
      <c r="CH865" s="127"/>
      <c r="CI865" s="127"/>
      <c r="CJ865" s="127"/>
      <c r="CK865" s="127"/>
    </row>
    <row r="866" spans="1:89">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c r="CG866" s="127"/>
      <c r="CH866" s="127"/>
      <c r="CI866" s="127"/>
      <c r="CJ866" s="127"/>
      <c r="CK866" s="127"/>
    </row>
    <row r="867" spans="1:89">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c r="CG867" s="127"/>
      <c r="CH867" s="127"/>
      <c r="CI867" s="127"/>
      <c r="CJ867" s="127"/>
      <c r="CK867" s="127"/>
    </row>
    <row r="868" spans="1:89">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c r="CG868" s="127"/>
      <c r="CH868" s="127"/>
      <c r="CI868" s="127"/>
      <c r="CJ868" s="127"/>
      <c r="CK868" s="127"/>
    </row>
    <row r="869" spans="1:89">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c r="CG869" s="127"/>
      <c r="CH869" s="127"/>
      <c r="CI869" s="127"/>
      <c r="CJ869" s="127"/>
      <c r="CK869" s="127"/>
    </row>
    <row r="870" spans="1:89">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c r="CG870" s="127"/>
      <c r="CH870" s="127"/>
      <c r="CI870" s="127"/>
      <c r="CJ870" s="127"/>
      <c r="CK870" s="127"/>
    </row>
    <row r="871" spans="1:89">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c r="CG871" s="127"/>
      <c r="CH871" s="127"/>
      <c r="CI871" s="127"/>
      <c r="CJ871" s="127"/>
      <c r="CK871" s="127"/>
    </row>
    <row r="872" spans="1:89">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c r="CG872" s="127"/>
      <c r="CH872" s="127"/>
      <c r="CI872" s="127"/>
      <c r="CJ872" s="127"/>
      <c r="CK872" s="127"/>
    </row>
    <row r="873" spans="1:89">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c r="CG873" s="127"/>
      <c r="CH873" s="127"/>
      <c r="CI873" s="127"/>
      <c r="CJ873" s="127"/>
      <c r="CK873" s="127"/>
    </row>
    <row r="874" spans="1:89">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c r="CG874" s="127"/>
      <c r="CH874" s="127"/>
      <c r="CI874" s="127"/>
      <c r="CJ874" s="127"/>
      <c r="CK874" s="127"/>
    </row>
    <row r="875" spans="1:89">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c r="CG875" s="127"/>
      <c r="CH875" s="127"/>
      <c r="CI875" s="127"/>
      <c r="CJ875" s="127"/>
      <c r="CK875" s="127"/>
    </row>
    <row r="876" spans="1:89">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c r="CG876" s="127"/>
      <c r="CH876" s="127"/>
      <c r="CI876" s="127"/>
      <c r="CJ876" s="127"/>
      <c r="CK876" s="127"/>
    </row>
    <row r="877" spans="1:89">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c r="CG877" s="127"/>
      <c r="CH877" s="127"/>
      <c r="CI877" s="127"/>
      <c r="CJ877" s="127"/>
      <c r="CK877" s="127"/>
    </row>
    <row r="878" spans="1:89">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c r="CG878" s="127"/>
      <c r="CH878" s="127"/>
      <c r="CI878" s="127"/>
      <c r="CJ878" s="127"/>
      <c r="CK878" s="127"/>
    </row>
    <row r="879" spans="1:89">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c r="CG879" s="127"/>
      <c r="CH879" s="127"/>
      <c r="CI879" s="127"/>
      <c r="CJ879" s="127"/>
      <c r="CK879" s="127"/>
    </row>
    <row r="880" spans="1:89">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c r="CG880" s="127"/>
      <c r="CH880" s="127"/>
      <c r="CI880" s="127"/>
      <c r="CJ880" s="127"/>
      <c r="CK880" s="127"/>
    </row>
    <row r="881" spans="1:89">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c r="CG881" s="127"/>
      <c r="CH881" s="127"/>
      <c r="CI881" s="127"/>
      <c r="CJ881" s="127"/>
      <c r="CK881" s="127"/>
    </row>
    <row r="882" spans="1:89">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c r="CG882" s="127"/>
      <c r="CH882" s="127"/>
      <c r="CI882" s="127"/>
      <c r="CJ882" s="127"/>
      <c r="CK882" s="127"/>
    </row>
    <row r="883" spans="1:89">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c r="CG883" s="127"/>
      <c r="CH883" s="127"/>
      <c r="CI883" s="127"/>
      <c r="CJ883" s="127"/>
      <c r="CK883" s="127"/>
    </row>
    <row r="884" spans="1:89">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c r="CG884" s="127"/>
      <c r="CH884" s="127"/>
      <c r="CI884" s="127"/>
      <c r="CJ884" s="127"/>
      <c r="CK884" s="127"/>
    </row>
    <row r="885" spans="1:89">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c r="CI885" s="127"/>
      <c r="CJ885" s="127"/>
      <c r="CK885" s="127"/>
    </row>
    <row r="886" spans="1:89">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c r="CG886" s="127"/>
      <c r="CH886" s="127"/>
      <c r="CI886" s="127"/>
      <c r="CJ886" s="127"/>
      <c r="CK886" s="127"/>
    </row>
    <row r="887" spans="1:89">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c r="CG887" s="127"/>
      <c r="CH887" s="127"/>
      <c r="CI887" s="127"/>
      <c r="CJ887" s="127"/>
      <c r="CK887" s="127"/>
    </row>
    <row r="888" spans="1:89">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c r="CG888" s="127"/>
      <c r="CH888" s="127"/>
      <c r="CI888" s="127"/>
      <c r="CJ888" s="127"/>
      <c r="CK888" s="127"/>
    </row>
    <row r="889" spans="1:89">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c r="CG889" s="127"/>
      <c r="CH889" s="127"/>
      <c r="CI889" s="127"/>
      <c r="CJ889" s="127"/>
      <c r="CK889" s="127"/>
    </row>
    <row r="890" spans="1:89">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c r="CG890" s="127"/>
      <c r="CH890" s="127"/>
      <c r="CI890" s="127"/>
      <c r="CJ890" s="127"/>
      <c r="CK890" s="127"/>
    </row>
    <row r="891" spans="1:89">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c r="CG891" s="127"/>
      <c r="CH891" s="127"/>
      <c r="CI891" s="127"/>
      <c r="CJ891" s="127"/>
      <c r="CK891" s="127"/>
    </row>
    <row r="892" spans="1:89">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c r="CG892" s="127"/>
      <c r="CH892" s="127"/>
      <c r="CI892" s="127"/>
      <c r="CJ892" s="127"/>
      <c r="CK892" s="127"/>
    </row>
    <row r="893" spans="1:89">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c r="CG893" s="127"/>
      <c r="CH893" s="127"/>
      <c r="CI893" s="127"/>
      <c r="CJ893" s="127"/>
      <c r="CK893" s="127"/>
    </row>
    <row r="894" spans="1:89">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c r="CG894" s="127"/>
      <c r="CH894" s="127"/>
      <c r="CI894" s="127"/>
      <c r="CJ894" s="127"/>
      <c r="CK894" s="127"/>
    </row>
    <row r="895" spans="1:89">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c r="CG895" s="127"/>
      <c r="CH895" s="127"/>
      <c r="CI895" s="127"/>
      <c r="CJ895" s="127"/>
      <c r="CK895" s="127"/>
    </row>
    <row r="896" spans="1:89">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c r="CG896" s="127"/>
      <c r="CH896" s="127"/>
      <c r="CI896" s="127"/>
      <c r="CJ896" s="127"/>
      <c r="CK896" s="127"/>
    </row>
    <row r="897" spans="1:89">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c r="CG897" s="127"/>
      <c r="CH897" s="127"/>
      <c r="CI897" s="127"/>
      <c r="CJ897" s="127"/>
      <c r="CK897" s="127"/>
    </row>
    <row r="898" spans="1:89">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c r="CG898" s="127"/>
      <c r="CH898" s="127"/>
      <c r="CI898" s="127"/>
      <c r="CJ898" s="127"/>
      <c r="CK898" s="127"/>
    </row>
    <row r="899" spans="1:89">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c r="CG899" s="127"/>
      <c r="CH899" s="127"/>
      <c r="CI899" s="127"/>
      <c r="CJ899" s="127"/>
      <c r="CK899" s="127"/>
    </row>
    <row r="900" spans="1:89">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c r="CG900" s="127"/>
      <c r="CH900" s="127"/>
      <c r="CI900" s="127"/>
      <c r="CJ900" s="127"/>
      <c r="CK900" s="127"/>
    </row>
    <row r="901" spans="1:89">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c r="CG901" s="127"/>
      <c r="CH901" s="127"/>
      <c r="CI901" s="127"/>
      <c r="CJ901" s="127"/>
      <c r="CK901" s="127"/>
    </row>
    <row r="902" spans="1:89">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c r="CG902" s="127"/>
      <c r="CH902" s="127"/>
      <c r="CI902" s="127"/>
      <c r="CJ902" s="127"/>
      <c r="CK902" s="127"/>
    </row>
    <row r="903" spans="1:89">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c r="CG903" s="127"/>
      <c r="CH903" s="127"/>
      <c r="CI903" s="127"/>
      <c r="CJ903" s="127"/>
      <c r="CK903" s="127"/>
    </row>
    <row r="904" spans="1:89">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c r="CG904" s="127"/>
      <c r="CH904" s="127"/>
      <c r="CI904" s="127"/>
      <c r="CJ904" s="127"/>
      <c r="CK904" s="127"/>
    </row>
    <row r="905" spans="1:89">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c r="CG905" s="127"/>
      <c r="CH905" s="127"/>
      <c r="CI905" s="127"/>
      <c r="CJ905" s="127"/>
      <c r="CK905" s="127"/>
    </row>
    <row r="906" spans="1:89">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c r="CG906" s="127"/>
      <c r="CH906" s="127"/>
      <c r="CI906" s="127"/>
      <c r="CJ906" s="127"/>
      <c r="CK906" s="127"/>
    </row>
    <row r="907" spans="1:89">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c r="CG907" s="127"/>
      <c r="CH907" s="127"/>
      <c r="CI907" s="127"/>
      <c r="CJ907" s="127"/>
      <c r="CK907" s="127"/>
    </row>
    <row r="908" spans="1:89">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c r="CG908" s="127"/>
      <c r="CH908" s="127"/>
      <c r="CI908" s="127"/>
      <c r="CJ908" s="127"/>
      <c r="CK908" s="127"/>
    </row>
    <row r="909" spans="1:89">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c r="CG909" s="127"/>
      <c r="CH909" s="127"/>
      <c r="CI909" s="127"/>
      <c r="CJ909" s="127"/>
      <c r="CK909" s="127"/>
    </row>
    <row r="910" spans="1:89">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c r="CG910" s="127"/>
      <c r="CH910" s="127"/>
      <c r="CI910" s="127"/>
      <c r="CJ910" s="127"/>
      <c r="CK910" s="127"/>
    </row>
    <row r="911" spans="1:89">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c r="CG911" s="127"/>
      <c r="CH911" s="127"/>
      <c r="CI911" s="127"/>
      <c r="CJ911" s="127"/>
      <c r="CK911" s="127"/>
    </row>
    <row r="912" spans="1:89">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c r="CG912" s="127"/>
      <c r="CH912" s="127"/>
      <c r="CI912" s="127"/>
      <c r="CJ912" s="127"/>
      <c r="CK912" s="127"/>
    </row>
    <row r="913" spans="1:89">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c r="CG913" s="127"/>
      <c r="CH913" s="127"/>
      <c r="CI913" s="127"/>
      <c r="CJ913" s="127"/>
      <c r="CK913" s="127"/>
    </row>
    <row r="914" spans="1:89">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c r="CG914" s="127"/>
      <c r="CH914" s="127"/>
      <c r="CI914" s="127"/>
      <c r="CJ914" s="127"/>
      <c r="CK914" s="127"/>
    </row>
    <row r="915" spans="1:89">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c r="CG915" s="127"/>
      <c r="CH915" s="127"/>
      <c r="CI915" s="127"/>
      <c r="CJ915" s="127"/>
      <c r="CK915" s="127"/>
    </row>
    <row r="916" spans="1:89">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c r="CG916" s="127"/>
      <c r="CH916" s="127"/>
      <c r="CI916" s="127"/>
      <c r="CJ916" s="127"/>
      <c r="CK916" s="127"/>
    </row>
    <row r="917" spans="1:89">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c r="CG917" s="127"/>
      <c r="CH917" s="127"/>
      <c r="CI917" s="127"/>
      <c r="CJ917" s="127"/>
      <c r="CK917" s="127"/>
    </row>
    <row r="918" spans="1:89">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c r="CG918" s="127"/>
      <c r="CH918" s="127"/>
      <c r="CI918" s="127"/>
      <c r="CJ918" s="127"/>
      <c r="CK918" s="127"/>
    </row>
    <row r="919" spans="1:89">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c r="CG919" s="127"/>
      <c r="CH919" s="127"/>
      <c r="CI919" s="127"/>
      <c r="CJ919" s="127"/>
      <c r="CK919" s="127"/>
    </row>
    <row r="920" spans="1:89">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c r="CG920" s="127"/>
      <c r="CH920" s="127"/>
      <c r="CI920" s="127"/>
      <c r="CJ920" s="127"/>
      <c r="CK920" s="127"/>
    </row>
    <row r="921" spans="1:89">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c r="CG921" s="127"/>
      <c r="CH921" s="127"/>
      <c r="CI921" s="127"/>
      <c r="CJ921" s="127"/>
      <c r="CK921" s="127"/>
    </row>
    <row r="922" spans="1:89">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c r="CG922" s="127"/>
      <c r="CH922" s="127"/>
      <c r="CI922" s="127"/>
      <c r="CJ922" s="127"/>
      <c r="CK922" s="127"/>
    </row>
    <row r="923" spans="1:89">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c r="CG923" s="127"/>
      <c r="CH923" s="127"/>
      <c r="CI923" s="127"/>
      <c r="CJ923" s="127"/>
      <c r="CK923" s="127"/>
    </row>
    <row r="924" spans="1:89">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c r="CG924" s="127"/>
      <c r="CH924" s="127"/>
      <c r="CI924" s="127"/>
      <c r="CJ924" s="127"/>
      <c r="CK924" s="127"/>
    </row>
    <row r="925" spans="1:89">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c r="CG925" s="127"/>
      <c r="CH925" s="127"/>
      <c r="CI925" s="127"/>
      <c r="CJ925" s="127"/>
      <c r="CK925" s="127"/>
    </row>
    <row r="926" spans="1:89">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c r="CG926" s="127"/>
      <c r="CH926" s="127"/>
      <c r="CI926" s="127"/>
      <c r="CJ926" s="127"/>
      <c r="CK926" s="127"/>
    </row>
    <row r="927" spans="1:89">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c r="CG927" s="127"/>
      <c r="CH927" s="127"/>
      <c r="CI927" s="127"/>
      <c r="CJ927" s="127"/>
      <c r="CK927" s="127"/>
    </row>
    <row r="928" spans="1:89">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c r="CG928" s="127"/>
      <c r="CH928" s="127"/>
      <c r="CI928" s="127"/>
      <c r="CJ928" s="127"/>
      <c r="CK928" s="127"/>
    </row>
    <row r="929" spans="1:89">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c r="CG929" s="127"/>
      <c r="CH929" s="127"/>
      <c r="CI929" s="127"/>
      <c r="CJ929" s="127"/>
      <c r="CK929" s="127"/>
    </row>
    <row r="930" spans="1:89">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c r="CG930" s="127"/>
      <c r="CH930" s="127"/>
      <c r="CI930" s="127"/>
      <c r="CJ930" s="127"/>
      <c r="CK930" s="127"/>
    </row>
    <row r="931" spans="1:89">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c r="CG931" s="127"/>
      <c r="CH931" s="127"/>
      <c r="CI931" s="127"/>
      <c r="CJ931" s="127"/>
      <c r="CK931" s="127"/>
    </row>
    <row r="932" spans="1:89">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c r="CG932" s="127"/>
      <c r="CH932" s="127"/>
      <c r="CI932" s="127"/>
      <c r="CJ932" s="127"/>
      <c r="CK932" s="127"/>
    </row>
    <row r="933" spans="1:89">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c r="CG933" s="127"/>
      <c r="CH933" s="127"/>
      <c r="CI933" s="127"/>
      <c r="CJ933" s="127"/>
      <c r="CK933" s="127"/>
    </row>
    <row r="934" spans="1:89">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c r="CG934" s="127"/>
      <c r="CH934" s="127"/>
      <c r="CI934" s="127"/>
      <c r="CJ934" s="127"/>
      <c r="CK934" s="127"/>
    </row>
    <row r="935" spans="1:89">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c r="CG935" s="127"/>
      <c r="CH935" s="127"/>
      <c r="CI935" s="127"/>
      <c r="CJ935" s="127"/>
      <c r="CK935" s="127"/>
    </row>
    <row r="936" spans="1:89">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c r="CG936" s="127"/>
      <c r="CH936" s="127"/>
      <c r="CI936" s="127"/>
      <c r="CJ936" s="127"/>
      <c r="CK936" s="127"/>
    </row>
    <row r="937" spans="1:89">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c r="CG937" s="127"/>
      <c r="CH937" s="127"/>
      <c r="CI937" s="127"/>
      <c r="CJ937" s="127"/>
      <c r="CK937" s="127"/>
    </row>
    <row r="938" spans="1:89">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c r="CG938" s="127"/>
      <c r="CH938" s="127"/>
      <c r="CI938" s="127"/>
      <c r="CJ938" s="127"/>
      <c r="CK938" s="127"/>
    </row>
    <row r="939" spans="1:89">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c r="CG939" s="127"/>
      <c r="CH939" s="127"/>
      <c r="CI939" s="127"/>
      <c r="CJ939" s="127"/>
      <c r="CK939" s="127"/>
    </row>
    <row r="940" spans="1:89">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c r="CG940" s="127"/>
      <c r="CH940" s="127"/>
      <c r="CI940" s="127"/>
      <c r="CJ940" s="127"/>
      <c r="CK940" s="127"/>
    </row>
    <row r="941" spans="1:89">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c r="CG941" s="127"/>
      <c r="CH941" s="127"/>
      <c r="CI941" s="127"/>
      <c r="CJ941" s="127"/>
      <c r="CK941" s="127"/>
    </row>
    <row r="942" spans="1:89">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c r="CG942" s="127"/>
      <c r="CH942" s="127"/>
      <c r="CI942" s="127"/>
      <c r="CJ942" s="127"/>
      <c r="CK942" s="127"/>
    </row>
    <row r="943" spans="1:89">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c r="CG943" s="127"/>
      <c r="CH943" s="127"/>
      <c r="CI943" s="127"/>
      <c r="CJ943" s="127"/>
      <c r="CK943" s="127"/>
    </row>
    <row r="944" spans="1:89">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c r="CG944" s="127"/>
      <c r="CH944" s="127"/>
      <c r="CI944" s="127"/>
      <c r="CJ944" s="127"/>
      <c r="CK944" s="127"/>
    </row>
    <row r="945" spans="1:89">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c r="CG945" s="127"/>
      <c r="CH945" s="127"/>
      <c r="CI945" s="127"/>
      <c r="CJ945" s="127"/>
      <c r="CK945" s="127"/>
    </row>
    <row r="946" spans="1:89">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c r="CG946" s="127"/>
      <c r="CH946" s="127"/>
      <c r="CI946" s="127"/>
      <c r="CJ946" s="127"/>
      <c r="CK946" s="127"/>
    </row>
    <row r="947" spans="1:89">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c r="CG947" s="127"/>
      <c r="CH947" s="127"/>
      <c r="CI947" s="127"/>
      <c r="CJ947" s="127"/>
      <c r="CK947" s="127"/>
    </row>
    <row r="948" spans="1:89">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c r="CG948" s="127"/>
      <c r="CH948" s="127"/>
      <c r="CI948" s="127"/>
      <c r="CJ948" s="127"/>
      <c r="CK948" s="127"/>
    </row>
    <row r="949" spans="1:89">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c r="CG949" s="127"/>
      <c r="CH949" s="127"/>
      <c r="CI949" s="127"/>
      <c r="CJ949" s="127"/>
      <c r="CK949" s="127"/>
    </row>
    <row r="950" spans="1:89">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c r="CG950" s="127"/>
      <c r="CH950" s="127"/>
      <c r="CI950" s="127"/>
      <c r="CJ950" s="127"/>
      <c r="CK950" s="127"/>
    </row>
    <row r="951" spans="1:89">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c r="CG951" s="127"/>
      <c r="CH951" s="127"/>
      <c r="CI951" s="127"/>
      <c r="CJ951" s="127"/>
      <c r="CK951" s="127"/>
    </row>
    <row r="952" spans="1:89">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c r="CG952" s="127"/>
      <c r="CH952" s="127"/>
      <c r="CI952" s="127"/>
      <c r="CJ952" s="127"/>
      <c r="CK952" s="127"/>
    </row>
    <row r="953" spans="1:89">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c r="CI953" s="127"/>
      <c r="CJ953" s="127"/>
      <c r="CK953" s="127"/>
    </row>
    <row r="954" spans="1:89">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c r="CG954" s="127"/>
      <c r="CH954" s="127"/>
      <c r="CI954" s="127"/>
      <c r="CJ954" s="127"/>
      <c r="CK954" s="127"/>
    </row>
    <row r="955" spans="1:89">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c r="CG955" s="127"/>
      <c r="CH955" s="127"/>
      <c r="CI955" s="127"/>
      <c r="CJ955" s="127"/>
      <c r="CK955" s="127"/>
    </row>
    <row r="956" spans="1:89">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c r="CG956" s="127"/>
      <c r="CH956" s="127"/>
      <c r="CI956" s="127"/>
      <c r="CJ956" s="127"/>
      <c r="CK956" s="127"/>
    </row>
    <row r="957" spans="1:89">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c r="CG957" s="127"/>
      <c r="CH957" s="127"/>
      <c r="CI957" s="127"/>
      <c r="CJ957" s="127"/>
      <c r="CK957" s="127"/>
    </row>
    <row r="958" spans="1:89">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c r="CG958" s="127"/>
      <c r="CH958" s="127"/>
      <c r="CI958" s="127"/>
      <c r="CJ958" s="127"/>
      <c r="CK958" s="127"/>
    </row>
    <row r="959" spans="1:89">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c r="CG959" s="127"/>
      <c r="CH959" s="127"/>
      <c r="CI959" s="127"/>
      <c r="CJ959" s="127"/>
      <c r="CK959" s="127"/>
    </row>
    <row r="960" spans="1:89">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c r="CG960" s="127"/>
      <c r="CH960" s="127"/>
      <c r="CI960" s="127"/>
      <c r="CJ960" s="127"/>
      <c r="CK960" s="127"/>
    </row>
    <row r="961" spans="1:89">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c r="CG961" s="127"/>
      <c r="CH961" s="127"/>
      <c r="CI961" s="127"/>
      <c r="CJ961" s="127"/>
      <c r="CK961" s="127"/>
    </row>
    <row r="962" spans="1:89">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c r="CG962" s="127"/>
      <c r="CH962" s="127"/>
      <c r="CI962" s="127"/>
      <c r="CJ962" s="127"/>
      <c r="CK962" s="127"/>
    </row>
    <row r="963" spans="1:89">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c r="CG963" s="127"/>
      <c r="CH963" s="127"/>
      <c r="CI963" s="127"/>
      <c r="CJ963" s="127"/>
      <c r="CK963" s="127"/>
    </row>
    <row r="964" spans="1:89">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c r="CG964" s="127"/>
      <c r="CH964" s="127"/>
      <c r="CI964" s="127"/>
      <c r="CJ964" s="127"/>
      <c r="CK964" s="127"/>
    </row>
    <row r="965" spans="1:89">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c r="CG965" s="127"/>
      <c r="CH965" s="127"/>
      <c r="CI965" s="127"/>
      <c r="CJ965" s="127"/>
      <c r="CK965" s="127"/>
    </row>
    <row r="966" spans="1:89">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c r="BN966" s="127"/>
      <c r="BO966" s="127"/>
      <c r="BP966" s="127"/>
      <c r="BQ966" s="127"/>
      <c r="BR966" s="127"/>
      <c r="BS966" s="127"/>
      <c r="BT966" s="127"/>
      <c r="BU966" s="127"/>
      <c r="BV966" s="127"/>
      <c r="BW966" s="127"/>
      <c r="BX966" s="127"/>
      <c r="BY966" s="127"/>
      <c r="BZ966" s="127"/>
      <c r="CA966" s="127"/>
      <c r="CB966" s="127"/>
      <c r="CC966" s="127"/>
      <c r="CD966" s="127"/>
      <c r="CE966" s="127"/>
      <c r="CF966" s="127"/>
      <c r="CG966" s="127"/>
      <c r="CH966" s="127"/>
      <c r="CI966" s="127"/>
      <c r="CJ966" s="127"/>
      <c r="CK966" s="127"/>
    </row>
    <row r="967" spans="1:89">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Q967" s="127"/>
      <c r="BR967" s="127"/>
      <c r="BS967" s="127"/>
      <c r="BT967" s="127"/>
      <c r="BU967" s="127"/>
      <c r="BV967" s="127"/>
      <c r="BW967" s="127"/>
      <c r="BX967" s="127"/>
      <c r="BY967" s="127"/>
      <c r="BZ967" s="127"/>
      <c r="CA967" s="127"/>
      <c r="CB967" s="127"/>
      <c r="CC967" s="127"/>
      <c r="CD967" s="127"/>
      <c r="CE967" s="127"/>
      <c r="CF967" s="127"/>
      <c r="CG967" s="127"/>
      <c r="CH967" s="127"/>
      <c r="CI967" s="127"/>
      <c r="CJ967" s="127"/>
      <c r="CK967" s="127"/>
    </row>
    <row r="968" spans="1:89">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c r="BN968" s="127"/>
      <c r="BO968" s="127"/>
      <c r="BP968" s="127"/>
      <c r="BQ968" s="127"/>
      <c r="BR968" s="127"/>
      <c r="BS968" s="127"/>
      <c r="BT968" s="127"/>
      <c r="BU968" s="127"/>
      <c r="BV968" s="127"/>
      <c r="BW968" s="127"/>
      <c r="BX968" s="127"/>
      <c r="BY968" s="127"/>
      <c r="BZ968" s="127"/>
      <c r="CA968" s="127"/>
      <c r="CB968" s="127"/>
      <c r="CC968" s="127"/>
      <c r="CD968" s="127"/>
      <c r="CE968" s="127"/>
      <c r="CF968" s="127"/>
      <c r="CG968" s="127"/>
      <c r="CH968" s="127"/>
      <c r="CI968" s="127"/>
      <c r="CJ968" s="127"/>
      <c r="CK968" s="127"/>
    </row>
    <row r="969" spans="1:89">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c r="BN969" s="127"/>
      <c r="BO969" s="127"/>
      <c r="BP969" s="127"/>
      <c r="BQ969" s="127"/>
      <c r="BR969" s="127"/>
      <c r="BS969" s="127"/>
      <c r="BT969" s="127"/>
      <c r="BU969" s="127"/>
      <c r="BV969" s="127"/>
      <c r="BW969" s="127"/>
      <c r="BX969" s="127"/>
      <c r="BY969" s="127"/>
      <c r="BZ969" s="127"/>
      <c r="CA969" s="127"/>
      <c r="CB969" s="127"/>
      <c r="CC969" s="127"/>
      <c r="CD969" s="127"/>
      <c r="CE969" s="127"/>
      <c r="CF969" s="127"/>
      <c r="CG969" s="127"/>
      <c r="CH969" s="127"/>
      <c r="CI969" s="127"/>
      <c r="CJ969" s="127"/>
      <c r="CK969" s="127"/>
    </row>
    <row r="970" spans="1:89">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c r="BN970" s="127"/>
      <c r="BO970" s="127"/>
      <c r="BP970" s="127"/>
      <c r="BQ970" s="127"/>
      <c r="BR970" s="127"/>
      <c r="BS970" s="127"/>
      <c r="BT970" s="127"/>
      <c r="BU970" s="127"/>
      <c r="BV970" s="127"/>
      <c r="BW970" s="127"/>
      <c r="BX970" s="127"/>
      <c r="BY970" s="127"/>
      <c r="BZ970" s="127"/>
      <c r="CA970" s="127"/>
      <c r="CB970" s="127"/>
      <c r="CC970" s="127"/>
      <c r="CD970" s="127"/>
      <c r="CE970" s="127"/>
      <c r="CF970" s="127"/>
      <c r="CG970" s="127"/>
      <c r="CH970" s="127"/>
      <c r="CI970" s="127"/>
      <c r="CJ970" s="127"/>
      <c r="CK970" s="127"/>
    </row>
    <row r="971" spans="1:89">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c r="BN971" s="127"/>
      <c r="BO971" s="127"/>
      <c r="BP971" s="127"/>
      <c r="BQ971" s="127"/>
      <c r="BR971" s="127"/>
      <c r="BS971" s="127"/>
      <c r="BT971" s="127"/>
      <c r="BU971" s="127"/>
      <c r="BV971" s="127"/>
      <c r="BW971" s="127"/>
      <c r="BX971" s="127"/>
      <c r="BY971" s="127"/>
      <c r="BZ971" s="127"/>
      <c r="CA971" s="127"/>
      <c r="CB971" s="127"/>
      <c r="CC971" s="127"/>
      <c r="CD971" s="127"/>
      <c r="CE971" s="127"/>
      <c r="CF971" s="127"/>
      <c r="CG971" s="127"/>
      <c r="CH971" s="127"/>
      <c r="CI971" s="127"/>
      <c r="CJ971" s="127"/>
      <c r="CK971" s="127"/>
    </row>
    <row r="972" spans="1:89">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c r="BN972" s="127"/>
      <c r="BO972" s="127"/>
      <c r="BP972" s="127"/>
      <c r="BQ972" s="127"/>
      <c r="BR972" s="127"/>
      <c r="BS972" s="127"/>
      <c r="BT972" s="127"/>
      <c r="BU972" s="127"/>
      <c r="BV972" s="127"/>
      <c r="BW972" s="127"/>
      <c r="BX972" s="127"/>
      <c r="BY972" s="127"/>
      <c r="BZ972" s="127"/>
      <c r="CA972" s="127"/>
      <c r="CB972" s="127"/>
      <c r="CC972" s="127"/>
      <c r="CD972" s="127"/>
      <c r="CE972" s="127"/>
      <c r="CF972" s="127"/>
      <c r="CG972" s="127"/>
      <c r="CH972" s="127"/>
      <c r="CI972" s="127"/>
      <c r="CJ972" s="127"/>
      <c r="CK972" s="127"/>
    </row>
    <row r="973" spans="1:89">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c r="BR973" s="127"/>
      <c r="BS973" s="127"/>
      <c r="BT973" s="127"/>
      <c r="BU973" s="127"/>
      <c r="BV973" s="127"/>
      <c r="BW973" s="127"/>
      <c r="BX973" s="127"/>
      <c r="BY973" s="127"/>
      <c r="BZ973" s="127"/>
      <c r="CA973" s="127"/>
      <c r="CB973" s="127"/>
      <c r="CC973" s="127"/>
      <c r="CD973" s="127"/>
      <c r="CE973" s="127"/>
      <c r="CF973" s="127"/>
      <c r="CG973" s="127"/>
      <c r="CH973" s="127"/>
      <c r="CI973" s="127"/>
      <c r="CJ973" s="127"/>
      <c r="CK973" s="127"/>
    </row>
    <row r="974" spans="1:89">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c r="BR974" s="127"/>
      <c r="BS974" s="127"/>
      <c r="BT974" s="127"/>
      <c r="BU974" s="127"/>
      <c r="BV974" s="127"/>
      <c r="BW974" s="127"/>
      <c r="BX974" s="127"/>
      <c r="BY974" s="127"/>
      <c r="BZ974" s="127"/>
      <c r="CA974" s="127"/>
      <c r="CB974" s="127"/>
      <c r="CC974" s="127"/>
      <c r="CD974" s="127"/>
      <c r="CE974" s="127"/>
      <c r="CF974" s="127"/>
      <c r="CG974" s="127"/>
      <c r="CH974" s="127"/>
      <c r="CI974" s="127"/>
      <c r="CJ974" s="127"/>
      <c r="CK974" s="127"/>
    </row>
    <row r="975" spans="1:89">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c r="BN975" s="127"/>
      <c r="BO975" s="127"/>
      <c r="BP975" s="127"/>
      <c r="BQ975" s="127"/>
      <c r="BR975" s="127"/>
      <c r="BS975" s="127"/>
      <c r="BT975" s="127"/>
      <c r="BU975" s="127"/>
      <c r="BV975" s="127"/>
      <c r="BW975" s="127"/>
      <c r="BX975" s="127"/>
      <c r="BY975" s="127"/>
      <c r="BZ975" s="127"/>
      <c r="CA975" s="127"/>
      <c r="CB975" s="127"/>
      <c r="CC975" s="127"/>
      <c r="CD975" s="127"/>
      <c r="CE975" s="127"/>
      <c r="CF975" s="127"/>
      <c r="CG975" s="127"/>
      <c r="CH975" s="127"/>
      <c r="CI975" s="127"/>
      <c r="CJ975" s="127"/>
      <c r="CK975" s="127"/>
    </row>
    <row r="976" spans="1:89">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c r="BN976" s="127"/>
      <c r="BO976" s="127"/>
      <c r="BP976" s="127"/>
      <c r="BQ976" s="127"/>
      <c r="BR976" s="127"/>
      <c r="BS976" s="127"/>
      <c r="BT976" s="127"/>
      <c r="BU976" s="127"/>
      <c r="BV976" s="127"/>
      <c r="BW976" s="127"/>
      <c r="BX976" s="127"/>
      <c r="BY976" s="127"/>
      <c r="BZ976" s="127"/>
      <c r="CA976" s="127"/>
      <c r="CB976" s="127"/>
      <c r="CC976" s="127"/>
      <c r="CD976" s="127"/>
      <c r="CE976" s="127"/>
      <c r="CF976" s="127"/>
      <c r="CG976" s="127"/>
      <c r="CH976" s="127"/>
      <c r="CI976" s="127"/>
      <c r="CJ976" s="127"/>
      <c r="CK976" s="127"/>
    </row>
    <row r="977" spans="1:89">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c r="BN977" s="127"/>
      <c r="BO977" s="127"/>
      <c r="BP977" s="127"/>
      <c r="BQ977" s="127"/>
      <c r="BR977" s="127"/>
      <c r="BS977" s="127"/>
      <c r="BT977" s="127"/>
      <c r="BU977" s="127"/>
      <c r="BV977" s="127"/>
      <c r="BW977" s="127"/>
      <c r="BX977" s="127"/>
      <c r="BY977" s="127"/>
      <c r="BZ977" s="127"/>
      <c r="CA977" s="127"/>
      <c r="CB977" s="127"/>
      <c r="CC977" s="127"/>
      <c r="CD977" s="127"/>
      <c r="CE977" s="127"/>
      <c r="CF977" s="127"/>
      <c r="CG977" s="127"/>
      <c r="CH977" s="127"/>
      <c r="CI977" s="127"/>
      <c r="CJ977" s="127"/>
      <c r="CK977" s="127"/>
    </row>
    <row r="978" spans="1:89">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c r="BN978" s="127"/>
      <c r="BO978" s="127"/>
      <c r="BP978" s="127"/>
      <c r="BQ978" s="127"/>
      <c r="BR978" s="127"/>
      <c r="BS978" s="127"/>
      <c r="BT978" s="127"/>
      <c r="BU978" s="127"/>
      <c r="BV978" s="127"/>
      <c r="BW978" s="127"/>
      <c r="BX978" s="127"/>
      <c r="BY978" s="127"/>
      <c r="BZ978" s="127"/>
      <c r="CA978" s="127"/>
      <c r="CB978" s="127"/>
      <c r="CC978" s="127"/>
      <c r="CD978" s="127"/>
      <c r="CE978" s="127"/>
      <c r="CF978" s="127"/>
      <c r="CG978" s="127"/>
      <c r="CH978" s="127"/>
      <c r="CI978" s="127"/>
      <c r="CJ978" s="127"/>
      <c r="CK978" s="127"/>
    </row>
    <row r="979" spans="1:89">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c r="BN979" s="127"/>
      <c r="BO979" s="127"/>
      <c r="BP979" s="127"/>
      <c r="BQ979" s="127"/>
      <c r="BR979" s="127"/>
      <c r="BS979" s="127"/>
      <c r="BT979" s="127"/>
      <c r="BU979" s="127"/>
      <c r="BV979" s="127"/>
      <c r="BW979" s="127"/>
      <c r="BX979" s="127"/>
      <c r="BY979" s="127"/>
      <c r="BZ979" s="127"/>
      <c r="CA979" s="127"/>
      <c r="CB979" s="127"/>
      <c r="CC979" s="127"/>
      <c r="CD979" s="127"/>
      <c r="CE979" s="127"/>
      <c r="CF979" s="127"/>
      <c r="CG979" s="127"/>
      <c r="CH979" s="127"/>
      <c r="CI979" s="127"/>
      <c r="CJ979" s="127"/>
      <c r="CK979" s="127"/>
    </row>
    <row r="980" spans="1:89">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c r="BN980" s="127"/>
      <c r="BO980" s="127"/>
      <c r="BP980" s="127"/>
      <c r="BQ980" s="127"/>
      <c r="BR980" s="127"/>
      <c r="BS980" s="127"/>
      <c r="BT980" s="127"/>
      <c r="BU980" s="127"/>
      <c r="BV980" s="127"/>
      <c r="BW980" s="127"/>
      <c r="BX980" s="127"/>
      <c r="BY980" s="127"/>
      <c r="BZ980" s="127"/>
      <c r="CA980" s="127"/>
      <c r="CB980" s="127"/>
      <c r="CC980" s="127"/>
      <c r="CD980" s="127"/>
      <c r="CE980" s="127"/>
      <c r="CF980" s="127"/>
      <c r="CG980" s="127"/>
      <c r="CH980" s="127"/>
      <c r="CI980" s="127"/>
      <c r="CJ980" s="127"/>
      <c r="CK980" s="127"/>
    </row>
    <row r="981" spans="1:89">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c r="BN981" s="127"/>
      <c r="BO981" s="127"/>
      <c r="BP981" s="127"/>
      <c r="BQ981" s="127"/>
      <c r="BR981" s="127"/>
      <c r="BS981" s="127"/>
      <c r="BT981" s="127"/>
      <c r="BU981" s="127"/>
      <c r="BV981" s="127"/>
      <c r="BW981" s="127"/>
      <c r="BX981" s="127"/>
      <c r="BY981" s="127"/>
      <c r="BZ981" s="127"/>
      <c r="CA981" s="127"/>
      <c r="CB981" s="127"/>
      <c r="CC981" s="127"/>
      <c r="CD981" s="127"/>
      <c r="CE981" s="127"/>
      <c r="CF981" s="127"/>
      <c r="CG981" s="127"/>
      <c r="CH981" s="127"/>
      <c r="CI981" s="127"/>
      <c r="CJ981" s="127"/>
      <c r="CK981" s="127"/>
    </row>
    <row r="982" spans="1:89">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c r="BN982" s="127"/>
      <c r="BO982" s="127"/>
      <c r="BP982" s="127"/>
      <c r="BQ982" s="127"/>
      <c r="BR982" s="127"/>
      <c r="BS982" s="127"/>
      <c r="BT982" s="127"/>
      <c r="BU982" s="127"/>
      <c r="BV982" s="127"/>
      <c r="BW982" s="127"/>
      <c r="BX982" s="127"/>
      <c r="BY982" s="127"/>
      <c r="BZ982" s="127"/>
      <c r="CA982" s="127"/>
      <c r="CB982" s="127"/>
      <c r="CC982" s="127"/>
      <c r="CD982" s="127"/>
      <c r="CE982" s="127"/>
      <c r="CF982" s="127"/>
      <c r="CG982" s="127"/>
      <c r="CH982" s="127"/>
      <c r="CI982" s="127"/>
      <c r="CJ982" s="127"/>
      <c r="CK982" s="127"/>
    </row>
    <row r="983" spans="1:89">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c r="BN983" s="127"/>
      <c r="BO983" s="127"/>
      <c r="BP983" s="127"/>
      <c r="BQ983" s="127"/>
      <c r="BR983" s="127"/>
      <c r="BS983" s="127"/>
      <c r="BT983" s="127"/>
      <c r="BU983" s="127"/>
      <c r="BV983" s="127"/>
      <c r="BW983" s="127"/>
      <c r="BX983" s="127"/>
      <c r="BY983" s="127"/>
      <c r="BZ983" s="127"/>
      <c r="CA983" s="127"/>
      <c r="CB983" s="127"/>
      <c r="CC983" s="127"/>
      <c r="CD983" s="127"/>
      <c r="CE983" s="127"/>
      <c r="CF983" s="127"/>
      <c r="CG983" s="127"/>
      <c r="CH983" s="127"/>
      <c r="CI983" s="127"/>
      <c r="CJ983" s="127"/>
      <c r="CK983" s="127"/>
    </row>
    <row r="984" spans="1:89">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c r="BN984" s="127"/>
      <c r="BO984" s="127"/>
      <c r="BP984" s="127"/>
      <c r="BQ984" s="127"/>
      <c r="BR984" s="127"/>
      <c r="BS984" s="127"/>
      <c r="BT984" s="127"/>
      <c r="BU984" s="127"/>
      <c r="BV984" s="127"/>
      <c r="BW984" s="127"/>
      <c r="BX984" s="127"/>
      <c r="BY984" s="127"/>
      <c r="BZ984" s="127"/>
      <c r="CA984" s="127"/>
      <c r="CB984" s="127"/>
      <c r="CC984" s="127"/>
      <c r="CD984" s="127"/>
      <c r="CE984" s="127"/>
      <c r="CF984" s="127"/>
      <c r="CG984" s="127"/>
      <c r="CH984" s="127"/>
      <c r="CI984" s="127"/>
      <c r="CJ984" s="127"/>
      <c r="CK984" s="127"/>
    </row>
    <row r="985" spans="1:89">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c r="BN985" s="127"/>
      <c r="BO985" s="127"/>
      <c r="BP985" s="127"/>
      <c r="BQ985" s="127"/>
      <c r="BR985" s="127"/>
      <c r="BS985" s="127"/>
      <c r="BT985" s="127"/>
      <c r="BU985" s="127"/>
      <c r="BV985" s="127"/>
      <c r="BW985" s="127"/>
      <c r="BX985" s="127"/>
      <c r="BY985" s="127"/>
      <c r="BZ985" s="127"/>
      <c r="CA985" s="127"/>
      <c r="CB985" s="127"/>
      <c r="CC985" s="127"/>
      <c r="CD985" s="127"/>
      <c r="CE985" s="127"/>
      <c r="CF985" s="127"/>
      <c r="CG985" s="127"/>
      <c r="CH985" s="127"/>
      <c r="CI985" s="127"/>
      <c r="CJ985" s="127"/>
      <c r="CK985" s="127"/>
    </row>
    <row r="986" spans="1:89">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c r="BN986" s="127"/>
      <c r="BO986" s="127"/>
      <c r="BP986" s="127"/>
      <c r="BQ986" s="127"/>
      <c r="BR986" s="127"/>
      <c r="BS986" s="127"/>
      <c r="BT986" s="127"/>
      <c r="BU986" s="127"/>
      <c r="BV986" s="127"/>
      <c r="BW986" s="127"/>
      <c r="BX986" s="127"/>
      <c r="BY986" s="127"/>
      <c r="BZ986" s="127"/>
      <c r="CA986" s="127"/>
      <c r="CB986" s="127"/>
      <c r="CC986" s="127"/>
      <c r="CD986" s="127"/>
      <c r="CE986" s="127"/>
      <c r="CF986" s="127"/>
      <c r="CG986" s="127"/>
      <c r="CH986" s="127"/>
      <c r="CI986" s="127"/>
      <c r="CJ986" s="127"/>
      <c r="CK986" s="127"/>
    </row>
    <row r="987" spans="1:89">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c r="BN987" s="127"/>
      <c r="BO987" s="127"/>
      <c r="BP987" s="127"/>
      <c r="BQ987" s="127"/>
      <c r="BR987" s="127"/>
      <c r="BS987" s="127"/>
      <c r="BT987" s="127"/>
      <c r="BU987" s="127"/>
      <c r="BV987" s="127"/>
      <c r="BW987" s="127"/>
      <c r="BX987" s="127"/>
      <c r="BY987" s="127"/>
      <c r="BZ987" s="127"/>
      <c r="CA987" s="127"/>
      <c r="CB987" s="127"/>
      <c r="CC987" s="127"/>
      <c r="CD987" s="127"/>
      <c r="CE987" s="127"/>
      <c r="CF987" s="127"/>
      <c r="CG987" s="127"/>
      <c r="CH987" s="127"/>
      <c r="CI987" s="127"/>
      <c r="CJ987" s="127"/>
      <c r="CK987" s="127"/>
    </row>
    <row r="988" spans="1:89">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c r="BN988" s="127"/>
      <c r="BO988" s="127"/>
      <c r="BP988" s="127"/>
      <c r="BQ988" s="127"/>
      <c r="BR988" s="127"/>
      <c r="BS988" s="127"/>
      <c r="BT988" s="127"/>
      <c r="BU988" s="127"/>
      <c r="BV988" s="127"/>
      <c r="BW988" s="127"/>
      <c r="BX988" s="127"/>
      <c r="BY988" s="127"/>
      <c r="BZ988" s="127"/>
      <c r="CA988" s="127"/>
      <c r="CB988" s="127"/>
      <c r="CC988" s="127"/>
      <c r="CD988" s="127"/>
      <c r="CE988" s="127"/>
      <c r="CF988" s="127"/>
      <c r="CG988" s="127"/>
      <c r="CH988" s="127"/>
      <c r="CI988" s="127"/>
      <c r="CJ988" s="127"/>
      <c r="CK988" s="127"/>
    </row>
    <row r="989" spans="1:89">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c r="BN989" s="127"/>
      <c r="BO989" s="127"/>
      <c r="BP989" s="127"/>
      <c r="BQ989" s="127"/>
      <c r="BR989" s="127"/>
      <c r="BS989" s="127"/>
      <c r="BT989" s="127"/>
      <c r="BU989" s="127"/>
      <c r="BV989" s="127"/>
      <c r="BW989" s="127"/>
      <c r="BX989" s="127"/>
      <c r="BY989" s="127"/>
      <c r="BZ989" s="127"/>
      <c r="CA989" s="127"/>
      <c r="CB989" s="127"/>
      <c r="CC989" s="127"/>
      <c r="CD989" s="127"/>
      <c r="CE989" s="127"/>
      <c r="CF989" s="127"/>
      <c r="CG989" s="127"/>
      <c r="CH989" s="127"/>
      <c r="CI989" s="127"/>
      <c r="CJ989" s="127"/>
      <c r="CK989" s="127"/>
    </row>
    <row r="990" spans="1:89">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c r="BN990" s="127"/>
      <c r="BO990" s="127"/>
      <c r="BP990" s="127"/>
      <c r="BQ990" s="127"/>
      <c r="BR990" s="127"/>
      <c r="BS990" s="127"/>
      <c r="BT990" s="127"/>
      <c r="BU990" s="127"/>
      <c r="BV990" s="127"/>
      <c r="BW990" s="127"/>
      <c r="BX990" s="127"/>
      <c r="BY990" s="127"/>
      <c r="BZ990" s="127"/>
      <c r="CA990" s="127"/>
      <c r="CB990" s="127"/>
      <c r="CC990" s="127"/>
      <c r="CD990" s="127"/>
      <c r="CE990" s="127"/>
      <c r="CF990" s="127"/>
      <c r="CG990" s="127"/>
      <c r="CH990" s="127"/>
      <c r="CI990" s="127"/>
      <c r="CJ990" s="127"/>
      <c r="CK990" s="127"/>
    </row>
    <row r="991" spans="1:89">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c r="BN991" s="127"/>
      <c r="BO991" s="127"/>
      <c r="BP991" s="127"/>
      <c r="BQ991" s="127"/>
      <c r="BR991" s="127"/>
      <c r="BS991" s="127"/>
      <c r="BT991" s="127"/>
      <c r="BU991" s="127"/>
      <c r="BV991" s="127"/>
      <c r="BW991" s="127"/>
      <c r="BX991" s="127"/>
      <c r="BY991" s="127"/>
      <c r="BZ991" s="127"/>
      <c r="CA991" s="127"/>
      <c r="CB991" s="127"/>
      <c r="CC991" s="127"/>
      <c r="CD991" s="127"/>
      <c r="CE991" s="127"/>
      <c r="CF991" s="127"/>
      <c r="CG991" s="127"/>
      <c r="CH991" s="127"/>
      <c r="CI991" s="127"/>
      <c r="CJ991" s="127"/>
      <c r="CK991" s="127"/>
    </row>
    <row r="992" spans="1:89">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c r="BN992" s="127"/>
      <c r="BO992" s="127"/>
      <c r="BP992" s="127"/>
      <c r="BQ992" s="127"/>
      <c r="BR992" s="127"/>
      <c r="BS992" s="127"/>
      <c r="BT992" s="127"/>
      <c r="BU992" s="127"/>
      <c r="BV992" s="127"/>
      <c r="BW992" s="127"/>
      <c r="BX992" s="127"/>
      <c r="BY992" s="127"/>
      <c r="BZ992" s="127"/>
      <c r="CA992" s="127"/>
      <c r="CB992" s="127"/>
      <c r="CC992" s="127"/>
      <c r="CD992" s="127"/>
      <c r="CE992" s="127"/>
      <c r="CF992" s="127"/>
      <c r="CG992" s="127"/>
      <c r="CH992" s="127"/>
      <c r="CI992" s="127"/>
      <c r="CJ992" s="127"/>
      <c r="CK992" s="127"/>
    </row>
    <row r="993" spans="1:89">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c r="BN993" s="127"/>
      <c r="BO993" s="127"/>
      <c r="BP993" s="127"/>
      <c r="BQ993" s="127"/>
      <c r="BR993" s="127"/>
      <c r="BS993" s="127"/>
      <c r="BT993" s="127"/>
      <c r="BU993" s="127"/>
      <c r="BV993" s="127"/>
      <c r="BW993" s="127"/>
      <c r="BX993" s="127"/>
      <c r="BY993" s="127"/>
      <c r="BZ993" s="127"/>
      <c r="CA993" s="127"/>
      <c r="CB993" s="127"/>
      <c r="CC993" s="127"/>
      <c r="CD993" s="127"/>
      <c r="CE993" s="127"/>
      <c r="CF993" s="127"/>
      <c r="CG993" s="127"/>
      <c r="CH993" s="127"/>
      <c r="CI993" s="127"/>
      <c r="CJ993" s="127"/>
      <c r="CK993" s="127"/>
    </row>
    <row r="994" spans="1:89">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c r="BN994" s="127"/>
      <c r="BO994" s="127"/>
      <c r="BP994" s="127"/>
      <c r="BQ994" s="127"/>
      <c r="BR994" s="127"/>
      <c r="BS994" s="127"/>
      <c r="BT994" s="127"/>
      <c r="BU994" s="127"/>
      <c r="BV994" s="127"/>
      <c r="BW994" s="127"/>
      <c r="BX994" s="127"/>
      <c r="BY994" s="127"/>
      <c r="BZ994" s="127"/>
      <c r="CA994" s="127"/>
      <c r="CB994" s="127"/>
      <c r="CC994" s="127"/>
      <c r="CD994" s="127"/>
      <c r="CE994" s="127"/>
      <c r="CF994" s="127"/>
      <c r="CG994" s="127"/>
      <c r="CH994" s="127"/>
      <c r="CI994" s="127"/>
      <c r="CJ994" s="127"/>
      <c r="CK994" s="127"/>
    </row>
    <row r="995" spans="1:89">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c r="BN995" s="127"/>
      <c r="BO995" s="127"/>
      <c r="BP995" s="127"/>
      <c r="BQ995" s="127"/>
      <c r="BR995" s="127"/>
      <c r="BS995" s="127"/>
      <c r="BT995" s="127"/>
      <c r="BU995" s="127"/>
      <c r="BV995" s="127"/>
      <c r="BW995" s="127"/>
      <c r="BX995" s="127"/>
      <c r="BY995" s="127"/>
      <c r="BZ995" s="127"/>
      <c r="CA995" s="127"/>
      <c r="CB995" s="127"/>
      <c r="CC995" s="127"/>
      <c r="CD995" s="127"/>
      <c r="CE995" s="127"/>
      <c r="CF995" s="127"/>
      <c r="CG995" s="127"/>
      <c r="CH995" s="127"/>
      <c r="CI995" s="127"/>
      <c r="CJ995" s="127"/>
      <c r="CK995" s="127"/>
    </row>
    <row r="996" spans="1:89">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c r="BN996" s="127"/>
      <c r="BO996" s="127"/>
      <c r="BP996" s="127"/>
      <c r="BQ996" s="127"/>
      <c r="BR996" s="127"/>
      <c r="BS996" s="127"/>
      <c r="BT996" s="127"/>
      <c r="BU996" s="127"/>
      <c r="BV996" s="127"/>
      <c r="BW996" s="127"/>
      <c r="BX996" s="127"/>
      <c r="BY996" s="127"/>
      <c r="BZ996" s="127"/>
      <c r="CA996" s="127"/>
      <c r="CB996" s="127"/>
      <c r="CC996" s="127"/>
      <c r="CD996" s="127"/>
      <c r="CE996" s="127"/>
      <c r="CF996" s="127"/>
      <c r="CG996" s="127"/>
      <c r="CH996" s="127"/>
      <c r="CI996" s="127"/>
      <c r="CJ996" s="127"/>
      <c r="CK996" s="127"/>
    </row>
    <row r="997" spans="1:89">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c r="BN997" s="127"/>
      <c r="BO997" s="127"/>
      <c r="BP997" s="127"/>
      <c r="BQ997" s="127"/>
      <c r="BR997" s="127"/>
      <c r="BS997" s="127"/>
      <c r="BT997" s="127"/>
      <c r="BU997" s="127"/>
      <c r="BV997" s="127"/>
      <c r="BW997" s="127"/>
      <c r="BX997" s="127"/>
      <c r="BY997" s="127"/>
      <c r="BZ997" s="127"/>
      <c r="CA997" s="127"/>
      <c r="CB997" s="127"/>
      <c r="CC997" s="127"/>
      <c r="CD997" s="127"/>
      <c r="CE997" s="127"/>
      <c r="CF997" s="127"/>
      <c r="CG997" s="127"/>
      <c r="CH997" s="127"/>
      <c r="CI997" s="127"/>
      <c r="CJ997" s="127"/>
      <c r="CK997" s="127"/>
    </row>
    <row r="998" spans="1:89">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c r="BN998" s="127"/>
      <c r="BO998" s="127"/>
      <c r="BP998" s="127"/>
      <c r="BQ998" s="127"/>
      <c r="BR998" s="127"/>
      <c r="BS998" s="127"/>
      <c r="BT998" s="127"/>
      <c r="BU998" s="127"/>
      <c r="BV998" s="127"/>
      <c r="BW998" s="127"/>
      <c r="BX998" s="127"/>
      <c r="BY998" s="127"/>
      <c r="BZ998" s="127"/>
      <c r="CA998" s="127"/>
      <c r="CB998" s="127"/>
      <c r="CC998" s="127"/>
      <c r="CD998" s="127"/>
      <c r="CE998" s="127"/>
      <c r="CF998" s="127"/>
      <c r="CG998" s="127"/>
      <c r="CH998" s="127"/>
      <c r="CI998" s="127"/>
      <c r="CJ998" s="127"/>
      <c r="CK998" s="127"/>
    </row>
    <row r="999" spans="1:89">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c r="BN999" s="127"/>
      <c r="BO999" s="127"/>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7"/>
    </row>
    <row r="1000" spans="1:89">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c r="BN1000" s="127"/>
      <c r="BO1000" s="127"/>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7"/>
    </row>
  </sheetData>
  <mergeCells count="22">
    <mergeCell ref="A1:B1"/>
    <mergeCell ref="C1:D1"/>
    <mergeCell ref="A2:B2"/>
    <mergeCell ref="A3:B3"/>
    <mergeCell ref="A4:B4"/>
    <mergeCell ref="A13:A14"/>
    <mergeCell ref="B13:B14"/>
    <mergeCell ref="A54:B54"/>
    <mergeCell ref="AS13:AX13"/>
    <mergeCell ref="AY13:BD13"/>
    <mergeCell ref="C13:H13"/>
    <mergeCell ref="I13:N13"/>
    <mergeCell ref="O13:T13"/>
    <mergeCell ref="U13:Z13"/>
    <mergeCell ref="AA13:AF13"/>
    <mergeCell ref="AG13:AL13"/>
    <mergeCell ref="AM13:AR13"/>
    <mergeCell ref="BE13:BJ13"/>
    <mergeCell ref="BK13:BP13"/>
    <mergeCell ref="BQ13:BV13"/>
    <mergeCell ref="BW13:CA13"/>
    <mergeCell ref="CB13:CF1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8000"/>
  </sheetPr>
  <dimension ref="A1:CK1000"/>
  <sheetViews>
    <sheetView workbookViewId="0">
      <pane xSplit="2" ySplit="9" topLeftCell="C10" activePane="bottomRight" state="frozen"/>
      <selection activeCell="G54" sqref="G54"/>
      <selection pane="topRight" activeCell="G54" sqref="G54"/>
      <selection pane="bottomLeft" activeCell="G54" sqref="G54"/>
      <selection pane="bottomRight" sqref="A1:XFD1048576"/>
    </sheetView>
  </sheetViews>
  <sheetFormatPr defaultColWidth="12.6640625" defaultRowHeight="13.2"/>
  <cols>
    <col min="1" max="1" width="7.6640625" customWidth="1"/>
    <col min="2" max="2" width="37.88671875" customWidth="1"/>
    <col min="3" max="4" width="10.44140625" customWidth="1"/>
    <col min="5" max="5" width="9.88671875" customWidth="1"/>
    <col min="6" max="6" width="15.109375" customWidth="1"/>
    <col min="7" max="7" width="9.88671875" customWidth="1"/>
    <col min="8" max="8" width="19.109375" customWidth="1"/>
    <col min="9" max="9" width="10.5546875" customWidth="1"/>
    <col min="10" max="10" width="10.44140625" customWidth="1"/>
    <col min="11" max="11" width="9.88671875" customWidth="1"/>
    <col min="12" max="12" width="15.109375" customWidth="1"/>
    <col min="13" max="13" width="9.88671875" customWidth="1"/>
    <col min="14" max="14" width="19.109375" customWidth="1"/>
    <col min="15" max="16" width="10.44140625" customWidth="1"/>
    <col min="17" max="17" width="9.88671875" customWidth="1"/>
    <col min="18" max="18" width="15.109375" customWidth="1"/>
    <col min="19" max="19" width="9.88671875" customWidth="1"/>
    <col min="20" max="20" width="19.109375" customWidth="1"/>
    <col min="21" max="22" width="10.44140625" customWidth="1"/>
    <col min="23" max="23" width="9.88671875" customWidth="1"/>
    <col min="24" max="24" width="15.109375" customWidth="1"/>
    <col min="25" max="25" width="9.88671875" customWidth="1"/>
    <col min="26" max="26" width="19.109375" customWidth="1"/>
    <col min="27" max="28" width="10.44140625" customWidth="1"/>
    <col min="29" max="29" width="9.88671875" customWidth="1"/>
    <col min="30" max="30" width="15.109375" customWidth="1"/>
    <col min="31" max="31" width="9.88671875" customWidth="1"/>
    <col min="32" max="32" width="19.109375" customWidth="1"/>
    <col min="33" max="34" width="10.44140625" customWidth="1"/>
    <col min="35" max="35" width="9.88671875" customWidth="1"/>
    <col min="36" max="36" width="15.109375" customWidth="1"/>
    <col min="37" max="37" width="9.88671875" customWidth="1"/>
    <col min="38" max="38" width="19.109375" customWidth="1"/>
    <col min="39" max="40" width="10.44140625" customWidth="1"/>
    <col min="41" max="41" width="9.88671875" customWidth="1"/>
    <col min="42" max="42" width="15.109375" customWidth="1"/>
    <col min="43" max="43" width="9.88671875" customWidth="1"/>
    <col min="44" max="44" width="19.109375" customWidth="1"/>
    <col min="45" max="46" width="10.44140625" customWidth="1"/>
    <col min="47" max="47" width="9.88671875" customWidth="1"/>
    <col min="48" max="48" width="15.109375" customWidth="1"/>
    <col min="49" max="49" width="9.88671875" customWidth="1"/>
    <col min="50" max="50" width="19.109375" customWidth="1"/>
    <col min="51" max="52" width="10.44140625" customWidth="1"/>
    <col min="53" max="53" width="9.88671875" customWidth="1"/>
    <col min="54" max="54" width="15.109375" customWidth="1"/>
    <col min="55" max="55" width="9.88671875" customWidth="1"/>
    <col min="56" max="56" width="19.109375" customWidth="1"/>
    <col min="57" max="58" width="10.44140625" customWidth="1"/>
    <col min="59" max="59" width="9.88671875" customWidth="1"/>
    <col min="60" max="60" width="15.109375" customWidth="1"/>
    <col min="61" max="61" width="9.88671875" customWidth="1"/>
    <col min="62" max="62" width="19.109375" customWidth="1"/>
    <col min="63" max="64" width="10.44140625" customWidth="1"/>
    <col min="65" max="65" width="9.88671875" customWidth="1"/>
    <col min="66" max="66" width="15.109375" customWidth="1"/>
    <col min="67" max="67" width="9.88671875" customWidth="1"/>
    <col min="68" max="68" width="19.109375" customWidth="1"/>
    <col min="69" max="70" width="10.44140625" customWidth="1"/>
    <col min="71" max="71" width="9.88671875" customWidth="1"/>
    <col min="72" max="72" width="15.109375" customWidth="1"/>
    <col min="73" max="73" width="9.88671875" customWidth="1"/>
    <col min="74" max="74" width="19.109375" customWidth="1"/>
    <col min="75" max="76" width="10.44140625" customWidth="1"/>
    <col min="77" max="77" width="9.88671875" customWidth="1"/>
    <col min="78" max="78" width="15.109375" customWidth="1"/>
    <col min="79" max="79" width="9.88671875" customWidth="1"/>
    <col min="80" max="81" width="10.44140625" customWidth="1"/>
    <col min="82" max="82" width="9.88671875" customWidth="1"/>
    <col min="83" max="83" width="15.109375" customWidth="1"/>
    <col min="84" max="85" width="9.88671875" customWidth="1"/>
    <col min="86" max="89" width="12.6640625" customWidth="1"/>
  </cols>
  <sheetData>
    <row r="1" spans="1:89" ht="14.4">
      <c r="A1" s="1512" t="s">
        <v>14</v>
      </c>
      <c r="B1" s="1508"/>
      <c r="C1" s="1600">
        <v>2024</v>
      </c>
      <c r="D1" s="1601"/>
      <c r="E1" s="127"/>
      <c r="F1" s="127"/>
      <c r="G1" s="127"/>
      <c r="H1" s="127"/>
      <c r="I1" s="127"/>
      <c r="J1" s="127"/>
      <c r="K1" s="127"/>
      <c r="L1" s="127"/>
      <c r="M1" s="127"/>
      <c r="N1" s="127"/>
      <c r="O1" s="127"/>
      <c r="P1" s="127"/>
      <c r="Q1" s="127"/>
      <c r="R1" s="127"/>
      <c r="S1" s="21"/>
      <c r="T1" s="21"/>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row>
    <row r="2" spans="1:89" ht="14.4">
      <c r="A2" s="1514" t="s">
        <v>15</v>
      </c>
      <c r="B2" s="1513"/>
      <c r="C2" s="362"/>
      <c r="D2" s="363"/>
      <c r="E2" s="127"/>
      <c r="F2" s="127"/>
      <c r="G2" s="127"/>
      <c r="H2" s="127"/>
      <c r="I2" s="127"/>
      <c r="J2" s="127"/>
      <c r="K2" s="127"/>
      <c r="L2" s="127"/>
      <c r="M2" s="127"/>
      <c r="N2" s="127"/>
      <c r="O2" s="127"/>
      <c r="P2" s="127"/>
      <c r="Q2" s="127"/>
      <c r="R2" s="127"/>
      <c r="S2" s="21"/>
      <c r="T2" s="21"/>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row>
    <row r="3" spans="1:89" ht="14.4">
      <c r="A3" s="1514" t="s">
        <v>16</v>
      </c>
      <c r="B3" s="1513"/>
      <c r="C3" s="362"/>
      <c r="D3" s="363"/>
      <c r="E3" s="21"/>
      <c r="F3" s="21"/>
      <c r="G3" s="21"/>
      <c r="H3" s="21"/>
      <c r="I3" s="21"/>
      <c r="J3" s="21"/>
      <c r="K3" s="21"/>
      <c r="L3" s="21"/>
      <c r="M3" s="21"/>
      <c r="N3" s="21"/>
      <c r="O3" s="21"/>
      <c r="P3" s="21"/>
      <c r="Q3" s="1061"/>
      <c r="R3" s="1061"/>
      <c r="S3" s="21"/>
      <c r="T3" s="21"/>
      <c r="U3" s="21"/>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row>
    <row r="4" spans="1:89">
      <c r="A4" s="1515" t="s">
        <v>156</v>
      </c>
      <c r="B4" s="1513"/>
      <c r="C4" s="365"/>
      <c r="D4" s="366"/>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row>
    <row r="5" spans="1:89">
      <c r="A5" s="367"/>
      <c r="B5" s="368"/>
      <c r="C5" s="369"/>
      <c r="D5" s="369"/>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row>
    <row r="6" spans="1:89">
      <c r="A6" s="367"/>
      <c r="B6" s="370" t="s">
        <v>157</v>
      </c>
      <c r="C6" s="371" t="s">
        <v>158</v>
      </c>
      <c r="D6" s="166"/>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row>
    <row r="7" spans="1:89">
      <c r="A7" s="367"/>
      <c r="B7" s="372" t="s">
        <v>231</v>
      </c>
      <c r="C7" s="373" t="str">
        <f>IF(('Energy &amp; GHG'!$B$7)=0,"-",'Energy &amp; GHG'!$B$7)</f>
        <v>kWh</v>
      </c>
      <c r="D7" s="166"/>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row>
    <row r="8" spans="1:89">
      <c r="A8" s="367"/>
      <c r="B8" s="374" t="s">
        <v>232</v>
      </c>
      <c r="C8" s="373" t="str">
        <f>IF(('Energy &amp; GHG'!$B$8)=0,"-",'Energy &amp; GHG'!$B$8)</f>
        <v>kWh</v>
      </c>
      <c r="D8" s="166"/>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row>
    <row r="9" spans="1:89">
      <c r="A9" s="367"/>
      <c r="B9" s="375" t="s">
        <v>233</v>
      </c>
      <c r="C9" s="373" t="str">
        <f>IF(('Energy &amp; GHG'!$B$9)=0,"-",'Energy &amp; GHG'!$B$9)</f>
        <v>kWh</v>
      </c>
      <c r="D9" s="166"/>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row>
    <row r="10" spans="1:89">
      <c r="A10" s="367"/>
      <c r="B10" s="376" t="s">
        <v>234</v>
      </c>
      <c r="C10" s="373" t="str">
        <f>IF(('Energy &amp; GHG'!$B$11)=0,"-",'Energy &amp; GHG'!$B$11)</f>
        <v>kg</v>
      </c>
      <c r="D10" s="166"/>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row>
    <row r="11" spans="1:89">
      <c r="A11" s="367"/>
      <c r="B11" s="377" t="s">
        <v>167</v>
      </c>
      <c r="C11" s="378" t="str">
        <f>IF(('Energy &amp; GHG'!$B$12)=0,"-",'Energy &amp; GHG'!$B$12)</f>
        <v>kg</v>
      </c>
      <c r="D11" s="166"/>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row>
    <row r="12" spans="1:89">
      <c r="A12" s="367"/>
      <c r="B12" s="367"/>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row>
    <row r="13" spans="1:89" ht="15.6">
      <c r="A13" s="1597" t="s">
        <v>235</v>
      </c>
      <c r="B13" s="1598" t="s">
        <v>236</v>
      </c>
      <c r="C13" s="1596" t="s">
        <v>237</v>
      </c>
      <c r="D13" s="1510"/>
      <c r="E13" s="1510"/>
      <c r="F13" s="1510"/>
      <c r="G13" s="1510"/>
      <c r="H13" s="1505"/>
      <c r="I13" s="1596" t="s">
        <v>238</v>
      </c>
      <c r="J13" s="1510"/>
      <c r="K13" s="1510"/>
      <c r="L13" s="1510"/>
      <c r="M13" s="1510"/>
      <c r="N13" s="1505"/>
      <c r="O13" s="1596" t="s">
        <v>239</v>
      </c>
      <c r="P13" s="1510"/>
      <c r="Q13" s="1510"/>
      <c r="R13" s="1510"/>
      <c r="S13" s="1510"/>
      <c r="T13" s="1505"/>
      <c r="U13" s="1596" t="s">
        <v>240</v>
      </c>
      <c r="V13" s="1510"/>
      <c r="W13" s="1510"/>
      <c r="X13" s="1510"/>
      <c r="Y13" s="1510"/>
      <c r="Z13" s="1505"/>
      <c r="AA13" s="1596" t="s">
        <v>241</v>
      </c>
      <c r="AB13" s="1510"/>
      <c r="AC13" s="1510"/>
      <c r="AD13" s="1510"/>
      <c r="AE13" s="1510"/>
      <c r="AF13" s="1505"/>
      <c r="AG13" s="1596" t="s">
        <v>242</v>
      </c>
      <c r="AH13" s="1510"/>
      <c r="AI13" s="1510"/>
      <c r="AJ13" s="1510"/>
      <c r="AK13" s="1510"/>
      <c r="AL13" s="1505"/>
      <c r="AM13" s="1596" t="s">
        <v>243</v>
      </c>
      <c r="AN13" s="1510"/>
      <c r="AO13" s="1510"/>
      <c r="AP13" s="1510"/>
      <c r="AQ13" s="1510"/>
      <c r="AR13" s="1505"/>
      <c r="AS13" s="1596" t="s">
        <v>244</v>
      </c>
      <c r="AT13" s="1510"/>
      <c r="AU13" s="1510"/>
      <c r="AV13" s="1510"/>
      <c r="AW13" s="1510"/>
      <c r="AX13" s="1505"/>
      <c r="AY13" s="1596" t="s">
        <v>245</v>
      </c>
      <c r="AZ13" s="1510"/>
      <c r="BA13" s="1510"/>
      <c r="BB13" s="1510"/>
      <c r="BC13" s="1510"/>
      <c r="BD13" s="1505"/>
      <c r="BE13" s="1596" t="s">
        <v>246</v>
      </c>
      <c r="BF13" s="1510"/>
      <c r="BG13" s="1510"/>
      <c r="BH13" s="1510"/>
      <c r="BI13" s="1510"/>
      <c r="BJ13" s="1505"/>
      <c r="BK13" s="1596" t="s">
        <v>247</v>
      </c>
      <c r="BL13" s="1510"/>
      <c r="BM13" s="1510"/>
      <c r="BN13" s="1510"/>
      <c r="BO13" s="1510"/>
      <c r="BP13" s="1505"/>
      <c r="BQ13" s="1596" t="s">
        <v>248</v>
      </c>
      <c r="BR13" s="1510"/>
      <c r="BS13" s="1510"/>
      <c r="BT13" s="1510"/>
      <c r="BU13" s="1510"/>
      <c r="BV13" s="1505"/>
      <c r="BW13" s="1593" t="s">
        <v>33</v>
      </c>
      <c r="BX13" s="1507"/>
      <c r="BY13" s="1507"/>
      <c r="BZ13" s="1507"/>
      <c r="CA13" s="1508"/>
      <c r="CB13" s="1594" t="s">
        <v>249</v>
      </c>
      <c r="CC13" s="1507"/>
      <c r="CD13" s="1507"/>
      <c r="CE13" s="1507"/>
      <c r="CF13" s="1508"/>
      <c r="CG13" s="127"/>
      <c r="CH13" s="127"/>
      <c r="CI13" s="127"/>
      <c r="CJ13" s="127"/>
      <c r="CK13" s="127"/>
    </row>
    <row r="14" spans="1:89" ht="43.2">
      <c r="A14" s="1522"/>
      <c r="B14" s="1539"/>
      <c r="C14" s="385" t="str">
        <f>$B$7&amp;" ("&amp;$C$7&amp;")"</f>
        <v>Purchased Electricity (kWh)</v>
      </c>
      <c r="D14" s="380" t="str">
        <f>$B$8&amp;" ("&amp;$C$8&amp;")"</f>
        <v>Renewable Energy (kWh)</v>
      </c>
      <c r="E14" s="381" t="str">
        <f>$B$9&amp;" ("&amp;$C$9&amp;")"</f>
        <v>DG (kWh)</v>
      </c>
      <c r="F14" s="382" t="str">
        <f>$B$10&amp;" ("&amp;$C$10&amp;")"</f>
        <v>STEAM CONSUMPTION (kg)</v>
      </c>
      <c r="G14" s="383" t="str">
        <f>$B$11&amp;" ("&amp;$C$11&amp;")"</f>
        <v>LPG (kg)</v>
      </c>
      <c r="H14" s="384" t="s">
        <v>250</v>
      </c>
      <c r="I14" s="385" t="str">
        <f>$B$7&amp;" ("&amp;$C$7&amp;")"</f>
        <v>Purchased Electricity (kWh)</v>
      </c>
      <c r="J14" s="380" t="str">
        <f>$B$8&amp;" ("&amp;$C$8&amp;")"</f>
        <v>Renewable Energy (kWh)</v>
      </c>
      <c r="K14" s="381" t="str">
        <f>$B$9&amp;" ("&amp;$C$9&amp;")"</f>
        <v>DG (kWh)</v>
      </c>
      <c r="L14" s="382" t="str">
        <f>$B$10&amp;" ("&amp;$C$10&amp;")"</f>
        <v>STEAM CONSUMPTION (kg)</v>
      </c>
      <c r="M14" s="383" t="str">
        <f>$B$11&amp;" ("&amp;$C$11&amp;")"</f>
        <v>LPG (kg)</v>
      </c>
      <c r="N14" s="384" t="s">
        <v>250</v>
      </c>
      <c r="O14" s="385" t="str">
        <f>$B$7&amp;" ("&amp;$C$7&amp;")"</f>
        <v>Purchased Electricity (kWh)</v>
      </c>
      <c r="P14" s="380" t="str">
        <f>$B$8&amp;" ("&amp;$C$8&amp;")"</f>
        <v>Renewable Energy (kWh)</v>
      </c>
      <c r="Q14" s="381" t="str">
        <f>$B$9&amp;" ("&amp;$C$9&amp;")"</f>
        <v>DG (kWh)</v>
      </c>
      <c r="R14" s="382" t="str">
        <f>$B$10&amp;" ("&amp;$C$10&amp;")"</f>
        <v>STEAM CONSUMPTION (kg)</v>
      </c>
      <c r="S14" s="383" t="str">
        <f>$B$11&amp;" ("&amp;$C$11&amp;")"</f>
        <v>LPG (kg)</v>
      </c>
      <c r="T14" s="384" t="s">
        <v>250</v>
      </c>
      <c r="U14" s="385" t="str">
        <f>$B$7&amp;" ("&amp;$C$7&amp;")"</f>
        <v>Purchased Electricity (kWh)</v>
      </c>
      <c r="V14" s="380" t="str">
        <f>$B$8&amp;" ("&amp;$C$8&amp;")"</f>
        <v>Renewable Energy (kWh)</v>
      </c>
      <c r="W14" s="381" t="str">
        <f>$B$9&amp;" ("&amp;$C$9&amp;")"</f>
        <v>DG (kWh)</v>
      </c>
      <c r="X14" s="382" t="str">
        <f>$B$10&amp;" ("&amp;$C$10&amp;")"</f>
        <v>STEAM CONSUMPTION (kg)</v>
      </c>
      <c r="Y14" s="383" t="str">
        <f>$B$11&amp;" ("&amp;$C$11&amp;")"</f>
        <v>LPG (kg)</v>
      </c>
      <c r="Z14" s="384" t="s">
        <v>250</v>
      </c>
      <c r="AA14" s="385" t="str">
        <f>$B$7&amp;" ("&amp;$C$7&amp;")"</f>
        <v>Purchased Electricity (kWh)</v>
      </c>
      <c r="AB14" s="380" t="str">
        <f>$B$8&amp;" ("&amp;$C$8&amp;")"</f>
        <v>Renewable Energy (kWh)</v>
      </c>
      <c r="AC14" s="381" t="str">
        <f>$B$9&amp;" ("&amp;$C$9&amp;")"</f>
        <v>DG (kWh)</v>
      </c>
      <c r="AD14" s="382" t="str">
        <f>$B$10&amp;" ("&amp;$C$10&amp;")"</f>
        <v>STEAM CONSUMPTION (kg)</v>
      </c>
      <c r="AE14" s="383" t="str">
        <f>$B$11&amp;" ("&amp;$C$11&amp;")"</f>
        <v>LPG (kg)</v>
      </c>
      <c r="AF14" s="384" t="s">
        <v>250</v>
      </c>
      <c r="AG14" s="385" t="str">
        <f>$B$7&amp;" ("&amp;$C$7&amp;")"</f>
        <v>Purchased Electricity (kWh)</v>
      </c>
      <c r="AH14" s="380" t="str">
        <f>$B$8&amp;" ("&amp;$C$8&amp;")"</f>
        <v>Renewable Energy (kWh)</v>
      </c>
      <c r="AI14" s="381" t="str">
        <f>$B$9&amp;" ("&amp;$C$9&amp;")"</f>
        <v>DG (kWh)</v>
      </c>
      <c r="AJ14" s="382" t="str">
        <f>$B$10&amp;" ("&amp;$C$10&amp;")"</f>
        <v>STEAM CONSUMPTION (kg)</v>
      </c>
      <c r="AK14" s="383" t="str">
        <f>$B$11&amp;" ("&amp;$C$11&amp;")"</f>
        <v>LPG (kg)</v>
      </c>
      <c r="AL14" s="384" t="s">
        <v>250</v>
      </c>
      <c r="AM14" s="385" t="str">
        <f>$B$7&amp;" ("&amp;$C$7&amp;")"</f>
        <v>Purchased Electricity (kWh)</v>
      </c>
      <c r="AN14" s="380" t="str">
        <f>$B$8&amp;" ("&amp;$C$8&amp;")"</f>
        <v>Renewable Energy (kWh)</v>
      </c>
      <c r="AO14" s="381" t="str">
        <f>$B$9&amp;" ("&amp;$C$9&amp;")"</f>
        <v>DG (kWh)</v>
      </c>
      <c r="AP14" s="382" t="str">
        <f>$B$10&amp;" ("&amp;$C$10&amp;")"</f>
        <v>STEAM CONSUMPTION (kg)</v>
      </c>
      <c r="AQ14" s="383" t="str">
        <f>$B$11&amp;" ("&amp;$C$11&amp;")"</f>
        <v>LPG (kg)</v>
      </c>
      <c r="AR14" s="384" t="s">
        <v>250</v>
      </c>
      <c r="AS14" s="385" t="str">
        <f>$B$7&amp;" ("&amp;$C$7&amp;")"</f>
        <v>Purchased Electricity (kWh)</v>
      </c>
      <c r="AT14" s="380" t="str">
        <f>$B$8&amp;" ("&amp;$C$8&amp;")"</f>
        <v>Renewable Energy (kWh)</v>
      </c>
      <c r="AU14" s="381" t="str">
        <f>$B$9&amp;" ("&amp;$C$9&amp;")"</f>
        <v>DG (kWh)</v>
      </c>
      <c r="AV14" s="382" t="str">
        <f>$B$10&amp;" ("&amp;$C$10&amp;")"</f>
        <v>STEAM CONSUMPTION (kg)</v>
      </c>
      <c r="AW14" s="383" t="str">
        <f>$B$11&amp;" ("&amp;$C$11&amp;")"</f>
        <v>LPG (kg)</v>
      </c>
      <c r="AX14" s="384" t="s">
        <v>250</v>
      </c>
      <c r="AY14" s="385" t="str">
        <f>$B$7&amp;" ("&amp;$C$7&amp;")"</f>
        <v>Purchased Electricity (kWh)</v>
      </c>
      <c r="AZ14" s="380" t="str">
        <f>$B$8&amp;" ("&amp;$C$8&amp;")"</f>
        <v>Renewable Energy (kWh)</v>
      </c>
      <c r="BA14" s="381" t="str">
        <f>$B$9&amp;" ("&amp;$C$9&amp;")"</f>
        <v>DG (kWh)</v>
      </c>
      <c r="BB14" s="382" t="str">
        <f>$B$10&amp;" ("&amp;$C$10&amp;")"</f>
        <v>STEAM CONSUMPTION (kg)</v>
      </c>
      <c r="BC14" s="383" t="str">
        <f>$B$11&amp;" ("&amp;$C$11&amp;")"</f>
        <v>LPG (kg)</v>
      </c>
      <c r="BD14" s="384" t="s">
        <v>250</v>
      </c>
      <c r="BE14" s="385" t="str">
        <f>$B$7&amp;" ("&amp;$C$7&amp;")"</f>
        <v>Purchased Electricity (kWh)</v>
      </c>
      <c r="BF14" s="380" t="str">
        <f>$B$8&amp;" ("&amp;$C$8&amp;")"</f>
        <v>Renewable Energy (kWh)</v>
      </c>
      <c r="BG14" s="381" t="str">
        <f>$B$9&amp;" ("&amp;$C$9&amp;")"</f>
        <v>DG (kWh)</v>
      </c>
      <c r="BH14" s="382" t="str">
        <f>$B$10&amp;" ("&amp;$C$10&amp;")"</f>
        <v>STEAM CONSUMPTION (kg)</v>
      </c>
      <c r="BI14" s="383" t="str">
        <f>$B$11&amp;" ("&amp;$C$11&amp;")"</f>
        <v>LPG (kg)</v>
      </c>
      <c r="BJ14" s="384" t="s">
        <v>250</v>
      </c>
      <c r="BK14" s="385" t="str">
        <f>$B$7&amp;" ("&amp;$C$7&amp;")"</f>
        <v>Purchased Electricity (kWh)</v>
      </c>
      <c r="BL14" s="380" t="str">
        <f>$B$8&amp;" ("&amp;$C$8&amp;")"</f>
        <v>Renewable Energy (kWh)</v>
      </c>
      <c r="BM14" s="381" t="str">
        <f>$B$9&amp;" ("&amp;$C$9&amp;")"</f>
        <v>DG (kWh)</v>
      </c>
      <c r="BN14" s="382" t="str">
        <f>$B$10&amp;" ("&amp;$C$10&amp;")"</f>
        <v>STEAM CONSUMPTION (kg)</v>
      </c>
      <c r="BO14" s="383" t="str">
        <f>$B$11&amp;" ("&amp;$C$11&amp;")"</f>
        <v>LPG (kg)</v>
      </c>
      <c r="BP14" s="384" t="s">
        <v>250</v>
      </c>
      <c r="BQ14" s="385" t="str">
        <f>$B$7&amp;" ("&amp;$C$7&amp;")"</f>
        <v>Purchased Electricity (kWh)</v>
      </c>
      <c r="BR14" s="380" t="str">
        <f>$B$8&amp;" ("&amp;$C$8&amp;")"</f>
        <v>Renewable Energy (kWh)</v>
      </c>
      <c r="BS14" s="381" t="str">
        <f>$B$9&amp;" ("&amp;$C$9&amp;")"</f>
        <v>DG (kWh)</v>
      </c>
      <c r="BT14" s="382" t="str">
        <f>$B$10&amp;" ("&amp;$C$10&amp;")"</f>
        <v>STEAM CONSUMPTION (kg)</v>
      </c>
      <c r="BU14" s="383" t="str">
        <f>$B$11&amp;" ("&amp;$C$11&amp;")"</f>
        <v>LPG (kg)</v>
      </c>
      <c r="BV14" s="384" t="s">
        <v>250</v>
      </c>
      <c r="BW14" s="386" t="str">
        <f>$B$7&amp;" ("&amp;$C$7&amp;")"</f>
        <v>Purchased Electricity (kWh)</v>
      </c>
      <c r="BX14" s="387" t="str">
        <f>$B$8&amp;" ("&amp;$C$8&amp;")"</f>
        <v>Renewable Energy (kWh)</v>
      </c>
      <c r="BY14" s="388" t="str">
        <f>$B$9&amp;" ("&amp;$C$9&amp;")"</f>
        <v>DG (kWh)</v>
      </c>
      <c r="BZ14" s="389" t="str">
        <f>$B$10&amp;" ("&amp;$C$10&amp;")"</f>
        <v>STEAM CONSUMPTION (kg)</v>
      </c>
      <c r="CA14" s="390" t="str">
        <f>$B$11&amp;" ("&amp;$C$11&amp;")"</f>
        <v>LPG (kg)</v>
      </c>
      <c r="CB14" s="386" t="str">
        <f>$B$7&amp;" ("&amp;$C$7&amp;")"</f>
        <v>Purchased Electricity (kWh)</v>
      </c>
      <c r="CC14" s="387" t="str">
        <f>$B$8&amp;" ("&amp;$C$8&amp;")"</f>
        <v>Renewable Energy (kWh)</v>
      </c>
      <c r="CD14" s="388" t="str">
        <f>$B$9&amp;" ("&amp;$C$9&amp;")"</f>
        <v>DG (kWh)</v>
      </c>
      <c r="CE14" s="389" t="str">
        <f>$B$10&amp;" ("&amp;$C$10&amp;")"</f>
        <v>STEAM CONSUMPTION (kg)</v>
      </c>
      <c r="CF14" s="390" t="str">
        <f>$B$11&amp;" ("&amp;$C$11&amp;")"</f>
        <v>LPG (kg)</v>
      </c>
      <c r="CG14" s="391"/>
      <c r="CH14" s="391"/>
      <c r="CI14" s="391"/>
      <c r="CJ14" s="391"/>
      <c r="CK14" s="391"/>
    </row>
    <row r="15" spans="1:89" ht="16.2">
      <c r="A15" s="1068">
        <v>1</v>
      </c>
      <c r="B15" s="1069" t="s">
        <v>251</v>
      </c>
      <c r="C15" s="400">
        <f>IFERROR(H15*'Energy &amp; GHG'!$X$17,"-")</f>
        <v>103.59005366185472</v>
      </c>
      <c r="D15" s="395">
        <f>IFERROR(H15*'Energy &amp; GHG'!$Y$17,"-")</f>
        <v>19287.481419897715</v>
      </c>
      <c r="E15" s="396">
        <f>IFERROR(H15*'Energy &amp; GHG'!$Z$17,"-")</f>
        <v>188.92852644043032</v>
      </c>
      <c r="F15" s="398">
        <f>IF(SUMIF(Processwise_energy_distribution!$B$15:$B$68,$B15,Processwise_energy_distribution!F$15:F$69)=0,"-",SUMIF(Processwise_energy_distribution!$B$15:$B$68,$B15,Processwise_energy_distribution!F$15:F$69))</f>
        <v>21375</v>
      </c>
      <c r="G15" s="398" t="str">
        <f>IF(SUMIF(Processwise_energy_distribution!$B$15:$B$68,$B15,Processwise_energy_distribution!G$15:G$69)=0,"-",SUMIF(Processwise_energy_distribution!$B$15:$B$68,$B15,Processwise_energy_distribution!G$15:G$69))</f>
        <v>-</v>
      </c>
      <c r="H15" s="399">
        <f>IF(SUMIF(Processwise_energy_distribution!$B$15:$B$68,$B15,Processwise_energy_distribution!H$15:H$69)=0,"-",SUMIF(Processwise_energy_distribution!$B$15:$B$68,$B15,Processwise_energy_distribution!H$15:H$69))</f>
        <v>19580</v>
      </c>
      <c r="I15" s="400">
        <f>IFERROR(N15*'Energy &amp; GHG'!$X$18,"-")</f>
        <v>688.59281507379683</v>
      </c>
      <c r="J15" s="395">
        <f>IFERROR(N15*'Energy &amp; GHG'!$Y$18,"-")</f>
        <v>19553.166811366358</v>
      </c>
      <c r="K15" s="396">
        <f>IFERROR(N15*'Energy &amp; GHG'!$Z$18,"-")</f>
        <v>137.240373559847</v>
      </c>
      <c r="L15" s="398">
        <f>IF(SUMIF(Processwise_energy_distribution!$B$15:$B$68,$B15,Processwise_energy_distribution!L$15:L$69)=0,"-",SUMIF(Processwise_energy_distribution!$B$15:$B$68,$B15,Processwise_energy_distribution!L$15:L$69))</f>
        <v>22562.5</v>
      </c>
      <c r="M15" s="398" t="str">
        <f>IF(SUMIF(Processwise_energy_distribution!$B$15:$B$68,$B15,Processwise_energy_distribution!M$15:M$69)=0,"-",SUMIF(Processwise_energy_distribution!$B$15:$B$68,$B15,Processwise_energy_distribution!M$15:M$69))</f>
        <v>-</v>
      </c>
      <c r="N15" s="399">
        <f>IF(SUMIF(Processwise_energy_distribution!$B$15:$B$68,$B15,Processwise_energy_distribution!N$15:N$69)=0,"-",SUMIF(Processwise_energy_distribution!$B$15:$B$68,$B15,Processwise_energy_distribution!N$15:N$69))</f>
        <v>20379</v>
      </c>
      <c r="O15" s="400">
        <f>IFERROR(T15*'Energy &amp; GHG'!$X$19,"-")</f>
        <v>145.89638752438481</v>
      </c>
      <c r="P15" s="395">
        <f>IFERROR(T15*'Energy &amp; GHG'!$Y$19,"-")</f>
        <v>21978.935445507323</v>
      </c>
      <c r="Q15" s="396">
        <f>IFERROR(T15*'Energy &amp; GHG'!$Z$19,"-")</f>
        <v>108.16816696829387</v>
      </c>
      <c r="R15" s="398">
        <f>IF(SUMIF(Processwise_energy_distribution!$B$15:$B$68,$B15,Processwise_energy_distribution!R$15:R$69)=0,"-",SUMIF(Processwise_energy_distribution!$B$15:$B$68,$B15,Processwise_energy_distribution!R$15:R$69))</f>
        <v>23465</v>
      </c>
      <c r="S15" s="398" t="str">
        <f>IF(SUMIF(Processwise_energy_distribution!$B$15:$B$68,$B15,Processwise_energy_distribution!S$15:S$69)=0,"-",SUMIF(Processwise_energy_distribution!$B$15:$B$68,$B15,Processwise_energy_distribution!S$15:S$69))</f>
        <v>-</v>
      </c>
      <c r="T15" s="399">
        <f>IF(SUMIF(Processwise_energy_distribution!$B$15:$B$68,$B15,Processwise_energy_distribution!T$15:T$69)=0,"-",SUMIF(Processwise_energy_distribution!$B$15:$B$68,$B15,Processwise_energy_distribution!T$15:T$69))</f>
        <v>22233</v>
      </c>
      <c r="U15" s="400">
        <f>IFERROR(Z15*'Energy &amp; GHG'!$X$20,"-")</f>
        <v>1974.4508702492747</v>
      </c>
      <c r="V15" s="395">
        <f>IFERROR(Z15*'Energy &amp; GHG'!$Y$20,"-")</f>
        <v>20084.742797089337</v>
      </c>
      <c r="W15" s="396">
        <f>IFERROR(Z15*'Energy &amp; GHG'!$Z$20,"-")</f>
        <v>173.80633266138943</v>
      </c>
      <c r="X15" s="398">
        <f>IF(SUMIF(Processwise_energy_distribution!$B$15:$B$68,$B15,Processwise_energy_distribution!X$15:X$69)=0,"-",SUMIF(Processwise_energy_distribution!$B$15:$B$68,$B15,Processwise_energy_distribution!X$15:X$69))</f>
        <v>20757.5</v>
      </c>
      <c r="Y15" s="398" t="str">
        <f>IF(SUMIF(Processwise_energy_distribution!$B$15:$B$68,$B15,Processwise_energy_distribution!Y$15:Y$69)=0,"-",SUMIF(Processwise_energy_distribution!$B$15:$B$68,$B15,Processwise_energy_distribution!Y$15:Y$69))</f>
        <v>-</v>
      </c>
      <c r="Z15" s="399">
        <f>IF(SUMIF(Processwise_energy_distribution!$B$15:$B$68,$B15,Processwise_energy_distribution!Z$15:Z$69)=0,"-",SUMIF(Processwise_energy_distribution!$B$15:$B$68,$B15,Processwise_energy_distribution!Z$15:Z$69))</f>
        <v>22233</v>
      </c>
      <c r="AA15" s="400">
        <f>IFERROR(AF15*'Energy &amp; GHG'!$X$21,"-")</f>
        <v>1596.6293831573698</v>
      </c>
      <c r="AB15" s="395">
        <f>IFERROR(AF15*'Energy &amp; GHG'!$Y$21,"-")</f>
        <v>20866.503878127856</v>
      </c>
      <c r="AC15" s="396">
        <f>IFERROR(AF15*'Energy &amp; GHG'!$Z$21,"-")</f>
        <v>377.86673871477268</v>
      </c>
      <c r="AD15" s="398">
        <f>IF(SUMIF(Processwise_energy_distribution!$B$15:$B$68,$B15,Processwise_energy_distribution!AD$15:AD$69)=0,"-",SUMIF(Processwise_energy_distribution!$B$15:$B$68,$B15,Processwise_energy_distribution!AD$15:AD$69))</f>
        <v>21931</v>
      </c>
      <c r="AE15" s="398" t="str">
        <f>IF(SUMIF(Processwise_energy_distribution!$B$15:$B$68,$B15,Processwise_energy_distribution!AE$15:AE$69)=0,"-",SUMIF(Processwise_energy_distribution!$B$15:$B$68,$B15,Processwise_energy_distribution!AE$15:AE$69))</f>
        <v>-</v>
      </c>
      <c r="AF15" s="399">
        <f>IF(SUMIF(Processwise_energy_distribution!$B$15:$B$68,$B15,Processwise_energy_distribution!AF$15:AF$69)=0,"-",SUMIF(Processwise_energy_distribution!$B$15:$B$68,$B15,Processwise_energy_distribution!AF$15:AF$69))</f>
        <v>22841</v>
      </c>
      <c r="AG15" s="400">
        <f>IFERROR(AL15*'Energy &amp; GHG'!$X$22,"-")</f>
        <v>1157.7898926964347</v>
      </c>
      <c r="AH15" s="395">
        <f>IFERROR(AL15*'Energy &amp; GHG'!$Y$22,"-")</f>
        <v>19146.330910349603</v>
      </c>
      <c r="AI15" s="396">
        <f>IFERROR(AL15*'Energy &amp; GHG'!$Z$22,"-")</f>
        <v>519.87919695396329</v>
      </c>
      <c r="AJ15" s="398">
        <f>IF(SUMIF(Processwise_energy_distribution!$B$15:$B$68,$B15,Processwise_energy_distribution!AJ$15:AJ$69)=0,"-",SUMIF(Processwise_energy_distribution!$B$15:$B$68,$B15,Processwise_energy_distribution!AJ$15:AJ$69))</f>
        <v>20306</v>
      </c>
      <c r="AK15" s="398" t="str">
        <f>IF(SUMIF(Processwise_energy_distribution!$B$15:$B$68,$B15,Processwise_energy_distribution!AK$15:AK$69)=0,"-",SUMIF(Processwise_energy_distribution!$B$15:$B$68,$B15,Processwise_energy_distribution!AK$15:AK$69))</f>
        <v>-</v>
      </c>
      <c r="AL15" s="399">
        <f>IF(SUMIF(Processwise_energy_distribution!$B$15:$B$68,$B15,Processwise_energy_distribution!AL$15:AL$69)=0,"-",SUMIF(Processwise_energy_distribution!$B$15:$B$68,$B15,Processwise_energy_distribution!AL$15:AL$69))</f>
        <v>20824</v>
      </c>
      <c r="AM15" s="400">
        <f>IFERROR(AR15*'Energy &amp; GHG'!$X$23,"-")</f>
        <v>1909.055390161411</v>
      </c>
      <c r="AN15" s="395">
        <f>IFERROR(AR15*'Energy &amp; GHG'!$Y$23,"-")</f>
        <v>19662.745245762195</v>
      </c>
      <c r="AO15" s="396">
        <f>IFERROR(AR15*'Energy &amp; GHG'!$Z$23,"-")</f>
        <v>408.19936407639182</v>
      </c>
      <c r="AP15" s="398">
        <f>IF(SUMIF(Processwise_energy_distribution!$B$15:$B$68,$B15,Processwise_energy_distribution!AP$15:AP$69)=0,"-",SUMIF(Processwise_energy_distribution!$B$15:$B$68,$B15,Processwise_energy_distribution!AP$15:AP$69))</f>
        <v>35753</v>
      </c>
      <c r="AQ15" s="398" t="str">
        <f>IF(SUMIF(Processwise_energy_distribution!$B$15:$B$68,$B15,Processwise_energy_distribution!AQ$15:AQ$69)=0,"-",SUMIF(Processwise_energy_distribution!$B$15:$B$68,$B15,Processwise_energy_distribution!AQ$15:AQ$69))</f>
        <v>-</v>
      </c>
      <c r="AR15" s="399">
        <f>IF(SUMIF(Processwise_energy_distribution!$B$15:$B$68,$B15,Processwise_energy_distribution!AR$15:AR$69)=0,"-",SUMIF(Processwise_energy_distribution!$B$15:$B$68,$B15,Processwise_energy_distribution!AR$15:AR$69))</f>
        <v>21980</v>
      </c>
      <c r="AS15" s="400">
        <f>IFERROR(AX15*'Energy &amp; GHG'!$X$24,"-")</f>
        <v>480.38531954887219</v>
      </c>
      <c r="AT15" s="395">
        <f>IFERROR(AX15*'Energy &amp; GHG'!$Y$24,"-")</f>
        <v>20070.691748120302</v>
      </c>
      <c r="AU15" s="396">
        <f>IFERROR(AX15*'Energy &amp; GHG'!$Z$24,"-")</f>
        <v>751.92293233082705</v>
      </c>
      <c r="AV15" s="398">
        <f>IF(SUMIF(Processwise_energy_distribution!$B$15:$B$68,$B15,Processwise_energy_distribution!AV$15:AV$69)=0,"-",SUMIF(Processwise_energy_distribution!$B$15:$B$68,$B15,Processwise_energy_distribution!AV$15:AV$69))</f>
        <v>24453</v>
      </c>
      <c r="AW15" s="398" t="str">
        <f>IF(SUMIF(Processwise_energy_distribution!$B$15:$B$68,$B15,Processwise_energy_distribution!AW$15:AW$69)=0,"-",SUMIF(Processwise_energy_distribution!$B$15:$B$68,$B15,Processwise_energy_distribution!AW$15:AW$69))</f>
        <v>-</v>
      </c>
      <c r="AX15" s="399">
        <f>IF(SUMIF(Processwise_energy_distribution!$B$15:$B$68,$B15,Processwise_energy_distribution!AX$15:AX$69)=0,"-",SUMIF(Processwise_energy_distribution!$B$15:$B$68,$B15,Processwise_energy_distribution!AX$15:AX$69))</f>
        <v>21303</v>
      </c>
      <c r="AY15" s="400" t="str">
        <f>IFERROR(BD15*'Energy &amp; GHG'!$X$25,"-")</f>
        <v>-</v>
      </c>
      <c r="AZ15" s="395" t="str">
        <f>IFERROR(BD15*'Energy &amp; GHG'!$Y$25,"-")</f>
        <v>-</v>
      </c>
      <c r="BA15" s="396" t="str">
        <f>IFERROR(BD15*'Energy &amp; GHG'!$Z$25,"-")</f>
        <v>-</v>
      </c>
      <c r="BB15" s="398" t="str">
        <f>IF(SUMIF(Processwise_energy_distribution!$B$15:$B$68,$B15,Processwise_energy_distribution!BB$15:BB$69)=0,"-",SUMIF(Processwise_energy_distribution!$B$15:$B$68,$B15,Processwise_energy_distribution!BB$15:BB$69))</f>
        <v>-</v>
      </c>
      <c r="BC15" s="398" t="str">
        <f>IF(SUMIF(Processwise_energy_distribution!$B$15:$B$68,$B15,Processwise_energy_distribution!BC$15:BC$69)=0,"-",SUMIF(Processwise_energy_distribution!$B$15:$B$68,$B15,Processwise_energy_distribution!BC$15:BC$69))</f>
        <v>-</v>
      </c>
      <c r="BD15" s="399" t="str">
        <f>IF(SUMIF(Processwise_energy_distribution!$B$15:$B$68,$B15,Processwise_energy_distribution!BD$15:BD$69)=0,"-",SUMIF(Processwise_energy_distribution!$B$15:$B$68,$B15,Processwise_energy_distribution!BD$15:BD$69))</f>
        <v>-</v>
      </c>
      <c r="BE15" s="400" t="str">
        <f>IFERROR(BJ15*'Energy &amp; GHG'!$X$26,"-")</f>
        <v>-</v>
      </c>
      <c r="BF15" s="395" t="str">
        <f>IFERROR(BJ15*'Energy &amp; GHG'!$Y$26,"-")</f>
        <v>-</v>
      </c>
      <c r="BG15" s="396" t="str">
        <f>IFERROR(BJ15*'Energy &amp; GHG'!$Z$26,"-")</f>
        <v>-</v>
      </c>
      <c r="BH15" s="398" t="str">
        <f>IF(SUMIF(Processwise_energy_distribution!$B$15:$B$68,$B15,Processwise_energy_distribution!BH$15:BH$69)=0,"-",SUMIF(Processwise_energy_distribution!$B$15:$B$68,$B15,Processwise_energy_distribution!BH$15:BH$69))</f>
        <v>-</v>
      </c>
      <c r="BI15" s="398" t="str">
        <f>IF(SUMIF(Processwise_energy_distribution!$B$15:$B$68,$B15,Processwise_energy_distribution!BI$15:BI$69)=0,"-",SUMIF(Processwise_energy_distribution!$B$15:$B$68,$B15,Processwise_energy_distribution!BI$15:BI$69))</f>
        <v>-</v>
      </c>
      <c r="BJ15" s="399" t="str">
        <f>IF(SUMIF(Processwise_energy_distribution!$B$15:$B$68,$B15,Processwise_energy_distribution!BJ$15:BJ$69)=0,"-",SUMIF(Processwise_energy_distribution!$B$15:$B$68,$B15,Processwise_energy_distribution!BJ$15:BJ$69))</f>
        <v>-</v>
      </c>
      <c r="BK15" s="400" t="str">
        <f>IFERROR(BP15*'Energy &amp; GHG'!$X$27,"-")</f>
        <v>-</v>
      </c>
      <c r="BL15" s="395" t="str">
        <f>IFERROR(BP15*'Energy &amp; GHG'!$Y$27,"-")</f>
        <v>-</v>
      </c>
      <c r="BM15" s="396" t="str">
        <f>IFERROR(BP15*'Energy &amp; GHG'!$Z$27,"-")</f>
        <v>-</v>
      </c>
      <c r="BN15" s="398" t="str">
        <f>IF(SUMIF(Processwise_energy_distribution!$B$15:$B$68,$B15,Processwise_energy_distribution!BN$15:BN$69)=0,"-",SUMIF(Processwise_energy_distribution!$B$15:$B$68,$B15,Processwise_energy_distribution!BN$15:BN$69))</f>
        <v>-</v>
      </c>
      <c r="BO15" s="398" t="str">
        <f>IF(SUMIF(Processwise_energy_distribution!$B$15:$B$68,$B15,Processwise_energy_distribution!BO$15:BO$69)=0,"-",SUMIF(Processwise_energy_distribution!$B$15:$B$68,$B15,Processwise_energy_distribution!BO$15:BO$69))</f>
        <v>-</v>
      </c>
      <c r="BP15" s="399" t="str">
        <f>IF(SUMIF(Processwise_energy_distribution!$B$15:$B$68,$B15,Processwise_energy_distribution!BP$15:BP$69)=0,"-",SUMIF(Processwise_energy_distribution!$B$15:$B$68,$B15,Processwise_energy_distribution!BP$15:BP$69))</f>
        <v>-</v>
      </c>
      <c r="BQ15" s="400" t="str">
        <f>IFERROR(BV15*'Energy &amp; GHG'!$X$28,"-")</f>
        <v>-</v>
      </c>
      <c r="BR15" s="395" t="str">
        <f>IFERROR(BV15*'Energy &amp; GHG'!$Y$28,"-")</f>
        <v>-</v>
      </c>
      <c r="BS15" s="396" t="str">
        <f>IFERROR(BV15*'Energy &amp; GHG'!$Z$28,"-")</f>
        <v>-</v>
      </c>
      <c r="BT15" s="398" t="str">
        <f>IF(SUMIF(Processwise_energy_distribution!$B$15:$B$68,$B15,Processwise_energy_distribution!BT$15:BT$69)=0,"-",SUMIF(Processwise_energy_distribution!$B$15:$B$68,$B15,Processwise_energy_distribution!BT$15:BT$69))</f>
        <v>-</v>
      </c>
      <c r="BU15" s="398" t="str">
        <f>IF(SUMIF(Processwise_energy_distribution!$B$15:$B$68,$B15,Processwise_energy_distribution!BU$15:BU$69)=0,"-",SUMIF(Processwise_energy_distribution!$B$15:$B$68,$B15,Processwise_energy_distribution!BU$15:BU$69))</f>
        <v>-</v>
      </c>
      <c r="BV15" s="399" t="str">
        <f>IF(SUMIF(Processwise_energy_distribution!$B$15:$B$68,$B15,Processwise_energy_distribution!BV$15:BV$69)=0,"-",SUMIF(Processwise_energy_distribution!$B$15:$B$68,$B15,Processwise_energy_distribution!BV$15:BV$69))</f>
        <v>-</v>
      </c>
      <c r="BW15" s="402">
        <f t="shared" ref="BW15:CA15" si="0">IF(SUM(C15,I15,O15,U15,AA15,AG15,AM15,AS15,AY15,BE15,BK15,BQ15)=0,"-",SUM(C15,I15,O15,U15,AA15,AG15,AM15,AS15,AY15,BE15,BK15,BQ15))</f>
        <v>8056.3901120733981</v>
      </c>
      <c r="BX15" s="403">
        <f t="shared" si="0"/>
        <v>160650.59825622066</v>
      </c>
      <c r="BY15" s="404">
        <f t="shared" si="0"/>
        <v>2666.0116317059155</v>
      </c>
      <c r="BZ15" s="405">
        <f t="shared" si="0"/>
        <v>190603</v>
      </c>
      <c r="CA15" s="406" t="str">
        <f t="shared" si="0"/>
        <v>-</v>
      </c>
      <c r="CB15" s="407">
        <f t="shared" ref="CB15:CB53" si="1">IFERROR(SUM(BW15/$BW$54),"-")</f>
        <v>7.651102500007291E-2</v>
      </c>
      <c r="CC15" s="408">
        <f t="shared" ref="CC15:CC53" si="2">IFERROR(SUM(BX15/$BX$54),"-")</f>
        <v>7.7702467905384459E-2</v>
      </c>
      <c r="CD15" s="409">
        <f t="shared" ref="CD15:CD53" si="3">IFERROR(SUM(BY15/$BY$54),"-")</f>
        <v>7.3324089621810612E-2</v>
      </c>
      <c r="CE15" s="410">
        <f t="shared" ref="CE15:CE53" si="4">IFERROR(SUM(BZ15/$BZ$54),"-")</f>
        <v>9.8858477447810969E-2</v>
      </c>
      <c r="CF15" s="411" t="str">
        <f t="shared" ref="CF15:CF53" si="5">IFERROR(SUM(CA15/$CA$54),"-")</f>
        <v>-</v>
      </c>
      <c r="CG15" s="412"/>
      <c r="CH15" s="412"/>
      <c r="CI15" s="412"/>
      <c r="CJ15" s="412"/>
      <c r="CK15" s="412"/>
    </row>
    <row r="16" spans="1:89" ht="15">
      <c r="A16" s="1070">
        <v>2</v>
      </c>
      <c r="B16" s="1069" t="s">
        <v>252</v>
      </c>
      <c r="C16" s="418">
        <f>IFERROR(H16*'Energy &amp; GHG'!$X$17,"-")</f>
        <v>29.098329680296274</v>
      </c>
      <c r="D16" s="415">
        <f>IFERROR(H16*'Energy &amp; GHG'!$Y$17,"-")</f>
        <v>5417.8318595218298</v>
      </c>
      <c r="E16" s="416">
        <f>IFERROR(H16*'Energy &amp; GHG'!$Z$17,"-")</f>
        <v>53.069810797873679</v>
      </c>
      <c r="F16" s="397" t="str">
        <f>IF(SUMIF(Processwise_energy_distribution!$B$15:$B$68,$B16,Processwise_energy_distribution!F$15:F$69)=0,"-",SUMIF(Processwise_energy_distribution!$B$15:$B$68,$B16,Processwise_energy_distribution!F$15:F$69))</f>
        <v>-</v>
      </c>
      <c r="G16" s="397" t="str">
        <f>IF(SUMIF(Processwise_energy_distribution!$B$15:$B$68,$B16,Processwise_energy_distribution!G$15:G$69)=0,"-",SUMIF(Processwise_energy_distribution!$B$15:$B$68,$B16,Processwise_energy_distribution!G$15:G$69))</f>
        <v>-</v>
      </c>
      <c r="H16" s="417">
        <f>IF(SUMIF(Processwise_energy_distribution!$B$15:$B$68,$B16,Processwise_energy_distribution!H$15:H$69)=0,"-",SUMIF(Processwise_energy_distribution!$B$15:$B$68,$B16,Processwise_energy_distribution!H$15:H$69))</f>
        <v>5500</v>
      </c>
      <c r="I16" s="418">
        <f>IFERROR(N16*'Energy &amp; GHG'!$X$18,"-")</f>
        <v>168.94666447661729</v>
      </c>
      <c r="J16" s="415">
        <f>IFERROR(N16*'Energy &amp; GHG'!$Y$18,"-")</f>
        <v>4797.3813267006126</v>
      </c>
      <c r="K16" s="416">
        <f>IFERROR(N16*'Energy &amp; GHG'!$Z$18,"-")</f>
        <v>33.672008822770259</v>
      </c>
      <c r="L16" s="397" t="str">
        <f>IF(SUMIF(Processwise_energy_distribution!$B$15:$B$68,$B16,Processwise_energy_distribution!L$15:L$69)=0,"-",SUMIF(Processwise_energy_distribution!$B$15:$B$68,$B16,Processwise_energy_distribution!L$15:L$69))</f>
        <v>-</v>
      </c>
      <c r="M16" s="397" t="str">
        <f>IF(SUMIF(Processwise_energy_distribution!$B$15:$B$68,$B16,Processwise_energy_distribution!M$15:M$69)=0,"-",SUMIF(Processwise_energy_distribution!$B$15:$B$68,$B16,Processwise_energy_distribution!M$15:M$69))</f>
        <v>-</v>
      </c>
      <c r="N16" s="417">
        <f>IF(SUMIF(Processwise_energy_distribution!$B$15:$B$68,$B16,Processwise_energy_distribution!N$15:N$69)=0,"-",SUMIF(Processwise_energy_distribution!$B$15:$B$68,$B16,Processwise_energy_distribution!N$15:N$69))</f>
        <v>5000</v>
      </c>
      <c r="O16" s="418">
        <f>IFERROR(T16*'Energy &amp; GHG'!$X$19,"-")</f>
        <v>32.810773967612285</v>
      </c>
      <c r="P16" s="415">
        <f>IFERROR(T16*'Energy &amp; GHG'!$Y$19,"-")</f>
        <v>4942.8631865936495</v>
      </c>
      <c r="Q16" s="416">
        <f>IFERROR(T16*'Energy &amp; GHG'!$Z$19,"-")</f>
        <v>24.326039438738334</v>
      </c>
      <c r="R16" s="397" t="str">
        <f>IF(SUMIF(Processwise_energy_distribution!$B$15:$B$68,$B16,Processwise_energy_distribution!R$15:R$69)=0,"-",SUMIF(Processwise_energy_distribution!$B$15:$B$68,$B16,Processwise_energy_distribution!R$15:R$69))</f>
        <v>-</v>
      </c>
      <c r="S16" s="397" t="str">
        <f>IF(SUMIF(Processwise_energy_distribution!$B$15:$B$68,$B16,Processwise_energy_distribution!S$15:S$69)=0,"-",SUMIF(Processwise_energy_distribution!$B$15:$B$68,$B16,Processwise_energy_distribution!S$15:S$69))</f>
        <v>-</v>
      </c>
      <c r="T16" s="417">
        <f>IF(SUMIF(Processwise_energy_distribution!$B$15:$B$68,$B16,Processwise_energy_distribution!T$15:T$69)=0,"-",SUMIF(Processwise_energy_distribution!$B$15:$B$68,$B16,Processwise_energy_distribution!T$15:T$69))</f>
        <v>5000</v>
      </c>
      <c r="U16" s="418">
        <f>IFERROR(Z16*'Energy &amp; GHG'!$X$20,"-")</f>
        <v>444.0360883032597</v>
      </c>
      <c r="V16" s="415">
        <f>IFERROR(Z16*'Energy &amp; GHG'!$Y$20,"-")</f>
        <v>4516.8764442696292</v>
      </c>
      <c r="W16" s="416">
        <f>IFERROR(Z16*'Energy &amp; GHG'!$Z$20,"-")</f>
        <v>39.087467427110475</v>
      </c>
      <c r="X16" s="397" t="str">
        <f>IF(SUMIF(Processwise_energy_distribution!$B$15:$B$68,$B16,Processwise_energy_distribution!X$15:X$69)=0,"-",SUMIF(Processwise_energy_distribution!$B$15:$B$68,$B16,Processwise_energy_distribution!X$15:X$69))</f>
        <v>-</v>
      </c>
      <c r="Y16" s="397" t="str">
        <f>IF(SUMIF(Processwise_energy_distribution!$B$15:$B$68,$B16,Processwise_energy_distribution!Y$15:Y$69)=0,"-",SUMIF(Processwise_energy_distribution!$B$15:$B$68,$B16,Processwise_energy_distribution!Y$15:Y$69))</f>
        <v>-</v>
      </c>
      <c r="Z16" s="417">
        <f>IF(SUMIF(Processwise_energy_distribution!$B$15:$B$68,$B16,Processwise_energy_distribution!Z$15:Z$69)=0,"-",SUMIF(Processwise_energy_distribution!$B$15:$B$68,$B16,Processwise_energy_distribution!Z$15:Z$69))</f>
        <v>5000</v>
      </c>
      <c r="AA16" s="418">
        <f>IFERROR(AF16*'Energy &amp; GHG'!$X$21,"-")</f>
        <v>349.50951866323055</v>
      </c>
      <c r="AB16" s="415">
        <f>IFERROR(AF16*'Energy &amp; GHG'!$Y$21,"-")</f>
        <v>4567.7737135256466</v>
      </c>
      <c r="AC16" s="416">
        <f>IFERROR(AF16*'Energy &amp; GHG'!$Z$21,"-")</f>
        <v>82.71676781112312</v>
      </c>
      <c r="AD16" s="397" t="str">
        <f>IF(SUMIF(Processwise_energy_distribution!$B$15:$B$68,$B16,Processwise_energy_distribution!AD$15:AD$69)=0,"-",SUMIF(Processwise_energy_distribution!$B$15:$B$68,$B16,Processwise_energy_distribution!AD$15:AD$69))</f>
        <v>-</v>
      </c>
      <c r="AE16" s="397" t="str">
        <f>IF(SUMIF(Processwise_energy_distribution!$B$15:$B$68,$B16,Processwise_energy_distribution!AE$15:AE$69)=0,"-",SUMIF(Processwise_energy_distribution!$B$15:$B$68,$B16,Processwise_energy_distribution!AE$15:AE$69))</f>
        <v>-</v>
      </c>
      <c r="AF16" s="417">
        <f>IF(SUMIF(Processwise_energy_distribution!$B$15:$B$68,$B16,Processwise_energy_distribution!AF$15:AF$69)=0,"-",SUMIF(Processwise_energy_distribution!$B$15:$B$68,$B16,Processwise_energy_distribution!AF$15:AF$69))</f>
        <v>5000</v>
      </c>
      <c r="AG16" s="418">
        <f>IFERROR(AL16*'Energy &amp; GHG'!$X$22,"-")</f>
        <v>315.63451886465901</v>
      </c>
      <c r="AH16" s="415">
        <f>IFERROR(AL16*'Energy &amp; GHG'!$Y$22,"-")</f>
        <v>5219.636985115957</v>
      </c>
      <c r="AI16" s="416">
        <f>IFERROR(AL16*'Energy &amp; GHG'!$Z$22,"-")</f>
        <v>141.72849601938387</v>
      </c>
      <c r="AJ16" s="397" t="str">
        <f>IF(SUMIF(Processwise_energy_distribution!$B$15:$B$68,$B16,Processwise_energy_distribution!AJ$15:AJ$69)=0,"-",SUMIF(Processwise_energy_distribution!$B$15:$B$68,$B16,Processwise_energy_distribution!AJ$15:AJ$69))</f>
        <v>-</v>
      </c>
      <c r="AK16" s="397" t="str">
        <f>IF(SUMIF(Processwise_energy_distribution!$B$15:$B$68,$B16,Processwise_energy_distribution!AK$15:AK$69)=0,"-",SUMIF(Processwise_energy_distribution!$B$15:$B$68,$B16,Processwise_energy_distribution!AK$15:AK$69))</f>
        <v>-</v>
      </c>
      <c r="AL16" s="417">
        <f>IF(SUMIF(Processwise_energy_distribution!$B$15:$B$68,$B16,Processwise_energy_distribution!AL$15:AL$69)=0,"-",SUMIF(Processwise_energy_distribution!$B$15:$B$68,$B16,Processwise_energy_distribution!AL$15:AL$69))</f>
        <v>5677</v>
      </c>
      <c r="AM16" s="418">
        <f>IFERROR(AR16*'Energy &amp; GHG'!$X$23,"-")</f>
        <v>503.75437956943512</v>
      </c>
      <c r="AN16" s="415">
        <f>IFERROR(AR16*'Energy &amp; GHG'!$Y$23,"-")</f>
        <v>5188.5315025214168</v>
      </c>
      <c r="AO16" s="416">
        <f>IFERROR(AR16*'Energy &amp; GHG'!$Z$23,"-")</f>
        <v>107.71411790914797</v>
      </c>
      <c r="AP16" s="397" t="str">
        <f>IF(SUMIF(Processwise_energy_distribution!$B$15:$B$68,$B16,Processwise_energy_distribution!AP$15:AP$69)=0,"-",SUMIF(Processwise_energy_distribution!$B$15:$B$68,$B16,Processwise_energy_distribution!AP$15:AP$69))</f>
        <v>-</v>
      </c>
      <c r="AQ16" s="397" t="str">
        <f>IF(SUMIF(Processwise_energy_distribution!$B$15:$B$68,$B16,Processwise_energy_distribution!AQ$15:AQ$69)=0,"-",SUMIF(Processwise_energy_distribution!$B$15:$B$68,$B16,Processwise_energy_distribution!AQ$15:AQ$69))</f>
        <v>-</v>
      </c>
      <c r="AR16" s="417">
        <f>IF(SUMIF(Processwise_energy_distribution!$B$15:$B$68,$B16,Processwise_energy_distribution!AR$15:AR$69)=0,"-",SUMIF(Processwise_energy_distribution!$B$15:$B$68,$B16,Processwise_energy_distribution!AR$15:AR$69))</f>
        <v>5800</v>
      </c>
      <c r="AS16" s="418">
        <f>IFERROR(AX16*'Energy &amp; GHG'!$X$24,"-")</f>
        <v>663.35703634085212</v>
      </c>
      <c r="AT16" s="415">
        <f>IFERROR(AX16*'Energy &amp; GHG'!$Y$24,"-")</f>
        <v>27715.323623642438</v>
      </c>
      <c r="AU16" s="416">
        <f>IFERROR(AX16*'Energy &amp; GHG'!$Z$24,"-")</f>
        <v>1038.3193400167083</v>
      </c>
      <c r="AV16" s="397" t="str">
        <f>IF(SUMIF(Processwise_energy_distribution!$B$15:$B$68,$B16,Processwise_energy_distribution!AV$15:AV$69)=0,"-",SUMIF(Processwise_energy_distribution!$B$15:$B$68,$B16,Processwise_energy_distribution!AV$15:AV$69))</f>
        <v>-</v>
      </c>
      <c r="AW16" s="397" t="str">
        <f>IF(SUMIF(Processwise_energy_distribution!$B$15:$B$68,$B16,Processwise_energy_distribution!AW$15:AW$69)=0,"-",SUMIF(Processwise_energy_distribution!$B$15:$B$68,$B16,Processwise_energy_distribution!AW$15:AW$69))</f>
        <v>-</v>
      </c>
      <c r="AX16" s="417">
        <f>IF(SUMIF(Processwise_energy_distribution!$B$15:$B$68,$B16,Processwise_energy_distribution!AX$15:AX$69)=0,"-",SUMIF(Processwise_energy_distribution!$B$15:$B$68,$B16,Processwise_energy_distribution!AX$15:AX$69))</f>
        <v>29417</v>
      </c>
      <c r="AY16" s="418" t="str">
        <f>IFERROR(BD16*'Energy &amp; GHG'!$X$25,"-")</f>
        <v>-</v>
      </c>
      <c r="AZ16" s="415" t="str">
        <f>IFERROR(BD16*'Energy &amp; GHG'!$Y$25,"-")</f>
        <v>-</v>
      </c>
      <c r="BA16" s="416" t="str">
        <f>IFERROR(BD16*'Energy &amp; GHG'!$Z$25,"-")</f>
        <v>-</v>
      </c>
      <c r="BB16" s="397" t="str">
        <f>IF(SUMIF(Processwise_energy_distribution!$B$15:$B$68,$B16,Processwise_energy_distribution!BB$15:BB$69)=0,"-",SUMIF(Processwise_energy_distribution!$B$15:$B$68,$B16,Processwise_energy_distribution!BB$15:BB$69))</f>
        <v>-</v>
      </c>
      <c r="BC16" s="397" t="str">
        <f>IF(SUMIF(Processwise_energy_distribution!$B$15:$B$68,$B16,Processwise_energy_distribution!BC$15:BC$69)=0,"-",SUMIF(Processwise_energy_distribution!$B$15:$B$68,$B16,Processwise_energy_distribution!BC$15:BC$69))</f>
        <v>-</v>
      </c>
      <c r="BD16" s="417" t="str">
        <f>IF(SUMIF(Processwise_energy_distribution!$B$15:$B$68,$B16,Processwise_energy_distribution!BD$15:BD$69)=0,"-",SUMIF(Processwise_energy_distribution!$B$15:$B$68,$B16,Processwise_energy_distribution!BD$15:BD$69))</f>
        <v>-</v>
      </c>
      <c r="BE16" s="418" t="str">
        <f>IFERROR(BJ16*'Energy &amp; GHG'!$X$26,"-")</f>
        <v>-</v>
      </c>
      <c r="BF16" s="415" t="str">
        <f>IFERROR(BJ16*'Energy &amp; GHG'!$Y$26,"-")</f>
        <v>-</v>
      </c>
      <c r="BG16" s="416" t="str">
        <f>IFERROR(BJ16*'Energy &amp; GHG'!$Z$26,"-")</f>
        <v>-</v>
      </c>
      <c r="BH16" s="397" t="str">
        <f>IF(SUMIF(Processwise_energy_distribution!$B$15:$B$68,$B16,Processwise_energy_distribution!BH$15:BH$69)=0,"-",SUMIF(Processwise_energy_distribution!$B$15:$B$68,$B16,Processwise_energy_distribution!BH$15:BH$69))</f>
        <v>-</v>
      </c>
      <c r="BI16" s="397" t="str">
        <f>IF(SUMIF(Processwise_energy_distribution!$B$15:$B$68,$B16,Processwise_energy_distribution!BI$15:BI$69)=0,"-",SUMIF(Processwise_energy_distribution!$B$15:$B$68,$B16,Processwise_energy_distribution!BI$15:BI$69))</f>
        <v>-</v>
      </c>
      <c r="BJ16" s="417" t="str">
        <f>IF(SUMIF(Processwise_energy_distribution!$B$15:$B$68,$B16,Processwise_energy_distribution!BJ$15:BJ$69)=0,"-",SUMIF(Processwise_energy_distribution!$B$15:$B$68,$B16,Processwise_energy_distribution!BJ$15:BJ$69))</f>
        <v>-</v>
      </c>
      <c r="BK16" s="418" t="str">
        <f>IFERROR(BP16*'Energy &amp; GHG'!$X$27,"-")</f>
        <v>-</v>
      </c>
      <c r="BL16" s="415" t="str">
        <f>IFERROR(BP16*'Energy &amp; GHG'!$Y$27,"-")</f>
        <v>-</v>
      </c>
      <c r="BM16" s="416" t="str">
        <f>IFERROR(BP16*'Energy &amp; GHG'!$Z$27,"-")</f>
        <v>-</v>
      </c>
      <c r="BN16" s="397" t="str">
        <f>IF(SUMIF(Processwise_energy_distribution!$B$15:$B$68,$B16,Processwise_energy_distribution!BN$15:BN$69)=0,"-",SUMIF(Processwise_energy_distribution!$B$15:$B$68,$B16,Processwise_energy_distribution!BN$15:BN$69))</f>
        <v>-</v>
      </c>
      <c r="BO16" s="397" t="str">
        <f>IF(SUMIF(Processwise_energy_distribution!$B$15:$B$68,$B16,Processwise_energy_distribution!BO$15:BO$69)=0,"-",SUMIF(Processwise_energy_distribution!$B$15:$B$68,$B16,Processwise_energy_distribution!BO$15:BO$69))</f>
        <v>-</v>
      </c>
      <c r="BP16" s="417" t="str">
        <f>IF(SUMIF(Processwise_energy_distribution!$B$15:$B$68,$B16,Processwise_energy_distribution!BP$15:BP$69)=0,"-",SUMIF(Processwise_energy_distribution!$B$15:$B$68,$B16,Processwise_energy_distribution!BP$15:BP$69))</f>
        <v>-</v>
      </c>
      <c r="BQ16" s="418" t="str">
        <f>IFERROR(BV16*'Energy &amp; GHG'!$X$28,"-")</f>
        <v>-</v>
      </c>
      <c r="BR16" s="415" t="str">
        <f>IFERROR(BV16*'Energy &amp; GHG'!$Y$28,"-")</f>
        <v>-</v>
      </c>
      <c r="BS16" s="416" t="str">
        <f>IFERROR(BV16*'Energy &amp; GHG'!$Z$28,"-")</f>
        <v>-</v>
      </c>
      <c r="BT16" s="397" t="str">
        <f>IF(SUMIF(Processwise_energy_distribution!$B$15:$B$68,$B16,Processwise_energy_distribution!BT$15:BT$69)=0,"-",SUMIF(Processwise_energy_distribution!$B$15:$B$68,$B16,Processwise_energy_distribution!BT$15:BT$69))</f>
        <v>-</v>
      </c>
      <c r="BU16" s="397" t="str">
        <f>IF(SUMIF(Processwise_energy_distribution!$B$15:$B$68,$B16,Processwise_energy_distribution!BU$15:BU$69)=0,"-",SUMIF(Processwise_energy_distribution!$B$15:$B$68,$B16,Processwise_energy_distribution!BU$15:BU$69))</f>
        <v>-</v>
      </c>
      <c r="BV16" s="417" t="str">
        <f>IF(SUMIF(Processwise_energy_distribution!$B$15:$B$68,$B16,Processwise_energy_distribution!BV$15:BV$69)=0,"-",SUMIF(Processwise_energy_distribution!$B$15:$B$68,$B16,Processwise_energy_distribution!BV$15:BV$69))</f>
        <v>-</v>
      </c>
      <c r="BW16" s="418">
        <f t="shared" ref="BW16:CA16" si="6">IF(SUM(C16,I16,O16,U16,AA16,AG16,AM16,AS16,AY16,BE16,BK16,BQ16)=0,"-",SUM(C16,I16,O16,U16,AA16,AG16,AM16,AS16,AY16,BE16,BK16,BQ16))</f>
        <v>2507.1473098659626</v>
      </c>
      <c r="BX16" s="415">
        <f t="shared" si="6"/>
        <v>62366.218641891173</v>
      </c>
      <c r="BY16" s="416">
        <f t="shared" si="6"/>
        <v>1520.6340482428559</v>
      </c>
      <c r="BZ16" s="420" t="str">
        <f t="shared" si="6"/>
        <v>-</v>
      </c>
      <c r="CA16" s="421" t="str">
        <f t="shared" si="6"/>
        <v>-</v>
      </c>
      <c r="CB16" s="422">
        <f t="shared" si="1"/>
        <v>2.381021870037673E-2</v>
      </c>
      <c r="CC16" s="423">
        <f t="shared" si="2"/>
        <v>3.0164899197405216E-2</v>
      </c>
      <c r="CD16" s="424">
        <f t="shared" si="3"/>
        <v>4.1822438397986397E-2</v>
      </c>
      <c r="CE16" s="425" t="str">
        <f t="shared" si="4"/>
        <v>-</v>
      </c>
      <c r="CF16" s="426" t="str">
        <f t="shared" si="5"/>
        <v>-</v>
      </c>
      <c r="CG16" s="412"/>
      <c r="CH16" s="412"/>
      <c r="CI16" s="412"/>
      <c r="CJ16" s="412"/>
      <c r="CK16" s="412"/>
    </row>
    <row r="17" spans="1:89" ht="15">
      <c r="A17" s="1070">
        <v>3</v>
      </c>
      <c r="B17" s="1069" t="s">
        <v>147</v>
      </c>
      <c r="C17" s="418">
        <f>IFERROR(H17*'Energy &amp; GHG'!$X$17,"-")</f>
        <v>476.87929861688457</v>
      </c>
      <c r="D17" s="415">
        <f>IFERROR(H17*'Energy &amp; GHG'!$Y$17,"-")</f>
        <v>88790.383694858028</v>
      </c>
      <c r="E17" s="416">
        <f>IFERROR(H17*'Energy &amp; GHG'!$Z$17,"-")</f>
        <v>869.73700652508001</v>
      </c>
      <c r="F17" s="397" t="str">
        <f>IF(SUMIF(Processwise_energy_distribution!$B$15:$B$68,$B17,Processwise_energy_distribution!F$15:F$69)=0,"-",SUMIF(Processwise_energy_distribution!$B$15:$B$68,$B17,Processwise_energy_distribution!F$15:F$69))</f>
        <v>-</v>
      </c>
      <c r="G17" s="397" t="str">
        <f>IF(SUMIF(Processwise_energy_distribution!$B$15:$B$68,$B17,Processwise_energy_distribution!G$15:G$69)=0,"-",SUMIF(Processwise_energy_distribution!$B$15:$B$68,$B17,Processwise_energy_distribution!G$15:G$69))</f>
        <v>-</v>
      </c>
      <c r="H17" s="417">
        <f>IF(SUMIF(Processwise_energy_distribution!$B$15:$B$68,$B17,Processwise_energy_distribution!H$15:H$69)=0,"-",SUMIF(Processwise_energy_distribution!$B$15:$B$68,$B17,Processwise_energy_distribution!H$15:H$69))</f>
        <v>90137</v>
      </c>
      <c r="I17" s="418">
        <f>IFERROR(N17*'Energy &amp; GHG'!$X$18,"-")</f>
        <v>2047.464626792125</v>
      </c>
      <c r="J17" s="415">
        <f>IFERROR(N17*'Energy &amp; GHG'!$Y$18,"-")</f>
        <v>58139.464298284722</v>
      </c>
      <c r="K17" s="416">
        <f>IFERROR(N17*'Energy &amp; GHG'!$Z$18,"-")</f>
        <v>408.07107492315271</v>
      </c>
      <c r="L17" s="397" t="str">
        <f>IF(SUMIF(Processwise_energy_distribution!$B$15:$B$68,$B17,Processwise_energy_distribution!L$15:L$69)=0,"-",SUMIF(Processwise_energy_distribution!$B$15:$B$68,$B17,Processwise_energy_distribution!L$15:L$69))</f>
        <v>-</v>
      </c>
      <c r="M17" s="397" t="str">
        <f>IF(SUMIF(Processwise_energy_distribution!$B$15:$B$68,$B17,Processwise_energy_distribution!M$15:M$69)=0,"-",SUMIF(Processwise_energy_distribution!$B$15:$B$68,$B17,Processwise_energy_distribution!M$15:M$69))</f>
        <v>-</v>
      </c>
      <c r="N17" s="417">
        <f>IF(SUMIF(Processwise_energy_distribution!$B$15:$B$68,$B17,Processwise_energy_distribution!N$15:N$69)=0,"-",SUMIF(Processwise_energy_distribution!$B$15:$B$68,$B17,Processwise_energy_distribution!N$15:N$69))</f>
        <v>60595</v>
      </c>
      <c r="O17" s="418">
        <f>IFERROR(T17*'Energy &amp; GHG'!$X$19,"-")</f>
        <v>629.27783392483605</v>
      </c>
      <c r="P17" s="415">
        <f>IFERROR(T17*'Energy &amp; GHG'!$Y$19,"-")</f>
        <v>94799.17305567961</v>
      </c>
      <c r="Q17" s="416">
        <f>IFERROR(T17*'Energy &amp; GHG'!$Z$19,"-")</f>
        <v>466.54911039556254</v>
      </c>
      <c r="R17" s="397" t="str">
        <f>IF(SUMIF(Processwise_energy_distribution!$B$15:$B$68,$B17,Processwise_energy_distribution!R$15:R$69)=0,"-",SUMIF(Processwise_energy_distribution!$B$15:$B$68,$B17,Processwise_energy_distribution!R$15:R$69))</f>
        <v>-</v>
      </c>
      <c r="S17" s="397" t="str">
        <f>IF(SUMIF(Processwise_energy_distribution!$B$15:$B$68,$B17,Processwise_energy_distribution!S$15:S$69)=0,"-",SUMIF(Processwise_energy_distribution!$B$15:$B$68,$B17,Processwise_energy_distribution!S$15:S$69))</f>
        <v>-</v>
      </c>
      <c r="T17" s="417">
        <f>IF(SUMIF(Processwise_energy_distribution!$B$15:$B$68,$B17,Processwise_energy_distribution!T$15:T$69)=0,"-",SUMIF(Processwise_energy_distribution!$B$15:$B$68,$B17,Processwise_energy_distribution!T$15:T$69))</f>
        <v>95895</v>
      </c>
      <c r="U17" s="418">
        <f>IFERROR(Z17*'Energy &amp; GHG'!$X$20,"-")</f>
        <v>7475.1699321500564</v>
      </c>
      <c r="V17" s="415">
        <f>IFERROR(Z17*'Energy &amp; GHG'!$Y$20,"-")</f>
        <v>76039.808188701514</v>
      </c>
      <c r="W17" s="416">
        <f>IFERROR(Z17*'Energy &amp; GHG'!$Z$20,"-")</f>
        <v>658.02187914843398</v>
      </c>
      <c r="X17" s="397" t="str">
        <f>IF(SUMIF(Processwise_energy_distribution!$B$15:$B$68,$B17,Processwise_energy_distribution!X$15:X$69)=0,"-",SUMIF(Processwise_energy_distribution!$B$15:$B$68,$B17,Processwise_energy_distribution!X$15:X$69))</f>
        <v>-</v>
      </c>
      <c r="Y17" s="397" t="str">
        <f>IF(SUMIF(Processwise_energy_distribution!$B$15:$B$68,$B17,Processwise_energy_distribution!Y$15:Y$69)=0,"-",SUMIF(Processwise_energy_distribution!$B$15:$B$68,$B17,Processwise_energy_distribution!Y$15:Y$69))</f>
        <v>-</v>
      </c>
      <c r="Z17" s="417">
        <f>IF(SUMIF(Processwise_energy_distribution!$B$15:$B$68,$B17,Processwise_energy_distribution!Z$15:Z$69)=0,"-",SUMIF(Processwise_energy_distribution!$B$15:$B$68,$B17,Processwise_energy_distribution!Z$15:Z$69))</f>
        <v>84173</v>
      </c>
      <c r="AA17" s="418">
        <f>IFERROR(AF17*'Energy &amp; GHG'!$X$21,"-")</f>
        <v>6652.7738839471285</v>
      </c>
      <c r="AB17" s="415">
        <f>IFERROR(AF17*'Energy &amp; GHG'!$Y$21,"-")</f>
        <v>86945.745527475272</v>
      </c>
      <c r="AC17" s="416">
        <f>IFERROR(AF17*'Energy &amp; GHG'!$Z$21,"-")</f>
        <v>1574.4805885776043</v>
      </c>
      <c r="AD17" s="397" t="str">
        <f>IF(SUMIF(Processwise_energy_distribution!$B$15:$B$68,$B17,Processwise_energy_distribution!AD$15:AD$69)=0,"-",SUMIF(Processwise_energy_distribution!$B$15:$B$68,$B17,Processwise_energy_distribution!AD$15:AD$69))</f>
        <v>-</v>
      </c>
      <c r="AE17" s="397" t="str">
        <f>IF(SUMIF(Processwise_energy_distribution!$B$15:$B$68,$B17,Processwise_energy_distribution!AE$15:AE$69)=0,"-",SUMIF(Processwise_energy_distribution!$B$15:$B$68,$B17,Processwise_energy_distribution!AE$15:AE$69))</f>
        <v>-</v>
      </c>
      <c r="AF17" s="417">
        <f>IF(SUMIF(Processwise_energy_distribution!$B$15:$B$68,$B17,Processwise_energy_distribution!AF$15:AF$69)=0,"-",SUMIF(Processwise_energy_distribution!$B$15:$B$68,$B17,Processwise_energy_distribution!AF$15:AF$69))</f>
        <v>95173</v>
      </c>
      <c r="AG17" s="418">
        <f>IFERROR(AL17*'Energy &amp; GHG'!$X$22,"-")</f>
        <v>5848.7737971616471</v>
      </c>
      <c r="AH17" s="415">
        <f>IFERROR(AL17*'Energy &amp; GHG'!$Y$22,"-")</f>
        <v>96720.967462789893</v>
      </c>
      <c r="AI17" s="416">
        <f>IFERROR(AL17*'Energy &amp; GHG'!$Z$22,"-")</f>
        <v>2626.2587400484595</v>
      </c>
      <c r="AJ17" s="397" t="str">
        <f>IF(SUMIF(Processwise_energy_distribution!$B$15:$B$68,$B17,Processwise_energy_distribution!AJ$15:AJ$69)=0,"-",SUMIF(Processwise_energy_distribution!$B$15:$B$68,$B17,Processwise_energy_distribution!AJ$15:AJ$69))</f>
        <v>-</v>
      </c>
      <c r="AK17" s="397" t="str">
        <f>IF(SUMIF(Processwise_energy_distribution!$B$15:$B$68,$B17,Processwise_energy_distribution!AK$15:AK$69)=0,"-",SUMIF(Processwise_energy_distribution!$B$15:$B$68,$B17,Processwise_energy_distribution!AK$15:AK$69))</f>
        <v>-</v>
      </c>
      <c r="AL17" s="417">
        <f>IF(SUMIF(Processwise_energy_distribution!$B$15:$B$68,$B17,Processwise_energy_distribution!AL$15:AL$69)=0,"-",SUMIF(Processwise_energy_distribution!$B$15:$B$68,$B17,Processwise_energy_distribution!AL$15:AL$69))</f>
        <v>105196</v>
      </c>
      <c r="AM17" s="418">
        <f>IFERROR(AR17*'Energy &amp; GHG'!$X$23,"-")</f>
        <v>8555.3127407497414</v>
      </c>
      <c r="AN17" s="415">
        <f>IFERROR(AR17*'Energy &amp; GHG'!$Y$23,"-")</f>
        <v>88117.367251959411</v>
      </c>
      <c r="AO17" s="416">
        <f>IFERROR(AR17*'Energy &amp; GHG'!$Z$23,"-")</f>
        <v>1829.3200072908437</v>
      </c>
      <c r="AP17" s="397" t="str">
        <f>IF(SUMIF(Processwise_energy_distribution!$B$15:$B$68,$B17,Processwise_energy_distribution!AP$15:AP$69)=0,"-",SUMIF(Processwise_energy_distribution!$B$15:$B$68,$B17,Processwise_energy_distribution!AP$15:AP$69))</f>
        <v>-</v>
      </c>
      <c r="AQ17" s="397" t="str">
        <f>IF(SUMIF(Processwise_energy_distribution!$B$15:$B$68,$B17,Processwise_energy_distribution!AQ$15:AQ$69)=0,"-",SUMIF(Processwise_energy_distribution!$B$15:$B$68,$B17,Processwise_energy_distribution!AQ$15:AQ$69))</f>
        <v>-</v>
      </c>
      <c r="AR17" s="417">
        <f>IF(SUMIF(Processwise_energy_distribution!$B$15:$B$68,$B17,Processwise_energy_distribution!AR$15:AR$69)=0,"-",SUMIF(Processwise_energy_distribution!$B$15:$B$68,$B17,Processwise_energy_distribution!AR$15:AR$69))</f>
        <v>98502</v>
      </c>
      <c r="AS17" s="418">
        <f>IFERROR(AX17*'Energy &amp; GHG'!$X$24,"-")</f>
        <v>2033.2545989974938</v>
      </c>
      <c r="AT17" s="415">
        <f>IFERROR(AX17*'Energy &amp; GHG'!$Y$24,"-")</f>
        <v>84950.19444026734</v>
      </c>
      <c r="AU17" s="416">
        <f>IFERROR(AX17*'Energy &amp; GHG'!$Z$24,"-")</f>
        <v>3182.550960735171</v>
      </c>
      <c r="AV17" s="397" t="str">
        <f>IF(SUMIF(Processwise_energy_distribution!$B$15:$B$68,$B17,Processwise_energy_distribution!AV$15:AV$69)=0,"-",SUMIF(Processwise_energy_distribution!$B$15:$B$68,$B17,Processwise_energy_distribution!AV$15:AV$69))</f>
        <v>-</v>
      </c>
      <c r="AW17" s="397" t="str">
        <f>IF(SUMIF(Processwise_energy_distribution!$B$15:$B$68,$B17,Processwise_energy_distribution!AW$15:AW$69)=0,"-",SUMIF(Processwise_energy_distribution!$B$15:$B$68,$B17,Processwise_energy_distribution!AW$15:AW$69))</f>
        <v>-</v>
      </c>
      <c r="AX17" s="417">
        <f>IF(SUMIF(Processwise_energy_distribution!$B$15:$B$68,$B17,Processwise_energy_distribution!AX$15:AX$69)=0,"-",SUMIF(Processwise_energy_distribution!$B$15:$B$68,$B17,Processwise_energy_distribution!AX$15:AX$69))</f>
        <v>90166</v>
      </c>
      <c r="AY17" s="418" t="str">
        <f>IFERROR(BD17*'Energy &amp; GHG'!$X$25,"-")</f>
        <v>-</v>
      </c>
      <c r="AZ17" s="415" t="str">
        <f>IFERROR(BD17*'Energy &amp; GHG'!$Y$25,"-")</f>
        <v>-</v>
      </c>
      <c r="BA17" s="416" t="str">
        <f>IFERROR(BD17*'Energy &amp; GHG'!$Z$25,"-")</f>
        <v>-</v>
      </c>
      <c r="BB17" s="397" t="str">
        <f>IF(SUMIF(Processwise_energy_distribution!$B$15:$B$68,$B17,Processwise_energy_distribution!BB$15:BB$69)=0,"-",SUMIF(Processwise_energy_distribution!$B$15:$B$68,$B17,Processwise_energy_distribution!BB$15:BB$69))</f>
        <v>-</v>
      </c>
      <c r="BC17" s="397" t="str">
        <f>IF(SUMIF(Processwise_energy_distribution!$B$15:$B$68,$B17,Processwise_energy_distribution!BC$15:BC$69)=0,"-",SUMIF(Processwise_energy_distribution!$B$15:$B$68,$B17,Processwise_energy_distribution!BC$15:BC$69))</f>
        <v>-</v>
      </c>
      <c r="BD17" s="417" t="str">
        <f>IF(SUMIF(Processwise_energy_distribution!$B$15:$B$68,$B17,Processwise_energy_distribution!BD$15:BD$69)=0,"-",SUMIF(Processwise_energy_distribution!$B$15:$B$68,$B17,Processwise_energy_distribution!BD$15:BD$69))</f>
        <v>-</v>
      </c>
      <c r="BE17" s="418" t="str">
        <f>IFERROR(BJ17*'Energy &amp; GHG'!$X$26,"-")</f>
        <v>-</v>
      </c>
      <c r="BF17" s="415" t="str">
        <f>IFERROR(BJ17*'Energy &amp; GHG'!$Y$26,"-")</f>
        <v>-</v>
      </c>
      <c r="BG17" s="416" t="str">
        <f>IFERROR(BJ17*'Energy &amp; GHG'!$Z$26,"-")</f>
        <v>-</v>
      </c>
      <c r="BH17" s="397" t="str">
        <f>IF(SUMIF(Processwise_energy_distribution!$B$15:$B$68,$B17,Processwise_energy_distribution!BH$15:BH$69)=0,"-",SUMIF(Processwise_energy_distribution!$B$15:$B$68,$B17,Processwise_energy_distribution!BH$15:BH$69))</f>
        <v>-</v>
      </c>
      <c r="BI17" s="397" t="str">
        <f>IF(SUMIF(Processwise_energy_distribution!$B$15:$B$68,$B17,Processwise_energy_distribution!BI$15:BI$69)=0,"-",SUMIF(Processwise_energy_distribution!$B$15:$B$68,$B17,Processwise_energy_distribution!BI$15:BI$69))</f>
        <v>-</v>
      </c>
      <c r="BJ17" s="417" t="str">
        <f>IF(SUMIF(Processwise_energy_distribution!$B$15:$B$68,$B17,Processwise_energy_distribution!BJ$15:BJ$69)=0,"-",SUMIF(Processwise_energy_distribution!$B$15:$B$68,$B17,Processwise_energy_distribution!BJ$15:BJ$69))</f>
        <v>-</v>
      </c>
      <c r="BK17" s="418" t="str">
        <f>IFERROR(BP17*'Energy &amp; GHG'!$X$27,"-")</f>
        <v>-</v>
      </c>
      <c r="BL17" s="415" t="str">
        <f>IFERROR(BP17*'Energy &amp; GHG'!$Y$27,"-")</f>
        <v>-</v>
      </c>
      <c r="BM17" s="416" t="str">
        <f>IFERROR(BP17*'Energy &amp; GHG'!$Z$27,"-")</f>
        <v>-</v>
      </c>
      <c r="BN17" s="397" t="str">
        <f>IF(SUMIF(Processwise_energy_distribution!$B$15:$B$68,$B17,Processwise_energy_distribution!BN$15:BN$69)=0,"-",SUMIF(Processwise_energy_distribution!$B$15:$B$68,$B17,Processwise_energy_distribution!BN$15:BN$69))</f>
        <v>-</v>
      </c>
      <c r="BO17" s="397" t="str">
        <f>IF(SUMIF(Processwise_energy_distribution!$B$15:$B$68,$B17,Processwise_energy_distribution!BO$15:BO$69)=0,"-",SUMIF(Processwise_energy_distribution!$B$15:$B$68,$B17,Processwise_energy_distribution!BO$15:BO$69))</f>
        <v>-</v>
      </c>
      <c r="BP17" s="417" t="str">
        <f>IF(SUMIF(Processwise_energy_distribution!$B$15:$B$68,$B17,Processwise_energy_distribution!BP$15:BP$69)=0,"-",SUMIF(Processwise_energy_distribution!$B$15:$B$68,$B17,Processwise_energy_distribution!BP$15:BP$69))</f>
        <v>-</v>
      </c>
      <c r="BQ17" s="418" t="str">
        <f>IFERROR(BV17*'Energy &amp; GHG'!$X$28,"-")</f>
        <v>-</v>
      </c>
      <c r="BR17" s="415" t="str">
        <f>IFERROR(BV17*'Energy &amp; GHG'!$Y$28,"-")</f>
        <v>-</v>
      </c>
      <c r="BS17" s="416" t="str">
        <f>IFERROR(BV17*'Energy &amp; GHG'!$Z$28,"-")</f>
        <v>-</v>
      </c>
      <c r="BT17" s="397" t="str">
        <f>IF(SUMIF(Processwise_energy_distribution!$B$15:$B$68,$B17,Processwise_energy_distribution!BT$15:BT$69)=0,"-",SUMIF(Processwise_energy_distribution!$B$15:$B$68,$B17,Processwise_energy_distribution!BT$15:BT$69))</f>
        <v>-</v>
      </c>
      <c r="BU17" s="397" t="str">
        <f>IF(SUMIF(Processwise_energy_distribution!$B$15:$B$68,$B17,Processwise_energy_distribution!BU$15:BU$69)=0,"-",SUMIF(Processwise_energy_distribution!$B$15:$B$68,$B17,Processwise_energy_distribution!BU$15:BU$69))</f>
        <v>-</v>
      </c>
      <c r="BV17" s="417" t="str">
        <f>IF(SUMIF(Processwise_energy_distribution!$B$15:$B$68,$B17,Processwise_energy_distribution!BV$15:BV$69)=0,"-",SUMIF(Processwise_energy_distribution!$B$15:$B$68,$B17,Processwise_energy_distribution!BV$15:BV$69))</f>
        <v>-</v>
      </c>
      <c r="BW17" s="418">
        <f t="shared" ref="BW17:CA17" si="7">IF(SUM(C17,I17,O17,U17,AA17,AG17,AM17,AS17,AY17,BE17,BK17,BQ17)=0,"-",SUM(C17,I17,O17,U17,AA17,AG17,AM17,AS17,AY17,BE17,BK17,BQ17))</f>
        <v>33718.906712339915</v>
      </c>
      <c r="BX17" s="415">
        <f t="shared" si="7"/>
        <v>674503.10392001574</v>
      </c>
      <c r="BY17" s="416">
        <f t="shared" si="7"/>
        <v>11614.989367644308</v>
      </c>
      <c r="BZ17" s="420" t="str">
        <f t="shared" si="7"/>
        <v>-</v>
      </c>
      <c r="CA17" s="421" t="str">
        <f t="shared" si="7"/>
        <v>-</v>
      </c>
      <c r="CB17" s="422">
        <f t="shared" si="1"/>
        <v>0.32022631458433792</v>
      </c>
      <c r="CC17" s="423">
        <f t="shared" si="2"/>
        <v>0.32623940622267678</v>
      </c>
      <c r="CD17" s="424">
        <f t="shared" si="3"/>
        <v>0.31945041470226943</v>
      </c>
      <c r="CE17" s="425" t="str">
        <f t="shared" si="4"/>
        <v>-</v>
      </c>
      <c r="CF17" s="426" t="str">
        <f t="shared" si="5"/>
        <v>-</v>
      </c>
      <c r="CG17" s="412"/>
      <c r="CH17" s="412"/>
      <c r="CI17" s="412"/>
      <c r="CJ17" s="412"/>
      <c r="CK17" s="412"/>
    </row>
    <row r="18" spans="1:89" ht="15">
      <c r="A18" s="1070">
        <v>4</v>
      </c>
      <c r="B18" s="1069" t="s">
        <v>253</v>
      </c>
      <c r="C18" s="418">
        <f>IFERROR(H18*'Energy &amp; GHG'!$X$17,"-")</f>
        <v>240.02947623006574</v>
      </c>
      <c r="D18" s="415">
        <f>IFERROR(H18*'Energy &amp; GHG'!$Y$17,"-")</f>
        <v>44691.202479026528</v>
      </c>
      <c r="E18" s="416">
        <f>IFERROR(H18*'Energy &amp; GHG'!$Z$17,"-")</f>
        <v>437.76804474340565</v>
      </c>
      <c r="F18" s="397">
        <f>IF(SUMIF(Processwise_energy_distribution!$B$15:$B$68,$B18,Processwise_energy_distribution!F$15:F$69)=0,"-",SUMIF(Processwise_energy_distribution!$B$15:$B$68,$B18,Processwise_energy_distribution!F$15:F$69))</f>
        <v>177690</v>
      </c>
      <c r="G18" s="397" t="str">
        <f>IF(SUMIF(Processwise_energy_distribution!$B$15:$B$68,$B18,Processwise_energy_distribution!G$15:G$69)=0,"-",SUMIF(Processwise_energy_distribution!$B$15:$B$68,$B18,Processwise_energy_distribution!G$15:G$69))</f>
        <v>-</v>
      </c>
      <c r="H18" s="417">
        <f>IF(SUMIF(Processwise_energy_distribution!$B$15:$B$68,$B18,Processwise_energy_distribution!H$15:H$69)=0,"-",SUMIF(Processwise_energy_distribution!$B$15:$B$68,$B18,Processwise_energy_distribution!H$15:H$69))</f>
        <v>45369</v>
      </c>
      <c r="I18" s="418">
        <f>IFERROR(N18*'Energy &amp; GHG'!$X$18,"-")</f>
        <v>912.31198817373343</v>
      </c>
      <c r="J18" s="415">
        <f>IFERROR(N18*'Energy &amp; GHG'!$Y$18,"-")</f>
        <v>25905.859164183308</v>
      </c>
      <c r="K18" s="416">
        <f>IFERROR(N18*'Energy &amp; GHG'!$Z$18,"-")</f>
        <v>181.82884764295937</v>
      </c>
      <c r="L18" s="397">
        <f>IF(SUMIF(Processwise_energy_distribution!$B$15:$B$68,$B18,Processwise_energy_distribution!L$15:L$69)=0,"-",SUMIF(Processwise_energy_distribution!$B$15:$B$68,$B18,Processwise_energy_distribution!L$15:L$69))</f>
        <v>222750</v>
      </c>
      <c r="M18" s="397" t="str">
        <f>IF(SUMIF(Processwise_energy_distribution!$B$15:$B$68,$B18,Processwise_energy_distribution!M$15:M$69)=0,"-",SUMIF(Processwise_energy_distribution!$B$15:$B$68,$B18,Processwise_energy_distribution!M$15:M$69))</f>
        <v>-</v>
      </c>
      <c r="N18" s="417">
        <f>IF(SUMIF(Processwise_energy_distribution!$B$15:$B$68,$B18,Processwise_energy_distribution!N$15:N$69)=0,"-",SUMIF(Processwise_energy_distribution!$B$15:$B$68,$B18,Processwise_energy_distribution!N$15:N$69))</f>
        <v>27000</v>
      </c>
      <c r="O18" s="418">
        <f>IFERROR(T18*'Energy &amp; GHG'!$X$19,"-")</f>
        <v>311.29549909511832</v>
      </c>
      <c r="P18" s="415">
        <f>IFERROR(T18*'Energy &amp; GHG'!$Y$19,"-")</f>
        <v>46895.908769125912</v>
      </c>
      <c r="Q18" s="416">
        <f>IFERROR(T18*'Energy &amp; GHG'!$Z$19,"-")</f>
        <v>230.79573177897382</v>
      </c>
      <c r="R18" s="397">
        <f>IF(SUMIF(Processwise_energy_distribution!$B$15:$B$68,$B18,Processwise_energy_distribution!R$15:R$69)=0,"-",SUMIF(Processwise_energy_distribution!$B$15:$B$68,$B18,Processwise_energy_distribution!R$15:R$69))</f>
        <v>192130</v>
      </c>
      <c r="S18" s="397" t="str">
        <f>IF(SUMIF(Processwise_energy_distribution!$B$15:$B$68,$B18,Processwise_energy_distribution!S$15:S$69)=0,"-",SUMIF(Processwise_energy_distribution!$B$15:$B$68,$B18,Processwise_energy_distribution!S$15:S$69))</f>
        <v>-</v>
      </c>
      <c r="T18" s="417">
        <f>IF(SUMIF(Processwise_energy_distribution!$B$15:$B$68,$B18,Processwise_energy_distribution!T$15:T$69)=0,"-",SUMIF(Processwise_energy_distribution!$B$15:$B$68,$B18,Processwise_energy_distribution!T$15:T$69))</f>
        <v>47438</v>
      </c>
      <c r="U18" s="418">
        <f>IFERROR(Z18*'Energy &amp; GHG'!$X$20,"-")</f>
        <v>4505.3677663601948</v>
      </c>
      <c r="V18" s="415">
        <f>IFERROR(Z18*'Energy &amp; GHG'!$Y$20,"-")</f>
        <v>45830.035154137367</v>
      </c>
      <c r="W18" s="416">
        <f>IFERROR(Z18*'Energy &amp; GHG'!$Z$20,"-")</f>
        <v>396.5970795024337</v>
      </c>
      <c r="X18" s="397">
        <f>IF(SUMIF(Processwise_energy_distribution!$B$15:$B$68,$B18,Processwise_energy_distribution!X$15:X$69)=0,"-",SUMIF(Processwise_energy_distribution!$B$15:$B$68,$B18,Processwise_energy_distribution!X$15:X$69))</f>
        <v>204930</v>
      </c>
      <c r="Y18" s="397" t="str">
        <f>IF(SUMIF(Processwise_energy_distribution!$B$15:$B$68,$B18,Processwise_energy_distribution!Y$15:Y$69)=0,"-",SUMIF(Processwise_energy_distribution!$B$15:$B$68,$B18,Processwise_energy_distribution!Y$15:Y$69))</f>
        <v>-</v>
      </c>
      <c r="Z18" s="417">
        <f>IF(SUMIF(Processwise_energy_distribution!$B$15:$B$68,$B18,Processwise_energy_distribution!Z$15:Z$69)=0,"-",SUMIF(Processwise_energy_distribution!$B$15:$B$68,$B18,Processwise_energy_distribution!Z$15:Z$69))</f>
        <v>50732</v>
      </c>
      <c r="AA18" s="418">
        <f>IFERROR(AF18*'Energy &amp; GHG'!$X$21,"-")</f>
        <v>4378.795053620418</v>
      </c>
      <c r="AB18" s="415">
        <f>IFERROR(AF18*'Energy &amp; GHG'!$Y$21,"-")</f>
        <v>57226.89619253471</v>
      </c>
      <c r="AC18" s="416">
        <f>IFERROR(AF18*'Energy &amp; GHG'!$Z$21,"-")</f>
        <v>1036.3087538448749</v>
      </c>
      <c r="AD18" s="397">
        <f>IF(SUMIF(Processwise_energy_distribution!$B$15:$B$68,$B18,Processwise_energy_distribution!AD$15:AD$69)=0,"-",SUMIF(Processwise_energy_distribution!$B$15:$B$68,$B18,Processwise_energy_distribution!AD$15:AD$69))</f>
        <v>235620</v>
      </c>
      <c r="AE18" s="397" t="str">
        <f>IF(SUMIF(Processwise_energy_distribution!$B$15:$B$68,$B18,Processwise_energy_distribution!AE$15:AE$69)=0,"-",SUMIF(Processwise_energy_distribution!$B$15:$B$68,$B18,Processwise_energy_distribution!AE$15:AE$69))</f>
        <v>-</v>
      </c>
      <c r="AF18" s="417">
        <f>IF(SUMIF(Processwise_energy_distribution!$B$15:$B$68,$B18,Processwise_energy_distribution!AF$15:AF$69)=0,"-",SUMIF(Processwise_energy_distribution!$B$15:$B$68,$B18,Processwise_energy_distribution!AF$15:AF$69))</f>
        <v>62642</v>
      </c>
      <c r="AG18" s="418">
        <f>IFERROR(AL18*'Energy &amp; GHG'!$X$22,"-")</f>
        <v>2924.3868985808235</v>
      </c>
      <c r="AH18" s="415">
        <f>IFERROR(AL18*'Energy &amp; GHG'!$Y$22,"-")</f>
        <v>48360.483731394947</v>
      </c>
      <c r="AI18" s="416">
        <f>IFERROR(AL18*'Energy &amp; GHG'!$Z$22,"-")</f>
        <v>1313.1293700242297</v>
      </c>
      <c r="AJ18" s="397">
        <f>IF(SUMIF(Processwise_energy_distribution!$B$15:$B$68,$B18,Processwise_energy_distribution!AJ$15:AJ$69)=0,"-",SUMIF(Processwise_energy_distribution!$B$15:$B$68,$B18,Processwise_energy_distribution!AJ$15:AJ$69))</f>
        <v>253554</v>
      </c>
      <c r="AK18" s="397" t="str">
        <f>IF(SUMIF(Processwise_energy_distribution!$B$15:$B$68,$B18,Processwise_energy_distribution!AK$15:AK$69)=0,"-",SUMIF(Processwise_energy_distribution!$B$15:$B$68,$B18,Processwise_energy_distribution!AK$15:AK$69))</f>
        <v>-</v>
      </c>
      <c r="AL18" s="417">
        <f>IF(SUMIF(Processwise_energy_distribution!$B$15:$B$68,$B18,Processwise_energy_distribution!AL$15:AL$69)=0,"-",SUMIF(Processwise_energy_distribution!$B$15:$B$68,$B18,Processwise_energy_distribution!AL$15:AL$69))</f>
        <v>52598</v>
      </c>
      <c r="AM18" s="418">
        <f>IFERROR(AR18*'Energy &amp; GHG'!$X$23,"-")</f>
        <v>4277.5695161714966</v>
      </c>
      <c r="AN18" s="415">
        <f>IFERROR(AR18*'Energy &amp; GHG'!$Y$23,"-")</f>
        <v>44057.789051582717</v>
      </c>
      <c r="AO18" s="416">
        <f>IFERROR(AR18*'Energy &amp; GHG'!$Z$23,"-")</f>
        <v>914.64143224578243</v>
      </c>
      <c r="AP18" s="397">
        <f>IF(SUMIF(Processwise_energy_distribution!$B$15:$B$68,$B18,Processwise_energy_distribution!AP$15:AP$69)=0,"-",SUMIF(Processwise_energy_distribution!$B$15:$B$68,$B18,Processwise_energy_distribution!AP$15:AP$69))</f>
        <v>252450</v>
      </c>
      <c r="AQ18" s="397" t="str">
        <f>IF(SUMIF(Processwise_energy_distribution!$B$15:$B$68,$B18,Processwise_energy_distribution!AQ$15:AQ$69)=0,"-",SUMIF(Processwise_energy_distribution!$B$15:$B$68,$B18,Processwise_energy_distribution!AQ$15:AQ$69))</f>
        <v>-</v>
      </c>
      <c r="AR18" s="417">
        <f>IF(SUMIF(Processwise_energy_distribution!$B$15:$B$68,$B18,Processwise_energy_distribution!AR$15:AR$69)=0,"-",SUMIF(Processwise_energy_distribution!$B$15:$B$68,$B18,Processwise_energy_distribution!AR$15:AR$69))</f>
        <v>49250</v>
      </c>
      <c r="AS18" s="418">
        <f>IFERROR(AX18*'Energy &amp; GHG'!$X$24,"-")</f>
        <v>1237.4832268170426</v>
      </c>
      <c r="AT18" s="415">
        <f>IFERROR(AX18*'Energy &amp; GHG'!$Y$24,"-")</f>
        <v>51702.546639515458</v>
      </c>
      <c r="AU18" s="416">
        <f>IFERROR(AX18*'Energy &amp; GHG'!$Z$24,"-")</f>
        <v>1936.9701336675021</v>
      </c>
      <c r="AV18" s="397">
        <f>IF(SUMIF(Processwise_energy_distribution!$B$15:$B$68,$B18,Processwise_energy_distribution!AV$15:AV$69)=0,"-",SUMIF(Processwise_energy_distribution!$B$15:$B$68,$B18,Processwise_energy_distribution!AV$15:AV$69))</f>
        <v>198312</v>
      </c>
      <c r="AW18" s="397" t="str">
        <f>IF(SUMIF(Processwise_energy_distribution!$B$15:$B$68,$B18,Processwise_energy_distribution!AW$15:AW$69)=0,"-",SUMIF(Processwise_energy_distribution!$B$15:$B$68,$B18,Processwise_energy_distribution!AW$15:AW$69))</f>
        <v>-</v>
      </c>
      <c r="AX18" s="417">
        <f>IF(SUMIF(Processwise_energy_distribution!$B$15:$B$68,$B18,Processwise_energy_distribution!AX$15:AX$69)=0,"-",SUMIF(Processwise_energy_distribution!$B$15:$B$68,$B18,Processwise_energy_distribution!AX$15:AX$69))</f>
        <v>54877</v>
      </c>
      <c r="AY18" s="418" t="str">
        <f>IFERROR(BD18*'Energy &amp; GHG'!$X$25,"-")</f>
        <v>-</v>
      </c>
      <c r="AZ18" s="415" t="str">
        <f>IFERROR(BD18*'Energy &amp; GHG'!$Y$25,"-")</f>
        <v>-</v>
      </c>
      <c r="BA18" s="416" t="str">
        <f>IFERROR(BD18*'Energy &amp; GHG'!$Z$25,"-")</f>
        <v>-</v>
      </c>
      <c r="BB18" s="397" t="str">
        <f>IF(SUMIF(Processwise_energy_distribution!$B$15:$B$68,$B18,Processwise_energy_distribution!BB$15:BB$69)=0,"-",SUMIF(Processwise_energy_distribution!$B$15:$B$68,$B18,Processwise_energy_distribution!BB$15:BB$69))</f>
        <v>-</v>
      </c>
      <c r="BC18" s="397" t="str">
        <f>IF(SUMIF(Processwise_energy_distribution!$B$15:$B$68,$B18,Processwise_energy_distribution!BC$15:BC$69)=0,"-",SUMIF(Processwise_energy_distribution!$B$15:$B$68,$B18,Processwise_energy_distribution!BC$15:BC$69))</f>
        <v>-</v>
      </c>
      <c r="BD18" s="417" t="str">
        <f>IF(SUMIF(Processwise_energy_distribution!$B$15:$B$68,$B18,Processwise_energy_distribution!BD$15:BD$69)=0,"-",SUMIF(Processwise_energy_distribution!$B$15:$B$68,$B18,Processwise_energy_distribution!BD$15:BD$69))</f>
        <v>-</v>
      </c>
      <c r="BE18" s="418" t="str">
        <f>IFERROR(BJ18*'Energy &amp; GHG'!$X$26,"-")</f>
        <v>-</v>
      </c>
      <c r="BF18" s="415" t="str">
        <f>IFERROR(BJ18*'Energy &amp; GHG'!$Y$26,"-")</f>
        <v>-</v>
      </c>
      <c r="BG18" s="416" t="str">
        <f>IFERROR(BJ18*'Energy &amp; GHG'!$Z$26,"-")</f>
        <v>-</v>
      </c>
      <c r="BH18" s="397" t="str">
        <f>IF(SUMIF(Processwise_energy_distribution!$B$15:$B$68,$B18,Processwise_energy_distribution!BH$15:BH$69)=0,"-",SUMIF(Processwise_energy_distribution!$B$15:$B$68,$B18,Processwise_energy_distribution!BH$15:BH$69))</f>
        <v>-</v>
      </c>
      <c r="BI18" s="397" t="str">
        <f>IF(SUMIF(Processwise_energy_distribution!$B$15:$B$68,$B18,Processwise_energy_distribution!BI$15:BI$69)=0,"-",SUMIF(Processwise_energy_distribution!$B$15:$B$68,$B18,Processwise_energy_distribution!BI$15:BI$69))</f>
        <v>-</v>
      </c>
      <c r="BJ18" s="417" t="str">
        <f>IF(SUMIF(Processwise_energy_distribution!$B$15:$B$68,$B18,Processwise_energy_distribution!BJ$15:BJ$69)=0,"-",SUMIF(Processwise_energy_distribution!$B$15:$B$68,$B18,Processwise_energy_distribution!BJ$15:BJ$69))</f>
        <v>-</v>
      </c>
      <c r="BK18" s="418" t="str">
        <f>IFERROR(BP18*'Energy &amp; GHG'!$X$27,"-")</f>
        <v>-</v>
      </c>
      <c r="BL18" s="415" t="str">
        <f>IFERROR(BP18*'Energy &amp; GHG'!$Y$27,"-")</f>
        <v>-</v>
      </c>
      <c r="BM18" s="416" t="str">
        <f>IFERROR(BP18*'Energy &amp; GHG'!$Z$27,"-")</f>
        <v>-</v>
      </c>
      <c r="BN18" s="397" t="str">
        <f>IF(SUMIF(Processwise_energy_distribution!$B$15:$B$68,$B18,Processwise_energy_distribution!BN$15:BN$69)=0,"-",SUMIF(Processwise_energy_distribution!$B$15:$B$68,$B18,Processwise_energy_distribution!BN$15:BN$69))</f>
        <v>-</v>
      </c>
      <c r="BO18" s="397" t="str">
        <f>IF(SUMIF(Processwise_energy_distribution!$B$15:$B$68,$B18,Processwise_energy_distribution!BO$15:BO$69)=0,"-",SUMIF(Processwise_energy_distribution!$B$15:$B$68,$B18,Processwise_energy_distribution!BO$15:BO$69))</f>
        <v>-</v>
      </c>
      <c r="BP18" s="417" t="str">
        <f>IF(SUMIF(Processwise_energy_distribution!$B$15:$B$68,$B18,Processwise_energy_distribution!BP$15:BP$69)=0,"-",SUMIF(Processwise_energy_distribution!$B$15:$B$68,$B18,Processwise_energy_distribution!BP$15:BP$69))</f>
        <v>-</v>
      </c>
      <c r="BQ18" s="418" t="str">
        <f>IFERROR(BV18*'Energy &amp; GHG'!$X$28,"-")</f>
        <v>-</v>
      </c>
      <c r="BR18" s="415" t="str">
        <f>IFERROR(BV18*'Energy &amp; GHG'!$Y$28,"-")</f>
        <v>-</v>
      </c>
      <c r="BS18" s="416" t="str">
        <f>IFERROR(BV18*'Energy &amp; GHG'!$Z$28,"-")</f>
        <v>-</v>
      </c>
      <c r="BT18" s="397" t="str">
        <f>IF(SUMIF(Processwise_energy_distribution!$B$15:$B$68,$B18,Processwise_energy_distribution!BT$15:BT$69)=0,"-",SUMIF(Processwise_energy_distribution!$B$15:$B$68,$B18,Processwise_energy_distribution!BT$15:BT$69))</f>
        <v>-</v>
      </c>
      <c r="BU18" s="397" t="str">
        <f>IF(SUMIF(Processwise_energy_distribution!$B$15:$B$68,$B18,Processwise_energy_distribution!BU$15:BU$69)=0,"-",SUMIF(Processwise_energy_distribution!$B$15:$B$68,$B18,Processwise_energy_distribution!BU$15:BU$69))</f>
        <v>-</v>
      </c>
      <c r="BV18" s="417" t="str">
        <f>IF(SUMIF(Processwise_energy_distribution!$B$15:$B$68,$B18,Processwise_energy_distribution!BV$15:BV$69)=0,"-",SUMIF(Processwise_energy_distribution!$B$15:$B$68,$B18,Processwise_energy_distribution!BV$15:BV$69))</f>
        <v>-</v>
      </c>
      <c r="BW18" s="418">
        <f t="shared" ref="BW18:CA18" si="8">IF(SUM(C18,I18,O18,U18,AA18,AG18,AM18,AS18,AY18,BE18,BK18,BQ18)=0,"-",SUM(C18,I18,O18,U18,AA18,AG18,AM18,AS18,AY18,BE18,BK18,BQ18))</f>
        <v>18787.239425048894</v>
      </c>
      <c r="BX18" s="415">
        <f t="shared" si="8"/>
        <v>364670.72118150094</v>
      </c>
      <c r="BY18" s="416">
        <f t="shared" si="8"/>
        <v>6448.0393934501608</v>
      </c>
      <c r="BZ18" s="420">
        <f t="shared" si="8"/>
        <v>1737436</v>
      </c>
      <c r="CA18" s="421" t="str">
        <f t="shared" si="8"/>
        <v>-</v>
      </c>
      <c r="CB18" s="422">
        <f t="shared" si="1"/>
        <v>0.17842121909887668</v>
      </c>
      <c r="CC18" s="423">
        <f t="shared" si="2"/>
        <v>0.17638163390743408</v>
      </c>
      <c r="CD18" s="424">
        <f t="shared" si="3"/>
        <v>0.1773422939148146</v>
      </c>
      <c r="CE18" s="425">
        <f t="shared" si="4"/>
        <v>0.90114152255218904</v>
      </c>
      <c r="CF18" s="426" t="str">
        <f t="shared" si="5"/>
        <v>-</v>
      </c>
      <c r="CG18" s="412"/>
      <c r="CH18" s="412"/>
      <c r="CI18" s="412"/>
      <c r="CJ18" s="412"/>
      <c r="CK18" s="412"/>
    </row>
    <row r="19" spans="1:89" ht="15">
      <c r="A19" s="1070">
        <v>5</v>
      </c>
      <c r="B19" s="1069" t="s">
        <v>256</v>
      </c>
      <c r="C19" s="418" t="str">
        <f>IFERROR(H19*'Energy &amp; GHG'!$X$17,"-")</f>
        <v>-</v>
      </c>
      <c r="D19" s="415" t="str">
        <f>IFERROR(H19*'Energy &amp; GHG'!$Y$17,"-")</f>
        <v>-</v>
      </c>
      <c r="E19" s="416" t="str">
        <f>IFERROR(H19*'Energy &amp; GHG'!$Z$17,"-")</f>
        <v>-</v>
      </c>
      <c r="F19" s="397" t="str">
        <f>IF(SUMIF(Processwise_energy_distribution!$B$15:$B$68,$B19,Processwise_energy_distribution!F$15:F$69)=0,"-",SUMIF(Processwise_energy_distribution!$B$15:$B$68,$B19,Processwise_energy_distribution!F$15:F$69))</f>
        <v>-</v>
      </c>
      <c r="G19" s="397" t="str">
        <f>IF(SUMIF(Processwise_energy_distribution!$B$15:$B$68,$B19,Processwise_energy_distribution!G$15:G$69)=0,"-",SUMIF(Processwise_energy_distribution!$B$15:$B$68,$B19,Processwise_energy_distribution!G$15:G$69))</f>
        <v>-</v>
      </c>
      <c r="H19" s="417" t="str">
        <f>IF(SUMIF(Processwise_energy_distribution!$B$15:$B$68,$B19,Processwise_energy_distribution!H$15:H$69)=0,"-",SUMIF(Processwise_energy_distribution!$B$15:$B$68,$B19,Processwise_energy_distribution!H$15:H$69))</f>
        <v>-</v>
      </c>
      <c r="I19" s="418" t="str">
        <f>IFERROR(N19*'Energy &amp; GHG'!$X$18,"-")</f>
        <v>-</v>
      </c>
      <c r="J19" s="415" t="str">
        <f>IFERROR(N19*'Energy &amp; GHG'!$Y$18,"-")</f>
        <v>-</v>
      </c>
      <c r="K19" s="416" t="str">
        <f>IFERROR(N19*'Energy &amp; GHG'!$Z$18,"-")</f>
        <v>-</v>
      </c>
      <c r="L19" s="397" t="str">
        <f>IF(SUMIF(Processwise_energy_distribution!$B$15:$B$68,$B19,Processwise_energy_distribution!L$15:L$69)=0,"-",SUMIF(Processwise_energy_distribution!$B$15:$B$68,$B19,Processwise_energy_distribution!L$15:L$69))</f>
        <v>-</v>
      </c>
      <c r="M19" s="397" t="str">
        <f>IF(SUMIF(Processwise_energy_distribution!$B$15:$B$68,$B19,Processwise_energy_distribution!M$15:M$69)=0,"-",SUMIF(Processwise_energy_distribution!$B$15:$B$68,$B19,Processwise_energy_distribution!M$15:M$69))</f>
        <v>-</v>
      </c>
      <c r="N19" s="417" t="str">
        <f>IF(SUMIF(Processwise_energy_distribution!$B$15:$B$68,$B19,Processwise_energy_distribution!N$15:N$69)=0,"-",SUMIF(Processwise_energy_distribution!$B$15:$B$68,$B19,Processwise_energy_distribution!N$15:N$69))</f>
        <v>-</v>
      </c>
      <c r="O19" s="418" t="str">
        <f>IFERROR(T19*'Energy &amp; GHG'!$X$19,"-")</f>
        <v>-</v>
      </c>
      <c r="P19" s="415" t="str">
        <f>IFERROR(T19*'Energy &amp; GHG'!$Y$19,"-")</f>
        <v>-</v>
      </c>
      <c r="Q19" s="416" t="str">
        <f>IFERROR(T19*'Energy &amp; GHG'!$Z$19,"-")</f>
        <v>-</v>
      </c>
      <c r="R19" s="397" t="str">
        <f>IF(SUMIF(Processwise_energy_distribution!$B$15:$B$68,$B19,Processwise_energy_distribution!R$15:R$69)=0,"-",SUMIF(Processwise_energy_distribution!$B$15:$B$68,$B19,Processwise_energy_distribution!R$15:R$69))</f>
        <v>-</v>
      </c>
      <c r="S19" s="397" t="str">
        <f>IF(SUMIF(Processwise_energy_distribution!$B$15:$B$68,$B19,Processwise_energy_distribution!S$15:S$69)=0,"-",SUMIF(Processwise_energy_distribution!$B$15:$B$68,$B19,Processwise_energy_distribution!S$15:S$69))</f>
        <v>-</v>
      </c>
      <c r="T19" s="417" t="str">
        <f>IF(SUMIF(Processwise_energy_distribution!$B$15:$B$68,$B19,Processwise_energy_distribution!T$15:T$69)=0,"-",SUMIF(Processwise_energy_distribution!$B$15:$B$68,$B19,Processwise_energy_distribution!T$15:T$69))</f>
        <v>-</v>
      </c>
      <c r="U19" s="418" t="str">
        <f>IFERROR(Z19*'Energy &amp; GHG'!$X$20,"-")</f>
        <v>-</v>
      </c>
      <c r="V19" s="415" t="str">
        <f>IFERROR(Z19*'Energy &amp; GHG'!$Y$20,"-")</f>
        <v>-</v>
      </c>
      <c r="W19" s="416" t="str">
        <f>IFERROR(Z19*'Energy &amp; GHG'!$Z$20,"-")</f>
        <v>-</v>
      </c>
      <c r="X19" s="397" t="str">
        <f>IF(SUMIF(Processwise_energy_distribution!$B$15:$B$68,$B19,Processwise_energy_distribution!X$15:X$69)=0,"-",SUMIF(Processwise_energy_distribution!$B$15:$B$68,$B19,Processwise_energy_distribution!X$15:X$69))</f>
        <v>-</v>
      </c>
      <c r="Y19" s="397" t="str">
        <f>IF(SUMIF(Processwise_energy_distribution!$B$15:$B$68,$B19,Processwise_energy_distribution!Y$15:Y$69)=0,"-",SUMIF(Processwise_energy_distribution!$B$15:$B$68,$B19,Processwise_energy_distribution!Y$15:Y$69))</f>
        <v>-</v>
      </c>
      <c r="Z19" s="417" t="str">
        <f>IF(SUMIF(Processwise_energy_distribution!$B$15:$B$68,$B19,Processwise_energy_distribution!Z$15:Z$69)=0,"-",SUMIF(Processwise_energy_distribution!$B$15:$B$68,$B19,Processwise_energy_distribution!Z$15:Z$69))</f>
        <v>-</v>
      </c>
      <c r="AA19" s="418" t="str">
        <f>IFERROR(AF19*'Energy &amp; GHG'!$X$21,"-")</f>
        <v>-</v>
      </c>
      <c r="AB19" s="415" t="str">
        <f>IFERROR(AF19*'Energy &amp; GHG'!$Y$21,"-")</f>
        <v>-</v>
      </c>
      <c r="AC19" s="416" t="str">
        <f>IFERROR(AF19*'Energy &amp; GHG'!$Z$21,"-")</f>
        <v>-</v>
      </c>
      <c r="AD19" s="397" t="str">
        <f>IF(SUMIF(Processwise_energy_distribution!$B$15:$B$68,$B19,Processwise_energy_distribution!AD$15:AD$69)=0,"-",SUMIF(Processwise_energy_distribution!$B$15:$B$68,$B19,Processwise_energy_distribution!AD$15:AD$69))</f>
        <v>-</v>
      </c>
      <c r="AE19" s="397" t="str">
        <f>IF(SUMIF(Processwise_energy_distribution!$B$15:$B$68,$B19,Processwise_energy_distribution!AE$15:AE$69)=0,"-",SUMIF(Processwise_energy_distribution!$B$15:$B$68,$B19,Processwise_energy_distribution!AE$15:AE$69))</f>
        <v>-</v>
      </c>
      <c r="AF19" s="417" t="str">
        <f>IF(SUMIF(Processwise_energy_distribution!$B$15:$B$68,$B19,Processwise_energy_distribution!AF$15:AF$69)=0,"-",SUMIF(Processwise_energy_distribution!$B$15:$B$68,$B19,Processwise_energy_distribution!AF$15:AF$69))</f>
        <v>-</v>
      </c>
      <c r="AG19" s="418" t="str">
        <f>IFERROR(AL19*'Energy &amp; GHG'!$X$22,"-")</f>
        <v>-</v>
      </c>
      <c r="AH19" s="415" t="str">
        <f>IFERROR(AL19*'Energy &amp; GHG'!$Y$22,"-")</f>
        <v>-</v>
      </c>
      <c r="AI19" s="416" t="str">
        <f>IFERROR(AL19*'Energy &amp; GHG'!$Z$22,"-")</f>
        <v>-</v>
      </c>
      <c r="AJ19" s="397" t="str">
        <f>IF(SUMIF(Processwise_energy_distribution!$B$15:$B$68,$B19,Processwise_energy_distribution!AJ$15:AJ$69)=0,"-",SUMIF(Processwise_energy_distribution!$B$15:$B$68,$B19,Processwise_energy_distribution!AJ$15:AJ$69))</f>
        <v>-</v>
      </c>
      <c r="AK19" s="397" t="str">
        <f>IF(SUMIF(Processwise_energy_distribution!$B$15:$B$68,$B19,Processwise_energy_distribution!AK$15:AK$69)=0,"-",SUMIF(Processwise_energy_distribution!$B$15:$B$68,$B19,Processwise_energy_distribution!AK$15:AK$69))</f>
        <v>-</v>
      </c>
      <c r="AL19" s="417" t="str">
        <f>IF(SUMIF(Processwise_energy_distribution!$B$15:$B$68,$B19,Processwise_energy_distribution!AL$15:AL$69)=0,"-",SUMIF(Processwise_energy_distribution!$B$15:$B$68,$B19,Processwise_energy_distribution!AL$15:AL$69))</f>
        <v>-</v>
      </c>
      <c r="AM19" s="418" t="str">
        <f>IFERROR(AR19*'Energy &amp; GHG'!$X$23,"-")</f>
        <v>-</v>
      </c>
      <c r="AN19" s="415" t="str">
        <f>IFERROR(AR19*'Energy &amp; GHG'!$Y$23,"-")</f>
        <v>-</v>
      </c>
      <c r="AO19" s="416" t="str">
        <f>IFERROR(AR19*'Energy &amp; GHG'!$Z$23,"-")</f>
        <v>-</v>
      </c>
      <c r="AP19" s="397" t="str">
        <f>IF(SUMIF(Processwise_energy_distribution!$B$15:$B$68,$B19,Processwise_energy_distribution!AP$15:AP$69)=0,"-",SUMIF(Processwise_energy_distribution!$B$15:$B$68,$B19,Processwise_energy_distribution!AP$15:AP$69))</f>
        <v>-</v>
      </c>
      <c r="AQ19" s="397" t="str">
        <f>IF(SUMIF(Processwise_energy_distribution!$B$15:$B$68,$B19,Processwise_energy_distribution!AQ$15:AQ$69)=0,"-",SUMIF(Processwise_energy_distribution!$B$15:$B$68,$B19,Processwise_energy_distribution!AQ$15:AQ$69))</f>
        <v>-</v>
      </c>
      <c r="AR19" s="417" t="str">
        <f>IF(SUMIF(Processwise_energy_distribution!$B$15:$B$68,$B19,Processwise_energy_distribution!AR$15:AR$69)=0,"-",SUMIF(Processwise_energy_distribution!$B$15:$B$68,$B19,Processwise_energy_distribution!AR$15:AR$69))</f>
        <v>-</v>
      </c>
      <c r="AS19" s="418" t="str">
        <f>IFERROR(AX19*'Energy &amp; GHG'!$X$24,"-")</f>
        <v>-</v>
      </c>
      <c r="AT19" s="415" t="str">
        <f>IFERROR(AX19*'Energy &amp; GHG'!$Y$24,"-")</f>
        <v>-</v>
      </c>
      <c r="AU19" s="416" t="str">
        <f>IFERROR(AX19*'Energy &amp; GHG'!$Z$24,"-")</f>
        <v>-</v>
      </c>
      <c r="AV19" s="397" t="str">
        <f>IF(SUMIF(Processwise_energy_distribution!$B$15:$B$68,$B19,Processwise_energy_distribution!AV$15:AV$69)=0,"-",SUMIF(Processwise_energy_distribution!$B$15:$B$68,$B19,Processwise_energy_distribution!AV$15:AV$69))</f>
        <v>-</v>
      </c>
      <c r="AW19" s="397" t="str">
        <f>IF(SUMIF(Processwise_energy_distribution!$B$15:$B$68,$B19,Processwise_energy_distribution!AW$15:AW$69)=0,"-",SUMIF(Processwise_energy_distribution!$B$15:$B$68,$B19,Processwise_energy_distribution!AW$15:AW$69))</f>
        <v>-</v>
      </c>
      <c r="AX19" s="417" t="str">
        <f>IF(SUMIF(Processwise_energy_distribution!$B$15:$B$68,$B19,Processwise_energy_distribution!AX$15:AX$69)=0,"-",SUMIF(Processwise_energy_distribution!$B$15:$B$68,$B19,Processwise_energy_distribution!AX$15:AX$69))</f>
        <v>-</v>
      </c>
      <c r="AY19" s="418" t="str">
        <f>IFERROR(BD19*'Energy &amp; GHG'!$X$25,"-")</f>
        <v>-</v>
      </c>
      <c r="AZ19" s="415" t="str">
        <f>IFERROR(BD19*'Energy &amp; GHG'!$Y$25,"-")</f>
        <v>-</v>
      </c>
      <c r="BA19" s="416" t="str">
        <f>IFERROR(BD19*'Energy &amp; GHG'!$Z$25,"-")</f>
        <v>-</v>
      </c>
      <c r="BB19" s="397" t="str">
        <f>IF(SUMIF(Processwise_energy_distribution!$B$15:$B$68,$B19,Processwise_energy_distribution!BB$15:BB$69)=0,"-",SUMIF(Processwise_energy_distribution!$B$15:$B$68,$B19,Processwise_energy_distribution!BB$15:BB$69))</f>
        <v>-</v>
      </c>
      <c r="BC19" s="397" t="str">
        <f>IF(SUMIF(Processwise_energy_distribution!$B$15:$B$68,$B19,Processwise_energy_distribution!BC$15:BC$69)=0,"-",SUMIF(Processwise_energy_distribution!$B$15:$B$68,$B19,Processwise_energy_distribution!BC$15:BC$69))</f>
        <v>-</v>
      </c>
      <c r="BD19" s="417" t="str">
        <f>IF(SUMIF(Processwise_energy_distribution!$B$15:$B$68,$B19,Processwise_energy_distribution!BD$15:BD$69)=0,"-",SUMIF(Processwise_energy_distribution!$B$15:$B$68,$B19,Processwise_energy_distribution!BD$15:BD$69))</f>
        <v>-</v>
      </c>
      <c r="BE19" s="418" t="str">
        <f>IFERROR(BJ19*'Energy &amp; GHG'!$X$26,"-")</f>
        <v>-</v>
      </c>
      <c r="BF19" s="415" t="str">
        <f>IFERROR(BJ19*'Energy &amp; GHG'!$Y$26,"-")</f>
        <v>-</v>
      </c>
      <c r="BG19" s="416" t="str">
        <f>IFERROR(BJ19*'Energy &amp; GHG'!$Z$26,"-")</f>
        <v>-</v>
      </c>
      <c r="BH19" s="397" t="str">
        <f>IF(SUMIF(Processwise_energy_distribution!$B$15:$B$68,$B19,Processwise_energy_distribution!BH$15:BH$69)=0,"-",SUMIF(Processwise_energy_distribution!$B$15:$B$68,$B19,Processwise_energy_distribution!BH$15:BH$69))</f>
        <v>-</v>
      </c>
      <c r="BI19" s="397" t="str">
        <f>IF(SUMIF(Processwise_energy_distribution!$B$15:$B$68,$B19,Processwise_energy_distribution!BI$15:BI$69)=0,"-",SUMIF(Processwise_energy_distribution!$B$15:$B$68,$B19,Processwise_energy_distribution!BI$15:BI$69))</f>
        <v>-</v>
      </c>
      <c r="BJ19" s="417" t="str">
        <f>IF(SUMIF(Processwise_energy_distribution!$B$15:$B$68,$B19,Processwise_energy_distribution!BJ$15:BJ$69)=0,"-",SUMIF(Processwise_energy_distribution!$B$15:$B$68,$B19,Processwise_energy_distribution!BJ$15:BJ$69))</f>
        <v>-</v>
      </c>
      <c r="BK19" s="418" t="str">
        <f>IFERROR(BP19*'Energy &amp; GHG'!$X$27,"-")</f>
        <v>-</v>
      </c>
      <c r="BL19" s="415" t="str">
        <f>IFERROR(BP19*'Energy &amp; GHG'!$Y$27,"-")</f>
        <v>-</v>
      </c>
      <c r="BM19" s="416" t="str">
        <f>IFERROR(BP19*'Energy &amp; GHG'!$Z$27,"-")</f>
        <v>-</v>
      </c>
      <c r="BN19" s="397" t="str">
        <f>IF(SUMIF(Processwise_energy_distribution!$B$15:$B$68,$B19,Processwise_energy_distribution!BN$15:BN$69)=0,"-",SUMIF(Processwise_energy_distribution!$B$15:$B$68,$B19,Processwise_energy_distribution!BN$15:BN$69))</f>
        <v>-</v>
      </c>
      <c r="BO19" s="397" t="str">
        <f>IF(SUMIF(Processwise_energy_distribution!$B$15:$B$68,$B19,Processwise_energy_distribution!BO$15:BO$69)=0,"-",SUMIF(Processwise_energy_distribution!$B$15:$B$68,$B19,Processwise_energy_distribution!BO$15:BO$69))</f>
        <v>-</v>
      </c>
      <c r="BP19" s="417" t="str">
        <f>IF(SUMIF(Processwise_energy_distribution!$B$15:$B$68,$B19,Processwise_energy_distribution!BP$15:BP$69)=0,"-",SUMIF(Processwise_energy_distribution!$B$15:$B$68,$B19,Processwise_energy_distribution!BP$15:BP$69))</f>
        <v>-</v>
      </c>
      <c r="BQ19" s="418" t="str">
        <f>IFERROR(BV19*'Energy &amp; GHG'!$X$28,"-")</f>
        <v>-</v>
      </c>
      <c r="BR19" s="415" t="str">
        <f>IFERROR(BV19*'Energy &amp; GHG'!$Y$28,"-")</f>
        <v>-</v>
      </c>
      <c r="BS19" s="416" t="str">
        <f>IFERROR(BV19*'Energy &amp; GHG'!$Z$28,"-")</f>
        <v>-</v>
      </c>
      <c r="BT19" s="397" t="str">
        <f>IF(SUMIF(Processwise_energy_distribution!$B$15:$B$68,$B19,Processwise_energy_distribution!BT$15:BT$69)=0,"-",SUMIF(Processwise_energy_distribution!$B$15:$B$68,$B19,Processwise_energy_distribution!BT$15:BT$69))</f>
        <v>-</v>
      </c>
      <c r="BU19" s="397" t="str">
        <f>IF(SUMIF(Processwise_energy_distribution!$B$15:$B$68,$B19,Processwise_energy_distribution!BU$15:BU$69)=0,"-",SUMIF(Processwise_energy_distribution!$B$15:$B$68,$B19,Processwise_energy_distribution!BU$15:BU$69))</f>
        <v>-</v>
      </c>
      <c r="BV19" s="417" t="str">
        <f>IF(SUMIF(Processwise_energy_distribution!$B$15:$B$68,$B19,Processwise_energy_distribution!BV$15:BV$69)=0,"-",SUMIF(Processwise_energy_distribution!$B$15:$B$68,$B19,Processwise_energy_distribution!BV$15:BV$69))</f>
        <v>-</v>
      </c>
      <c r="BW19" s="418" t="str">
        <f t="shared" ref="BW19:CA19" si="9">IF(SUM(C19,I19,O19,U19,AA19,AG19,AM19,AS19,AY19,BE19,BK19,BQ19)=0,"-",SUM(C19,I19,O19,U19,AA19,AG19,AM19,AS19,AY19,BE19,BK19,BQ19))</f>
        <v>-</v>
      </c>
      <c r="BX19" s="415" t="str">
        <f t="shared" si="9"/>
        <v>-</v>
      </c>
      <c r="BY19" s="416" t="str">
        <f t="shared" si="9"/>
        <v>-</v>
      </c>
      <c r="BZ19" s="420" t="str">
        <f t="shared" si="9"/>
        <v>-</v>
      </c>
      <c r="CA19" s="421" t="str">
        <f t="shared" si="9"/>
        <v>-</v>
      </c>
      <c r="CB19" s="422" t="str">
        <f t="shared" si="1"/>
        <v>-</v>
      </c>
      <c r="CC19" s="423" t="str">
        <f t="shared" si="2"/>
        <v>-</v>
      </c>
      <c r="CD19" s="424" t="str">
        <f t="shared" si="3"/>
        <v>-</v>
      </c>
      <c r="CE19" s="425" t="str">
        <f t="shared" si="4"/>
        <v>-</v>
      </c>
      <c r="CF19" s="426" t="str">
        <f t="shared" si="5"/>
        <v>-</v>
      </c>
      <c r="CG19" s="412"/>
      <c r="CH19" s="412"/>
      <c r="CI19" s="412"/>
      <c r="CJ19" s="412"/>
      <c r="CK19" s="412"/>
    </row>
    <row r="20" spans="1:89" ht="15">
      <c r="A20" s="1070">
        <v>6</v>
      </c>
      <c r="B20" s="1069" t="s">
        <v>257</v>
      </c>
      <c r="C20" s="418" t="str">
        <f>IFERROR(H20*'Energy &amp; GHG'!$X$17,"-")</f>
        <v>-</v>
      </c>
      <c r="D20" s="415" t="str">
        <f>IFERROR(H20*'Energy &amp; GHG'!$Y$17,"-")</f>
        <v>-</v>
      </c>
      <c r="E20" s="416" t="str">
        <f>IFERROR(H20*'Energy &amp; GHG'!$Z$17,"-")</f>
        <v>-</v>
      </c>
      <c r="F20" s="397" t="str">
        <f>IF(SUMIF(Processwise_energy_distribution!$B$15:$B$68,$B20,Processwise_energy_distribution!F$15:F$69)=0,"-",SUMIF(Processwise_energy_distribution!$B$15:$B$68,$B20,Processwise_energy_distribution!F$15:F$69))</f>
        <v>-</v>
      </c>
      <c r="G20" s="397" t="str">
        <f>IF(SUMIF(Processwise_energy_distribution!$B$15:$B$68,$B20,Processwise_energy_distribution!G$15:G$69)=0,"-",SUMIF(Processwise_energy_distribution!$B$15:$B$68,$B20,Processwise_energy_distribution!G$15:G$69))</f>
        <v>-</v>
      </c>
      <c r="H20" s="417" t="str">
        <f>IF(SUMIF(Processwise_energy_distribution!$B$15:$B$68,$B20,Processwise_energy_distribution!H$15:H$69)=0,"-",SUMIF(Processwise_energy_distribution!$B$15:$B$68,$B20,Processwise_energy_distribution!H$15:H$69))</f>
        <v>-</v>
      </c>
      <c r="I20" s="418" t="str">
        <f>IFERROR(N20*'Energy &amp; GHG'!$X$18,"-")</f>
        <v>-</v>
      </c>
      <c r="J20" s="415" t="str">
        <f>IFERROR(N20*'Energy &amp; GHG'!$Y$18,"-")</f>
        <v>-</v>
      </c>
      <c r="K20" s="416" t="str">
        <f>IFERROR(N20*'Energy &amp; GHG'!$Z$18,"-")</f>
        <v>-</v>
      </c>
      <c r="L20" s="397" t="str">
        <f>IF(SUMIF(Processwise_energy_distribution!$B$15:$B$68,$B20,Processwise_energy_distribution!L$15:L$69)=0,"-",SUMIF(Processwise_energy_distribution!$B$15:$B$68,$B20,Processwise_energy_distribution!L$15:L$69))</f>
        <v>-</v>
      </c>
      <c r="M20" s="397" t="str">
        <f>IF(SUMIF(Processwise_energy_distribution!$B$15:$B$68,$B20,Processwise_energy_distribution!M$15:M$69)=0,"-",SUMIF(Processwise_energy_distribution!$B$15:$B$68,$B20,Processwise_energy_distribution!M$15:M$69))</f>
        <v>-</v>
      </c>
      <c r="N20" s="417" t="str">
        <f>IF(SUMIF(Processwise_energy_distribution!$B$15:$B$68,$B20,Processwise_energy_distribution!N$15:N$69)=0,"-",SUMIF(Processwise_energy_distribution!$B$15:$B$68,$B20,Processwise_energy_distribution!N$15:N$69))</f>
        <v>-</v>
      </c>
      <c r="O20" s="418" t="str">
        <f>IFERROR(T20*'Energy &amp; GHG'!$X$19,"-")</f>
        <v>-</v>
      </c>
      <c r="P20" s="415" t="str">
        <f>IFERROR(T20*'Energy &amp; GHG'!$Y$19,"-")</f>
        <v>-</v>
      </c>
      <c r="Q20" s="416" t="str">
        <f>IFERROR(T20*'Energy &amp; GHG'!$Z$19,"-")</f>
        <v>-</v>
      </c>
      <c r="R20" s="397" t="str">
        <f>IF(SUMIF(Processwise_energy_distribution!$B$15:$B$68,$B20,Processwise_energy_distribution!R$15:R$69)=0,"-",SUMIF(Processwise_energy_distribution!$B$15:$B$68,$B20,Processwise_energy_distribution!R$15:R$69))</f>
        <v>-</v>
      </c>
      <c r="S20" s="397" t="str">
        <f>IF(SUMIF(Processwise_energy_distribution!$B$15:$B$68,$B20,Processwise_energy_distribution!S$15:S$69)=0,"-",SUMIF(Processwise_energy_distribution!$B$15:$B$68,$B20,Processwise_energy_distribution!S$15:S$69))</f>
        <v>-</v>
      </c>
      <c r="T20" s="417" t="str">
        <f>IF(SUMIF(Processwise_energy_distribution!$B$15:$B$68,$B20,Processwise_energy_distribution!T$15:T$69)=0,"-",SUMIF(Processwise_energy_distribution!$B$15:$B$68,$B20,Processwise_energy_distribution!T$15:T$69))</f>
        <v>-</v>
      </c>
      <c r="U20" s="418" t="str">
        <f>IFERROR(Z20*'Energy &amp; GHG'!$X$20,"-")</f>
        <v>-</v>
      </c>
      <c r="V20" s="415" t="str">
        <f>IFERROR(Z20*'Energy &amp; GHG'!$Y$20,"-")</f>
        <v>-</v>
      </c>
      <c r="W20" s="416" t="str">
        <f>IFERROR(Z20*'Energy &amp; GHG'!$Z$20,"-")</f>
        <v>-</v>
      </c>
      <c r="X20" s="397" t="str">
        <f>IF(SUMIF(Processwise_energy_distribution!$B$15:$B$68,$B20,Processwise_energy_distribution!X$15:X$69)=0,"-",SUMIF(Processwise_energy_distribution!$B$15:$B$68,$B20,Processwise_energy_distribution!X$15:X$69))</f>
        <v>-</v>
      </c>
      <c r="Y20" s="397" t="str">
        <f>IF(SUMIF(Processwise_energy_distribution!$B$15:$B$68,$B20,Processwise_energy_distribution!Y$15:Y$69)=0,"-",SUMIF(Processwise_energy_distribution!$B$15:$B$68,$B20,Processwise_energy_distribution!Y$15:Y$69))</f>
        <v>-</v>
      </c>
      <c r="Z20" s="417" t="str">
        <f>IF(SUMIF(Processwise_energy_distribution!$B$15:$B$68,$B20,Processwise_energy_distribution!Z$15:Z$69)=0,"-",SUMIF(Processwise_energy_distribution!$B$15:$B$68,$B20,Processwise_energy_distribution!Z$15:Z$69))</f>
        <v>-</v>
      </c>
      <c r="AA20" s="418" t="str">
        <f>IFERROR(AF20*'Energy &amp; GHG'!$X$21,"-")</f>
        <v>-</v>
      </c>
      <c r="AB20" s="415" t="str">
        <f>IFERROR(AF20*'Energy &amp; GHG'!$Y$21,"-")</f>
        <v>-</v>
      </c>
      <c r="AC20" s="416" t="str">
        <f>IFERROR(AF20*'Energy &amp; GHG'!$Z$21,"-")</f>
        <v>-</v>
      </c>
      <c r="AD20" s="397" t="str">
        <f>IF(SUMIF(Processwise_energy_distribution!$B$15:$B$68,$B20,Processwise_energy_distribution!AD$15:AD$69)=0,"-",SUMIF(Processwise_energy_distribution!$B$15:$B$68,$B20,Processwise_energy_distribution!AD$15:AD$69))</f>
        <v>-</v>
      </c>
      <c r="AE20" s="397" t="str">
        <f>IF(SUMIF(Processwise_energy_distribution!$B$15:$B$68,$B20,Processwise_energy_distribution!AE$15:AE$69)=0,"-",SUMIF(Processwise_energy_distribution!$B$15:$B$68,$B20,Processwise_energy_distribution!AE$15:AE$69))</f>
        <v>-</v>
      </c>
      <c r="AF20" s="417" t="str">
        <f>IF(SUMIF(Processwise_energy_distribution!$B$15:$B$68,$B20,Processwise_energy_distribution!AF$15:AF$69)=0,"-",SUMIF(Processwise_energy_distribution!$B$15:$B$68,$B20,Processwise_energy_distribution!AF$15:AF$69))</f>
        <v>-</v>
      </c>
      <c r="AG20" s="418" t="str">
        <f>IFERROR(AL20*'Energy &amp; GHG'!$X$22,"-")</f>
        <v>-</v>
      </c>
      <c r="AH20" s="415" t="str">
        <f>IFERROR(AL20*'Energy &amp; GHG'!$Y$22,"-")</f>
        <v>-</v>
      </c>
      <c r="AI20" s="416" t="str">
        <f>IFERROR(AL20*'Energy &amp; GHG'!$Z$22,"-")</f>
        <v>-</v>
      </c>
      <c r="AJ20" s="397" t="str">
        <f>IF(SUMIF(Processwise_energy_distribution!$B$15:$B$68,$B20,Processwise_energy_distribution!AJ$15:AJ$69)=0,"-",SUMIF(Processwise_energy_distribution!$B$15:$B$68,$B20,Processwise_energy_distribution!AJ$15:AJ$69))</f>
        <v>-</v>
      </c>
      <c r="AK20" s="397" t="str">
        <f>IF(SUMIF(Processwise_energy_distribution!$B$15:$B$68,$B20,Processwise_energy_distribution!AK$15:AK$69)=0,"-",SUMIF(Processwise_energy_distribution!$B$15:$B$68,$B20,Processwise_energy_distribution!AK$15:AK$69))</f>
        <v>-</v>
      </c>
      <c r="AL20" s="417" t="str">
        <f>IF(SUMIF(Processwise_energy_distribution!$B$15:$B$68,$B20,Processwise_energy_distribution!AL$15:AL$69)=0,"-",SUMIF(Processwise_energy_distribution!$B$15:$B$68,$B20,Processwise_energy_distribution!AL$15:AL$69))</f>
        <v>-</v>
      </c>
      <c r="AM20" s="418" t="str">
        <f>IFERROR(AR20*'Energy &amp; GHG'!$X$23,"-")</f>
        <v>-</v>
      </c>
      <c r="AN20" s="415" t="str">
        <f>IFERROR(AR20*'Energy &amp; GHG'!$Y$23,"-")</f>
        <v>-</v>
      </c>
      <c r="AO20" s="416" t="str">
        <f>IFERROR(AR20*'Energy &amp; GHG'!$Z$23,"-")</f>
        <v>-</v>
      </c>
      <c r="AP20" s="397" t="str">
        <f>IF(SUMIF(Processwise_energy_distribution!$B$15:$B$68,$B20,Processwise_energy_distribution!AP$15:AP$69)=0,"-",SUMIF(Processwise_energy_distribution!$B$15:$B$68,$B20,Processwise_energy_distribution!AP$15:AP$69))</f>
        <v>-</v>
      </c>
      <c r="AQ20" s="397" t="str">
        <f>IF(SUMIF(Processwise_energy_distribution!$B$15:$B$68,$B20,Processwise_energy_distribution!AQ$15:AQ$69)=0,"-",SUMIF(Processwise_energy_distribution!$B$15:$B$68,$B20,Processwise_energy_distribution!AQ$15:AQ$69))</f>
        <v>-</v>
      </c>
      <c r="AR20" s="417" t="str">
        <f>IF(SUMIF(Processwise_energy_distribution!$B$15:$B$68,$B20,Processwise_energy_distribution!AR$15:AR$69)=0,"-",SUMIF(Processwise_energy_distribution!$B$15:$B$68,$B20,Processwise_energy_distribution!AR$15:AR$69))</f>
        <v>-</v>
      </c>
      <c r="AS20" s="418" t="str">
        <f>IFERROR(AX20*'Energy &amp; GHG'!$X$24,"-")</f>
        <v>-</v>
      </c>
      <c r="AT20" s="415" t="str">
        <f>IFERROR(AX20*'Energy &amp; GHG'!$Y$24,"-")</f>
        <v>-</v>
      </c>
      <c r="AU20" s="416" t="str">
        <f>IFERROR(AX20*'Energy &amp; GHG'!$Z$24,"-")</f>
        <v>-</v>
      </c>
      <c r="AV20" s="397" t="str">
        <f>IF(SUMIF(Processwise_energy_distribution!$B$15:$B$68,$B20,Processwise_energy_distribution!AV$15:AV$69)=0,"-",SUMIF(Processwise_energy_distribution!$B$15:$B$68,$B20,Processwise_energy_distribution!AV$15:AV$69))</f>
        <v>-</v>
      </c>
      <c r="AW20" s="397" t="str">
        <f>IF(SUMIF(Processwise_energy_distribution!$B$15:$B$68,$B20,Processwise_energy_distribution!AW$15:AW$69)=0,"-",SUMIF(Processwise_energy_distribution!$B$15:$B$68,$B20,Processwise_energy_distribution!AW$15:AW$69))</f>
        <v>-</v>
      </c>
      <c r="AX20" s="417" t="str">
        <f>IF(SUMIF(Processwise_energy_distribution!$B$15:$B$68,$B20,Processwise_energy_distribution!AX$15:AX$69)=0,"-",SUMIF(Processwise_energy_distribution!$B$15:$B$68,$B20,Processwise_energy_distribution!AX$15:AX$69))</f>
        <v>-</v>
      </c>
      <c r="AY20" s="418" t="str">
        <f>IFERROR(BD20*'Energy &amp; GHG'!$X$25,"-")</f>
        <v>-</v>
      </c>
      <c r="AZ20" s="415" t="str">
        <f>IFERROR(BD20*'Energy &amp; GHG'!$Y$25,"-")</f>
        <v>-</v>
      </c>
      <c r="BA20" s="416" t="str">
        <f>IFERROR(BD20*'Energy &amp; GHG'!$Z$25,"-")</f>
        <v>-</v>
      </c>
      <c r="BB20" s="397" t="str">
        <f>IF(SUMIF(Processwise_energy_distribution!$B$15:$B$68,$B20,Processwise_energy_distribution!BB$15:BB$69)=0,"-",SUMIF(Processwise_energy_distribution!$B$15:$B$68,$B20,Processwise_energy_distribution!BB$15:BB$69))</f>
        <v>-</v>
      </c>
      <c r="BC20" s="397" t="str">
        <f>IF(SUMIF(Processwise_energy_distribution!$B$15:$B$68,$B20,Processwise_energy_distribution!BC$15:BC$69)=0,"-",SUMIF(Processwise_energy_distribution!$B$15:$B$68,$B20,Processwise_energy_distribution!BC$15:BC$69))</f>
        <v>-</v>
      </c>
      <c r="BD20" s="417" t="str">
        <f>IF(SUMIF(Processwise_energy_distribution!$B$15:$B$68,$B20,Processwise_energy_distribution!BD$15:BD$69)=0,"-",SUMIF(Processwise_energy_distribution!$B$15:$B$68,$B20,Processwise_energy_distribution!BD$15:BD$69))</f>
        <v>-</v>
      </c>
      <c r="BE20" s="418" t="str">
        <f>IFERROR(BJ20*'Energy &amp; GHG'!$X$26,"-")</f>
        <v>-</v>
      </c>
      <c r="BF20" s="415" t="str">
        <f>IFERROR(BJ20*'Energy &amp; GHG'!$Y$26,"-")</f>
        <v>-</v>
      </c>
      <c r="BG20" s="416" t="str">
        <f>IFERROR(BJ20*'Energy &amp; GHG'!$Z$26,"-")</f>
        <v>-</v>
      </c>
      <c r="BH20" s="397" t="str">
        <f>IF(SUMIF(Processwise_energy_distribution!$B$15:$B$68,$B20,Processwise_energy_distribution!BH$15:BH$69)=0,"-",SUMIF(Processwise_energy_distribution!$B$15:$B$68,$B20,Processwise_energy_distribution!BH$15:BH$69))</f>
        <v>-</v>
      </c>
      <c r="BI20" s="397" t="str">
        <f>IF(SUMIF(Processwise_energy_distribution!$B$15:$B$68,$B20,Processwise_energy_distribution!BI$15:BI$69)=0,"-",SUMIF(Processwise_energy_distribution!$B$15:$B$68,$B20,Processwise_energy_distribution!BI$15:BI$69))</f>
        <v>-</v>
      </c>
      <c r="BJ20" s="417" t="str">
        <f>IF(SUMIF(Processwise_energy_distribution!$B$15:$B$68,$B20,Processwise_energy_distribution!BJ$15:BJ$69)=0,"-",SUMIF(Processwise_energy_distribution!$B$15:$B$68,$B20,Processwise_energy_distribution!BJ$15:BJ$69))</f>
        <v>-</v>
      </c>
      <c r="BK20" s="418" t="str">
        <f>IFERROR(BP20*'Energy &amp; GHG'!$X$27,"-")</f>
        <v>-</v>
      </c>
      <c r="BL20" s="415" t="str">
        <f>IFERROR(BP20*'Energy &amp; GHG'!$Y$27,"-")</f>
        <v>-</v>
      </c>
      <c r="BM20" s="416" t="str">
        <f>IFERROR(BP20*'Energy &amp; GHG'!$Z$27,"-")</f>
        <v>-</v>
      </c>
      <c r="BN20" s="397" t="str">
        <f>IF(SUMIF(Processwise_energy_distribution!$B$15:$B$68,$B20,Processwise_energy_distribution!BN$15:BN$69)=0,"-",SUMIF(Processwise_energy_distribution!$B$15:$B$68,$B20,Processwise_energy_distribution!BN$15:BN$69))</f>
        <v>-</v>
      </c>
      <c r="BO20" s="397" t="str">
        <f>IF(SUMIF(Processwise_energy_distribution!$B$15:$B$68,$B20,Processwise_energy_distribution!BO$15:BO$69)=0,"-",SUMIF(Processwise_energy_distribution!$B$15:$B$68,$B20,Processwise_energy_distribution!BO$15:BO$69))</f>
        <v>-</v>
      </c>
      <c r="BP20" s="417" t="str">
        <f>IF(SUMIF(Processwise_energy_distribution!$B$15:$B$68,$B20,Processwise_energy_distribution!BP$15:BP$69)=0,"-",SUMIF(Processwise_energy_distribution!$B$15:$B$68,$B20,Processwise_energy_distribution!BP$15:BP$69))</f>
        <v>-</v>
      </c>
      <c r="BQ20" s="418" t="str">
        <f>IFERROR(BV20*'Energy &amp; GHG'!$X$28,"-")</f>
        <v>-</v>
      </c>
      <c r="BR20" s="415" t="str">
        <f>IFERROR(BV20*'Energy &amp; GHG'!$Y$28,"-")</f>
        <v>-</v>
      </c>
      <c r="BS20" s="416" t="str">
        <f>IFERROR(BV20*'Energy &amp; GHG'!$Z$28,"-")</f>
        <v>-</v>
      </c>
      <c r="BT20" s="397" t="str">
        <f>IF(SUMIF(Processwise_energy_distribution!$B$15:$B$68,$B20,Processwise_energy_distribution!BT$15:BT$69)=0,"-",SUMIF(Processwise_energy_distribution!$B$15:$B$68,$B20,Processwise_energy_distribution!BT$15:BT$69))</f>
        <v>-</v>
      </c>
      <c r="BU20" s="397" t="str">
        <f>IF(SUMIF(Processwise_energy_distribution!$B$15:$B$68,$B20,Processwise_energy_distribution!BU$15:BU$69)=0,"-",SUMIF(Processwise_energy_distribution!$B$15:$B$68,$B20,Processwise_energy_distribution!BU$15:BU$69))</f>
        <v>-</v>
      </c>
      <c r="BV20" s="417" t="str">
        <f>IF(SUMIF(Processwise_energy_distribution!$B$15:$B$68,$B20,Processwise_energy_distribution!BV$15:BV$69)=0,"-",SUMIF(Processwise_energy_distribution!$B$15:$B$68,$B20,Processwise_energy_distribution!BV$15:BV$69))</f>
        <v>-</v>
      </c>
      <c r="BW20" s="418" t="str">
        <f t="shared" ref="BW20:CA20" si="10">IF(SUM(C20,I20,O20,U20,AA20,AG20,AM20,AS20,AY20,BE20,BK20,BQ20)=0,"-",SUM(C20,I20,O20,U20,AA20,AG20,AM20,AS20,AY20,BE20,BK20,BQ20))</f>
        <v>-</v>
      </c>
      <c r="BX20" s="415" t="str">
        <f t="shared" si="10"/>
        <v>-</v>
      </c>
      <c r="BY20" s="416" t="str">
        <f t="shared" si="10"/>
        <v>-</v>
      </c>
      <c r="BZ20" s="420" t="str">
        <f t="shared" si="10"/>
        <v>-</v>
      </c>
      <c r="CA20" s="421" t="str">
        <f t="shared" si="10"/>
        <v>-</v>
      </c>
      <c r="CB20" s="422" t="str">
        <f t="shared" si="1"/>
        <v>-</v>
      </c>
      <c r="CC20" s="423" t="str">
        <f t="shared" si="2"/>
        <v>-</v>
      </c>
      <c r="CD20" s="424" t="str">
        <f t="shared" si="3"/>
        <v>-</v>
      </c>
      <c r="CE20" s="425" t="str">
        <f t="shared" si="4"/>
        <v>-</v>
      </c>
      <c r="CF20" s="426" t="str">
        <f t="shared" si="5"/>
        <v>-</v>
      </c>
      <c r="CG20" s="412"/>
      <c r="CH20" s="412"/>
      <c r="CI20" s="412"/>
      <c r="CJ20" s="412"/>
      <c r="CK20" s="412"/>
    </row>
    <row r="21" spans="1:89" ht="15">
      <c r="A21" s="1070">
        <v>7</v>
      </c>
      <c r="B21" s="1069" t="s">
        <v>258</v>
      </c>
      <c r="C21" s="418" t="str">
        <f>IFERROR(H21*'Energy &amp; GHG'!$X$17,"-")</f>
        <v>-</v>
      </c>
      <c r="D21" s="415" t="str">
        <f>IFERROR(H21*'Energy &amp; GHG'!$Y$17,"-")</f>
        <v>-</v>
      </c>
      <c r="E21" s="416" t="str">
        <f>IFERROR(H21*'Energy &amp; GHG'!$Z$17,"-")</f>
        <v>-</v>
      </c>
      <c r="F21" s="397" t="str">
        <f>IF(SUMIF(Processwise_energy_distribution!$B$15:$B$68,$B21,Processwise_energy_distribution!F$15:F$69)=0,"-",SUMIF(Processwise_energy_distribution!$B$15:$B$68,$B21,Processwise_energy_distribution!F$15:F$69))</f>
        <v>-</v>
      </c>
      <c r="G21" s="397" t="str">
        <f>IF(SUMIF(Processwise_energy_distribution!$B$15:$B$68,$B21,Processwise_energy_distribution!G$15:G$69)=0,"-",SUMIF(Processwise_energy_distribution!$B$15:$B$68,$B21,Processwise_energy_distribution!G$15:G$69))</f>
        <v>-</v>
      </c>
      <c r="H21" s="417" t="str">
        <f>IF(SUMIF(Processwise_energy_distribution!$B$15:$B$68,$B21,Processwise_energy_distribution!H$15:H$69)=0,"-",SUMIF(Processwise_energy_distribution!$B$15:$B$68,$B21,Processwise_energy_distribution!H$15:H$69))</f>
        <v>-</v>
      </c>
      <c r="I21" s="418" t="str">
        <f>IFERROR(N21*'Energy &amp; GHG'!$X$18,"-")</f>
        <v>-</v>
      </c>
      <c r="J21" s="415" t="str">
        <f>IFERROR(N21*'Energy &amp; GHG'!$Y$18,"-")</f>
        <v>-</v>
      </c>
      <c r="K21" s="416" t="str">
        <f>IFERROR(N21*'Energy &amp; GHG'!$Z$18,"-")</f>
        <v>-</v>
      </c>
      <c r="L21" s="397" t="str">
        <f>IF(SUMIF(Processwise_energy_distribution!$B$15:$B$68,$B21,Processwise_energy_distribution!L$15:L$69)=0,"-",SUMIF(Processwise_energy_distribution!$B$15:$B$68,$B21,Processwise_energy_distribution!L$15:L$69))</f>
        <v>-</v>
      </c>
      <c r="M21" s="397" t="str">
        <f>IF(SUMIF(Processwise_energy_distribution!$B$15:$B$68,$B21,Processwise_energy_distribution!M$15:M$69)=0,"-",SUMIF(Processwise_energy_distribution!$B$15:$B$68,$B21,Processwise_energy_distribution!M$15:M$69))</f>
        <v>-</v>
      </c>
      <c r="N21" s="417" t="str">
        <f>IF(SUMIF(Processwise_energy_distribution!$B$15:$B$68,$B21,Processwise_energy_distribution!N$15:N$69)=0,"-",SUMIF(Processwise_energy_distribution!$B$15:$B$68,$B21,Processwise_energy_distribution!N$15:N$69))</f>
        <v>-</v>
      </c>
      <c r="O21" s="418" t="str">
        <f>IFERROR(T21*'Energy &amp; GHG'!$X$19,"-")</f>
        <v>-</v>
      </c>
      <c r="P21" s="415" t="str">
        <f>IFERROR(T21*'Energy &amp; GHG'!$Y$19,"-")</f>
        <v>-</v>
      </c>
      <c r="Q21" s="416" t="str">
        <f>IFERROR(T21*'Energy &amp; GHG'!$Z$19,"-")</f>
        <v>-</v>
      </c>
      <c r="R21" s="397" t="str">
        <f>IF(SUMIF(Processwise_energy_distribution!$B$15:$B$68,$B21,Processwise_energy_distribution!R$15:R$69)=0,"-",SUMIF(Processwise_energy_distribution!$B$15:$B$68,$B21,Processwise_energy_distribution!R$15:R$69))</f>
        <v>-</v>
      </c>
      <c r="S21" s="397" t="str">
        <f>IF(SUMIF(Processwise_energy_distribution!$B$15:$B$68,$B21,Processwise_energy_distribution!S$15:S$69)=0,"-",SUMIF(Processwise_energy_distribution!$B$15:$B$68,$B21,Processwise_energy_distribution!S$15:S$69))</f>
        <v>-</v>
      </c>
      <c r="T21" s="417" t="str">
        <f>IF(SUMIF(Processwise_energy_distribution!$B$15:$B$68,$B21,Processwise_energy_distribution!T$15:T$69)=0,"-",SUMIF(Processwise_energy_distribution!$B$15:$B$68,$B21,Processwise_energy_distribution!T$15:T$69))</f>
        <v>-</v>
      </c>
      <c r="U21" s="418" t="str">
        <f>IFERROR(Z21*'Energy &amp; GHG'!$X$20,"-")</f>
        <v>-</v>
      </c>
      <c r="V21" s="415" t="str">
        <f>IFERROR(Z21*'Energy &amp; GHG'!$Y$20,"-")</f>
        <v>-</v>
      </c>
      <c r="W21" s="416" t="str">
        <f>IFERROR(Z21*'Energy &amp; GHG'!$Z$20,"-")</f>
        <v>-</v>
      </c>
      <c r="X21" s="397" t="str">
        <f>IF(SUMIF(Processwise_energy_distribution!$B$15:$B$68,$B21,Processwise_energy_distribution!X$15:X$69)=0,"-",SUMIF(Processwise_energy_distribution!$B$15:$B$68,$B21,Processwise_energy_distribution!X$15:X$69))</f>
        <v>-</v>
      </c>
      <c r="Y21" s="397" t="str">
        <f>IF(SUMIF(Processwise_energy_distribution!$B$15:$B$68,$B21,Processwise_energy_distribution!Y$15:Y$69)=0,"-",SUMIF(Processwise_energy_distribution!$B$15:$B$68,$B21,Processwise_energy_distribution!Y$15:Y$69))</f>
        <v>-</v>
      </c>
      <c r="Z21" s="417" t="str">
        <f>IF(SUMIF(Processwise_energy_distribution!$B$15:$B$68,$B21,Processwise_energy_distribution!Z$15:Z$69)=0,"-",SUMIF(Processwise_energy_distribution!$B$15:$B$68,$B21,Processwise_energy_distribution!Z$15:Z$69))</f>
        <v>-</v>
      </c>
      <c r="AA21" s="418" t="str">
        <f>IFERROR(AF21*'Energy &amp; GHG'!$X$21,"-")</f>
        <v>-</v>
      </c>
      <c r="AB21" s="415" t="str">
        <f>IFERROR(AF21*'Energy &amp; GHG'!$Y$21,"-")</f>
        <v>-</v>
      </c>
      <c r="AC21" s="416" t="str">
        <f>IFERROR(AF21*'Energy &amp; GHG'!$Z$21,"-")</f>
        <v>-</v>
      </c>
      <c r="AD21" s="397" t="str">
        <f>IF(SUMIF(Processwise_energy_distribution!$B$15:$B$68,$B21,Processwise_energy_distribution!AD$15:AD$69)=0,"-",SUMIF(Processwise_energy_distribution!$B$15:$B$68,$B21,Processwise_energy_distribution!AD$15:AD$69))</f>
        <v>-</v>
      </c>
      <c r="AE21" s="397" t="str">
        <f>IF(SUMIF(Processwise_energy_distribution!$B$15:$B$68,$B21,Processwise_energy_distribution!AE$15:AE$69)=0,"-",SUMIF(Processwise_energy_distribution!$B$15:$B$68,$B21,Processwise_energy_distribution!AE$15:AE$69))</f>
        <v>-</v>
      </c>
      <c r="AF21" s="417" t="str">
        <f>IF(SUMIF(Processwise_energy_distribution!$B$15:$B$68,$B21,Processwise_energy_distribution!AF$15:AF$69)=0,"-",SUMIF(Processwise_energy_distribution!$B$15:$B$68,$B21,Processwise_energy_distribution!AF$15:AF$69))</f>
        <v>-</v>
      </c>
      <c r="AG21" s="418" t="str">
        <f>IFERROR(AL21*'Energy &amp; GHG'!$X$22,"-")</f>
        <v>-</v>
      </c>
      <c r="AH21" s="415" t="str">
        <f>IFERROR(AL21*'Energy &amp; GHG'!$Y$22,"-")</f>
        <v>-</v>
      </c>
      <c r="AI21" s="416" t="str">
        <f>IFERROR(AL21*'Energy &amp; GHG'!$Z$22,"-")</f>
        <v>-</v>
      </c>
      <c r="AJ21" s="397" t="str">
        <f>IF(SUMIF(Processwise_energy_distribution!$B$15:$B$68,$B21,Processwise_energy_distribution!AJ$15:AJ$69)=0,"-",SUMIF(Processwise_energy_distribution!$B$15:$B$68,$B21,Processwise_energy_distribution!AJ$15:AJ$69))</f>
        <v>-</v>
      </c>
      <c r="AK21" s="397" t="str">
        <f>IF(SUMIF(Processwise_energy_distribution!$B$15:$B$68,$B21,Processwise_energy_distribution!AK$15:AK$69)=0,"-",SUMIF(Processwise_energy_distribution!$B$15:$B$68,$B21,Processwise_energy_distribution!AK$15:AK$69))</f>
        <v>-</v>
      </c>
      <c r="AL21" s="417" t="str">
        <f>IF(SUMIF(Processwise_energy_distribution!$B$15:$B$68,$B21,Processwise_energy_distribution!AL$15:AL$69)=0,"-",SUMIF(Processwise_energy_distribution!$B$15:$B$68,$B21,Processwise_energy_distribution!AL$15:AL$69))</f>
        <v>-</v>
      </c>
      <c r="AM21" s="418" t="str">
        <f>IFERROR(AR21*'Energy &amp; GHG'!$X$23,"-")</f>
        <v>-</v>
      </c>
      <c r="AN21" s="415" t="str">
        <f>IFERROR(AR21*'Energy &amp; GHG'!$Y$23,"-")</f>
        <v>-</v>
      </c>
      <c r="AO21" s="416" t="str">
        <f>IFERROR(AR21*'Energy &amp; GHG'!$Z$23,"-")</f>
        <v>-</v>
      </c>
      <c r="AP21" s="397" t="str">
        <f>IF(SUMIF(Processwise_energy_distribution!$B$15:$B$68,$B21,Processwise_energy_distribution!AP$15:AP$69)=0,"-",SUMIF(Processwise_energy_distribution!$B$15:$B$68,$B21,Processwise_energy_distribution!AP$15:AP$69))</f>
        <v>-</v>
      </c>
      <c r="AQ21" s="397" t="str">
        <f>IF(SUMIF(Processwise_energy_distribution!$B$15:$B$68,$B21,Processwise_energy_distribution!AQ$15:AQ$69)=0,"-",SUMIF(Processwise_energy_distribution!$B$15:$B$68,$B21,Processwise_energy_distribution!AQ$15:AQ$69))</f>
        <v>-</v>
      </c>
      <c r="AR21" s="417" t="str">
        <f>IF(SUMIF(Processwise_energy_distribution!$B$15:$B$68,$B21,Processwise_energy_distribution!AR$15:AR$69)=0,"-",SUMIF(Processwise_energy_distribution!$B$15:$B$68,$B21,Processwise_energy_distribution!AR$15:AR$69))</f>
        <v>-</v>
      </c>
      <c r="AS21" s="418" t="str">
        <f>IFERROR(AX21*'Energy &amp; GHG'!$X$24,"-")</f>
        <v>-</v>
      </c>
      <c r="AT21" s="415" t="str">
        <f>IFERROR(AX21*'Energy &amp; GHG'!$Y$24,"-")</f>
        <v>-</v>
      </c>
      <c r="AU21" s="416" t="str">
        <f>IFERROR(AX21*'Energy &amp; GHG'!$Z$24,"-")</f>
        <v>-</v>
      </c>
      <c r="AV21" s="397" t="str">
        <f>IF(SUMIF(Processwise_energy_distribution!$B$15:$B$68,$B21,Processwise_energy_distribution!AV$15:AV$69)=0,"-",SUMIF(Processwise_energy_distribution!$B$15:$B$68,$B21,Processwise_energy_distribution!AV$15:AV$69))</f>
        <v>-</v>
      </c>
      <c r="AW21" s="397" t="str">
        <f>IF(SUMIF(Processwise_energy_distribution!$B$15:$B$68,$B21,Processwise_energy_distribution!AW$15:AW$69)=0,"-",SUMIF(Processwise_energy_distribution!$B$15:$B$68,$B21,Processwise_energy_distribution!AW$15:AW$69))</f>
        <v>-</v>
      </c>
      <c r="AX21" s="417" t="str">
        <f>IF(SUMIF(Processwise_energy_distribution!$B$15:$B$68,$B21,Processwise_energy_distribution!AX$15:AX$69)=0,"-",SUMIF(Processwise_energy_distribution!$B$15:$B$68,$B21,Processwise_energy_distribution!AX$15:AX$69))</f>
        <v>-</v>
      </c>
      <c r="AY21" s="418" t="str">
        <f>IFERROR(BD21*'Energy &amp; GHG'!$X$25,"-")</f>
        <v>-</v>
      </c>
      <c r="AZ21" s="415" t="str">
        <f>IFERROR(BD21*'Energy &amp; GHG'!$Y$25,"-")</f>
        <v>-</v>
      </c>
      <c r="BA21" s="416" t="str">
        <f>IFERROR(BD21*'Energy &amp; GHG'!$Z$25,"-")</f>
        <v>-</v>
      </c>
      <c r="BB21" s="397" t="str">
        <f>IF(SUMIF(Processwise_energy_distribution!$B$15:$B$68,$B21,Processwise_energy_distribution!BB$15:BB$69)=0,"-",SUMIF(Processwise_energy_distribution!$B$15:$B$68,$B21,Processwise_energy_distribution!BB$15:BB$69))</f>
        <v>-</v>
      </c>
      <c r="BC21" s="397" t="str">
        <f>IF(SUMIF(Processwise_energy_distribution!$B$15:$B$68,$B21,Processwise_energy_distribution!BC$15:BC$69)=0,"-",SUMIF(Processwise_energy_distribution!$B$15:$B$68,$B21,Processwise_energy_distribution!BC$15:BC$69))</f>
        <v>-</v>
      </c>
      <c r="BD21" s="417" t="str">
        <f>IF(SUMIF(Processwise_energy_distribution!$B$15:$B$68,$B21,Processwise_energy_distribution!BD$15:BD$69)=0,"-",SUMIF(Processwise_energy_distribution!$B$15:$B$68,$B21,Processwise_energy_distribution!BD$15:BD$69))</f>
        <v>-</v>
      </c>
      <c r="BE21" s="418" t="str">
        <f>IFERROR(BJ21*'Energy &amp; GHG'!$X$26,"-")</f>
        <v>-</v>
      </c>
      <c r="BF21" s="415" t="str">
        <f>IFERROR(BJ21*'Energy &amp; GHG'!$Y$26,"-")</f>
        <v>-</v>
      </c>
      <c r="BG21" s="416" t="str">
        <f>IFERROR(BJ21*'Energy &amp; GHG'!$Z$26,"-")</f>
        <v>-</v>
      </c>
      <c r="BH21" s="397" t="str">
        <f>IF(SUMIF(Processwise_energy_distribution!$B$15:$B$68,$B21,Processwise_energy_distribution!BH$15:BH$69)=0,"-",SUMIF(Processwise_energy_distribution!$B$15:$B$68,$B21,Processwise_energy_distribution!BH$15:BH$69))</f>
        <v>-</v>
      </c>
      <c r="BI21" s="397" t="str">
        <f>IF(SUMIF(Processwise_energy_distribution!$B$15:$B$68,$B21,Processwise_energy_distribution!BI$15:BI$69)=0,"-",SUMIF(Processwise_energy_distribution!$B$15:$B$68,$B21,Processwise_energy_distribution!BI$15:BI$69))</f>
        <v>-</v>
      </c>
      <c r="BJ21" s="417" t="str">
        <f>IF(SUMIF(Processwise_energy_distribution!$B$15:$B$68,$B21,Processwise_energy_distribution!BJ$15:BJ$69)=0,"-",SUMIF(Processwise_energy_distribution!$B$15:$B$68,$B21,Processwise_energy_distribution!BJ$15:BJ$69))</f>
        <v>-</v>
      </c>
      <c r="BK21" s="418" t="str">
        <f>IFERROR(BP21*'Energy &amp; GHG'!$X$27,"-")</f>
        <v>-</v>
      </c>
      <c r="BL21" s="415" t="str">
        <f>IFERROR(BP21*'Energy &amp; GHG'!$Y$27,"-")</f>
        <v>-</v>
      </c>
      <c r="BM21" s="416" t="str">
        <f>IFERROR(BP21*'Energy &amp; GHG'!$Z$27,"-")</f>
        <v>-</v>
      </c>
      <c r="BN21" s="397" t="str">
        <f>IF(SUMIF(Processwise_energy_distribution!$B$15:$B$68,$B21,Processwise_energy_distribution!BN$15:BN$69)=0,"-",SUMIF(Processwise_energy_distribution!$B$15:$B$68,$B21,Processwise_energy_distribution!BN$15:BN$69))</f>
        <v>-</v>
      </c>
      <c r="BO21" s="397" t="str">
        <f>IF(SUMIF(Processwise_energy_distribution!$B$15:$B$68,$B21,Processwise_energy_distribution!BO$15:BO$69)=0,"-",SUMIF(Processwise_energy_distribution!$B$15:$B$68,$B21,Processwise_energy_distribution!BO$15:BO$69))</f>
        <v>-</v>
      </c>
      <c r="BP21" s="417" t="str">
        <f>IF(SUMIF(Processwise_energy_distribution!$B$15:$B$68,$B21,Processwise_energy_distribution!BP$15:BP$69)=0,"-",SUMIF(Processwise_energy_distribution!$B$15:$B$68,$B21,Processwise_energy_distribution!BP$15:BP$69))</f>
        <v>-</v>
      </c>
      <c r="BQ21" s="418" t="str">
        <f>IFERROR(BV21*'Energy &amp; GHG'!$X$28,"-")</f>
        <v>-</v>
      </c>
      <c r="BR21" s="415" t="str">
        <f>IFERROR(BV21*'Energy &amp; GHG'!$Y$28,"-")</f>
        <v>-</v>
      </c>
      <c r="BS21" s="416" t="str">
        <f>IFERROR(BV21*'Energy &amp; GHG'!$Z$28,"-")</f>
        <v>-</v>
      </c>
      <c r="BT21" s="397" t="str">
        <f>IF(SUMIF(Processwise_energy_distribution!$B$15:$B$68,$B21,Processwise_energy_distribution!BT$15:BT$69)=0,"-",SUMIF(Processwise_energy_distribution!$B$15:$B$68,$B21,Processwise_energy_distribution!BT$15:BT$69))</f>
        <v>-</v>
      </c>
      <c r="BU21" s="397" t="str">
        <f>IF(SUMIF(Processwise_energy_distribution!$B$15:$B$68,$B21,Processwise_energy_distribution!BU$15:BU$69)=0,"-",SUMIF(Processwise_energy_distribution!$B$15:$B$68,$B21,Processwise_energy_distribution!BU$15:BU$69))</f>
        <v>-</v>
      </c>
      <c r="BV21" s="417" t="str">
        <f>IF(SUMIF(Processwise_energy_distribution!$B$15:$B$68,$B21,Processwise_energy_distribution!BV$15:BV$69)=0,"-",SUMIF(Processwise_energy_distribution!$B$15:$B$68,$B21,Processwise_energy_distribution!BV$15:BV$69))</f>
        <v>-</v>
      </c>
      <c r="BW21" s="418" t="str">
        <f t="shared" ref="BW21:CA21" si="11">IF(SUM(C21,I21,O21,U21,AA21,AG21,AM21,AS21,AY21,BE21,BK21,BQ21)=0,"-",SUM(C21,I21,O21,U21,AA21,AG21,AM21,AS21,AY21,BE21,BK21,BQ21))</f>
        <v>-</v>
      </c>
      <c r="BX21" s="415" t="str">
        <f t="shared" si="11"/>
        <v>-</v>
      </c>
      <c r="BY21" s="416" t="str">
        <f t="shared" si="11"/>
        <v>-</v>
      </c>
      <c r="BZ21" s="420" t="str">
        <f t="shared" si="11"/>
        <v>-</v>
      </c>
      <c r="CA21" s="421" t="str">
        <f t="shared" si="11"/>
        <v>-</v>
      </c>
      <c r="CB21" s="422" t="str">
        <f t="shared" si="1"/>
        <v>-</v>
      </c>
      <c r="CC21" s="423" t="str">
        <f t="shared" si="2"/>
        <v>-</v>
      </c>
      <c r="CD21" s="424" t="str">
        <f t="shared" si="3"/>
        <v>-</v>
      </c>
      <c r="CE21" s="425" t="str">
        <f t="shared" si="4"/>
        <v>-</v>
      </c>
      <c r="CF21" s="426" t="str">
        <f t="shared" si="5"/>
        <v>-</v>
      </c>
      <c r="CG21" s="412"/>
      <c r="CH21" s="412"/>
      <c r="CI21" s="412"/>
      <c r="CJ21" s="412"/>
      <c r="CK21" s="412"/>
    </row>
    <row r="22" spans="1:89" ht="15">
      <c r="A22" s="1070">
        <v>8</v>
      </c>
      <c r="B22" s="1069" t="s">
        <v>259</v>
      </c>
      <c r="C22" s="418" t="str">
        <f>IFERROR(H22*'Energy &amp; GHG'!$X$17,"-")</f>
        <v>-</v>
      </c>
      <c r="D22" s="415" t="str">
        <f>IFERROR(H22*'Energy &amp; GHG'!$Y$17,"-")</f>
        <v>-</v>
      </c>
      <c r="E22" s="416" t="str">
        <f>IFERROR(H22*'Energy &amp; GHG'!$Z$17,"-")</f>
        <v>-</v>
      </c>
      <c r="F22" s="397" t="str">
        <f>IF(SUMIF(Processwise_energy_distribution!$B$15:$B$68,$B22,Processwise_energy_distribution!F$15:F$69)=0,"-",SUMIF(Processwise_energy_distribution!$B$15:$B$68,$B22,Processwise_energy_distribution!F$15:F$69))</f>
        <v>-</v>
      </c>
      <c r="G22" s="397" t="str">
        <f>IF(SUMIF(Processwise_energy_distribution!$B$15:$B$68,$B22,Processwise_energy_distribution!G$15:G$69)=0,"-",SUMIF(Processwise_energy_distribution!$B$15:$B$68,$B22,Processwise_energy_distribution!G$15:G$69))</f>
        <v>-</v>
      </c>
      <c r="H22" s="417" t="str">
        <f>IF(SUMIF(Processwise_energy_distribution!$B$15:$B$68,$B22,Processwise_energy_distribution!H$15:H$69)=0,"-",SUMIF(Processwise_energy_distribution!$B$15:$B$68,$B22,Processwise_energy_distribution!H$15:H$69))</f>
        <v>-</v>
      </c>
      <c r="I22" s="418" t="str">
        <f>IFERROR(N22*'Energy &amp; GHG'!$X$18,"-")</f>
        <v>-</v>
      </c>
      <c r="J22" s="415" t="str">
        <f>IFERROR(N22*'Energy &amp; GHG'!$Y$18,"-")</f>
        <v>-</v>
      </c>
      <c r="K22" s="416" t="str">
        <f>IFERROR(N22*'Energy &amp; GHG'!$Z$18,"-")</f>
        <v>-</v>
      </c>
      <c r="L22" s="397" t="str">
        <f>IF(SUMIF(Processwise_energy_distribution!$B$15:$B$68,$B22,Processwise_energy_distribution!L$15:L$69)=0,"-",SUMIF(Processwise_energy_distribution!$B$15:$B$68,$B22,Processwise_energy_distribution!L$15:L$69))</f>
        <v>-</v>
      </c>
      <c r="M22" s="397" t="str">
        <f>IF(SUMIF(Processwise_energy_distribution!$B$15:$B$68,$B22,Processwise_energy_distribution!M$15:M$69)=0,"-",SUMIF(Processwise_energy_distribution!$B$15:$B$68,$B22,Processwise_energy_distribution!M$15:M$69))</f>
        <v>-</v>
      </c>
      <c r="N22" s="417" t="str">
        <f>IF(SUMIF(Processwise_energy_distribution!$B$15:$B$68,$B22,Processwise_energy_distribution!N$15:N$69)=0,"-",SUMIF(Processwise_energy_distribution!$B$15:$B$68,$B22,Processwise_energy_distribution!N$15:N$69))</f>
        <v>-</v>
      </c>
      <c r="O22" s="418" t="str">
        <f>IFERROR(T22*'Energy &amp; GHG'!$X$19,"-")</f>
        <v>-</v>
      </c>
      <c r="P22" s="415" t="str">
        <f>IFERROR(T22*'Energy &amp; GHG'!$Y$19,"-")</f>
        <v>-</v>
      </c>
      <c r="Q22" s="416" t="str">
        <f>IFERROR(T22*'Energy &amp; GHG'!$Z$19,"-")</f>
        <v>-</v>
      </c>
      <c r="R22" s="397" t="str">
        <f>IF(SUMIF(Processwise_energy_distribution!$B$15:$B$68,$B22,Processwise_energy_distribution!R$15:R$69)=0,"-",SUMIF(Processwise_energy_distribution!$B$15:$B$68,$B22,Processwise_energy_distribution!R$15:R$69))</f>
        <v>-</v>
      </c>
      <c r="S22" s="397" t="str">
        <f>IF(SUMIF(Processwise_energy_distribution!$B$15:$B$68,$B22,Processwise_energy_distribution!S$15:S$69)=0,"-",SUMIF(Processwise_energy_distribution!$B$15:$B$68,$B22,Processwise_energy_distribution!S$15:S$69))</f>
        <v>-</v>
      </c>
      <c r="T22" s="417" t="str">
        <f>IF(SUMIF(Processwise_energy_distribution!$B$15:$B$68,$B22,Processwise_energy_distribution!T$15:T$69)=0,"-",SUMIF(Processwise_energy_distribution!$B$15:$B$68,$B22,Processwise_energy_distribution!T$15:T$69))</f>
        <v>-</v>
      </c>
      <c r="U22" s="418" t="str">
        <f>IFERROR(Z22*'Energy &amp; GHG'!$X$20,"-")</f>
        <v>-</v>
      </c>
      <c r="V22" s="415" t="str">
        <f>IFERROR(Z22*'Energy &amp; GHG'!$Y$20,"-")</f>
        <v>-</v>
      </c>
      <c r="W22" s="416" t="str">
        <f>IFERROR(Z22*'Energy &amp; GHG'!$Z$20,"-")</f>
        <v>-</v>
      </c>
      <c r="X22" s="397" t="str">
        <f>IF(SUMIF(Processwise_energy_distribution!$B$15:$B$68,$B22,Processwise_energy_distribution!X$15:X$69)=0,"-",SUMIF(Processwise_energy_distribution!$B$15:$B$68,$B22,Processwise_energy_distribution!X$15:X$69))</f>
        <v>-</v>
      </c>
      <c r="Y22" s="397" t="str">
        <f>IF(SUMIF(Processwise_energy_distribution!$B$15:$B$68,$B22,Processwise_energy_distribution!Y$15:Y$69)=0,"-",SUMIF(Processwise_energy_distribution!$B$15:$B$68,$B22,Processwise_energy_distribution!Y$15:Y$69))</f>
        <v>-</v>
      </c>
      <c r="Z22" s="417" t="str">
        <f>IF(SUMIF(Processwise_energy_distribution!$B$15:$B$68,$B22,Processwise_energy_distribution!Z$15:Z$69)=0,"-",SUMIF(Processwise_energy_distribution!$B$15:$B$68,$B22,Processwise_energy_distribution!Z$15:Z$69))</f>
        <v>-</v>
      </c>
      <c r="AA22" s="418" t="str">
        <f>IFERROR(AF22*'Energy &amp; GHG'!$X$21,"-")</f>
        <v>-</v>
      </c>
      <c r="AB22" s="415" t="str">
        <f>IFERROR(AF22*'Energy &amp; GHG'!$Y$21,"-")</f>
        <v>-</v>
      </c>
      <c r="AC22" s="416" t="str">
        <f>IFERROR(AF22*'Energy &amp; GHG'!$Z$21,"-")</f>
        <v>-</v>
      </c>
      <c r="AD22" s="397" t="str">
        <f>IF(SUMIF(Processwise_energy_distribution!$B$15:$B$68,$B22,Processwise_energy_distribution!AD$15:AD$69)=0,"-",SUMIF(Processwise_energy_distribution!$B$15:$B$68,$B22,Processwise_energy_distribution!AD$15:AD$69))</f>
        <v>-</v>
      </c>
      <c r="AE22" s="397" t="str">
        <f>IF(SUMIF(Processwise_energy_distribution!$B$15:$B$68,$B22,Processwise_energy_distribution!AE$15:AE$69)=0,"-",SUMIF(Processwise_energy_distribution!$B$15:$B$68,$B22,Processwise_energy_distribution!AE$15:AE$69))</f>
        <v>-</v>
      </c>
      <c r="AF22" s="417" t="str">
        <f>IF(SUMIF(Processwise_energy_distribution!$B$15:$B$68,$B22,Processwise_energy_distribution!AF$15:AF$69)=0,"-",SUMIF(Processwise_energy_distribution!$B$15:$B$68,$B22,Processwise_energy_distribution!AF$15:AF$69))</f>
        <v>-</v>
      </c>
      <c r="AG22" s="418" t="str">
        <f>IFERROR(AL22*'Energy &amp; GHG'!$X$22,"-")</f>
        <v>-</v>
      </c>
      <c r="AH22" s="415" t="str">
        <f>IFERROR(AL22*'Energy &amp; GHG'!$Y$22,"-")</f>
        <v>-</v>
      </c>
      <c r="AI22" s="416" t="str">
        <f>IFERROR(AL22*'Energy &amp; GHG'!$Z$22,"-")</f>
        <v>-</v>
      </c>
      <c r="AJ22" s="397" t="str">
        <f>IF(SUMIF(Processwise_energy_distribution!$B$15:$B$68,$B22,Processwise_energy_distribution!AJ$15:AJ$69)=0,"-",SUMIF(Processwise_energy_distribution!$B$15:$B$68,$B22,Processwise_energy_distribution!AJ$15:AJ$69))</f>
        <v>-</v>
      </c>
      <c r="AK22" s="397" t="str">
        <f>IF(SUMIF(Processwise_energy_distribution!$B$15:$B$68,$B22,Processwise_energy_distribution!AK$15:AK$69)=0,"-",SUMIF(Processwise_energy_distribution!$B$15:$B$68,$B22,Processwise_energy_distribution!AK$15:AK$69))</f>
        <v>-</v>
      </c>
      <c r="AL22" s="417" t="str">
        <f>IF(SUMIF(Processwise_energy_distribution!$B$15:$B$68,$B22,Processwise_energy_distribution!AL$15:AL$69)=0,"-",SUMIF(Processwise_energy_distribution!$B$15:$B$68,$B22,Processwise_energy_distribution!AL$15:AL$69))</f>
        <v>-</v>
      </c>
      <c r="AM22" s="418" t="str">
        <f>IFERROR(AR22*'Energy &amp; GHG'!$X$23,"-")</f>
        <v>-</v>
      </c>
      <c r="AN22" s="415" t="str">
        <f>IFERROR(AR22*'Energy &amp; GHG'!$Y$23,"-")</f>
        <v>-</v>
      </c>
      <c r="AO22" s="416" t="str">
        <f>IFERROR(AR22*'Energy &amp; GHG'!$Z$23,"-")</f>
        <v>-</v>
      </c>
      <c r="AP22" s="397" t="str">
        <f>IF(SUMIF(Processwise_energy_distribution!$B$15:$B$68,$B22,Processwise_energy_distribution!AP$15:AP$69)=0,"-",SUMIF(Processwise_energy_distribution!$B$15:$B$68,$B22,Processwise_energy_distribution!AP$15:AP$69))</f>
        <v>-</v>
      </c>
      <c r="AQ22" s="397" t="str">
        <f>IF(SUMIF(Processwise_energy_distribution!$B$15:$B$68,$B22,Processwise_energy_distribution!AQ$15:AQ$69)=0,"-",SUMIF(Processwise_energy_distribution!$B$15:$B$68,$B22,Processwise_energy_distribution!AQ$15:AQ$69))</f>
        <v>-</v>
      </c>
      <c r="AR22" s="417" t="str">
        <f>IF(SUMIF(Processwise_energy_distribution!$B$15:$B$68,$B22,Processwise_energy_distribution!AR$15:AR$69)=0,"-",SUMIF(Processwise_energy_distribution!$B$15:$B$68,$B22,Processwise_energy_distribution!AR$15:AR$69))</f>
        <v>-</v>
      </c>
      <c r="AS22" s="418" t="str">
        <f>IFERROR(AX22*'Energy &amp; GHG'!$X$24,"-")</f>
        <v>-</v>
      </c>
      <c r="AT22" s="415" t="str">
        <f>IFERROR(AX22*'Energy &amp; GHG'!$Y$24,"-")</f>
        <v>-</v>
      </c>
      <c r="AU22" s="416" t="str">
        <f>IFERROR(AX22*'Energy &amp; GHG'!$Z$24,"-")</f>
        <v>-</v>
      </c>
      <c r="AV22" s="397" t="str">
        <f>IF(SUMIF(Processwise_energy_distribution!$B$15:$B$68,$B22,Processwise_energy_distribution!AV$15:AV$69)=0,"-",SUMIF(Processwise_energy_distribution!$B$15:$B$68,$B22,Processwise_energy_distribution!AV$15:AV$69))</f>
        <v>-</v>
      </c>
      <c r="AW22" s="397" t="str">
        <f>IF(SUMIF(Processwise_energy_distribution!$B$15:$B$68,$B22,Processwise_energy_distribution!AW$15:AW$69)=0,"-",SUMIF(Processwise_energy_distribution!$B$15:$B$68,$B22,Processwise_energy_distribution!AW$15:AW$69))</f>
        <v>-</v>
      </c>
      <c r="AX22" s="417" t="str">
        <f>IF(SUMIF(Processwise_energy_distribution!$B$15:$B$68,$B22,Processwise_energy_distribution!AX$15:AX$69)=0,"-",SUMIF(Processwise_energy_distribution!$B$15:$B$68,$B22,Processwise_energy_distribution!AX$15:AX$69))</f>
        <v>-</v>
      </c>
      <c r="AY22" s="418" t="str">
        <f>IFERROR(BD22*'Energy &amp; GHG'!$X$25,"-")</f>
        <v>-</v>
      </c>
      <c r="AZ22" s="415" t="str">
        <f>IFERROR(BD22*'Energy &amp; GHG'!$Y$25,"-")</f>
        <v>-</v>
      </c>
      <c r="BA22" s="416" t="str">
        <f>IFERROR(BD22*'Energy &amp; GHG'!$Z$25,"-")</f>
        <v>-</v>
      </c>
      <c r="BB22" s="397" t="str">
        <f>IF(SUMIF(Processwise_energy_distribution!$B$15:$B$68,$B22,Processwise_energy_distribution!BB$15:BB$69)=0,"-",SUMIF(Processwise_energy_distribution!$B$15:$B$68,$B22,Processwise_energy_distribution!BB$15:BB$69))</f>
        <v>-</v>
      </c>
      <c r="BC22" s="397" t="str">
        <f>IF(SUMIF(Processwise_energy_distribution!$B$15:$B$68,$B22,Processwise_energy_distribution!BC$15:BC$69)=0,"-",SUMIF(Processwise_energy_distribution!$B$15:$B$68,$B22,Processwise_energy_distribution!BC$15:BC$69))</f>
        <v>-</v>
      </c>
      <c r="BD22" s="417" t="str">
        <f>IF(SUMIF(Processwise_energy_distribution!$B$15:$B$68,$B22,Processwise_energy_distribution!BD$15:BD$69)=0,"-",SUMIF(Processwise_energy_distribution!$B$15:$B$68,$B22,Processwise_energy_distribution!BD$15:BD$69))</f>
        <v>-</v>
      </c>
      <c r="BE22" s="418" t="str">
        <f>IFERROR(BJ22*'Energy &amp; GHG'!$X$26,"-")</f>
        <v>-</v>
      </c>
      <c r="BF22" s="415" t="str">
        <f>IFERROR(BJ22*'Energy &amp; GHG'!$Y$26,"-")</f>
        <v>-</v>
      </c>
      <c r="BG22" s="416" t="str">
        <f>IFERROR(BJ22*'Energy &amp; GHG'!$Z$26,"-")</f>
        <v>-</v>
      </c>
      <c r="BH22" s="397" t="str">
        <f>IF(SUMIF(Processwise_energy_distribution!$B$15:$B$68,$B22,Processwise_energy_distribution!BH$15:BH$69)=0,"-",SUMIF(Processwise_energy_distribution!$B$15:$B$68,$B22,Processwise_energy_distribution!BH$15:BH$69))</f>
        <v>-</v>
      </c>
      <c r="BI22" s="397" t="str">
        <f>IF(SUMIF(Processwise_energy_distribution!$B$15:$B$68,$B22,Processwise_energy_distribution!BI$15:BI$69)=0,"-",SUMIF(Processwise_energy_distribution!$B$15:$B$68,$B22,Processwise_energy_distribution!BI$15:BI$69))</f>
        <v>-</v>
      </c>
      <c r="BJ22" s="417" t="str">
        <f>IF(SUMIF(Processwise_energy_distribution!$B$15:$B$68,$B22,Processwise_energy_distribution!BJ$15:BJ$69)=0,"-",SUMIF(Processwise_energy_distribution!$B$15:$B$68,$B22,Processwise_energy_distribution!BJ$15:BJ$69))</f>
        <v>-</v>
      </c>
      <c r="BK22" s="418" t="str">
        <f>IFERROR(BP22*'Energy &amp; GHG'!$X$27,"-")</f>
        <v>-</v>
      </c>
      <c r="BL22" s="415" t="str">
        <f>IFERROR(BP22*'Energy &amp; GHG'!$Y$27,"-")</f>
        <v>-</v>
      </c>
      <c r="BM22" s="416" t="str">
        <f>IFERROR(BP22*'Energy &amp; GHG'!$Z$27,"-")</f>
        <v>-</v>
      </c>
      <c r="BN22" s="397" t="str">
        <f>IF(SUMIF(Processwise_energy_distribution!$B$15:$B$68,$B22,Processwise_energy_distribution!BN$15:BN$69)=0,"-",SUMIF(Processwise_energy_distribution!$B$15:$B$68,$B22,Processwise_energy_distribution!BN$15:BN$69))</f>
        <v>-</v>
      </c>
      <c r="BO22" s="397" t="str">
        <f>IF(SUMIF(Processwise_energy_distribution!$B$15:$B$68,$B22,Processwise_energy_distribution!BO$15:BO$69)=0,"-",SUMIF(Processwise_energy_distribution!$B$15:$B$68,$B22,Processwise_energy_distribution!BO$15:BO$69))</f>
        <v>-</v>
      </c>
      <c r="BP22" s="417" t="str">
        <f>IF(SUMIF(Processwise_energy_distribution!$B$15:$B$68,$B22,Processwise_energy_distribution!BP$15:BP$69)=0,"-",SUMIF(Processwise_energy_distribution!$B$15:$B$68,$B22,Processwise_energy_distribution!BP$15:BP$69))</f>
        <v>-</v>
      </c>
      <c r="BQ22" s="418" t="str">
        <f>IFERROR(BV22*'Energy &amp; GHG'!$X$28,"-")</f>
        <v>-</v>
      </c>
      <c r="BR22" s="415" t="str">
        <f>IFERROR(BV22*'Energy &amp; GHG'!$Y$28,"-")</f>
        <v>-</v>
      </c>
      <c r="BS22" s="416" t="str">
        <f>IFERROR(BV22*'Energy &amp; GHG'!$Z$28,"-")</f>
        <v>-</v>
      </c>
      <c r="BT22" s="397" t="str">
        <f>IF(SUMIF(Processwise_energy_distribution!$B$15:$B$68,$B22,Processwise_energy_distribution!BT$15:BT$69)=0,"-",SUMIF(Processwise_energy_distribution!$B$15:$B$68,$B22,Processwise_energy_distribution!BT$15:BT$69))</f>
        <v>-</v>
      </c>
      <c r="BU22" s="397" t="str">
        <f>IF(SUMIF(Processwise_energy_distribution!$B$15:$B$68,$B22,Processwise_energy_distribution!BU$15:BU$69)=0,"-",SUMIF(Processwise_energy_distribution!$B$15:$B$68,$B22,Processwise_energy_distribution!BU$15:BU$69))</f>
        <v>-</v>
      </c>
      <c r="BV22" s="417" t="str">
        <f>IF(SUMIF(Processwise_energy_distribution!$B$15:$B$68,$B22,Processwise_energy_distribution!BV$15:BV$69)=0,"-",SUMIF(Processwise_energy_distribution!$B$15:$B$68,$B22,Processwise_energy_distribution!BV$15:BV$69))</f>
        <v>-</v>
      </c>
      <c r="BW22" s="418" t="str">
        <f t="shared" ref="BW22:CA22" si="12">IF(SUM(C22,I22,O22,U22,AA22,AG22,AM22,AS22,AY22,BE22,BK22,BQ22)=0,"-",SUM(C22,I22,O22,U22,AA22,AG22,AM22,AS22,AY22,BE22,BK22,BQ22))</f>
        <v>-</v>
      </c>
      <c r="BX22" s="415" t="str">
        <f t="shared" si="12"/>
        <v>-</v>
      </c>
      <c r="BY22" s="416" t="str">
        <f t="shared" si="12"/>
        <v>-</v>
      </c>
      <c r="BZ22" s="420" t="str">
        <f t="shared" si="12"/>
        <v>-</v>
      </c>
      <c r="CA22" s="421" t="str">
        <f t="shared" si="12"/>
        <v>-</v>
      </c>
      <c r="CB22" s="422" t="str">
        <f t="shared" si="1"/>
        <v>-</v>
      </c>
      <c r="CC22" s="423" t="str">
        <f t="shared" si="2"/>
        <v>-</v>
      </c>
      <c r="CD22" s="424" t="str">
        <f t="shared" si="3"/>
        <v>-</v>
      </c>
      <c r="CE22" s="425" t="str">
        <f t="shared" si="4"/>
        <v>-</v>
      </c>
      <c r="CF22" s="426" t="str">
        <f t="shared" si="5"/>
        <v>-</v>
      </c>
      <c r="CG22" s="412"/>
      <c r="CH22" s="412"/>
      <c r="CI22" s="412"/>
      <c r="CJ22" s="412"/>
      <c r="CK22" s="412"/>
    </row>
    <row r="23" spans="1:89" ht="15">
      <c r="A23" s="1070">
        <v>9</v>
      </c>
      <c r="B23" s="1069" t="s">
        <v>260</v>
      </c>
      <c r="C23" s="418" t="str">
        <f>IFERROR(H23*'Energy &amp; GHG'!$X$17,"-")</f>
        <v>-</v>
      </c>
      <c r="D23" s="415" t="str">
        <f>IFERROR(H23*'Energy &amp; GHG'!$Y$17,"-")</f>
        <v>-</v>
      </c>
      <c r="E23" s="416" t="str">
        <f>IFERROR(H23*'Energy &amp; GHG'!$Z$17,"-")</f>
        <v>-</v>
      </c>
      <c r="F23" s="397" t="str">
        <f>IF(SUMIF(Processwise_energy_distribution!$B$15:$B$68,$B23,Processwise_energy_distribution!F$15:F$69)=0,"-",SUMIF(Processwise_energy_distribution!$B$15:$B$68,$B23,Processwise_energy_distribution!F$15:F$69))</f>
        <v>-</v>
      </c>
      <c r="G23" s="397" t="str">
        <f>IF(SUMIF(Processwise_energy_distribution!$B$15:$B$68,$B23,Processwise_energy_distribution!G$15:G$69)=0,"-",SUMIF(Processwise_energy_distribution!$B$15:$B$68,$B23,Processwise_energy_distribution!G$15:G$69))</f>
        <v>-</v>
      </c>
      <c r="H23" s="417" t="str">
        <f>IF(SUMIF(Processwise_energy_distribution!$B$15:$B$68,$B23,Processwise_energy_distribution!H$15:H$69)=0,"-",SUMIF(Processwise_energy_distribution!$B$15:$B$68,$B23,Processwise_energy_distribution!H$15:H$69))</f>
        <v>-</v>
      </c>
      <c r="I23" s="418" t="str">
        <f>IFERROR(N23*'Energy &amp; GHG'!$X$18,"-")</f>
        <v>-</v>
      </c>
      <c r="J23" s="415" t="str">
        <f>IFERROR(N23*'Energy &amp; GHG'!$Y$18,"-")</f>
        <v>-</v>
      </c>
      <c r="K23" s="416" t="str">
        <f>IFERROR(N23*'Energy &amp; GHG'!$Z$18,"-")</f>
        <v>-</v>
      </c>
      <c r="L23" s="397" t="str">
        <f>IF(SUMIF(Processwise_energy_distribution!$B$15:$B$68,$B23,Processwise_energy_distribution!L$15:L$69)=0,"-",SUMIF(Processwise_energy_distribution!$B$15:$B$68,$B23,Processwise_energy_distribution!L$15:L$69))</f>
        <v>-</v>
      </c>
      <c r="M23" s="397" t="str">
        <f>IF(SUMIF(Processwise_energy_distribution!$B$15:$B$68,$B23,Processwise_energy_distribution!M$15:M$69)=0,"-",SUMIF(Processwise_energy_distribution!$B$15:$B$68,$B23,Processwise_energy_distribution!M$15:M$69))</f>
        <v>-</v>
      </c>
      <c r="N23" s="417" t="str">
        <f>IF(SUMIF(Processwise_energy_distribution!$B$15:$B$68,$B23,Processwise_energy_distribution!N$15:N$69)=0,"-",SUMIF(Processwise_energy_distribution!$B$15:$B$68,$B23,Processwise_energy_distribution!N$15:N$69))</f>
        <v>-</v>
      </c>
      <c r="O23" s="418" t="str">
        <f>IFERROR(T23*'Energy &amp; GHG'!$X$19,"-")</f>
        <v>-</v>
      </c>
      <c r="P23" s="415" t="str">
        <f>IFERROR(T23*'Energy &amp; GHG'!$Y$19,"-")</f>
        <v>-</v>
      </c>
      <c r="Q23" s="416" t="str">
        <f>IFERROR(T23*'Energy &amp; GHG'!$Z$19,"-")</f>
        <v>-</v>
      </c>
      <c r="R23" s="397" t="str">
        <f>IF(SUMIF(Processwise_energy_distribution!$B$15:$B$68,$B23,Processwise_energy_distribution!R$15:R$69)=0,"-",SUMIF(Processwise_energy_distribution!$B$15:$B$68,$B23,Processwise_energy_distribution!R$15:R$69))</f>
        <v>-</v>
      </c>
      <c r="S23" s="397" t="str">
        <f>IF(SUMIF(Processwise_energy_distribution!$B$15:$B$68,$B23,Processwise_energy_distribution!S$15:S$69)=0,"-",SUMIF(Processwise_energy_distribution!$B$15:$B$68,$B23,Processwise_energy_distribution!S$15:S$69))</f>
        <v>-</v>
      </c>
      <c r="T23" s="417" t="str">
        <f>IF(SUMIF(Processwise_energy_distribution!$B$15:$B$68,$B23,Processwise_energy_distribution!T$15:T$69)=0,"-",SUMIF(Processwise_energy_distribution!$B$15:$B$68,$B23,Processwise_energy_distribution!T$15:T$69))</f>
        <v>-</v>
      </c>
      <c r="U23" s="418" t="str">
        <f>IFERROR(Z23*'Energy &amp; GHG'!$X$20,"-")</f>
        <v>-</v>
      </c>
      <c r="V23" s="415" t="str">
        <f>IFERROR(Z23*'Energy &amp; GHG'!$Y$20,"-")</f>
        <v>-</v>
      </c>
      <c r="W23" s="416" t="str">
        <f>IFERROR(Z23*'Energy &amp; GHG'!$Z$20,"-")</f>
        <v>-</v>
      </c>
      <c r="X23" s="397" t="str">
        <f>IF(SUMIF(Processwise_energy_distribution!$B$15:$B$68,$B23,Processwise_energy_distribution!X$15:X$69)=0,"-",SUMIF(Processwise_energy_distribution!$B$15:$B$68,$B23,Processwise_energy_distribution!X$15:X$69))</f>
        <v>-</v>
      </c>
      <c r="Y23" s="397" t="str">
        <f>IF(SUMIF(Processwise_energy_distribution!$B$15:$B$68,$B23,Processwise_energy_distribution!Y$15:Y$69)=0,"-",SUMIF(Processwise_energy_distribution!$B$15:$B$68,$B23,Processwise_energy_distribution!Y$15:Y$69))</f>
        <v>-</v>
      </c>
      <c r="Z23" s="417" t="str">
        <f>IF(SUMIF(Processwise_energy_distribution!$B$15:$B$68,$B23,Processwise_energy_distribution!Z$15:Z$69)=0,"-",SUMIF(Processwise_energy_distribution!$B$15:$B$68,$B23,Processwise_energy_distribution!Z$15:Z$69))</f>
        <v>-</v>
      </c>
      <c r="AA23" s="418" t="str">
        <f>IFERROR(AF23*'Energy &amp; GHG'!$X$21,"-")</f>
        <v>-</v>
      </c>
      <c r="AB23" s="415" t="str">
        <f>IFERROR(AF23*'Energy &amp; GHG'!$Y$21,"-")</f>
        <v>-</v>
      </c>
      <c r="AC23" s="416" t="str">
        <f>IFERROR(AF23*'Energy &amp; GHG'!$Z$21,"-")</f>
        <v>-</v>
      </c>
      <c r="AD23" s="397" t="str">
        <f>IF(SUMIF(Processwise_energy_distribution!$B$15:$B$68,$B23,Processwise_energy_distribution!AD$15:AD$69)=0,"-",SUMIF(Processwise_energy_distribution!$B$15:$B$68,$B23,Processwise_energy_distribution!AD$15:AD$69))</f>
        <v>-</v>
      </c>
      <c r="AE23" s="397" t="str">
        <f>IF(SUMIF(Processwise_energy_distribution!$B$15:$B$68,$B23,Processwise_energy_distribution!AE$15:AE$69)=0,"-",SUMIF(Processwise_energy_distribution!$B$15:$B$68,$B23,Processwise_energy_distribution!AE$15:AE$69))</f>
        <v>-</v>
      </c>
      <c r="AF23" s="417" t="str">
        <f>IF(SUMIF(Processwise_energy_distribution!$B$15:$B$68,$B23,Processwise_energy_distribution!AF$15:AF$69)=0,"-",SUMIF(Processwise_energy_distribution!$B$15:$B$68,$B23,Processwise_energy_distribution!AF$15:AF$69))</f>
        <v>-</v>
      </c>
      <c r="AG23" s="418" t="str">
        <f>IFERROR(AL23*'Energy &amp; GHG'!$X$22,"-")</f>
        <v>-</v>
      </c>
      <c r="AH23" s="415" t="str">
        <f>IFERROR(AL23*'Energy &amp; GHG'!$Y$22,"-")</f>
        <v>-</v>
      </c>
      <c r="AI23" s="416" t="str">
        <f>IFERROR(AL23*'Energy &amp; GHG'!$Z$22,"-")</f>
        <v>-</v>
      </c>
      <c r="AJ23" s="397" t="str">
        <f>IF(SUMIF(Processwise_energy_distribution!$B$15:$B$68,$B23,Processwise_energy_distribution!AJ$15:AJ$69)=0,"-",SUMIF(Processwise_energy_distribution!$B$15:$B$68,$B23,Processwise_energy_distribution!AJ$15:AJ$69))</f>
        <v>-</v>
      </c>
      <c r="AK23" s="397" t="str">
        <f>IF(SUMIF(Processwise_energy_distribution!$B$15:$B$68,$B23,Processwise_energy_distribution!AK$15:AK$69)=0,"-",SUMIF(Processwise_energy_distribution!$B$15:$B$68,$B23,Processwise_energy_distribution!AK$15:AK$69))</f>
        <v>-</v>
      </c>
      <c r="AL23" s="417" t="str">
        <f>IF(SUMIF(Processwise_energy_distribution!$B$15:$B$68,$B23,Processwise_energy_distribution!AL$15:AL$69)=0,"-",SUMIF(Processwise_energy_distribution!$B$15:$B$68,$B23,Processwise_energy_distribution!AL$15:AL$69))</f>
        <v>-</v>
      </c>
      <c r="AM23" s="418" t="str">
        <f>IFERROR(AR23*'Energy &amp; GHG'!$X$23,"-")</f>
        <v>-</v>
      </c>
      <c r="AN23" s="415" t="str">
        <f>IFERROR(AR23*'Energy &amp; GHG'!$Y$23,"-")</f>
        <v>-</v>
      </c>
      <c r="AO23" s="416" t="str">
        <f>IFERROR(AR23*'Energy &amp; GHG'!$Z$23,"-")</f>
        <v>-</v>
      </c>
      <c r="AP23" s="397" t="str">
        <f>IF(SUMIF(Processwise_energy_distribution!$B$15:$B$68,$B23,Processwise_energy_distribution!AP$15:AP$69)=0,"-",SUMIF(Processwise_energy_distribution!$B$15:$B$68,$B23,Processwise_energy_distribution!AP$15:AP$69))</f>
        <v>-</v>
      </c>
      <c r="AQ23" s="397" t="str">
        <f>IF(SUMIF(Processwise_energy_distribution!$B$15:$B$68,$B23,Processwise_energy_distribution!AQ$15:AQ$69)=0,"-",SUMIF(Processwise_energy_distribution!$B$15:$B$68,$B23,Processwise_energy_distribution!AQ$15:AQ$69))</f>
        <v>-</v>
      </c>
      <c r="AR23" s="417" t="str">
        <f>IF(SUMIF(Processwise_energy_distribution!$B$15:$B$68,$B23,Processwise_energy_distribution!AR$15:AR$69)=0,"-",SUMIF(Processwise_energy_distribution!$B$15:$B$68,$B23,Processwise_energy_distribution!AR$15:AR$69))</f>
        <v>-</v>
      </c>
      <c r="AS23" s="418" t="str">
        <f>IFERROR(AX23*'Energy &amp; GHG'!$X$24,"-")</f>
        <v>-</v>
      </c>
      <c r="AT23" s="415" t="str">
        <f>IFERROR(AX23*'Energy &amp; GHG'!$Y$24,"-")</f>
        <v>-</v>
      </c>
      <c r="AU23" s="416" t="str">
        <f>IFERROR(AX23*'Energy &amp; GHG'!$Z$24,"-")</f>
        <v>-</v>
      </c>
      <c r="AV23" s="397" t="str">
        <f>IF(SUMIF(Processwise_energy_distribution!$B$15:$B$68,$B23,Processwise_energy_distribution!AV$15:AV$69)=0,"-",SUMIF(Processwise_energy_distribution!$B$15:$B$68,$B23,Processwise_energy_distribution!AV$15:AV$69))</f>
        <v>-</v>
      </c>
      <c r="AW23" s="397" t="str">
        <f>IF(SUMIF(Processwise_energy_distribution!$B$15:$B$68,$B23,Processwise_energy_distribution!AW$15:AW$69)=0,"-",SUMIF(Processwise_energy_distribution!$B$15:$B$68,$B23,Processwise_energy_distribution!AW$15:AW$69))</f>
        <v>-</v>
      </c>
      <c r="AX23" s="417" t="str">
        <f>IF(SUMIF(Processwise_energy_distribution!$B$15:$B$68,$B23,Processwise_energy_distribution!AX$15:AX$69)=0,"-",SUMIF(Processwise_energy_distribution!$B$15:$B$68,$B23,Processwise_energy_distribution!AX$15:AX$69))</f>
        <v>-</v>
      </c>
      <c r="AY23" s="418" t="str">
        <f>IFERROR(BD23*'Energy &amp; GHG'!$X$25,"-")</f>
        <v>-</v>
      </c>
      <c r="AZ23" s="415" t="str">
        <f>IFERROR(BD23*'Energy &amp; GHG'!$Y$25,"-")</f>
        <v>-</v>
      </c>
      <c r="BA23" s="416" t="str">
        <f>IFERROR(BD23*'Energy &amp; GHG'!$Z$25,"-")</f>
        <v>-</v>
      </c>
      <c r="BB23" s="397" t="str">
        <f>IF(SUMIF(Processwise_energy_distribution!$B$15:$B$68,$B23,Processwise_energy_distribution!BB$15:BB$69)=0,"-",SUMIF(Processwise_energy_distribution!$B$15:$B$68,$B23,Processwise_energy_distribution!BB$15:BB$69))</f>
        <v>-</v>
      </c>
      <c r="BC23" s="397" t="str">
        <f>IF(SUMIF(Processwise_energy_distribution!$B$15:$B$68,$B23,Processwise_energy_distribution!BC$15:BC$69)=0,"-",SUMIF(Processwise_energy_distribution!$B$15:$B$68,$B23,Processwise_energy_distribution!BC$15:BC$69))</f>
        <v>-</v>
      </c>
      <c r="BD23" s="417" t="str">
        <f>IF(SUMIF(Processwise_energy_distribution!$B$15:$B$68,$B23,Processwise_energy_distribution!BD$15:BD$69)=0,"-",SUMIF(Processwise_energy_distribution!$B$15:$B$68,$B23,Processwise_energy_distribution!BD$15:BD$69))</f>
        <v>-</v>
      </c>
      <c r="BE23" s="418" t="str">
        <f>IFERROR(BJ23*'Energy &amp; GHG'!$X$26,"-")</f>
        <v>-</v>
      </c>
      <c r="BF23" s="415" t="str">
        <f>IFERROR(BJ23*'Energy &amp; GHG'!$Y$26,"-")</f>
        <v>-</v>
      </c>
      <c r="BG23" s="416" t="str">
        <f>IFERROR(BJ23*'Energy &amp; GHG'!$Z$26,"-")</f>
        <v>-</v>
      </c>
      <c r="BH23" s="397" t="str">
        <f>IF(SUMIF(Processwise_energy_distribution!$B$15:$B$68,$B23,Processwise_energy_distribution!BH$15:BH$69)=0,"-",SUMIF(Processwise_energy_distribution!$B$15:$B$68,$B23,Processwise_energy_distribution!BH$15:BH$69))</f>
        <v>-</v>
      </c>
      <c r="BI23" s="397" t="str">
        <f>IF(SUMIF(Processwise_energy_distribution!$B$15:$B$68,$B23,Processwise_energy_distribution!BI$15:BI$69)=0,"-",SUMIF(Processwise_energy_distribution!$B$15:$B$68,$B23,Processwise_energy_distribution!BI$15:BI$69))</f>
        <v>-</v>
      </c>
      <c r="BJ23" s="417" t="str">
        <f>IF(SUMIF(Processwise_energy_distribution!$B$15:$B$68,$B23,Processwise_energy_distribution!BJ$15:BJ$69)=0,"-",SUMIF(Processwise_energy_distribution!$B$15:$B$68,$B23,Processwise_energy_distribution!BJ$15:BJ$69))</f>
        <v>-</v>
      </c>
      <c r="BK23" s="418" t="str">
        <f>IFERROR(BP23*'Energy &amp; GHG'!$X$27,"-")</f>
        <v>-</v>
      </c>
      <c r="BL23" s="415" t="str">
        <f>IFERROR(BP23*'Energy &amp; GHG'!$Y$27,"-")</f>
        <v>-</v>
      </c>
      <c r="BM23" s="416" t="str">
        <f>IFERROR(BP23*'Energy &amp; GHG'!$Z$27,"-")</f>
        <v>-</v>
      </c>
      <c r="BN23" s="397" t="str">
        <f>IF(SUMIF(Processwise_energy_distribution!$B$15:$B$68,$B23,Processwise_energy_distribution!BN$15:BN$69)=0,"-",SUMIF(Processwise_energy_distribution!$B$15:$B$68,$B23,Processwise_energy_distribution!BN$15:BN$69))</f>
        <v>-</v>
      </c>
      <c r="BO23" s="397" t="str">
        <f>IF(SUMIF(Processwise_energy_distribution!$B$15:$B$68,$B23,Processwise_energy_distribution!BO$15:BO$69)=0,"-",SUMIF(Processwise_energy_distribution!$B$15:$B$68,$B23,Processwise_energy_distribution!BO$15:BO$69))</f>
        <v>-</v>
      </c>
      <c r="BP23" s="417" t="str">
        <f>IF(SUMIF(Processwise_energy_distribution!$B$15:$B$68,$B23,Processwise_energy_distribution!BP$15:BP$69)=0,"-",SUMIF(Processwise_energy_distribution!$B$15:$B$68,$B23,Processwise_energy_distribution!BP$15:BP$69))</f>
        <v>-</v>
      </c>
      <c r="BQ23" s="418" t="str">
        <f>IFERROR(BV23*'Energy &amp; GHG'!$X$28,"-")</f>
        <v>-</v>
      </c>
      <c r="BR23" s="415" t="str">
        <f>IFERROR(BV23*'Energy &amp; GHG'!$Y$28,"-")</f>
        <v>-</v>
      </c>
      <c r="BS23" s="416" t="str">
        <f>IFERROR(BV23*'Energy &amp; GHG'!$Z$28,"-")</f>
        <v>-</v>
      </c>
      <c r="BT23" s="397" t="str">
        <f>IF(SUMIF(Processwise_energy_distribution!$B$15:$B$68,$B23,Processwise_energy_distribution!BT$15:BT$69)=0,"-",SUMIF(Processwise_energy_distribution!$B$15:$B$68,$B23,Processwise_energy_distribution!BT$15:BT$69))</f>
        <v>-</v>
      </c>
      <c r="BU23" s="397" t="str">
        <f>IF(SUMIF(Processwise_energy_distribution!$B$15:$B$68,$B23,Processwise_energy_distribution!BU$15:BU$69)=0,"-",SUMIF(Processwise_energy_distribution!$B$15:$B$68,$B23,Processwise_energy_distribution!BU$15:BU$69))</f>
        <v>-</v>
      </c>
      <c r="BV23" s="417" t="str">
        <f>IF(SUMIF(Processwise_energy_distribution!$B$15:$B$68,$B23,Processwise_energy_distribution!BV$15:BV$69)=0,"-",SUMIF(Processwise_energy_distribution!$B$15:$B$68,$B23,Processwise_energy_distribution!BV$15:BV$69))</f>
        <v>-</v>
      </c>
      <c r="BW23" s="418" t="str">
        <f t="shared" ref="BW23:CA23" si="13">IF(SUM(C23,I23,O23,U23,AA23,AG23,AM23,AS23,AY23,BE23,BK23,BQ23)=0,"-",SUM(C23,I23,O23,U23,AA23,AG23,AM23,AS23,AY23,BE23,BK23,BQ23))</f>
        <v>-</v>
      </c>
      <c r="BX23" s="415" t="str">
        <f t="shared" si="13"/>
        <v>-</v>
      </c>
      <c r="BY23" s="416" t="str">
        <f t="shared" si="13"/>
        <v>-</v>
      </c>
      <c r="BZ23" s="420" t="str">
        <f t="shared" si="13"/>
        <v>-</v>
      </c>
      <c r="CA23" s="421" t="str">
        <f t="shared" si="13"/>
        <v>-</v>
      </c>
      <c r="CB23" s="422" t="str">
        <f t="shared" si="1"/>
        <v>-</v>
      </c>
      <c r="CC23" s="423" t="str">
        <f t="shared" si="2"/>
        <v>-</v>
      </c>
      <c r="CD23" s="424" t="str">
        <f t="shared" si="3"/>
        <v>-</v>
      </c>
      <c r="CE23" s="425" t="str">
        <f t="shared" si="4"/>
        <v>-</v>
      </c>
      <c r="CF23" s="426" t="str">
        <f t="shared" si="5"/>
        <v>-</v>
      </c>
      <c r="CG23" s="412"/>
      <c r="CH23" s="412"/>
      <c r="CI23" s="412"/>
      <c r="CJ23" s="412"/>
      <c r="CK23" s="412"/>
    </row>
    <row r="24" spans="1:89" ht="15">
      <c r="A24" s="1070">
        <v>10</v>
      </c>
      <c r="B24" s="1069" t="s">
        <v>261</v>
      </c>
      <c r="C24" s="418">
        <f>IFERROR(H24*'Energy &amp; GHG'!$X$17,"-")</f>
        <v>18.559443730632605</v>
      </c>
      <c r="D24" s="415">
        <f>IFERROR(H24*'Energy &amp; GHG'!$Y$17,"-")</f>
        <v>3455.5916660368325</v>
      </c>
      <c r="E24" s="416">
        <f>IFERROR(H24*'Energy &amp; GHG'!$Z$17,"-")</f>
        <v>33.848890232534707</v>
      </c>
      <c r="F24" s="397" t="str">
        <f>IF(SUMIF(Processwise_energy_distribution!$B$15:$B$68,$B24,Processwise_energy_distribution!F$15:F$69)=0,"-",SUMIF(Processwise_energy_distribution!$B$15:$B$68,$B24,Processwise_energy_distribution!F$15:F$69))</f>
        <v>-</v>
      </c>
      <c r="G24" s="397" t="str">
        <f>IF(SUMIF(Processwise_energy_distribution!$B$15:$B$68,$B24,Processwise_energy_distribution!G$15:G$69)=0,"-",SUMIF(Processwise_energy_distribution!$B$15:$B$68,$B24,Processwise_energy_distribution!G$15:G$69))</f>
        <v>-</v>
      </c>
      <c r="H24" s="417">
        <f>IF(SUMIF(Processwise_energy_distribution!$B$15:$B$68,$B24,Processwise_energy_distribution!H$15:H$69)=0,"-",SUMIF(Processwise_energy_distribution!$B$15:$B$68,$B24,Processwise_energy_distribution!H$15:H$69))</f>
        <v>3508</v>
      </c>
      <c r="I24" s="418">
        <f>IFERROR(N24*'Energy &amp; GHG'!$X$18,"-")</f>
        <v>152.05199802895558</v>
      </c>
      <c r="J24" s="415">
        <f>IFERROR(N24*'Energy &amp; GHG'!$Y$18,"-")</f>
        <v>4317.6431940305511</v>
      </c>
      <c r="K24" s="416">
        <f>IFERROR(N24*'Energy &amp; GHG'!$Z$18,"-")</f>
        <v>30.30480794049323</v>
      </c>
      <c r="L24" s="397" t="str">
        <f>IF(SUMIF(Processwise_energy_distribution!$B$15:$B$68,$B24,Processwise_energy_distribution!L$15:L$69)=0,"-",SUMIF(Processwise_energy_distribution!$B$15:$B$68,$B24,Processwise_energy_distribution!L$15:L$69))</f>
        <v>-</v>
      </c>
      <c r="M24" s="397" t="str">
        <f>IF(SUMIF(Processwise_energy_distribution!$B$15:$B$68,$B24,Processwise_energy_distribution!M$15:M$69)=0,"-",SUMIF(Processwise_energy_distribution!$B$15:$B$68,$B24,Processwise_energy_distribution!M$15:M$69))</f>
        <v>-</v>
      </c>
      <c r="N24" s="417">
        <f>IF(SUMIF(Processwise_energy_distribution!$B$15:$B$68,$B24,Processwise_energy_distribution!N$15:N$69)=0,"-",SUMIF(Processwise_energy_distribution!$B$15:$B$68,$B24,Processwise_energy_distribution!N$15:N$69))</f>
        <v>4500</v>
      </c>
      <c r="O24" s="418">
        <f>IFERROR(T24*'Energy &amp; GHG'!$X$19,"-")</f>
        <v>18.702141161539004</v>
      </c>
      <c r="P24" s="415">
        <f>IFERROR(T24*'Energy &amp; GHG'!$Y$19,"-")</f>
        <v>2817.4320163583802</v>
      </c>
      <c r="Q24" s="416">
        <f>IFERROR(T24*'Energy &amp; GHG'!$Z$19,"-")</f>
        <v>13.86584248008085</v>
      </c>
      <c r="R24" s="397" t="str">
        <f>IF(SUMIF(Processwise_energy_distribution!$B$15:$B$68,$B24,Processwise_energy_distribution!R$15:R$69)=0,"-",SUMIF(Processwise_energy_distribution!$B$15:$B$68,$B24,Processwise_energy_distribution!R$15:R$69))</f>
        <v>-</v>
      </c>
      <c r="S24" s="397" t="str">
        <f>IF(SUMIF(Processwise_energy_distribution!$B$15:$B$68,$B24,Processwise_energy_distribution!S$15:S$69)=0,"-",SUMIF(Processwise_energy_distribution!$B$15:$B$68,$B24,Processwise_energy_distribution!S$15:S$69))</f>
        <v>-</v>
      </c>
      <c r="T24" s="417">
        <f>IF(SUMIF(Processwise_energy_distribution!$B$15:$B$68,$B24,Processwise_energy_distribution!T$15:T$69)=0,"-",SUMIF(Processwise_energy_distribution!$B$15:$B$68,$B24,Processwise_energy_distribution!T$15:T$69))</f>
        <v>2850</v>
      </c>
      <c r="U24" s="418">
        <f>IFERROR(Z24*'Energy &amp; GHG'!$X$20,"-")</f>
        <v>364.19839962633364</v>
      </c>
      <c r="V24" s="415">
        <f>IFERROR(Z24*'Energy &amp; GHG'!$Y$20,"-")</f>
        <v>3704.7420595899503</v>
      </c>
      <c r="W24" s="416">
        <f>IFERROR(Z24*'Energy &amp; GHG'!$Z$20,"-")</f>
        <v>32.05954078371601</v>
      </c>
      <c r="X24" s="397" t="str">
        <f>IF(SUMIF(Processwise_energy_distribution!$B$15:$B$68,$B24,Processwise_energy_distribution!X$15:X$69)=0,"-",SUMIF(Processwise_energy_distribution!$B$15:$B$68,$B24,Processwise_energy_distribution!X$15:X$69))</f>
        <v>-</v>
      </c>
      <c r="Y24" s="397" t="str">
        <f>IF(SUMIF(Processwise_energy_distribution!$B$15:$B$68,$B24,Processwise_energy_distribution!Y$15:Y$69)=0,"-",SUMIF(Processwise_energy_distribution!$B$15:$B$68,$B24,Processwise_energy_distribution!Y$15:Y$69))</f>
        <v>-</v>
      </c>
      <c r="Z24" s="417">
        <f>IF(SUMIF(Processwise_energy_distribution!$B$15:$B$68,$B24,Processwise_energy_distribution!Z$15:Z$69)=0,"-",SUMIF(Processwise_energy_distribution!$B$15:$B$68,$B24,Processwise_energy_distribution!Z$15:Z$69))</f>
        <v>4101</v>
      </c>
      <c r="AA24" s="418">
        <f>IFERROR(AF24*'Energy &amp; GHG'!$X$21,"-")</f>
        <v>398.44085127608281</v>
      </c>
      <c r="AB24" s="415">
        <f>IFERROR(AF24*'Energy &amp; GHG'!$Y$21,"-")</f>
        <v>5207.262033419237</v>
      </c>
      <c r="AC24" s="416">
        <f>IFERROR(AF24*'Energy &amp; GHG'!$Z$21,"-")</f>
        <v>94.297115304680361</v>
      </c>
      <c r="AD24" s="397" t="str">
        <f>IF(SUMIF(Processwise_energy_distribution!$B$15:$B$68,$B24,Processwise_energy_distribution!AD$15:AD$69)=0,"-",SUMIF(Processwise_energy_distribution!$B$15:$B$68,$B24,Processwise_energy_distribution!AD$15:AD$69))</f>
        <v>-</v>
      </c>
      <c r="AE24" s="397" t="str">
        <f>IF(SUMIF(Processwise_energy_distribution!$B$15:$B$68,$B24,Processwise_energy_distribution!AE$15:AE$69)=0,"-",SUMIF(Processwise_energy_distribution!$B$15:$B$68,$B24,Processwise_energy_distribution!AE$15:AE$69))</f>
        <v>-</v>
      </c>
      <c r="AF24" s="417">
        <f>IF(SUMIF(Processwise_energy_distribution!$B$15:$B$68,$B24,Processwise_energy_distribution!AF$15:AF$69)=0,"-",SUMIF(Processwise_energy_distribution!$B$15:$B$68,$B24,Processwise_energy_distribution!AF$15:AF$69))</f>
        <v>5700</v>
      </c>
      <c r="AG24" s="418">
        <f>IFERROR(AL24*'Energy &amp; GHG'!$X$22,"-")</f>
        <v>300.23364485981307</v>
      </c>
      <c r="AH24" s="415">
        <f>IFERROR(AL24*'Energy &amp; GHG'!$Y$22,"-")</f>
        <v>4964.9532710280373</v>
      </c>
      <c r="AI24" s="416">
        <f>IFERROR(AL24*'Energy &amp; GHG'!$Z$22,"-")</f>
        <v>134.81308411214954</v>
      </c>
      <c r="AJ24" s="397" t="str">
        <f>IF(SUMIF(Processwise_energy_distribution!$B$15:$B$68,$B24,Processwise_energy_distribution!AJ$15:AJ$69)=0,"-",SUMIF(Processwise_energy_distribution!$B$15:$B$68,$B24,Processwise_energy_distribution!AJ$15:AJ$69))</f>
        <v>-</v>
      </c>
      <c r="AK24" s="397" t="str">
        <f>IF(SUMIF(Processwise_energy_distribution!$B$15:$B$68,$B24,Processwise_energy_distribution!AK$15:AK$69)=0,"-",SUMIF(Processwise_energy_distribution!$B$15:$B$68,$B24,Processwise_energy_distribution!AK$15:AK$69))</f>
        <v>-</v>
      </c>
      <c r="AL24" s="417">
        <f>IF(SUMIF(Processwise_energy_distribution!$B$15:$B$68,$B24,Processwise_energy_distribution!AL$15:AL$69)=0,"-",SUMIF(Processwise_energy_distribution!$B$15:$B$68,$B24,Processwise_energy_distribution!AL$15:AL$69))</f>
        <v>5400</v>
      </c>
      <c r="AM24" s="418">
        <f>IFERROR(AR24*'Energy &amp; GHG'!$X$23,"-")</f>
        <v>515.91396804180079</v>
      </c>
      <c r="AN24" s="415">
        <f>IFERROR(AR24*'Energy &amp; GHG'!$Y$23,"-")</f>
        <v>5313.77191809952</v>
      </c>
      <c r="AO24" s="416">
        <f>IFERROR(AR24*'Energy &amp; GHG'!$Z$23,"-")</f>
        <v>110.31411385867914</v>
      </c>
      <c r="AP24" s="397" t="str">
        <f>IF(SUMIF(Processwise_energy_distribution!$B$15:$B$68,$B24,Processwise_energy_distribution!AP$15:AP$69)=0,"-",SUMIF(Processwise_energy_distribution!$B$15:$B$68,$B24,Processwise_energy_distribution!AP$15:AP$69))</f>
        <v>-</v>
      </c>
      <c r="AQ24" s="397" t="str">
        <f>IF(SUMIF(Processwise_energy_distribution!$B$15:$B$68,$B24,Processwise_energy_distribution!AQ$15:AQ$69)=0,"-",SUMIF(Processwise_energy_distribution!$B$15:$B$68,$B24,Processwise_energy_distribution!AQ$15:AQ$69))</f>
        <v>-</v>
      </c>
      <c r="AR24" s="417">
        <f>IF(SUMIF(Processwise_energy_distribution!$B$15:$B$68,$B24,Processwise_energy_distribution!AR$15:AR$69)=0,"-",SUMIF(Processwise_energy_distribution!$B$15:$B$68,$B24,Processwise_energy_distribution!AR$15:AR$69))</f>
        <v>5940</v>
      </c>
      <c r="AS24" s="418">
        <f>IFERROR(AX24*'Energy &amp; GHG'!$X$24,"-")</f>
        <v>127.79156015037594</v>
      </c>
      <c r="AT24" s="415">
        <f>IFERROR(AX24*'Energy &amp; GHG'!$Y$24,"-")</f>
        <v>5339.1827506265663</v>
      </c>
      <c r="AU24" s="416">
        <f>IFERROR(AX24*'Energy &amp; GHG'!$Z$24,"-")</f>
        <v>200.02568922305764</v>
      </c>
      <c r="AV24" s="397" t="str">
        <f>IF(SUMIF(Processwise_energy_distribution!$B$15:$B$68,$B24,Processwise_energy_distribution!AV$15:AV$69)=0,"-",SUMIF(Processwise_energy_distribution!$B$15:$B$68,$B24,Processwise_energy_distribution!AV$15:AV$69))</f>
        <v>-</v>
      </c>
      <c r="AW24" s="397" t="str">
        <f>IF(SUMIF(Processwise_energy_distribution!$B$15:$B$68,$B24,Processwise_energy_distribution!AW$15:AW$69)=0,"-",SUMIF(Processwise_energy_distribution!$B$15:$B$68,$B24,Processwise_energy_distribution!AW$15:AW$69))</f>
        <v>-</v>
      </c>
      <c r="AX24" s="417">
        <f>IF(SUMIF(Processwise_energy_distribution!$B$15:$B$68,$B24,Processwise_energy_distribution!AX$15:AX$69)=0,"-",SUMIF(Processwise_energy_distribution!$B$15:$B$68,$B24,Processwise_energy_distribution!AX$15:AX$69))</f>
        <v>5667</v>
      </c>
      <c r="AY24" s="418" t="str">
        <f>IFERROR(BD24*'Energy &amp; GHG'!$X$25,"-")</f>
        <v>-</v>
      </c>
      <c r="AZ24" s="415" t="str">
        <f>IFERROR(BD24*'Energy &amp; GHG'!$Y$25,"-")</f>
        <v>-</v>
      </c>
      <c r="BA24" s="416" t="str">
        <f>IFERROR(BD24*'Energy &amp; GHG'!$Z$25,"-")</f>
        <v>-</v>
      </c>
      <c r="BB24" s="397" t="str">
        <f>IF(SUMIF(Processwise_energy_distribution!$B$15:$B$68,$B24,Processwise_energy_distribution!BB$15:BB$69)=0,"-",SUMIF(Processwise_energy_distribution!$B$15:$B$68,$B24,Processwise_energy_distribution!BB$15:BB$69))</f>
        <v>-</v>
      </c>
      <c r="BC24" s="397" t="str">
        <f>IF(SUMIF(Processwise_energy_distribution!$B$15:$B$68,$B24,Processwise_energy_distribution!BC$15:BC$69)=0,"-",SUMIF(Processwise_energy_distribution!$B$15:$B$68,$B24,Processwise_energy_distribution!BC$15:BC$69))</f>
        <v>-</v>
      </c>
      <c r="BD24" s="417" t="str">
        <f>IF(SUMIF(Processwise_energy_distribution!$B$15:$B$68,$B24,Processwise_energy_distribution!BD$15:BD$69)=0,"-",SUMIF(Processwise_energy_distribution!$B$15:$B$68,$B24,Processwise_energy_distribution!BD$15:BD$69))</f>
        <v>-</v>
      </c>
      <c r="BE24" s="418" t="str">
        <f>IFERROR(BJ24*'Energy &amp; GHG'!$X$26,"-")</f>
        <v>-</v>
      </c>
      <c r="BF24" s="415" t="str">
        <f>IFERROR(BJ24*'Energy &amp; GHG'!$Y$26,"-")</f>
        <v>-</v>
      </c>
      <c r="BG24" s="416" t="str">
        <f>IFERROR(BJ24*'Energy &amp; GHG'!$Z$26,"-")</f>
        <v>-</v>
      </c>
      <c r="BH24" s="397" t="str">
        <f>IF(SUMIF(Processwise_energy_distribution!$B$15:$B$68,$B24,Processwise_energy_distribution!BH$15:BH$69)=0,"-",SUMIF(Processwise_energy_distribution!$B$15:$B$68,$B24,Processwise_energy_distribution!BH$15:BH$69))</f>
        <v>-</v>
      </c>
      <c r="BI24" s="397" t="str">
        <f>IF(SUMIF(Processwise_energy_distribution!$B$15:$B$68,$B24,Processwise_energy_distribution!BI$15:BI$69)=0,"-",SUMIF(Processwise_energy_distribution!$B$15:$B$68,$B24,Processwise_energy_distribution!BI$15:BI$69))</f>
        <v>-</v>
      </c>
      <c r="BJ24" s="417" t="str">
        <f>IF(SUMIF(Processwise_energy_distribution!$B$15:$B$68,$B24,Processwise_energy_distribution!BJ$15:BJ$69)=0,"-",SUMIF(Processwise_energy_distribution!$B$15:$B$68,$B24,Processwise_energy_distribution!BJ$15:BJ$69))</f>
        <v>-</v>
      </c>
      <c r="BK24" s="418" t="str">
        <f>IFERROR(BP24*'Energy &amp; GHG'!$X$27,"-")</f>
        <v>-</v>
      </c>
      <c r="BL24" s="415" t="str">
        <f>IFERROR(BP24*'Energy &amp; GHG'!$Y$27,"-")</f>
        <v>-</v>
      </c>
      <c r="BM24" s="416" t="str">
        <f>IFERROR(BP24*'Energy &amp; GHG'!$Z$27,"-")</f>
        <v>-</v>
      </c>
      <c r="BN24" s="397" t="str">
        <f>IF(SUMIF(Processwise_energy_distribution!$B$15:$B$68,$B24,Processwise_energy_distribution!BN$15:BN$69)=0,"-",SUMIF(Processwise_energy_distribution!$B$15:$B$68,$B24,Processwise_energy_distribution!BN$15:BN$69))</f>
        <v>-</v>
      </c>
      <c r="BO24" s="397" t="str">
        <f>IF(SUMIF(Processwise_energy_distribution!$B$15:$B$68,$B24,Processwise_energy_distribution!BO$15:BO$69)=0,"-",SUMIF(Processwise_energy_distribution!$B$15:$B$68,$B24,Processwise_energy_distribution!BO$15:BO$69))</f>
        <v>-</v>
      </c>
      <c r="BP24" s="417" t="str">
        <f>IF(SUMIF(Processwise_energy_distribution!$B$15:$B$68,$B24,Processwise_energy_distribution!BP$15:BP$69)=0,"-",SUMIF(Processwise_energy_distribution!$B$15:$B$68,$B24,Processwise_energy_distribution!BP$15:BP$69))</f>
        <v>-</v>
      </c>
      <c r="BQ24" s="418" t="str">
        <f>IFERROR(BV24*'Energy &amp; GHG'!$X$28,"-")</f>
        <v>-</v>
      </c>
      <c r="BR24" s="415" t="str">
        <f>IFERROR(BV24*'Energy &amp; GHG'!$Y$28,"-")</f>
        <v>-</v>
      </c>
      <c r="BS24" s="416" t="str">
        <f>IFERROR(BV24*'Energy &amp; GHG'!$Z$28,"-")</f>
        <v>-</v>
      </c>
      <c r="BT24" s="397" t="str">
        <f>IF(SUMIF(Processwise_energy_distribution!$B$15:$B$68,$B24,Processwise_energy_distribution!BT$15:BT$69)=0,"-",SUMIF(Processwise_energy_distribution!$B$15:$B$68,$B24,Processwise_energy_distribution!BT$15:BT$69))</f>
        <v>-</v>
      </c>
      <c r="BU24" s="397" t="str">
        <f>IF(SUMIF(Processwise_energy_distribution!$B$15:$B$68,$B24,Processwise_energy_distribution!BU$15:BU$69)=0,"-",SUMIF(Processwise_energy_distribution!$B$15:$B$68,$B24,Processwise_energy_distribution!BU$15:BU$69))</f>
        <v>-</v>
      </c>
      <c r="BV24" s="417" t="str">
        <f>IF(SUMIF(Processwise_energy_distribution!$B$15:$B$68,$B24,Processwise_energy_distribution!BV$15:BV$69)=0,"-",SUMIF(Processwise_energy_distribution!$B$15:$B$68,$B24,Processwise_energy_distribution!BV$15:BV$69))</f>
        <v>-</v>
      </c>
      <c r="BW24" s="418">
        <f t="shared" ref="BW24:CA24" si="14">IF(SUM(C24,I24,O24,U24,AA24,AG24,AM24,AS24,AY24,BE24,BK24,BQ24)=0,"-",SUM(C24,I24,O24,U24,AA24,AG24,AM24,AS24,AY24,BE24,BK24,BQ24))</f>
        <v>1895.8920068755333</v>
      </c>
      <c r="BX24" s="415">
        <f t="shared" si="14"/>
        <v>35120.578909189069</v>
      </c>
      <c r="BY24" s="416">
        <f t="shared" si="14"/>
        <v>649.52908393539155</v>
      </c>
      <c r="BZ24" s="420" t="str">
        <f t="shared" si="14"/>
        <v>-</v>
      </c>
      <c r="CA24" s="421" t="str">
        <f t="shared" si="14"/>
        <v>-</v>
      </c>
      <c r="CB24" s="422">
        <f t="shared" si="1"/>
        <v>1.8005165926375487E-2</v>
      </c>
      <c r="CC24" s="423">
        <f t="shared" si="2"/>
        <v>1.6986900049742678E-2</v>
      </c>
      <c r="CD24" s="424">
        <f t="shared" si="3"/>
        <v>1.7864186410910896E-2</v>
      </c>
      <c r="CE24" s="425" t="str">
        <f t="shared" si="4"/>
        <v>-</v>
      </c>
      <c r="CF24" s="426" t="str">
        <f t="shared" si="5"/>
        <v>-</v>
      </c>
      <c r="CG24" s="412"/>
      <c r="CH24" s="412"/>
      <c r="CI24" s="412"/>
      <c r="CJ24" s="412"/>
      <c r="CK24" s="412"/>
    </row>
    <row r="25" spans="1:89" ht="15">
      <c r="A25" s="1070">
        <v>11</v>
      </c>
      <c r="B25" s="1069" t="s">
        <v>262</v>
      </c>
      <c r="C25" s="418">
        <f>IFERROR(H25*'Energy &amp; GHG'!$X$17,"-")</f>
        <v>4.4970145869548785</v>
      </c>
      <c r="D25" s="415">
        <f>IFERROR(H25*'Energy &amp; GHG'!$Y$17,"-")</f>
        <v>837.30128738064639</v>
      </c>
      <c r="E25" s="416">
        <f>IFERROR(H25*'Energy &amp; GHG'!$Z$17,"-")</f>
        <v>8.2016980323986601</v>
      </c>
      <c r="F25" s="397" t="str">
        <f>IF(SUMIF(Processwise_energy_distribution!$B$15:$B$68,$B25,Processwise_energy_distribution!F$15:F$69)=0,"-",SUMIF(Processwise_energy_distribution!$B$15:$B$68,$B25,Processwise_energy_distribution!F$15:F$69))</f>
        <v>-</v>
      </c>
      <c r="G25" s="397" t="str">
        <f>IF(SUMIF(Processwise_energy_distribution!$B$15:$B$68,$B25,Processwise_energy_distribution!G$15:G$69)=0,"-",SUMIF(Processwise_energy_distribution!$B$15:$B$68,$B25,Processwise_energy_distribution!G$15:G$69))</f>
        <v>-</v>
      </c>
      <c r="H25" s="417">
        <f>IF(SUMIF(Processwise_energy_distribution!$B$15:$B$68,$B25,Processwise_energy_distribution!H$15:H$69)=0,"-",SUMIF(Processwise_energy_distribution!$B$15:$B$68,$B25,Processwise_energy_distribution!H$15:H$69))</f>
        <v>850</v>
      </c>
      <c r="I25" s="418">
        <f>IFERROR(N25*'Energy &amp; GHG'!$X$18,"-")</f>
        <v>16.894666447661731</v>
      </c>
      <c r="J25" s="415">
        <f>IFERROR(N25*'Energy &amp; GHG'!$Y$18,"-")</f>
        <v>479.73813267006125</v>
      </c>
      <c r="K25" s="416">
        <f>IFERROR(N25*'Energy &amp; GHG'!$Z$18,"-")</f>
        <v>3.3672008822770256</v>
      </c>
      <c r="L25" s="397" t="str">
        <f>IF(SUMIF(Processwise_energy_distribution!$B$15:$B$68,$B25,Processwise_energy_distribution!L$15:L$69)=0,"-",SUMIF(Processwise_energy_distribution!$B$15:$B$68,$B25,Processwise_energy_distribution!L$15:L$69))</f>
        <v>-</v>
      </c>
      <c r="M25" s="397" t="str">
        <f>IF(SUMIF(Processwise_energy_distribution!$B$15:$B$68,$B25,Processwise_energy_distribution!M$15:M$69)=0,"-",SUMIF(Processwise_energy_distribution!$B$15:$B$68,$B25,Processwise_energy_distribution!M$15:M$69))</f>
        <v>-</v>
      </c>
      <c r="N25" s="417">
        <f>IF(SUMIF(Processwise_energy_distribution!$B$15:$B$68,$B25,Processwise_energy_distribution!N$15:N$69)=0,"-",SUMIF(Processwise_energy_distribution!$B$15:$B$68,$B25,Processwise_energy_distribution!N$15:N$69))</f>
        <v>500</v>
      </c>
      <c r="O25" s="418">
        <f>IFERROR(T25*'Energy &amp; GHG'!$X$19,"-")</f>
        <v>3.3466989446964535</v>
      </c>
      <c r="P25" s="415">
        <f>IFERROR(T25*'Energy &amp; GHG'!$Y$19,"-")</f>
        <v>504.17204503255226</v>
      </c>
      <c r="Q25" s="416">
        <f>IFERROR(T25*'Energy &amp; GHG'!$Z$19,"-")</f>
        <v>2.4812560227513103</v>
      </c>
      <c r="R25" s="397" t="str">
        <f>IF(SUMIF(Processwise_energy_distribution!$B$15:$B$68,$B25,Processwise_energy_distribution!R$15:R$69)=0,"-",SUMIF(Processwise_energy_distribution!$B$15:$B$68,$B25,Processwise_energy_distribution!R$15:R$69))</f>
        <v>-</v>
      </c>
      <c r="S25" s="397" t="str">
        <f>IF(SUMIF(Processwise_energy_distribution!$B$15:$B$68,$B25,Processwise_energy_distribution!S$15:S$69)=0,"-",SUMIF(Processwise_energy_distribution!$B$15:$B$68,$B25,Processwise_energy_distribution!S$15:S$69))</f>
        <v>-</v>
      </c>
      <c r="T25" s="417">
        <f>IF(SUMIF(Processwise_energy_distribution!$B$15:$B$68,$B25,Processwise_energy_distribution!T$15:T$69)=0,"-",SUMIF(Processwise_energy_distribution!$B$15:$B$68,$B25,Processwise_energy_distribution!T$15:T$69))</f>
        <v>510</v>
      </c>
      <c r="U25" s="418">
        <f>IFERROR(Z25*'Energy &amp; GHG'!$X$20,"-")</f>
        <v>44.403608830325972</v>
      </c>
      <c r="V25" s="415">
        <f>IFERROR(Z25*'Energy &amp; GHG'!$Y$20,"-")</f>
        <v>451.68764442696295</v>
      </c>
      <c r="W25" s="416">
        <f>IFERROR(Z25*'Energy &amp; GHG'!$Z$20,"-")</f>
        <v>3.9087467427110476</v>
      </c>
      <c r="X25" s="397" t="str">
        <f>IF(SUMIF(Processwise_energy_distribution!$B$15:$B$68,$B25,Processwise_energy_distribution!X$15:X$69)=0,"-",SUMIF(Processwise_energy_distribution!$B$15:$B$68,$B25,Processwise_energy_distribution!X$15:X$69))</f>
        <v>-</v>
      </c>
      <c r="Y25" s="397" t="str">
        <f>IF(SUMIF(Processwise_energy_distribution!$B$15:$B$68,$B25,Processwise_energy_distribution!Y$15:Y$69)=0,"-",SUMIF(Processwise_energy_distribution!$B$15:$B$68,$B25,Processwise_energy_distribution!Y$15:Y$69))</f>
        <v>-</v>
      </c>
      <c r="Z25" s="417">
        <f>IF(SUMIF(Processwise_energy_distribution!$B$15:$B$68,$B25,Processwise_energy_distribution!Z$15:Z$69)=0,"-",SUMIF(Processwise_energy_distribution!$B$15:$B$68,$B25,Processwise_energy_distribution!Z$15:Z$69))</f>
        <v>500</v>
      </c>
      <c r="AA25" s="418">
        <f>IFERROR(AF25*'Energy &amp; GHG'!$X$21,"-")</f>
        <v>43.339180314240586</v>
      </c>
      <c r="AB25" s="415">
        <f>IFERROR(AF25*'Energy &amp; GHG'!$Y$21,"-")</f>
        <v>566.40394047718019</v>
      </c>
      <c r="AC25" s="416">
        <f>IFERROR(AF25*'Energy &amp; GHG'!$Z$21,"-")</f>
        <v>10.256879208579267</v>
      </c>
      <c r="AD25" s="397" t="str">
        <f>IF(SUMIF(Processwise_energy_distribution!$B$15:$B$68,$B25,Processwise_energy_distribution!AD$15:AD$69)=0,"-",SUMIF(Processwise_energy_distribution!$B$15:$B$68,$B25,Processwise_energy_distribution!AD$15:AD$69))</f>
        <v>-</v>
      </c>
      <c r="AE25" s="397" t="str">
        <f>IF(SUMIF(Processwise_energy_distribution!$B$15:$B$68,$B25,Processwise_energy_distribution!AE$15:AE$69)=0,"-",SUMIF(Processwise_energy_distribution!$B$15:$B$68,$B25,Processwise_energy_distribution!AE$15:AE$69))</f>
        <v>-</v>
      </c>
      <c r="AF25" s="417">
        <f>IF(SUMIF(Processwise_energy_distribution!$B$15:$B$68,$B25,Processwise_energy_distribution!AF$15:AF$69)=0,"-",SUMIF(Processwise_energy_distribution!$B$15:$B$68,$B25,Processwise_energy_distribution!AF$15:AF$69))</f>
        <v>620</v>
      </c>
      <c r="AG25" s="418">
        <f>IFERROR(AL25*'Energy &amp; GHG'!$X$22,"-")</f>
        <v>33.748485635167874</v>
      </c>
      <c r="AH25" s="415">
        <f>IFERROR(AL25*'Energy &amp; GHG'!$Y$22,"-")</f>
        <v>558.09752509518864</v>
      </c>
      <c r="AI25" s="416">
        <f>IFERROR(AL25*'Energy &amp; GHG'!$Z$22,"-")</f>
        <v>15.153989269643475</v>
      </c>
      <c r="AJ25" s="397" t="str">
        <f>IF(SUMIF(Processwise_energy_distribution!$B$15:$B$68,$B25,Processwise_energy_distribution!AJ$15:AJ$69)=0,"-",SUMIF(Processwise_energy_distribution!$B$15:$B$68,$B25,Processwise_energy_distribution!AJ$15:AJ$69))</f>
        <v>-</v>
      </c>
      <c r="AK25" s="397" t="str">
        <f>IF(SUMIF(Processwise_energy_distribution!$B$15:$B$68,$B25,Processwise_energy_distribution!AK$15:AK$69)=0,"-",SUMIF(Processwise_energy_distribution!$B$15:$B$68,$B25,Processwise_energy_distribution!AK$15:AK$69))</f>
        <v>-</v>
      </c>
      <c r="AL25" s="417">
        <f>IF(SUMIF(Processwise_energy_distribution!$B$15:$B$68,$B25,Processwise_energy_distribution!AL$15:AL$69)=0,"-",SUMIF(Processwise_energy_distribution!$B$15:$B$68,$B25,Processwise_energy_distribution!AL$15:AL$69))</f>
        <v>607</v>
      </c>
      <c r="AM25" s="418">
        <f>IFERROR(AR25*'Energy &amp; GHG'!$X$23,"-")</f>
        <v>64.272110496790006</v>
      </c>
      <c r="AN25" s="415">
        <f>IFERROR(AR25*'Energy &amp; GHG'!$Y$23,"-")</f>
        <v>661.98505376997389</v>
      </c>
      <c r="AO25" s="416">
        <f>IFERROR(AR25*'Energy &amp; GHG'!$Z$23,"-")</f>
        <v>13.74283573323612</v>
      </c>
      <c r="AP25" s="397" t="str">
        <f>IF(SUMIF(Processwise_energy_distribution!$B$15:$B$68,$B25,Processwise_energy_distribution!AP$15:AP$69)=0,"-",SUMIF(Processwise_energy_distribution!$B$15:$B$68,$B25,Processwise_energy_distribution!AP$15:AP$69))</f>
        <v>-</v>
      </c>
      <c r="AQ25" s="397" t="str">
        <f>IF(SUMIF(Processwise_energy_distribution!$B$15:$B$68,$B25,Processwise_energy_distribution!AQ$15:AQ$69)=0,"-",SUMIF(Processwise_energy_distribution!$B$15:$B$68,$B25,Processwise_energy_distribution!AQ$15:AQ$69))</f>
        <v>-</v>
      </c>
      <c r="AR25" s="417">
        <f>IF(SUMIF(Processwise_energy_distribution!$B$15:$B$68,$B25,Processwise_energy_distribution!AR$15:AR$69)=0,"-",SUMIF(Processwise_energy_distribution!$B$15:$B$68,$B25,Processwise_energy_distribution!AR$15:AR$69))</f>
        <v>740</v>
      </c>
      <c r="AS25" s="418">
        <f>IFERROR(AX25*'Energy &amp; GHG'!$X$24,"-")</f>
        <v>16.23609022556391</v>
      </c>
      <c r="AT25" s="415">
        <f>IFERROR(AX25*'Energy &amp; GHG'!$Y$24,"-")</f>
        <v>678.35037593984964</v>
      </c>
      <c r="AU25" s="416">
        <f>IFERROR(AX25*'Energy &amp; GHG'!$Z$24,"-")</f>
        <v>25.413533834586463</v>
      </c>
      <c r="AV25" s="397" t="str">
        <f>IF(SUMIF(Processwise_energy_distribution!$B$15:$B$68,$B25,Processwise_energy_distribution!AV$15:AV$69)=0,"-",SUMIF(Processwise_energy_distribution!$B$15:$B$68,$B25,Processwise_energy_distribution!AV$15:AV$69))</f>
        <v>-</v>
      </c>
      <c r="AW25" s="397" t="str">
        <f>IF(SUMIF(Processwise_energy_distribution!$B$15:$B$68,$B25,Processwise_energy_distribution!AW$15:AW$69)=0,"-",SUMIF(Processwise_energy_distribution!$B$15:$B$68,$B25,Processwise_energy_distribution!AW$15:AW$69))</f>
        <v>-</v>
      </c>
      <c r="AX25" s="417">
        <f>IF(SUMIF(Processwise_energy_distribution!$B$15:$B$68,$B25,Processwise_energy_distribution!AX$15:AX$69)=0,"-",SUMIF(Processwise_energy_distribution!$B$15:$B$68,$B25,Processwise_energy_distribution!AX$15:AX$69))</f>
        <v>720</v>
      </c>
      <c r="AY25" s="418" t="str">
        <f>IFERROR(BD25*'Energy &amp; GHG'!$X$25,"-")</f>
        <v>-</v>
      </c>
      <c r="AZ25" s="415" t="str">
        <f>IFERROR(BD25*'Energy &amp; GHG'!$Y$25,"-")</f>
        <v>-</v>
      </c>
      <c r="BA25" s="416" t="str">
        <f>IFERROR(BD25*'Energy &amp; GHG'!$Z$25,"-")</f>
        <v>-</v>
      </c>
      <c r="BB25" s="397" t="str">
        <f>IF(SUMIF(Processwise_energy_distribution!$B$15:$B$68,$B25,Processwise_energy_distribution!BB$15:BB$69)=0,"-",SUMIF(Processwise_energy_distribution!$B$15:$B$68,$B25,Processwise_energy_distribution!BB$15:BB$69))</f>
        <v>-</v>
      </c>
      <c r="BC25" s="397" t="str">
        <f>IF(SUMIF(Processwise_energy_distribution!$B$15:$B$68,$B25,Processwise_energy_distribution!BC$15:BC$69)=0,"-",SUMIF(Processwise_energy_distribution!$B$15:$B$68,$B25,Processwise_energy_distribution!BC$15:BC$69))</f>
        <v>-</v>
      </c>
      <c r="BD25" s="417" t="str">
        <f>IF(SUMIF(Processwise_energy_distribution!$B$15:$B$68,$B25,Processwise_energy_distribution!BD$15:BD$69)=0,"-",SUMIF(Processwise_energy_distribution!$B$15:$B$68,$B25,Processwise_energy_distribution!BD$15:BD$69))</f>
        <v>-</v>
      </c>
      <c r="BE25" s="418" t="str">
        <f>IFERROR(BJ25*'Energy &amp; GHG'!$X$26,"-")</f>
        <v>-</v>
      </c>
      <c r="BF25" s="415" t="str">
        <f>IFERROR(BJ25*'Energy &amp; GHG'!$Y$26,"-")</f>
        <v>-</v>
      </c>
      <c r="BG25" s="416" t="str">
        <f>IFERROR(BJ25*'Energy &amp; GHG'!$Z$26,"-")</f>
        <v>-</v>
      </c>
      <c r="BH25" s="397" t="str">
        <f>IF(SUMIF(Processwise_energy_distribution!$B$15:$B$68,$B25,Processwise_energy_distribution!BH$15:BH$69)=0,"-",SUMIF(Processwise_energy_distribution!$B$15:$B$68,$B25,Processwise_energy_distribution!BH$15:BH$69))</f>
        <v>-</v>
      </c>
      <c r="BI25" s="397" t="str">
        <f>IF(SUMIF(Processwise_energy_distribution!$B$15:$B$68,$B25,Processwise_energy_distribution!BI$15:BI$69)=0,"-",SUMIF(Processwise_energy_distribution!$B$15:$B$68,$B25,Processwise_energy_distribution!BI$15:BI$69))</f>
        <v>-</v>
      </c>
      <c r="BJ25" s="417" t="str">
        <f>IF(SUMIF(Processwise_energy_distribution!$B$15:$B$68,$B25,Processwise_energy_distribution!BJ$15:BJ$69)=0,"-",SUMIF(Processwise_energy_distribution!$B$15:$B$68,$B25,Processwise_energy_distribution!BJ$15:BJ$69))</f>
        <v>-</v>
      </c>
      <c r="BK25" s="418" t="str">
        <f>IFERROR(BP25*'Energy &amp; GHG'!$X$27,"-")</f>
        <v>-</v>
      </c>
      <c r="BL25" s="415" t="str">
        <f>IFERROR(BP25*'Energy &amp; GHG'!$Y$27,"-")</f>
        <v>-</v>
      </c>
      <c r="BM25" s="416" t="str">
        <f>IFERROR(BP25*'Energy &amp; GHG'!$Z$27,"-")</f>
        <v>-</v>
      </c>
      <c r="BN25" s="397" t="str">
        <f>IF(SUMIF(Processwise_energy_distribution!$B$15:$B$68,$B25,Processwise_energy_distribution!BN$15:BN$69)=0,"-",SUMIF(Processwise_energy_distribution!$B$15:$B$68,$B25,Processwise_energy_distribution!BN$15:BN$69))</f>
        <v>-</v>
      </c>
      <c r="BO25" s="397" t="str">
        <f>IF(SUMIF(Processwise_energy_distribution!$B$15:$B$68,$B25,Processwise_energy_distribution!BO$15:BO$69)=0,"-",SUMIF(Processwise_energy_distribution!$B$15:$B$68,$B25,Processwise_energy_distribution!BO$15:BO$69))</f>
        <v>-</v>
      </c>
      <c r="BP25" s="417" t="str">
        <f>IF(SUMIF(Processwise_energy_distribution!$B$15:$B$68,$B25,Processwise_energy_distribution!BP$15:BP$69)=0,"-",SUMIF(Processwise_energy_distribution!$B$15:$B$68,$B25,Processwise_energy_distribution!BP$15:BP$69))</f>
        <v>-</v>
      </c>
      <c r="BQ25" s="418" t="str">
        <f>IFERROR(BV25*'Energy &amp; GHG'!$X$28,"-")</f>
        <v>-</v>
      </c>
      <c r="BR25" s="415" t="str">
        <f>IFERROR(BV25*'Energy &amp; GHG'!$Y$28,"-")</f>
        <v>-</v>
      </c>
      <c r="BS25" s="416" t="str">
        <f>IFERROR(BV25*'Energy &amp; GHG'!$Z$28,"-")</f>
        <v>-</v>
      </c>
      <c r="BT25" s="397" t="str">
        <f>IF(SUMIF(Processwise_energy_distribution!$B$15:$B$68,$B25,Processwise_energy_distribution!BT$15:BT$69)=0,"-",SUMIF(Processwise_energy_distribution!$B$15:$B$68,$B25,Processwise_energy_distribution!BT$15:BT$69))</f>
        <v>-</v>
      </c>
      <c r="BU25" s="397" t="str">
        <f>IF(SUMIF(Processwise_energy_distribution!$B$15:$B$68,$B25,Processwise_energy_distribution!BU$15:BU$69)=0,"-",SUMIF(Processwise_energy_distribution!$B$15:$B$68,$B25,Processwise_energy_distribution!BU$15:BU$69))</f>
        <v>-</v>
      </c>
      <c r="BV25" s="417" t="str">
        <f>IF(SUMIF(Processwise_energy_distribution!$B$15:$B$68,$B25,Processwise_energy_distribution!BV$15:BV$69)=0,"-",SUMIF(Processwise_energy_distribution!$B$15:$B$68,$B25,Processwise_energy_distribution!BV$15:BV$69))</f>
        <v>-</v>
      </c>
      <c r="BW25" s="418">
        <f t="shared" ref="BW25:CA25" si="15">IF(SUM(C25,I25,O25,U25,AA25,AG25,AM25,AS25,AY25,BE25,BK25,BQ25)=0,"-",SUM(C25,I25,O25,U25,AA25,AG25,AM25,AS25,AY25,BE25,BK25,BQ25))</f>
        <v>226.7378554814014</v>
      </c>
      <c r="BX25" s="415">
        <f t="shared" si="15"/>
        <v>4737.7360047924158</v>
      </c>
      <c r="BY25" s="416">
        <f t="shared" si="15"/>
        <v>82.526139726183374</v>
      </c>
      <c r="BZ25" s="420" t="str">
        <f t="shared" si="15"/>
        <v>-</v>
      </c>
      <c r="CA25" s="421" t="str">
        <f t="shared" si="15"/>
        <v>-</v>
      </c>
      <c r="CB25" s="422">
        <f t="shared" si="1"/>
        <v>2.1533150068294969E-3</v>
      </c>
      <c r="CC25" s="423">
        <f t="shared" si="2"/>
        <v>2.291518262941248E-3</v>
      </c>
      <c r="CD25" s="424">
        <f t="shared" si="3"/>
        <v>2.269740309254671E-3</v>
      </c>
      <c r="CE25" s="425" t="str">
        <f t="shared" si="4"/>
        <v>-</v>
      </c>
      <c r="CF25" s="426" t="str">
        <f t="shared" si="5"/>
        <v>-</v>
      </c>
      <c r="CG25" s="412"/>
      <c r="CH25" s="412"/>
      <c r="CI25" s="412"/>
      <c r="CJ25" s="412"/>
      <c r="CK25" s="412"/>
    </row>
    <row r="26" spans="1:89" ht="15">
      <c r="A26" s="1070">
        <v>12</v>
      </c>
      <c r="B26" s="1071" t="s">
        <v>263</v>
      </c>
      <c r="C26" s="418">
        <f>IFERROR(H26*'Energy &amp; GHG'!$X$17,"-")</f>
        <v>3.11616657848991</v>
      </c>
      <c r="D26" s="415">
        <f>IFERROR(H26*'Energy &amp; GHG'!$Y$17,"-")</f>
        <v>580.2005391378832</v>
      </c>
      <c r="E26" s="416">
        <f>IFERROR(H26*'Energy &amp; GHG'!$Z$17,"-")</f>
        <v>5.6832942836268359</v>
      </c>
      <c r="F26" s="397" t="str">
        <f>IF(SUMIF(Processwise_energy_distribution!$B$15:$B$68,$B26,Processwise_energy_distribution!F$15:F$69)=0,"-",SUMIF(Processwise_energy_distribution!$B$15:$B$68,$B26,Processwise_energy_distribution!F$15:F$69))</f>
        <v>-</v>
      </c>
      <c r="G26" s="397" t="str">
        <f>IF(SUMIF(Processwise_energy_distribution!$B$15:$B$68,$B26,Processwise_energy_distribution!G$15:G$69)=0,"-",SUMIF(Processwise_energy_distribution!$B$15:$B$68,$B26,Processwise_energy_distribution!G$15:G$69))</f>
        <v>-</v>
      </c>
      <c r="H26" s="417">
        <f>IF(SUMIF(Processwise_energy_distribution!$B$15:$B$68,$B26,Processwise_energy_distribution!H$15:H$69)=0,"-",SUMIF(Processwise_energy_distribution!$B$15:$B$68,$B26,Processwise_energy_distribution!H$15:H$69))</f>
        <v>589</v>
      </c>
      <c r="I26" s="418">
        <f>IFERROR(N26*'Energy &amp; GHG'!$X$18,"-")</f>
        <v>565.7348006664007</v>
      </c>
      <c r="J26" s="415">
        <f>IFERROR(N26*'Energy &amp; GHG'!$Y$18,"-")</f>
        <v>16064.511110589672</v>
      </c>
      <c r="K26" s="416">
        <f>IFERROR(N26*'Energy &amp; GHG'!$Z$18,"-")</f>
        <v>112.75408874392848</v>
      </c>
      <c r="L26" s="397" t="str">
        <f>IF(SUMIF(Processwise_energy_distribution!$B$15:$B$68,$B26,Processwise_energy_distribution!L$15:L$69)=0,"-",SUMIF(Processwise_energy_distribution!$B$15:$B$68,$B26,Processwise_energy_distribution!L$15:L$69))</f>
        <v>-</v>
      </c>
      <c r="M26" s="397" t="str">
        <f>IF(SUMIF(Processwise_energy_distribution!$B$15:$B$68,$B26,Processwise_energy_distribution!M$15:M$69)=0,"-",SUMIF(Processwise_energy_distribution!$B$15:$B$68,$B26,Processwise_energy_distribution!M$15:M$69))</f>
        <v>-</v>
      </c>
      <c r="N26" s="417">
        <f>IF(SUMIF(Processwise_energy_distribution!$B$15:$B$68,$B26,Processwise_energy_distribution!N$15:N$69)=0,"-",SUMIF(Processwise_energy_distribution!$B$15:$B$68,$B26,Processwise_energy_distribution!N$15:N$69))</f>
        <v>16743</v>
      </c>
      <c r="O26" s="418">
        <f>IFERROR(T26*'Energy &amp; GHG'!$X$19,"-")</f>
        <v>134.91134040002819</v>
      </c>
      <c r="P26" s="415">
        <f>IFERROR(T26*'Energy &amp; GHG'!$Y$19,"-")</f>
        <v>20324.064850635768</v>
      </c>
      <c r="Q26" s="416">
        <f>IFERROR(T26*'Energy &amp; GHG'!$Z$19,"-")</f>
        <v>100.02380896420428</v>
      </c>
      <c r="R26" s="397" t="str">
        <f>IF(SUMIF(Processwise_energy_distribution!$B$15:$B$68,$B26,Processwise_energy_distribution!R$15:R$69)=0,"-",SUMIF(Processwise_energy_distribution!$B$15:$B$68,$B26,Processwise_energy_distribution!R$15:R$69))</f>
        <v>-</v>
      </c>
      <c r="S26" s="397" t="str">
        <f>IF(SUMIF(Processwise_energy_distribution!$B$15:$B$68,$B26,Processwise_energy_distribution!S$15:S$69)=0,"-",SUMIF(Processwise_energy_distribution!$B$15:$B$68,$B26,Processwise_energy_distribution!S$15:S$69))</f>
        <v>-</v>
      </c>
      <c r="T26" s="417">
        <f>IF(SUMIF(Processwise_energy_distribution!$B$15:$B$68,$B26,Processwise_energy_distribution!T$15:T$69)=0,"-",SUMIF(Processwise_energy_distribution!$B$15:$B$68,$B26,Processwise_energy_distribution!T$15:T$69))</f>
        <v>20559</v>
      </c>
      <c r="U26" s="418">
        <f>IFERROR(Z26*'Energy &amp; GHG'!$X$20,"-")</f>
        <v>1994.2548797876</v>
      </c>
      <c r="V26" s="415">
        <f>IFERROR(Z26*'Energy &amp; GHG'!$Y$20,"-")</f>
        <v>20286.195486503762</v>
      </c>
      <c r="W26" s="416">
        <f>IFERROR(Z26*'Energy &amp; GHG'!$Z$20,"-")</f>
        <v>175.54963370863857</v>
      </c>
      <c r="X26" s="397" t="str">
        <f>IF(SUMIF(Processwise_energy_distribution!$B$15:$B$68,$B26,Processwise_energy_distribution!X$15:X$69)=0,"-",SUMIF(Processwise_energy_distribution!$B$15:$B$68,$B26,Processwise_energy_distribution!X$15:X$69))</f>
        <v>-</v>
      </c>
      <c r="Y26" s="397" t="str">
        <f>IF(SUMIF(Processwise_energy_distribution!$B$15:$B$68,$B26,Processwise_energy_distribution!Y$15:Y$69)=0,"-",SUMIF(Processwise_energy_distribution!$B$15:$B$68,$B26,Processwise_energy_distribution!Y$15:Y$69))</f>
        <v>-</v>
      </c>
      <c r="Z26" s="417">
        <f>IF(SUMIF(Processwise_energy_distribution!$B$15:$B$68,$B26,Processwise_energy_distribution!Z$15:Z$69)=0,"-",SUMIF(Processwise_energy_distribution!$B$15:$B$68,$B26,Processwise_energy_distribution!Z$15:Z$69))</f>
        <v>22456</v>
      </c>
      <c r="AA26" s="418">
        <f>IFERROR(AF26*'Energy &amp; GHG'!$X$21,"-")</f>
        <v>1988.4295535788513</v>
      </c>
      <c r="AB26" s="415">
        <f>IFERROR(AF26*'Energy &amp; GHG'!$Y$21,"-")</f>
        <v>25986.978210990106</v>
      </c>
      <c r="AC26" s="416">
        <f>IFERROR(AF26*'Energy &amp; GHG'!$Z$21,"-")</f>
        <v>470.59223543104167</v>
      </c>
      <c r="AD26" s="397" t="str">
        <f>IF(SUMIF(Processwise_energy_distribution!$B$15:$B$68,$B26,Processwise_energy_distribution!AD$15:AD$69)=0,"-",SUMIF(Processwise_energy_distribution!$B$15:$B$68,$B26,Processwise_energy_distribution!AD$15:AD$69))</f>
        <v>-</v>
      </c>
      <c r="AE26" s="397" t="str">
        <f>IF(SUMIF(Processwise_energy_distribution!$B$15:$B$68,$B26,Processwise_energy_distribution!AE$15:AE$69)=0,"-",SUMIF(Processwise_energy_distribution!$B$15:$B$68,$B26,Processwise_energy_distribution!AE$15:AE$69))</f>
        <v>-</v>
      </c>
      <c r="AF26" s="417">
        <f>IF(SUMIF(Processwise_energy_distribution!$B$15:$B$68,$B26,Processwise_energy_distribution!AF$15:AF$69)=0,"-",SUMIF(Processwise_energy_distribution!$B$15:$B$68,$B26,Processwise_energy_distribution!AF$15:AF$69))</f>
        <v>28446</v>
      </c>
      <c r="AG26" s="418">
        <f>IFERROR(AL26*'Energy &amp; GHG'!$X$22,"-")</f>
        <v>1725.1202838352369</v>
      </c>
      <c r="AH26" s="415">
        <f>IFERROR(AL26*'Energy &amp; GHG'!$Y$22,"-")</f>
        <v>28528.253721010729</v>
      </c>
      <c r="AI26" s="416">
        <f>IFERROR(AL26*'Energy &amp; GHG'!$Z$22,"-")</f>
        <v>774.62599515403258</v>
      </c>
      <c r="AJ26" s="397" t="str">
        <f>IF(SUMIF(Processwise_energy_distribution!$B$15:$B$68,$B26,Processwise_energy_distribution!AJ$15:AJ$69)=0,"-",SUMIF(Processwise_energy_distribution!$B$15:$B$68,$B26,Processwise_energy_distribution!AJ$15:AJ$69))</f>
        <v>-</v>
      </c>
      <c r="AK26" s="397" t="str">
        <f>IF(SUMIF(Processwise_energy_distribution!$B$15:$B$68,$B26,Processwise_energy_distribution!AK$15:AK$69)=0,"-",SUMIF(Processwise_energy_distribution!$B$15:$B$68,$B26,Processwise_energy_distribution!AK$15:AK$69))</f>
        <v>-</v>
      </c>
      <c r="AL26" s="417">
        <f>IF(SUMIF(Processwise_energy_distribution!$B$15:$B$68,$B26,Processwise_energy_distribution!AL$15:AL$69)=0,"-",SUMIF(Processwise_energy_distribution!$B$15:$B$68,$B26,Processwise_energy_distribution!AL$15:AL$69))</f>
        <v>31028</v>
      </c>
      <c r="AM26" s="418">
        <f>IFERROR(AR26*'Energy &amp; GHG'!$X$23,"-")</f>
        <v>2366.1690625189863</v>
      </c>
      <c r="AN26" s="415">
        <f>IFERROR(AR26*'Energy &amp; GHG'!$Y$23,"-")</f>
        <v>24370.890297101887</v>
      </c>
      <c r="AO26" s="416">
        <f>IFERROR(AR26*'Energy &amp; GHG'!$Z$23,"-")</f>
        <v>505.94064037912386</v>
      </c>
      <c r="AP26" s="397" t="str">
        <f>IF(SUMIF(Processwise_energy_distribution!$B$15:$B$68,$B26,Processwise_energy_distribution!AP$15:AP$69)=0,"-",SUMIF(Processwise_energy_distribution!$B$15:$B$68,$B26,Processwise_energy_distribution!AP$15:AP$69))</f>
        <v>-</v>
      </c>
      <c r="AQ26" s="397" t="str">
        <f>IF(SUMIF(Processwise_energy_distribution!$B$15:$B$68,$B26,Processwise_energy_distribution!AQ$15:AQ$69)=0,"-",SUMIF(Processwise_energy_distribution!$B$15:$B$68,$B26,Processwise_energy_distribution!AQ$15:AQ$69))</f>
        <v>-</v>
      </c>
      <c r="AR26" s="417">
        <f>IF(SUMIF(Processwise_energy_distribution!$B$15:$B$68,$B26,Processwise_energy_distribution!AR$15:AR$69)=0,"-",SUMIF(Processwise_energy_distribution!$B$15:$B$68,$B26,Processwise_energy_distribution!AR$15:AR$69))</f>
        <v>27243</v>
      </c>
      <c r="AS26" s="418" t="str">
        <f>IFERROR(AX26*'Energy &amp; GHG'!$X$24,"-")</f>
        <v>-</v>
      </c>
      <c r="AT26" s="415" t="str">
        <f>IFERROR(AX26*'Energy &amp; GHG'!$Y$24,"-")</f>
        <v>-</v>
      </c>
      <c r="AU26" s="416" t="str">
        <f>IFERROR(AX26*'Energy &amp; GHG'!$Z$24,"-")</f>
        <v>-</v>
      </c>
      <c r="AV26" s="397" t="str">
        <f>IF(SUMIF(Processwise_energy_distribution!$B$15:$B$68,$B26,Processwise_energy_distribution!AV$15:AV$69)=0,"-",SUMIF(Processwise_energy_distribution!$B$15:$B$68,$B26,Processwise_energy_distribution!AV$15:AV$69))</f>
        <v>-</v>
      </c>
      <c r="AW26" s="397" t="str">
        <f>IF(SUMIF(Processwise_energy_distribution!$B$15:$B$68,$B26,Processwise_energy_distribution!AW$15:AW$69)=0,"-",SUMIF(Processwise_energy_distribution!$B$15:$B$68,$B26,Processwise_energy_distribution!AW$15:AW$69))</f>
        <v>-</v>
      </c>
      <c r="AX26" s="417" t="str">
        <f>IF(SUMIF(Processwise_energy_distribution!$B$15:$B$68,$B26,Processwise_energy_distribution!AX$15:AX$69)=0,"-",SUMIF(Processwise_energy_distribution!$B$15:$B$68,$B26,Processwise_energy_distribution!AX$15:AX$69))</f>
        <v>-</v>
      </c>
      <c r="AY26" s="418" t="str">
        <f>IFERROR(BD26*'Energy &amp; GHG'!$X$25,"-")</f>
        <v>-</v>
      </c>
      <c r="AZ26" s="415" t="str">
        <f>IFERROR(BD26*'Energy &amp; GHG'!$Y$25,"-")</f>
        <v>-</v>
      </c>
      <c r="BA26" s="416" t="str">
        <f>IFERROR(BD26*'Energy &amp; GHG'!$Z$25,"-")</f>
        <v>-</v>
      </c>
      <c r="BB26" s="397" t="str">
        <f>IF(SUMIF(Processwise_energy_distribution!$B$15:$B$68,$B26,Processwise_energy_distribution!BB$15:BB$69)=0,"-",SUMIF(Processwise_energy_distribution!$B$15:$B$68,$B26,Processwise_energy_distribution!BB$15:BB$69))</f>
        <v>-</v>
      </c>
      <c r="BC26" s="397" t="str">
        <f>IF(SUMIF(Processwise_energy_distribution!$B$15:$B$68,$B26,Processwise_energy_distribution!BC$15:BC$69)=0,"-",SUMIF(Processwise_energy_distribution!$B$15:$B$68,$B26,Processwise_energy_distribution!BC$15:BC$69))</f>
        <v>-</v>
      </c>
      <c r="BD26" s="417" t="str">
        <f>IF(SUMIF(Processwise_energy_distribution!$B$15:$B$68,$B26,Processwise_energy_distribution!BD$15:BD$69)=0,"-",SUMIF(Processwise_energy_distribution!$B$15:$B$68,$B26,Processwise_energy_distribution!BD$15:BD$69))</f>
        <v>-</v>
      </c>
      <c r="BE26" s="418" t="str">
        <f>IFERROR(BJ26*'Energy &amp; GHG'!$X$26,"-")</f>
        <v>-</v>
      </c>
      <c r="BF26" s="415" t="str">
        <f>IFERROR(BJ26*'Energy &amp; GHG'!$Y$26,"-")</f>
        <v>-</v>
      </c>
      <c r="BG26" s="416" t="str">
        <f>IFERROR(BJ26*'Energy &amp; GHG'!$Z$26,"-")</f>
        <v>-</v>
      </c>
      <c r="BH26" s="397" t="str">
        <f>IF(SUMIF(Processwise_energy_distribution!$B$15:$B$68,$B26,Processwise_energy_distribution!BH$15:BH$69)=0,"-",SUMIF(Processwise_energy_distribution!$B$15:$B$68,$B26,Processwise_energy_distribution!BH$15:BH$69))</f>
        <v>-</v>
      </c>
      <c r="BI26" s="397" t="str">
        <f>IF(SUMIF(Processwise_energy_distribution!$B$15:$B$68,$B26,Processwise_energy_distribution!BI$15:BI$69)=0,"-",SUMIF(Processwise_energy_distribution!$B$15:$B$68,$B26,Processwise_energy_distribution!BI$15:BI$69))</f>
        <v>-</v>
      </c>
      <c r="BJ26" s="417" t="str">
        <f>IF(SUMIF(Processwise_energy_distribution!$B$15:$B$68,$B26,Processwise_energy_distribution!BJ$15:BJ$69)=0,"-",SUMIF(Processwise_energy_distribution!$B$15:$B$68,$B26,Processwise_energy_distribution!BJ$15:BJ$69))</f>
        <v>-</v>
      </c>
      <c r="BK26" s="418" t="str">
        <f>IFERROR(BP26*'Energy &amp; GHG'!$X$27,"-")</f>
        <v>-</v>
      </c>
      <c r="BL26" s="415" t="str">
        <f>IFERROR(BP26*'Energy &amp; GHG'!$Y$27,"-")</f>
        <v>-</v>
      </c>
      <c r="BM26" s="416" t="str">
        <f>IFERROR(BP26*'Energy &amp; GHG'!$Z$27,"-")</f>
        <v>-</v>
      </c>
      <c r="BN26" s="397" t="str">
        <f>IF(SUMIF(Processwise_energy_distribution!$B$15:$B$68,$B26,Processwise_energy_distribution!BN$15:BN$69)=0,"-",SUMIF(Processwise_energy_distribution!$B$15:$B$68,$B26,Processwise_energy_distribution!BN$15:BN$69))</f>
        <v>-</v>
      </c>
      <c r="BO26" s="397" t="str">
        <f>IF(SUMIF(Processwise_energy_distribution!$B$15:$B$68,$B26,Processwise_energy_distribution!BO$15:BO$69)=0,"-",SUMIF(Processwise_energy_distribution!$B$15:$B$68,$B26,Processwise_energy_distribution!BO$15:BO$69))</f>
        <v>-</v>
      </c>
      <c r="BP26" s="417" t="str">
        <f>IF(SUMIF(Processwise_energy_distribution!$B$15:$B$68,$B26,Processwise_energy_distribution!BP$15:BP$69)=0,"-",SUMIF(Processwise_energy_distribution!$B$15:$B$68,$B26,Processwise_energy_distribution!BP$15:BP$69))</f>
        <v>-</v>
      </c>
      <c r="BQ26" s="418" t="str">
        <f>IFERROR(BV26*'Energy &amp; GHG'!$X$28,"-")</f>
        <v>-</v>
      </c>
      <c r="BR26" s="415" t="str">
        <f>IFERROR(BV26*'Energy &amp; GHG'!$Y$28,"-")</f>
        <v>-</v>
      </c>
      <c r="BS26" s="416" t="str">
        <f>IFERROR(BV26*'Energy &amp; GHG'!$Z$28,"-")</f>
        <v>-</v>
      </c>
      <c r="BT26" s="397" t="str">
        <f>IF(SUMIF(Processwise_energy_distribution!$B$15:$B$68,$B26,Processwise_energy_distribution!BT$15:BT$69)=0,"-",SUMIF(Processwise_energy_distribution!$B$15:$B$68,$B26,Processwise_energy_distribution!BT$15:BT$69))</f>
        <v>-</v>
      </c>
      <c r="BU26" s="397" t="str">
        <f>IF(SUMIF(Processwise_energy_distribution!$B$15:$B$68,$B26,Processwise_energy_distribution!BU$15:BU$69)=0,"-",SUMIF(Processwise_energy_distribution!$B$15:$B$68,$B26,Processwise_energy_distribution!BU$15:BU$69))</f>
        <v>-</v>
      </c>
      <c r="BV26" s="417" t="str">
        <f>IF(SUMIF(Processwise_energy_distribution!$B$15:$B$68,$B26,Processwise_energy_distribution!BV$15:BV$69)=0,"-",SUMIF(Processwise_energy_distribution!$B$15:$B$68,$B26,Processwise_energy_distribution!BV$15:BV$69))</f>
        <v>-</v>
      </c>
      <c r="BW26" s="418">
        <f t="shared" ref="BW26:CA26" si="16">IF(SUM(C26,I26,O26,U26,AA26,AG26,AM26,AS26,AY26,BE26,BK26,BQ26)=0,"-",SUM(C26,I26,O26,U26,AA26,AG26,AM26,AS26,AY26,BE26,BK26,BQ26))</f>
        <v>8777.7360873655925</v>
      </c>
      <c r="BX26" s="415">
        <f t="shared" si="16"/>
        <v>136141.09421596982</v>
      </c>
      <c r="BY26" s="416">
        <f t="shared" si="16"/>
        <v>2145.1696966645964</v>
      </c>
      <c r="BZ26" s="420" t="str">
        <f t="shared" si="16"/>
        <v>-</v>
      </c>
      <c r="CA26" s="421" t="str">
        <f t="shared" si="16"/>
        <v>-</v>
      </c>
      <c r="CB26" s="422">
        <f t="shared" si="1"/>
        <v>8.3361601893882128E-2</v>
      </c>
      <c r="CC26" s="423">
        <f t="shared" si="2"/>
        <v>6.5847865608621839E-2</v>
      </c>
      <c r="CD26" s="424">
        <f t="shared" si="3"/>
        <v>5.8999223117259796E-2</v>
      </c>
      <c r="CE26" s="425" t="str">
        <f t="shared" si="4"/>
        <v>-</v>
      </c>
      <c r="CF26" s="426" t="str">
        <f t="shared" si="5"/>
        <v>-</v>
      </c>
      <c r="CG26" s="412"/>
      <c r="CH26" s="412"/>
      <c r="CI26" s="412"/>
      <c r="CJ26" s="412"/>
      <c r="CK26" s="412"/>
    </row>
    <row r="27" spans="1:89" ht="15">
      <c r="A27" s="1066">
        <v>13</v>
      </c>
      <c r="B27" s="1072" t="s">
        <v>273</v>
      </c>
      <c r="C27" s="432">
        <f>IFERROR(H27*'Energy &amp; GHG'!$X$17,"-")</f>
        <v>168.08782404958052</v>
      </c>
      <c r="D27" s="433">
        <f>IFERROR(H27*'Energy &amp; GHG'!$Y$17,"-")</f>
        <v>31296.352001612373</v>
      </c>
      <c r="E27" s="434">
        <f>IFERROR(H27*'Energy &amp; GHG'!$Z$17,"-")</f>
        <v>306.56017433804448</v>
      </c>
      <c r="F27" s="435" t="str">
        <f>IF(SUMIF(Processwise_energy_distribution!$B$15:$B$68,$B27,Processwise_energy_distribution!F$15:F$69)=0,"-",SUMIF(Processwise_energy_distribution!$B$15:$B$68,$B27,Processwise_energy_distribution!F$15:F$69))</f>
        <v>-</v>
      </c>
      <c r="G27" s="435" t="str">
        <f>IF(SUMIF(Processwise_energy_distribution!$B$15:$B$68,$B27,Processwise_energy_distribution!G$15:G$69)=0,"-",SUMIF(Processwise_energy_distribution!$B$15:$B$68,$B27,Processwise_energy_distribution!G$15:G$69))</f>
        <v>-</v>
      </c>
      <c r="H27" s="436">
        <f>IF(SUMIF(Processwise_energy_distribution!$B$15:$B$68,$B27,Processwise_energy_distribution!H$15:H$69)=0,"-",SUMIF(Processwise_energy_distribution!$B$15:$B$68,$B27,Processwise_energy_distribution!H$15:H$69))</f>
        <v>31771</v>
      </c>
      <c r="I27" s="432">
        <f>IFERROR(N27*'Energy &amp; GHG'!$X$18,"-")</f>
        <v>1772.9262970176219</v>
      </c>
      <c r="J27" s="433">
        <f>IFERROR(N27*'Energy &amp; GHG'!$Y$18,"-")</f>
        <v>50343.71964239623</v>
      </c>
      <c r="K27" s="434">
        <f>IFERROR(N27*'Energy &amp; GHG'!$Z$18,"-")</f>
        <v>353.35406058615109</v>
      </c>
      <c r="L27" s="435" t="str">
        <f>IF(SUMIF(Processwise_energy_distribution!$B$15:$B$68,$B27,Processwise_energy_distribution!L$15:L$69)=0,"-",SUMIF(Processwise_energy_distribution!$B$15:$B$68,$B27,Processwise_energy_distribution!L$15:L$69))</f>
        <v>-</v>
      </c>
      <c r="M27" s="435" t="str">
        <f>IF(SUMIF(Processwise_energy_distribution!$B$15:$B$68,$B27,Processwise_energy_distribution!M$15:M$69)=0,"-",SUMIF(Processwise_energy_distribution!$B$15:$B$68,$B27,Processwise_energy_distribution!M$15:M$69))</f>
        <v>-</v>
      </c>
      <c r="N27" s="436">
        <f>IF(SUMIF(Processwise_energy_distribution!$B$15:$B$68,$B27,Processwise_energy_distribution!N$15:N$69)=0,"-",SUMIF(Processwise_energy_distribution!$B$15:$B$68,$B27,Processwise_energy_distribution!N$15:N$69))</f>
        <v>52470</v>
      </c>
      <c r="O27" s="432">
        <f>IFERROR(T27*'Energy &amp; GHG'!$X$19,"-")</f>
        <v>215.67177944390909</v>
      </c>
      <c r="P27" s="433">
        <f>IFERROR(T27*'Energy &amp; GHG'!$Y$19,"-")</f>
        <v>32490.428298117378</v>
      </c>
      <c r="Q27" s="434">
        <f>IFERROR(T27*'Energy &amp; GHG'!$Z$19,"-")</f>
        <v>159.89992243871481</v>
      </c>
      <c r="R27" s="435" t="str">
        <f>IF(SUMIF(Processwise_energy_distribution!$B$15:$B$68,$B27,Processwise_energy_distribution!R$15:R$69)=0,"-",SUMIF(Processwise_energy_distribution!$B$15:$B$68,$B27,Processwise_energy_distribution!R$15:R$69))</f>
        <v>-</v>
      </c>
      <c r="S27" s="435" t="str">
        <f>IF(SUMIF(Processwise_energy_distribution!$B$15:$B$68,$B27,Processwise_energy_distribution!S$15:S$69)=0,"-",SUMIF(Processwise_energy_distribution!$B$15:$B$68,$B27,Processwise_energy_distribution!S$15:S$69))</f>
        <v>-</v>
      </c>
      <c r="T27" s="436">
        <f>IF(SUMIF(Processwise_energy_distribution!$B$15:$B$68,$B27,Processwise_energy_distribution!T$15:T$69)=0,"-",SUMIF(Processwise_energy_distribution!$B$15:$B$68,$B27,Processwise_energy_distribution!T$15:T$69))</f>
        <v>32866</v>
      </c>
      <c r="U27" s="432">
        <f>IFERROR(Z27*'Energy &amp; GHG'!$X$20,"-")</f>
        <v>1709.5389399675498</v>
      </c>
      <c r="V27" s="433">
        <f>IFERROR(Z27*'Energy &amp; GHG'!$Y$20,"-")</f>
        <v>17389.974310438076</v>
      </c>
      <c r="W27" s="434">
        <f>IFERROR(Z27*'Energy &amp; GHG'!$Z$20,"-")</f>
        <v>150.48674959437534</v>
      </c>
      <c r="X27" s="435" t="str">
        <f>IF(SUMIF(Processwise_energy_distribution!$B$15:$B$68,$B27,Processwise_energy_distribution!X$15:X$69)=0,"-",SUMIF(Processwise_energy_distribution!$B$15:$B$68,$B27,Processwise_energy_distribution!X$15:X$69))</f>
        <v>-</v>
      </c>
      <c r="Y27" s="435" t="str">
        <f>IF(SUMIF(Processwise_energy_distribution!$B$15:$B$68,$B27,Processwise_energy_distribution!Y$15:Y$69)=0,"-",SUMIF(Processwise_energy_distribution!$B$15:$B$68,$B27,Processwise_energy_distribution!Y$15:Y$69))</f>
        <v>-</v>
      </c>
      <c r="Z27" s="436">
        <f>IF(SUMIF(Processwise_energy_distribution!$B$15:$B$68,$B27,Processwise_energy_distribution!Z$15:Z$69)=0,"-",SUMIF(Processwise_energy_distribution!$B$15:$B$68,$B27,Processwise_energy_distribution!Z$15:Z$69))</f>
        <v>19250</v>
      </c>
      <c r="AA27" s="432">
        <f>IFERROR(AF27*'Energy &amp; GHG'!$X$21,"-")</f>
        <v>2656.2723418405521</v>
      </c>
      <c r="AB27" s="433">
        <f>IFERROR(AF27*'Energy &amp; GHG'!$Y$21,"-")</f>
        <v>34715.08022279491</v>
      </c>
      <c r="AC27" s="434">
        <f>IFERROR(AF27*'Energy &amp; GHG'!$Z$21,"-")</f>
        <v>628.6474353645358</v>
      </c>
      <c r="AD27" s="435" t="str">
        <f>IF(SUMIF(Processwise_energy_distribution!$B$15:$B$68,$B27,Processwise_energy_distribution!AD$15:AD$69)=0,"-",SUMIF(Processwise_energy_distribution!$B$15:$B$68,$B27,Processwise_energy_distribution!AD$15:AD$69))</f>
        <v>-</v>
      </c>
      <c r="AE27" s="435" t="str">
        <f>IF(SUMIF(Processwise_energy_distribution!$B$15:$B$68,$B27,Processwise_energy_distribution!AE$15:AE$69)=0,"-",SUMIF(Processwise_energy_distribution!$B$15:$B$68,$B27,Processwise_energy_distribution!AE$15:AE$69))</f>
        <v>-</v>
      </c>
      <c r="AF27" s="436">
        <f>IF(SUMIF(Processwise_energy_distribution!$B$15:$B$68,$B27,Processwise_energy_distribution!AF$15:AF$69)=0,"-",SUMIF(Processwise_energy_distribution!$B$15:$B$68,$B27,Processwise_energy_distribution!AF$15:AF$69))</f>
        <v>38000</v>
      </c>
      <c r="AG27" s="432">
        <f>IFERROR(AL27*'Energy &amp; GHG'!$X$22,"-")</f>
        <v>1945.9588092765662</v>
      </c>
      <c r="AH27" s="433">
        <f>IFERROR(AL27*'Energy &amp; GHG'!$Y$22,"-")</f>
        <v>32180.252682589133</v>
      </c>
      <c r="AI27" s="434">
        <f>IFERROR(AL27*'Energy &amp; GHG'!$Z$22,"-")</f>
        <v>873.78850813430256</v>
      </c>
      <c r="AJ27" s="435" t="str">
        <f>IF(SUMIF(Processwise_energy_distribution!$B$15:$B$68,$B27,Processwise_energy_distribution!AJ$15:AJ$69)=0,"-",SUMIF(Processwise_energy_distribution!$B$15:$B$68,$B27,Processwise_energy_distribution!AJ$15:AJ$69))</f>
        <v>-</v>
      </c>
      <c r="AK27" s="435" t="str">
        <f>IF(SUMIF(Processwise_energy_distribution!$B$15:$B$68,$B27,Processwise_energy_distribution!AK$15:AK$69)=0,"-",SUMIF(Processwise_energy_distribution!$B$15:$B$68,$B27,Processwise_energy_distribution!AK$15:AK$69))</f>
        <v>-</v>
      </c>
      <c r="AL27" s="436">
        <f>IF(SUMIF(Processwise_energy_distribution!$B$15:$B$68,$B27,Processwise_energy_distribution!AL$15:AL$69)=0,"-",SUMIF(Processwise_energy_distribution!$B$15:$B$68,$B27,Processwise_energy_distribution!AL$15:AL$69))</f>
        <v>35000</v>
      </c>
      <c r="AM27" s="432">
        <f>IFERROR(AR27*'Energy &amp; GHG'!$X$23,"-")</f>
        <v>4239.0062498734223</v>
      </c>
      <c r="AN27" s="433">
        <f>IFERROR(AR27*'Energy &amp; GHG'!$Y$23,"-")</f>
        <v>43660.598019320736</v>
      </c>
      <c r="AO27" s="434">
        <f>IFERROR(AR27*'Energy &amp; GHG'!$Z$23,"-")</f>
        <v>906.39573080584069</v>
      </c>
      <c r="AP27" s="435" t="str">
        <f>IF(SUMIF(Processwise_energy_distribution!$B$15:$B$68,$B27,Processwise_energy_distribution!AP$15:AP$69)=0,"-",SUMIF(Processwise_energy_distribution!$B$15:$B$68,$B27,Processwise_energy_distribution!AP$15:AP$69))</f>
        <v>-</v>
      </c>
      <c r="AQ27" s="435" t="str">
        <f>IF(SUMIF(Processwise_energy_distribution!$B$15:$B$68,$B27,Processwise_energy_distribution!AQ$15:AQ$69)=0,"-",SUMIF(Processwise_energy_distribution!$B$15:$B$68,$B27,Processwise_energy_distribution!AQ$15:AQ$69))</f>
        <v>-</v>
      </c>
      <c r="AR27" s="436">
        <f>IF(SUMIF(Processwise_energy_distribution!$B$15:$B$68,$B27,Processwise_energy_distribution!AR$15:AR$69)=0,"-",SUMIF(Processwise_energy_distribution!$B$15:$B$68,$B27,Processwise_energy_distribution!AR$15:AR$69))</f>
        <v>48806</v>
      </c>
      <c r="AS27" s="432">
        <f>IFERROR(AX27*'Energy &amp; GHG'!$X$24,"-")</f>
        <v>1047.678822055138</v>
      </c>
      <c r="AT27" s="433">
        <f>IFERROR(AX27*'Energy &amp; GHG'!$Y$24,"-")</f>
        <v>43772.442314118627</v>
      </c>
      <c r="AU27" s="434">
        <f>IFERROR(AX27*'Energy &amp; GHG'!$Z$24,"-")</f>
        <v>1639.8788638262322</v>
      </c>
      <c r="AV27" s="435" t="str">
        <f>IF(SUMIF(Processwise_energy_distribution!$B$15:$B$68,$B27,Processwise_energy_distribution!AV$15:AV$69)=0,"-",SUMIF(Processwise_energy_distribution!$B$15:$B$68,$B27,Processwise_energy_distribution!AV$15:AV$69))</f>
        <v>-</v>
      </c>
      <c r="AW27" s="435" t="str">
        <f>IF(SUMIF(Processwise_energy_distribution!$B$15:$B$68,$B27,Processwise_energy_distribution!AW$15:AW$69)=0,"-",SUMIF(Processwise_energy_distribution!$B$15:$B$68,$B27,Processwise_energy_distribution!AW$15:AW$69))</f>
        <v>-</v>
      </c>
      <c r="AX27" s="436">
        <f>IF(SUMIF(Processwise_energy_distribution!$B$15:$B$68,$B27,Processwise_energy_distribution!AX$15:AX$69)=0,"-",SUMIF(Processwise_energy_distribution!$B$15:$B$68,$B27,Processwise_energy_distribution!AX$15:AX$69))</f>
        <v>46460</v>
      </c>
      <c r="AY27" s="432" t="str">
        <f>IFERROR(BD27*'Energy &amp; GHG'!$X$25,"-")</f>
        <v>-</v>
      </c>
      <c r="AZ27" s="433" t="str">
        <f>IFERROR(BD27*'Energy &amp; GHG'!$Y$25,"-")</f>
        <v>-</v>
      </c>
      <c r="BA27" s="434" t="str">
        <f>IFERROR(BD27*'Energy &amp; GHG'!$Z$25,"-")</f>
        <v>-</v>
      </c>
      <c r="BB27" s="435" t="str">
        <f>IF(SUMIF(Processwise_energy_distribution!$B$15:$B$68,$B27,Processwise_energy_distribution!BB$15:BB$69)=0,"-",SUMIF(Processwise_energy_distribution!$B$15:$B$68,$B27,Processwise_energy_distribution!BB$15:BB$69))</f>
        <v>-</v>
      </c>
      <c r="BC27" s="435" t="str">
        <f>IF(SUMIF(Processwise_energy_distribution!$B$15:$B$68,$B27,Processwise_energy_distribution!BC$15:BC$69)=0,"-",SUMIF(Processwise_energy_distribution!$B$15:$B$68,$B27,Processwise_energy_distribution!BC$15:BC$69))</f>
        <v>-</v>
      </c>
      <c r="BD27" s="436" t="str">
        <f>IF(SUMIF(Processwise_energy_distribution!$B$15:$B$68,$B27,Processwise_energy_distribution!BD$15:BD$69)=0,"-",SUMIF(Processwise_energy_distribution!$B$15:$B$68,$B27,Processwise_energy_distribution!BD$15:BD$69))</f>
        <v>-</v>
      </c>
      <c r="BE27" s="432" t="str">
        <f>IFERROR(BJ27*'Energy &amp; GHG'!$X$26,"-")</f>
        <v>-</v>
      </c>
      <c r="BF27" s="433" t="str">
        <f>IFERROR(BJ27*'Energy &amp; GHG'!$Y$26,"-")</f>
        <v>-</v>
      </c>
      <c r="BG27" s="434" t="str">
        <f>IFERROR(BJ27*'Energy &amp; GHG'!$Z$26,"-")</f>
        <v>-</v>
      </c>
      <c r="BH27" s="435" t="str">
        <f>IF(SUMIF(Processwise_energy_distribution!$B$15:$B$68,$B27,Processwise_energy_distribution!BH$15:BH$69)=0,"-",SUMIF(Processwise_energy_distribution!$B$15:$B$68,$B27,Processwise_energy_distribution!BH$15:BH$69))</f>
        <v>-</v>
      </c>
      <c r="BI27" s="435" t="str">
        <f>IF(SUMIF(Processwise_energy_distribution!$B$15:$B$68,$B27,Processwise_energy_distribution!BI$15:BI$69)=0,"-",SUMIF(Processwise_energy_distribution!$B$15:$B$68,$B27,Processwise_energy_distribution!BI$15:BI$69))</f>
        <v>-</v>
      </c>
      <c r="BJ27" s="436" t="str">
        <f>IF(SUMIF(Processwise_energy_distribution!$B$15:$B$68,$B27,Processwise_energy_distribution!BJ$15:BJ$69)=0,"-",SUMIF(Processwise_energy_distribution!$B$15:$B$68,$B27,Processwise_energy_distribution!BJ$15:BJ$69))</f>
        <v>-</v>
      </c>
      <c r="BK27" s="432" t="str">
        <f>IFERROR(BP27*'Energy &amp; GHG'!$X$27,"-")</f>
        <v>-</v>
      </c>
      <c r="BL27" s="433" t="str">
        <f>IFERROR(BP27*'Energy &amp; GHG'!$Y$27,"-")</f>
        <v>-</v>
      </c>
      <c r="BM27" s="434" t="str">
        <f>IFERROR(BP27*'Energy &amp; GHG'!$Z$27,"-")</f>
        <v>-</v>
      </c>
      <c r="BN27" s="435" t="str">
        <f>IF(SUMIF(Processwise_energy_distribution!$B$15:$B$68,$B27,Processwise_energy_distribution!BN$15:BN$69)=0,"-",SUMIF(Processwise_energy_distribution!$B$15:$B$68,$B27,Processwise_energy_distribution!BN$15:BN$69))</f>
        <v>-</v>
      </c>
      <c r="BO27" s="435" t="str">
        <f>IF(SUMIF(Processwise_energy_distribution!$B$15:$B$68,$B27,Processwise_energy_distribution!BO$15:BO$69)=0,"-",SUMIF(Processwise_energy_distribution!$B$15:$B$68,$B27,Processwise_energy_distribution!BO$15:BO$69))</f>
        <v>-</v>
      </c>
      <c r="BP27" s="436" t="str">
        <f>IF(SUMIF(Processwise_energy_distribution!$B$15:$B$68,$B27,Processwise_energy_distribution!BP$15:BP$69)=0,"-",SUMIF(Processwise_energy_distribution!$B$15:$B$68,$B27,Processwise_energy_distribution!BP$15:BP$69))</f>
        <v>-</v>
      </c>
      <c r="BQ27" s="432" t="str">
        <f>IFERROR(BV27*'Energy &amp; GHG'!$X$28,"-")</f>
        <v>-</v>
      </c>
      <c r="BR27" s="433" t="str">
        <f>IFERROR(BV27*'Energy &amp; GHG'!$Y$28,"-")</f>
        <v>-</v>
      </c>
      <c r="BS27" s="434" t="str">
        <f>IFERROR(BV27*'Energy &amp; GHG'!$Z$28,"-")</f>
        <v>-</v>
      </c>
      <c r="BT27" s="435" t="str">
        <f>IF(SUMIF(Processwise_energy_distribution!$B$15:$B$68,$B27,Processwise_energy_distribution!BT$15:BT$69)=0,"-",SUMIF(Processwise_energy_distribution!$B$15:$B$68,$B27,Processwise_energy_distribution!BT$15:BT$69))</f>
        <v>-</v>
      </c>
      <c r="BU27" s="435" t="str">
        <f>IF(SUMIF(Processwise_energy_distribution!$B$15:$B$68,$B27,Processwise_energy_distribution!BU$15:BU$69)=0,"-",SUMIF(Processwise_energy_distribution!$B$15:$B$68,$B27,Processwise_energy_distribution!BU$15:BU$69))</f>
        <v>-</v>
      </c>
      <c r="BV27" s="436" t="str">
        <f>IF(SUMIF(Processwise_energy_distribution!$B$15:$B$68,$B27,Processwise_energy_distribution!BV$15:BV$69)=0,"-",SUMIF(Processwise_energy_distribution!$B$15:$B$68,$B27,Processwise_energy_distribution!BV$15:BV$69))</f>
        <v>-</v>
      </c>
      <c r="BW27" s="438">
        <f t="shared" ref="BW27:CA27" si="17">IF(SUM(C27,I27,O27,U27,AA27,AG27,AM27,AS27,AY27,BE27,BK27,BQ27)=0,"-",SUM(C27,I27,O27,U27,AA27,AG27,AM27,AS27,AY27,BE27,BK27,BQ27))</f>
        <v>13755.141063524341</v>
      </c>
      <c r="BX27" s="433">
        <f t="shared" si="17"/>
        <v>285848.84749138745</v>
      </c>
      <c r="BY27" s="434">
        <f t="shared" si="17"/>
        <v>5019.0114450881974</v>
      </c>
      <c r="BZ27" s="439" t="str">
        <f t="shared" si="17"/>
        <v>-</v>
      </c>
      <c r="CA27" s="440" t="str">
        <f t="shared" si="17"/>
        <v>-</v>
      </c>
      <c r="CB27" s="441">
        <f t="shared" si="1"/>
        <v>0.13063170069354907</v>
      </c>
      <c r="CC27" s="442">
        <f t="shared" si="2"/>
        <v>0.13825756728628066</v>
      </c>
      <c r="CD27" s="443">
        <f t="shared" si="3"/>
        <v>0.13803932459854151</v>
      </c>
      <c r="CE27" s="444" t="str">
        <f t="shared" si="4"/>
        <v>-</v>
      </c>
      <c r="CF27" s="445" t="str">
        <f t="shared" si="5"/>
        <v>-</v>
      </c>
      <c r="CG27" s="412"/>
      <c r="CH27" s="412"/>
      <c r="CI27" s="412"/>
      <c r="CJ27" s="412"/>
      <c r="CK27" s="412"/>
    </row>
    <row r="28" spans="1:89" ht="15">
      <c r="A28" s="1070">
        <v>14</v>
      </c>
      <c r="B28" s="1072" t="s">
        <v>274</v>
      </c>
      <c r="C28" s="432">
        <f>IFERROR(H28*'Energy &amp; GHG'!$X$17,"-")</f>
        <v>23.72307459753609</v>
      </c>
      <c r="D28" s="433">
        <f>IFERROR(H28*'Energy &amp; GHG'!$Y$17,"-")</f>
        <v>4417.0105560174334</v>
      </c>
      <c r="E28" s="434">
        <f>IFERROR(H28*'Energy &amp; GHG'!$Z$17,"-")</f>
        <v>43.26636938503011</v>
      </c>
      <c r="F28" s="435" t="str">
        <f>IF(SUMIF(Processwise_energy_distribution!$B$15:$B$68,$B28,Processwise_energy_distribution!F$15:F$69)=0,"-",SUMIF(Processwise_energy_distribution!$B$15:$B$68,$B28,Processwise_energy_distribution!F$15:F$69))</f>
        <v>-</v>
      </c>
      <c r="G28" s="435" t="str">
        <f>IF(SUMIF(Processwise_energy_distribution!$B$15:$B$68,$B28,Processwise_energy_distribution!G$15:G$69)=0,"-",SUMIF(Processwise_energy_distribution!$B$15:$B$68,$B28,Processwise_energy_distribution!G$15:G$69))</f>
        <v>-</v>
      </c>
      <c r="H28" s="436">
        <f>IF(SUMIF(Processwise_energy_distribution!$B$15:$B$68,$B28,Processwise_energy_distribution!H$15:H$69)=0,"-",SUMIF(Processwise_energy_distribution!$B$15:$B$68,$B28,Processwise_energy_distribution!H$15:H$69))</f>
        <v>4484</v>
      </c>
      <c r="I28" s="432">
        <f>IFERROR(N28*'Energy &amp; GHG'!$X$18,"-")</f>
        <v>141.74625149588192</v>
      </c>
      <c r="J28" s="433">
        <f>IFERROR(N28*'Energy &amp; GHG'!$Y$18,"-")</f>
        <v>4025.0029331018141</v>
      </c>
      <c r="K28" s="434">
        <f>IFERROR(N28*'Energy &amp; GHG'!$Z$18,"-")</f>
        <v>28.250815402304244</v>
      </c>
      <c r="L28" s="435" t="str">
        <f>IF(SUMIF(Processwise_energy_distribution!$B$15:$B$68,$B28,Processwise_energy_distribution!L$15:L$69)=0,"-",SUMIF(Processwise_energy_distribution!$B$15:$B$68,$B28,Processwise_energy_distribution!L$15:L$69))</f>
        <v>-</v>
      </c>
      <c r="M28" s="435" t="str">
        <f>IF(SUMIF(Processwise_energy_distribution!$B$15:$B$68,$B28,Processwise_energy_distribution!M$15:M$69)=0,"-",SUMIF(Processwise_energy_distribution!$B$15:$B$68,$B28,Processwise_energy_distribution!M$15:M$69))</f>
        <v>-</v>
      </c>
      <c r="N28" s="436">
        <f>IF(SUMIF(Processwise_energy_distribution!$B$15:$B$68,$B28,Processwise_energy_distribution!N$15:N$69)=0,"-",SUMIF(Processwise_energy_distribution!$B$15:$B$68,$B28,Processwise_energy_distribution!N$15:N$69))</f>
        <v>4195</v>
      </c>
      <c r="O28" s="432">
        <f>IFERROR(T28*'Energy &amp; GHG'!$X$19,"-")</f>
        <v>27.134510071215363</v>
      </c>
      <c r="P28" s="433">
        <f>IFERROR(T28*'Energy &amp; GHG'!$Y$19,"-")</f>
        <v>4087.7478553129481</v>
      </c>
      <c r="Q28" s="434">
        <f>IFERROR(T28*'Energy &amp; GHG'!$Z$19,"-")</f>
        <v>20.117634615836604</v>
      </c>
      <c r="R28" s="435" t="str">
        <f>IF(SUMIF(Processwise_energy_distribution!$B$15:$B$68,$B28,Processwise_energy_distribution!R$15:R$69)=0,"-",SUMIF(Processwise_energy_distribution!$B$15:$B$68,$B28,Processwise_energy_distribution!R$15:R$69))</f>
        <v>-</v>
      </c>
      <c r="S28" s="435" t="str">
        <f>IF(SUMIF(Processwise_energy_distribution!$B$15:$B$68,$B28,Processwise_energy_distribution!S$15:S$69)=0,"-",SUMIF(Processwise_energy_distribution!$B$15:$B$68,$B28,Processwise_energy_distribution!S$15:S$69))</f>
        <v>-</v>
      </c>
      <c r="T28" s="436">
        <f>IF(SUMIF(Processwise_energy_distribution!$B$15:$B$68,$B28,Processwise_energy_distribution!T$15:T$69)=0,"-",SUMIF(Processwise_energy_distribution!$B$15:$B$68,$B28,Processwise_energy_distribution!T$15:T$69))</f>
        <v>4135</v>
      </c>
      <c r="U28" s="432">
        <f>IFERROR(Z28*'Energy &amp; GHG'!$X$20,"-")</f>
        <v>477.51640936132549</v>
      </c>
      <c r="V28" s="433">
        <f>IFERROR(Z28*'Energy &amp; GHG'!$Y$20,"-")</f>
        <v>4857.4489281675596</v>
      </c>
      <c r="W28" s="434">
        <f>IFERROR(Z28*'Energy &amp; GHG'!$Z$20,"-")</f>
        <v>42.034662471114608</v>
      </c>
      <c r="X28" s="435" t="str">
        <f>IF(SUMIF(Processwise_energy_distribution!$B$15:$B$68,$B28,Processwise_energy_distribution!X$15:X$69)=0,"-",SUMIF(Processwise_energy_distribution!$B$15:$B$68,$B28,Processwise_energy_distribution!X$15:X$69))</f>
        <v>-</v>
      </c>
      <c r="Y28" s="435" t="str">
        <f>IF(SUMIF(Processwise_energy_distribution!$B$15:$B$68,$B28,Processwise_energy_distribution!Y$15:Y$69)=0,"-",SUMIF(Processwise_energy_distribution!$B$15:$B$68,$B28,Processwise_energy_distribution!Y$15:Y$69))</f>
        <v>-</v>
      </c>
      <c r="Z28" s="436">
        <f>IF(SUMIF(Processwise_energy_distribution!$B$15:$B$68,$B28,Processwise_energy_distribution!Z$15:Z$69)=0,"-",SUMIF(Processwise_energy_distribution!$B$15:$B$68,$B28,Processwise_energy_distribution!Z$15:Z$69))</f>
        <v>5377</v>
      </c>
      <c r="AA28" s="432">
        <f>IFERROR(AF28*'Energy &amp; GHG'!$X$21,"-")</f>
        <v>387.60605619752266</v>
      </c>
      <c r="AB28" s="433">
        <f>IFERROR(AF28*'Energy &amp; GHG'!$Y$21,"-")</f>
        <v>5065.6610482999422</v>
      </c>
      <c r="AC28" s="434">
        <f>IFERROR(AF28*'Energy &amp; GHG'!$Z$21,"-")</f>
        <v>91.732895502535541</v>
      </c>
      <c r="AD28" s="435" t="str">
        <f>IF(SUMIF(Processwise_energy_distribution!$B$15:$B$68,$B28,Processwise_energy_distribution!AD$15:AD$69)=0,"-",SUMIF(Processwise_energy_distribution!$B$15:$B$68,$B28,Processwise_energy_distribution!AD$15:AD$69))</f>
        <v>-</v>
      </c>
      <c r="AE28" s="435" t="str">
        <f>IF(SUMIF(Processwise_energy_distribution!$B$15:$B$68,$B28,Processwise_energy_distribution!AE$15:AE$69)=0,"-",SUMIF(Processwise_energy_distribution!$B$15:$B$68,$B28,Processwise_energy_distribution!AE$15:AE$69))</f>
        <v>-</v>
      </c>
      <c r="AF28" s="436">
        <f>IF(SUMIF(Processwise_energy_distribution!$B$15:$B$68,$B28,Processwise_energy_distribution!AF$15:AF$69)=0,"-",SUMIF(Processwise_energy_distribution!$B$15:$B$68,$B28,Processwise_energy_distribution!AF$15:AF$69))</f>
        <v>5545</v>
      </c>
      <c r="AG28" s="432">
        <f>IFERROR(AL28*'Energy &amp; GHG'!$X$22,"-")</f>
        <v>311.4090083073728</v>
      </c>
      <c r="AH28" s="433">
        <f>IFERROR(AL28*'Energy &amp; GHG'!$Y$22,"-")</f>
        <v>5149.7598650051923</v>
      </c>
      <c r="AI28" s="434">
        <f>IFERROR(AL28*'Energy &amp; GHG'!$Z$22,"-")</f>
        <v>139.8311266874351</v>
      </c>
      <c r="AJ28" s="435" t="str">
        <f>IF(SUMIF(Processwise_energy_distribution!$B$15:$B$68,$B28,Processwise_energy_distribution!AJ$15:AJ$69)=0,"-",SUMIF(Processwise_energy_distribution!$B$15:$B$68,$B28,Processwise_energy_distribution!AJ$15:AJ$69))</f>
        <v>-</v>
      </c>
      <c r="AK28" s="435" t="str">
        <f>IF(SUMIF(Processwise_energy_distribution!$B$15:$B$68,$B28,Processwise_energy_distribution!AK$15:AK$69)=0,"-",SUMIF(Processwise_energy_distribution!$B$15:$B$68,$B28,Processwise_energy_distribution!AK$15:AK$69))</f>
        <v>-</v>
      </c>
      <c r="AL28" s="436">
        <f>IF(SUMIF(Processwise_energy_distribution!$B$15:$B$68,$B28,Processwise_energy_distribution!AL$15:AL$69)=0,"-",SUMIF(Processwise_energy_distribution!$B$15:$B$68,$B28,Processwise_energy_distribution!AL$15:AL$69))</f>
        <v>5601</v>
      </c>
      <c r="AM28" s="432">
        <f>IFERROR(AR28*'Energy &amp; GHG'!$X$23,"-")</f>
        <v>341.77129027684953</v>
      </c>
      <c r="AN28" s="433">
        <f>IFERROR(AR28*'Energy &amp; GHG'!$Y$23,"-")</f>
        <v>3520.1502521416851</v>
      </c>
      <c r="AO28" s="434">
        <f>IFERROR(AR28*'Energy &amp; GHG'!$Z$23,"-")</f>
        <v>73.078457581465045</v>
      </c>
      <c r="AP28" s="435" t="str">
        <f>IF(SUMIF(Processwise_energy_distribution!$B$15:$B$68,$B28,Processwise_energy_distribution!AP$15:AP$69)=0,"-",SUMIF(Processwise_energy_distribution!$B$15:$B$68,$B28,Processwise_energy_distribution!AP$15:AP$69))</f>
        <v>-</v>
      </c>
      <c r="AQ28" s="435" t="str">
        <f>IF(SUMIF(Processwise_energy_distribution!$B$15:$B$68,$B28,Processwise_energy_distribution!AQ$15:AQ$69)=0,"-",SUMIF(Processwise_energy_distribution!$B$15:$B$68,$B28,Processwise_energy_distribution!AQ$15:AQ$69))</f>
        <v>-</v>
      </c>
      <c r="AR28" s="436">
        <f>IF(SUMIF(Processwise_energy_distribution!$B$15:$B$68,$B28,Processwise_energy_distribution!AR$15:AR$69)=0,"-",SUMIF(Processwise_energy_distribution!$B$15:$B$68,$B28,Processwise_energy_distribution!AR$15:AR$69))</f>
        <v>3935</v>
      </c>
      <c r="AS28" s="432">
        <f>IFERROR(AX28*'Energy &amp; GHG'!$X$24,"-")</f>
        <v>105.73753759398497</v>
      </c>
      <c r="AT28" s="433">
        <f>IFERROR(AX28*'Energy &amp; GHG'!$Y$24,"-")</f>
        <v>4417.7568233082702</v>
      </c>
      <c r="AU28" s="434">
        <f>IFERROR(AX28*'Energy &amp; GHG'!$Z$24,"-")</f>
        <v>165.50563909774436</v>
      </c>
      <c r="AV28" s="435" t="str">
        <f>IF(SUMIF(Processwise_energy_distribution!$B$15:$B$68,$B28,Processwise_energy_distribution!AV$15:AV$69)=0,"-",SUMIF(Processwise_energy_distribution!$B$15:$B$68,$B28,Processwise_energy_distribution!AV$15:AV$69))</f>
        <v>-</v>
      </c>
      <c r="AW28" s="435" t="str">
        <f>IF(SUMIF(Processwise_energy_distribution!$B$15:$B$68,$B28,Processwise_energy_distribution!AW$15:AW$69)=0,"-",SUMIF(Processwise_energy_distribution!$B$15:$B$68,$B28,Processwise_energy_distribution!AW$15:AW$69))</f>
        <v>-</v>
      </c>
      <c r="AX28" s="436">
        <f>IF(SUMIF(Processwise_energy_distribution!$B$15:$B$68,$B28,Processwise_energy_distribution!AX$15:AX$69)=0,"-",SUMIF(Processwise_energy_distribution!$B$15:$B$68,$B28,Processwise_energy_distribution!AX$15:AX$69))</f>
        <v>4689</v>
      </c>
      <c r="AY28" s="432" t="str">
        <f>IFERROR(BD28*'Energy &amp; GHG'!$X$25,"-")</f>
        <v>-</v>
      </c>
      <c r="AZ28" s="433" t="str">
        <f>IFERROR(BD28*'Energy &amp; GHG'!$Y$25,"-")</f>
        <v>-</v>
      </c>
      <c r="BA28" s="434" t="str">
        <f>IFERROR(BD28*'Energy &amp; GHG'!$Z$25,"-")</f>
        <v>-</v>
      </c>
      <c r="BB28" s="435" t="str">
        <f>IF(SUMIF(Processwise_energy_distribution!$B$15:$B$68,$B28,Processwise_energy_distribution!BB$15:BB$69)=0,"-",SUMIF(Processwise_energy_distribution!$B$15:$B$68,$B28,Processwise_energy_distribution!BB$15:BB$69))</f>
        <v>-</v>
      </c>
      <c r="BC28" s="435" t="str">
        <f>IF(SUMIF(Processwise_energy_distribution!$B$15:$B$68,$B28,Processwise_energy_distribution!BC$15:BC$69)=0,"-",SUMIF(Processwise_energy_distribution!$B$15:$B$68,$B28,Processwise_energy_distribution!BC$15:BC$69))</f>
        <v>-</v>
      </c>
      <c r="BD28" s="436" t="str">
        <f>IF(SUMIF(Processwise_energy_distribution!$B$15:$B$68,$B28,Processwise_energy_distribution!BD$15:BD$69)=0,"-",SUMIF(Processwise_energy_distribution!$B$15:$B$68,$B28,Processwise_energy_distribution!BD$15:BD$69))</f>
        <v>-</v>
      </c>
      <c r="BE28" s="432" t="str">
        <f>IFERROR(BJ28*'Energy &amp; GHG'!$X$26,"-")</f>
        <v>-</v>
      </c>
      <c r="BF28" s="433" t="str">
        <f>IFERROR(BJ28*'Energy &amp; GHG'!$Y$26,"-")</f>
        <v>-</v>
      </c>
      <c r="BG28" s="434" t="str">
        <f>IFERROR(BJ28*'Energy &amp; GHG'!$Z$26,"-")</f>
        <v>-</v>
      </c>
      <c r="BH28" s="435" t="str">
        <f>IF(SUMIF(Processwise_energy_distribution!$B$15:$B$68,$B28,Processwise_energy_distribution!BH$15:BH$69)=0,"-",SUMIF(Processwise_energy_distribution!$B$15:$B$68,$B28,Processwise_energy_distribution!BH$15:BH$69))</f>
        <v>-</v>
      </c>
      <c r="BI28" s="435" t="str">
        <f>IF(SUMIF(Processwise_energy_distribution!$B$15:$B$68,$B28,Processwise_energy_distribution!BI$15:BI$69)=0,"-",SUMIF(Processwise_energy_distribution!$B$15:$B$68,$B28,Processwise_energy_distribution!BI$15:BI$69))</f>
        <v>-</v>
      </c>
      <c r="BJ28" s="436" t="str">
        <f>IF(SUMIF(Processwise_energy_distribution!$B$15:$B$68,$B28,Processwise_energy_distribution!BJ$15:BJ$69)=0,"-",SUMIF(Processwise_energy_distribution!$B$15:$B$68,$B28,Processwise_energy_distribution!BJ$15:BJ$69))</f>
        <v>-</v>
      </c>
      <c r="BK28" s="432" t="str">
        <f>IFERROR(BP28*'Energy &amp; GHG'!$X$27,"-")</f>
        <v>-</v>
      </c>
      <c r="BL28" s="433" t="str">
        <f>IFERROR(BP28*'Energy &amp; GHG'!$Y$27,"-")</f>
        <v>-</v>
      </c>
      <c r="BM28" s="434" t="str">
        <f>IFERROR(BP28*'Energy &amp; GHG'!$Z$27,"-")</f>
        <v>-</v>
      </c>
      <c r="BN28" s="435" t="str">
        <f>IF(SUMIF(Processwise_energy_distribution!$B$15:$B$68,$B28,Processwise_energy_distribution!BN$15:BN$69)=0,"-",SUMIF(Processwise_energy_distribution!$B$15:$B$68,$B28,Processwise_energy_distribution!BN$15:BN$69))</f>
        <v>-</v>
      </c>
      <c r="BO28" s="435" t="str">
        <f>IF(SUMIF(Processwise_energy_distribution!$B$15:$B$68,$B28,Processwise_energy_distribution!BO$15:BO$69)=0,"-",SUMIF(Processwise_energy_distribution!$B$15:$B$68,$B28,Processwise_energy_distribution!BO$15:BO$69))</f>
        <v>-</v>
      </c>
      <c r="BP28" s="436" t="str">
        <f>IF(SUMIF(Processwise_energy_distribution!$B$15:$B$68,$B28,Processwise_energy_distribution!BP$15:BP$69)=0,"-",SUMIF(Processwise_energy_distribution!$B$15:$B$68,$B28,Processwise_energy_distribution!BP$15:BP$69))</f>
        <v>-</v>
      </c>
      <c r="BQ28" s="432" t="str">
        <f>IFERROR(BV28*'Energy &amp; GHG'!$X$28,"-")</f>
        <v>-</v>
      </c>
      <c r="BR28" s="433" t="str">
        <f>IFERROR(BV28*'Energy &amp; GHG'!$Y$28,"-")</f>
        <v>-</v>
      </c>
      <c r="BS28" s="434" t="str">
        <f>IFERROR(BV28*'Energy &amp; GHG'!$Z$28,"-")</f>
        <v>-</v>
      </c>
      <c r="BT28" s="435" t="str">
        <f>IF(SUMIF(Processwise_energy_distribution!$B$15:$B$68,$B28,Processwise_energy_distribution!BT$15:BT$69)=0,"-",SUMIF(Processwise_energy_distribution!$B$15:$B$68,$B28,Processwise_energy_distribution!BT$15:BT$69))</f>
        <v>-</v>
      </c>
      <c r="BU28" s="435" t="str">
        <f>IF(SUMIF(Processwise_energy_distribution!$B$15:$B$68,$B28,Processwise_energy_distribution!BU$15:BU$69)=0,"-",SUMIF(Processwise_energy_distribution!$B$15:$B$68,$B28,Processwise_energy_distribution!BU$15:BU$69))</f>
        <v>-</v>
      </c>
      <c r="BV28" s="436" t="str">
        <f>IF(SUMIF(Processwise_energy_distribution!$B$15:$B$68,$B28,Processwise_energy_distribution!BV$15:BV$69)=0,"-",SUMIF(Processwise_energy_distribution!$B$15:$B$68,$B28,Processwise_energy_distribution!BV$15:BV$69))</f>
        <v>-</v>
      </c>
      <c r="BW28" s="438">
        <f t="shared" ref="BW28:CA28" si="18">IF(SUM(C28,I28,O28,U28,AA28,AG28,AM28,AS28,AY28,BE28,BK28,BQ28)=0,"-",SUM(C28,I28,O28,U28,AA28,AG28,AM28,AS28,AY28,BE28,BK28,BQ28))</f>
        <v>1816.6441379016887</v>
      </c>
      <c r="BX28" s="433">
        <f t="shared" si="18"/>
        <v>35540.538261354843</v>
      </c>
      <c r="BY28" s="434">
        <f t="shared" si="18"/>
        <v>603.81760074346562</v>
      </c>
      <c r="BZ28" s="439" t="str">
        <f t="shared" si="18"/>
        <v>-</v>
      </c>
      <c r="CA28" s="440" t="str">
        <f t="shared" si="18"/>
        <v>-</v>
      </c>
      <c r="CB28" s="441">
        <f t="shared" si="1"/>
        <v>1.7252553950054511E-2</v>
      </c>
      <c r="CC28" s="442">
        <f t="shared" si="2"/>
        <v>1.7190023339898018E-2</v>
      </c>
      <c r="CD28" s="443">
        <f t="shared" si="3"/>
        <v>1.6606970256844097E-2</v>
      </c>
      <c r="CE28" s="444" t="str">
        <f t="shared" si="4"/>
        <v>-</v>
      </c>
      <c r="CF28" s="445" t="str">
        <f t="shared" si="5"/>
        <v>-</v>
      </c>
      <c r="CG28" s="412"/>
      <c r="CH28" s="412"/>
      <c r="CI28" s="412"/>
      <c r="CJ28" s="412"/>
      <c r="CK28" s="412"/>
    </row>
    <row r="29" spans="1:89" ht="15">
      <c r="A29" s="1066">
        <v>15</v>
      </c>
      <c r="B29" s="1072" t="s">
        <v>275</v>
      </c>
      <c r="C29" s="432">
        <f>IFERROR(H29*'Energy &amp; GHG'!$X$17,"-")</f>
        <v>7.9359080946262566</v>
      </c>
      <c r="D29" s="433">
        <f>IFERROR(H29*'Energy &amp; GHG'!$Y$17,"-")</f>
        <v>1477.5905071423172</v>
      </c>
      <c r="E29" s="434">
        <f>IFERROR(H29*'Energy &amp; GHG'!$Z$17,"-")</f>
        <v>14.473584763056458</v>
      </c>
      <c r="F29" s="435" t="str">
        <f>IF(SUMIF(Processwise_energy_distribution!$B$15:$B$68,$B29,Processwise_energy_distribution!F$15:F$69)=0,"-",SUMIF(Processwise_energy_distribution!$B$15:$B$68,$B29,Processwise_energy_distribution!F$15:F$69))</f>
        <v>-</v>
      </c>
      <c r="G29" s="435" t="str">
        <f>IF(SUMIF(Processwise_energy_distribution!$B$15:$B$68,$B29,Processwise_energy_distribution!G$15:G$69)=0,"-",SUMIF(Processwise_energy_distribution!$B$15:$B$68,$B29,Processwise_energy_distribution!G$15:G$69))</f>
        <v>-</v>
      </c>
      <c r="H29" s="436">
        <f>IF(SUMIF(Processwise_energy_distribution!$B$15:$B$68,$B29,Processwise_energy_distribution!H$15:H$69)=0,"-",SUMIF(Processwise_energy_distribution!$B$15:$B$68,$B29,Processwise_energy_distribution!H$15:H$69))</f>
        <v>1500</v>
      </c>
      <c r="I29" s="432">
        <f>IFERROR(N29*'Energy &amp; GHG'!$X$18,"-")</f>
        <v>60.820799211582226</v>
      </c>
      <c r="J29" s="433">
        <f>IFERROR(N29*'Energy &amp; GHG'!$Y$18,"-")</f>
        <v>1727.0572776122206</v>
      </c>
      <c r="K29" s="434">
        <f>IFERROR(N29*'Energy &amp; GHG'!$Z$18,"-")</f>
        <v>12.121923176197292</v>
      </c>
      <c r="L29" s="435" t="str">
        <f>IF(SUMIF(Processwise_energy_distribution!$B$15:$B$68,$B29,Processwise_energy_distribution!L$15:L$69)=0,"-",SUMIF(Processwise_energy_distribution!$B$15:$B$68,$B29,Processwise_energy_distribution!L$15:L$69))</f>
        <v>-</v>
      </c>
      <c r="M29" s="435" t="str">
        <f>IF(SUMIF(Processwise_energy_distribution!$B$15:$B$68,$B29,Processwise_energy_distribution!M$15:M$69)=0,"-",SUMIF(Processwise_energy_distribution!$B$15:$B$68,$B29,Processwise_energy_distribution!M$15:M$69))</f>
        <v>-</v>
      </c>
      <c r="N29" s="436">
        <f>IF(SUMIF(Processwise_energy_distribution!$B$15:$B$68,$B29,Processwise_energy_distribution!N$15:N$69)=0,"-",SUMIF(Processwise_energy_distribution!$B$15:$B$68,$B29,Processwise_energy_distribution!N$15:N$69))</f>
        <v>1800</v>
      </c>
      <c r="O29" s="432">
        <f>IFERROR(T29*'Energy &amp; GHG'!$X$19,"-")</f>
        <v>9.8432321902836861</v>
      </c>
      <c r="P29" s="433">
        <f>IFERROR(T29*'Energy &amp; GHG'!$Y$19,"-")</f>
        <v>1482.8589559780949</v>
      </c>
      <c r="Q29" s="434">
        <f>IFERROR(T29*'Energy &amp; GHG'!$Z$19,"-")</f>
        <v>7.2978118316214999</v>
      </c>
      <c r="R29" s="435" t="str">
        <f>IF(SUMIF(Processwise_energy_distribution!$B$15:$B$68,$B29,Processwise_energy_distribution!R$15:R$69)=0,"-",SUMIF(Processwise_energy_distribution!$B$15:$B$68,$B29,Processwise_energy_distribution!R$15:R$69))</f>
        <v>-</v>
      </c>
      <c r="S29" s="435" t="str">
        <f>IF(SUMIF(Processwise_energy_distribution!$B$15:$B$68,$B29,Processwise_energy_distribution!S$15:S$69)=0,"-",SUMIF(Processwise_energy_distribution!$B$15:$B$68,$B29,Processwise_energy_distribution!S$15:S$69))</f>
        <v>-</v>
      </c>
      <c r="T29" s="436">
        <f>IF(SUMIF(Processwise_energy_distribution!$B$15:$B$68,$B29,Processwise_energy_distribution!T$15:T$69)=0,"-",SUMIF(Processwise_energy_distribution!$B$15:$B$68,$B29,Processwise_energy_distribution!T$15:T$69))</f>
        <v>1500</v>
      </c>
      <c r="U29" s="432">
        <f>IFERROR(Z29*'Energy &amp; GHG'!$X$20,"-")</f>
        <v>133.21082649097792</v>
      </c>
      <c r="V29" s="433">
        <f>IFERROR(Z29*'Energy &amp; GHG'!$Y$20,"-")</f>
        <v>1355.062933280889</v>
      </c>
      <c r="W29" s="434">
        <f>IFERROR(Z29*'Energy &amp; GHG'!$Z$20,"-")</f>
        <v>11.726240228133141</v>
      </c>
      <c r="X29" s="435" t="str">
        <f>IF(SUMIF(Processwise_energy_distribution!$B$15:$B$68,$B29,Processwise_energy_distribution!X$15:X$69)=0,"-",SUMIF(Processwise_energy_distribution!$B$15:$B$68,$B29,Processwise_energy_distribution!X$15:X$69))</f>
        <v>-</v>
      </c>
      <c r="Y29" s="435" t="str">
        <f>IF(SUMIF(Processwise_energy_distribution!$B$15:$B$68,$B29,Processwise_energy_distribution!Y$15:Y$69)=0,"-",SUMIF(Processwise_energy_distribution!$B$15:$B$68,$B29,Processwise_energy_distribution!Y$15:Y$69))</f>
        <v>-</v>
      </c>
      <c r="Z29" s="436">
        <f>IF(SUMIF(Processwise_energy_distribution!$B$15:$B$68,$B29,Processwise_energy_distribution!Z$15:Z$69)=0,"-",SUMIF(Processwise_energy_distribution!$B$15:$B$68,$B29,Processwise_energy_distribution!Z$15:Z$69))</f>
        <v>1500</v>
      </c>
      <c r="AA29" s="432">
        <f>IFERROR(AF29*'Energy &amp; GHG'!$X$21,"-")</f>
        <v>125.823426718763</v>
      </c>
      <c r="AB29" s="433">
        <f>IFERROR(AF29*'Energy &amp; GHG'!$Y$21,"-")</f>
        <v>1644.3985368692327</v>
      </c>
      <c r="AC29" s="434">
        <f>IFERROR(AF29*'Energy &amp; GHG'!$Z$21,"-")</f>
        <v>29.778036412004326</v>
      </c>
      <c r="AD29" s="435" t="str">
        <f>IF(SUMIF(Processwise_energy_distribution!$B$15:$B$68,$B29,Processwise_energy_distribution!AD$15:AD$69)=0,"-",SUMIF(Processwise_energy_distribution!$B$15:$B$68,$B29,Processwise_energy_distribution!AD$15:AD$69))</f>
        <v>-</v>
      </c>
      <c r="AE29" s="435" t="str">
        <f>IF(SUMIF(Processwise_energy_distribution!$B$15:$B$68,$B29,Processwise_energy_distribution!AE$15:AE$69)=0,"-",SUMIF(Processwise_energy_distribution!$B$15:$B$68,$B29,Processwise_energy_distribution!AE$15:AE$69))</f>
        <v>-</v>
      </c>
      <c r="AF29" s="436">
        <f>IF(SUMIF(Processwise_energy_distribution!$B$15:$B$68,$B29,Processwise_energy_distribution!AF$15:AF$69)=0,"-",SUMIF(Processwise_energy_distribution!$B$15:$B$68,$B29,Processwise_energy_distribution!AF$15:AF$69))</f>
        <v>1800</v>
      </c>
      <c r="AG29" s="432">
        <f>IFERROR(AL29*'Energy &amp; GHG'!$X$22,"-")</f>
        <v>100.07788161993768</v>
      </c>
      <c r="AH29" s="433">
        <f>IFERROR(AL29*'Energy &amp; GHG'!$Y$22,"-")</f>
        <v>1654.9844236760125</v>
      </c>
      <c r="AI29" s="434">
        <f>IFERROR(AL29*'Energy &amp; GHG'!$Z$22,"-")</f>
        <v>44.937694704049846</v>
      </c>
      <c r="AJ29" s="435" t="str">
        <f>IF(SUMIF(Processwise_energy_distribution!$B$15:$B$68,$B29,Processwise_energy_distribution!AJ$15:AJ$69)=0,"-",SUMIF(Processwise_energy_distribution!$B$15:$B$68,$B29,Processwise_energy_distribution!AJ$15:AJ$69))</f>
        <v>-</v>
      </c>
      <c r="AK29" s="435" t="str">
        <f>IF(SUMIF(Processwise_energy_distribution!$B$15:$B$68,$B29,Processwise_energy_distribution!AK$15:AK$69)=0,"-",SUMIF(Processwise_energy_distribution!$B$15:$B$68,$B29,Processwise_energy_distribution!AK$15:AK$69))</f>
        <v>-</v>
      </c>
      <c r="AL29" s="436">
        <f>IF(SUMIF(Processwise_energy_distribution!$B$15:$B$68,$B29,Processwise_energy_distribution!AL$15:AL$69)=0,"-",SUMIF(Processwise_energy_distribution!$B$15:$B$68,$B29,Processwise_energy_distribution!AL$15:AL$69))</f>
        <v>1800</v>
      </c>
      <c r="AM29" s="432">
        <f>IFERROR(AR29*'Energy &amp; GHG'!$X$23,"-")</f>
        <v>217.13550843510134</v>
      </c>
      <c r="AN29" s="433">
        <f>IFERROR(AR29*'Energy &amp; GHG'!$Y$23,"-")</f>
        <v>2236.435992466128</v>
      </c>
      <c r="AO29" s="434">
        <f>IFERROR(AR29*'Energy &amp; GHG'!$Z$23,"-")</f>
        <v>46.428499098770679</v>
      </c>
      <c r="AP29" s="435" t="str">
        <f>IF(SUMIF(Processwise_energy_distribution!$B$15:$B$68,$B29,Processwise_energy_distribution!AP$15:AP$69)=0,"-",SUMIF(Processwise_energy_distribution!$B$15:$B$68,$B29,Processwise_energy_distribution!AP$15:AP$69))</f>
        <v>-</v>
      </c>
      <c r="AQ29" s="435" t="str">
        <f>IF(SUMIF(Processwise_energy_distribution!$B$15:$B$68,$B29,Processwise_energy_distribution!AQ$15:AQ$69)=0,"-",SUMIF(Processwise_energy_distribution!$B$15:$B$68,$B29,Processwise_energy_distribution!AQ$15:AQ$69))</f>
        <v>-</v>
      </c>
      <c r="AR29" s="436">
        <f>IF(SUMIF(Processwise_energy_distribution!$B$15:$B$68,$B29,Processwise_energy_distribution!AR$15:AR$69)=0,"-",SUMIF(Processwise_energy_distribution!$B$15:$B$68,$B29,Processwise_energy_distribution!AR$15:AR$69))</f>
        <v>2500</v>
      </c>
      <c r="AS29" s="432">
        <f>IFERROR(AX29*'Energy &amp; GHG'!$X$24,"-")</f>
        <v>54.052650375939855</v>
      </c>
      <c r="AT29" s="433">
        <f>IFERROR(AX29*'Energy &amp; GHG'!$Y$24,"-")</f>
        <v>2258.3414598997492</v>
      </c>
      <c r="AU29" s="434">
        <f>IFERROR(AX29*'Energy &amp; GHG'!$Z$24,"-")</f>
        <v>84.605889724310771</v>
      </c>
      <c r="AV29" s="435" t="str">
        <f>IF(SUMIF(Processwise_energy_distribution!$B$15:$B$68,$B29,Processwise_energy_distribution!AV$15:AV$69)=0,"-",SUMIF(Processwise_energy_distribution!$B$15:$B$68,$B29,Processwise_energy_distribution!AV$15:AV$69))</f>
        <v>-</v>
      </c>
      <c r="AW29" s="435" t="str">
        <f>IF(SUMIF(Processwise_energy_distribution!$B$15:$B$68,$B29,Processwise_energy_distribution!AW$15:AW$69)=0,"-",SUMIF(Processwise_energy_distribution!$B$15:$B$68,$B29,Processwise_energy_distribution!AW$15:AW$69))</f>
        <v>-</v>
      </c>
      <c r="AX29" s="436">
        <f>IF(SUMIF(Processwise_energy_distribution!$B$15:$B$68,$B29,Processwise_energy_distribution!AX$15:AX$69)=0,"-",SUMIF(Processwise_energy_distribution!$B$15:$B$68,$B29,Processwise_energy_distribution!AX$15:AX$69))</f>
        <v>2397</v>
      </c>
      <c r="AY29" s="432" t="str">
        <f>IFERROR(BD29*'Energy &amp; GHG'!$X$25,"-")</f>
        <v>-</v>
      </c>
      <c r="AZ29" s="433" t="str">
        <f>IFERROR(BD29*'Energy &amp; GHG'!$Y$25,"-")</f>
        <v>-</v>
      </c>
      <c r="BA29" s="434" t="str">
        <f>IFERROR(BD29*'Energy &amp; GHG'!$Z$25,"-")</f>
        <v>-</v>
      </c>
      <c r="BB29" s="435" t="str">
        <f>IF(SUMIF(Processwise_energy_distribution!$B$15:$B$68,$B29,Processwise_energy_distribution!BB$15:BB$69)=0,"-",SUMIF(Processwise_energy_distribution!$B$15:$B$68,$B29,Processwise_energy_distribution!BB$15:BB$69))</f>
        <v>-</v>
      </c>
      <c r="BC29" s="435" t="str">
        <f>IF(SUMIF(Processwise_energy_distribution!$B$15:$B$68,$B29,Processwise_energy_distribution!BC$15:BC$69)=0,"-",SUMIF(Processwise_energy_distribution!$B$15:$B$68,$B29,Processwise_energy_distribution!BC$15:BC$69))</f>
        <v>-</v>
      </c>
      <c r="BD29" s="436" t="str">
        <f>IF(SUMIF(Processwise_energy_distribution!$B$15:$B$68,$B29,Processwise_energy_distribution!BD$15:BD$69)=0,"-",SUMIF(Processwise_energy_distribution!$B$15:$B$68,$B29,Processwise_energy_distribution!BD$15:BD$69))</f>
        <v>-</v>
      </c>
      <c r="BE29" s="432" t="str">
        <f>IFERROR(BJ29*'Energy &amp; GHG'!$X$26,"-")</f>
        <v>-</v>
      </c>
      <c r="BF29" s="433" t="str">
        <f>IFERROR(BJ29*'Energy &amp; GHG'!$Y$26,"-")</f>
        <v>-</v>
      </c>
      <c r="BG29" s="434" t="str">
        <f>IFERROR(BJ29*'Energy &amp; GHG'!$Z$26,"-")</f>
        <v>-</v>
      </c>
      <c r="BH29" s="435" t="str">
        <f>IF(SUMIF(Processwise_energy_distribution!$B$15:$B$68,$B29,Processwise_energy_distribution!BH$15:BH$69)=0,"-",SUMIF(Processwise_energy_distribution!$B$15:$B$68,$B29,Processwise_energy_distribution!BH$15:BH$69))</f>
        <v>-</v>
      </c>
      <c r="BI29" s="435" t="str">
        <f>IF(SUMIF(Processwise_energy_distribution!$B$15:$B$68,$B29,Processwise_energy_distribution!BI$15:BI$69)=0,"-",SUMIF(Processwise_energy_distribution!$B$15:$B$68,$B29,Processwise_energy_distribution!BI$15:BI$69))</f>
        <v>-</v>
      </c>
      <c r="BJ29" s="436" t="str">
        <f>IF(SUMIF(Processwise_energy_distribution!$B$15:$B$68,$B29,Processwise_energy_distribution!BJ$15:BJ$69)=0,"-",SUMIF(Processwise_energy_distribution!$B$15:$B$68,$B29,Processwise_energy_distribution!BJ$15:BJ$69))</f>
        <v>-</v>
      </c>
      <c r="BK29" s="432" t="str">
        <f>IFERROR(BP29*'Energy &amp; GHG'!$X$27,"-")</f>
        <v>-</v>
      </c>
      <c r="BL29" s="433" t="str">
        <f>IFERROR(BP29*'Energy &amp; GHG'!$Y$27,"-")</f>
        <v>-</v>
      </c>
      <c r="BM29" s="434" t="str">
        <f>IFERROR(BP29*'Energy &amp; GHG'!$Z$27,"-")</f>
        <v>-</v>
      </c>
      <c r="BN29" s="435" t="str">
        <f>IF(SUMIF(Processwise_energy_distribution!$B$15:$B$68,$B29,Processwise_energy_distribution!BN$15:BN$69)=0,"-",SUMIF(Processwise_energy_distribution!$B$15:$B$68,$B29,Processwise_energy_distribution!BN$15:BN$69))</f>
        <v>-</v>
      </c>
      <c r="BO29" s="435" t="str">
        <f>IF(SUMIF(Processwise_energy_distribution!$B$15:$B$68,$B29,Processwise_energy_distribution!BO$15:BO$69)=0,"-",SUMIF(Processwise_energy_distribution!$B$15:$B$68,$B29,Processwise_energy_distribution!BO$15:BO$69))</f>
        <v>-</v>
      </c>
      <c r="BP29" s="436" t="str">
        <f>IF(SUMIF(Processwise_energy_distribution!$B$15:$B$68,$B29,Processwise_energy_distribution!BP$15:BP$69)=0,"-",SUMIF(Processwise_energy_distribution!$B$15:$B$68,$B29,Processwise_energy_distribution!BP$15:BP$69))</f>
        <v>-</v>
      </c>
      <c r="BQ29" s="432" t="str">
        <f>IFERROR(BV29*'Energy &amp; GHG'!$X$28,"-")</f>
        <v>-</v>
      </c>
      <c r="BR29" s="433" t="str">
        <f>IFERROR(BV29*'Energy &amp; GHG'!$Y$28,"-")</f>
        <v>-</v>
      </c>
      <c r="BS29" s="434" t="str">
        <f>IFERROR(BV29*'Energy &amp; GHG'!$Z$28,"-")</f>
        <v>-</v>
      </c>
      <c r="BT29" s="435" t="str">
        <f>IF(SUMIF(Processwise_energy_distribution!$B$15:$B$68,$B29,Processwise_energy_distribution!BT$15:BT$69)=0,"-",SUMIF(Processwise_energy_distribution!$B$15:$B$68,$B29,Processwise_energy_distribution!BT$15:BT$69))</f>
        <v>-</v>
      </c>
      <c r="BU29" s="435" t="str">
        <f>IF(SUMIF(Processwise_energy_distribution!$B$15:$B$68,$B29,Processwise_energy_distribution!BU$15:BU$69)=0,"-",SUMIF(Processwise_energy_distribution!$B$15:$B$68,$B29,Processwise_energy_distribution!BU$15:BU$69))</f>
        <v>-</v>
      </c>
      <c r="BV29" s="436" t="str">
        <f>IF(SUMIF(Processwise_energy_distribution!$B$15:$B$68,$B29,Processwise_energy_distribution!BV$15:BV$69)=0,"-",SUMIF(Processwise_energy_distribution!$B$15:$B$68,$B29,Processwise_energy_distribution!BV$15:BV$69))</f>
        <v>-</v>
      </c>
      <c r="BW29" s="438">
        <f t="shared" ref="BW29:CA29" si="19">IF(SUM(C29,I29,O29,U29,AA29,AG29,AM29,AS29,AY29,BE29,BK29,BQ29)=0,"-",SUM(C29,I29,O29,U29,AA29,AG29,AM29,AS29,AY29,BE29,BK29,BQ29))</f>
        <v>708.9002331372119</v>
      </c>
      <c r="BX29" s="433">
        <f t="shared" si="19"/>
        <v>13836.730086924643</v>
      </c>
      <c r="BY29" s="434">
        <f t="shared" si="19"/>
        <v>251.36967993814403</v>
      </c>
      <c r="BZ29" s="439" t="str">
        <f t="shared" si="19"/>
        <v>-</v>
      </c>
      <c r="CA29" s="440" t="str">
        <f t="shared" si="19"/>
        <v>-</v>
      </c>
      <c r="CB29" s="441">
        <f t="shared" si="1"/>
        <v>6.7323804713523032E-3</v>
      </c>
      <c r="CC29" s="442">
        <f t="shared" si="2"/>
        <v>6.6924623198724876E-3</v>
      </c>
      <c r="CD29" s="443">
        <f t="shared" si="3"/>
        <v>6.9134930698694997E-3</v>
      </c>
      <c r="CE29" s="444" t="str">
        <f t="shared" si="4"/>
        <v>-</v>
      </c>
      <c r="CF29" s="445" t="str">
        <f t="shared" si="5"/>
        <v>-</v>
      </c>
      <c r="CG29" s="412"/>
      <c r="CH29" s="412"/>
      <c r="CI29" s="412"/>
      <c r="CJ29" s="412"/>
      <c r="CK29" s="412"/>
    </row>
    <row r="30" spans="1:89" ht="15">
      <c r="A30" s="1070">
        <v>16</v>
      </c>
      <c r="B30" s="1072" t="s">
        <v>277</v>
      </c>
      <c r="C30" s="432">
        <f>IFERROR(H30*'Energy &amp; GHG'!$X$17,"-")</f>
        <v>13.226513491043761</v>
      </c>
      <c r="D30" s="433">
        <f>IFERROR(H30*'Energy &amp; GHG'!$Y$17,"-")</f>
        <v>2462.6508452371954</v>
      </c>
      <c r="E30" s="434">
        <f>IFERROR(H30*'Energy &amp; GHG'!$Z$17,"-")</f>
        <v>24.122641271760763</v>
      </c>
      <c r="F30" s="435" t="str">
        <f>IF(SUMIF(Processwise_energy_distribution!$B$15:$B$68,$B30,Processwise_energy_distribution!F$15:F$69)=0,"-",SUMIF(Processwise_energy_distribution!$B$15:$B$68,$B30,Processwise_energy_distribution!F$15:F$69))</f>
        <v>-</v>
      </c>
      <c r="G30" s="435" t="str">
        <f>IF(SUMIF(Processwise_energy_distribution!$B$15:$B$68,$B30,Processwise_energy_distribution!G$15:G$69)=0,"-",SUMIF(Processwise_energy_distribution!$B$15:$B$68,$B30,Processwise_energy_distribution!G$15:G$69))</f>
        <v>-</v>
      </c>
      <c r="H30" s="436">
        <f>IF(SUMIF(Processwise_energy_distribution!$B$15:$B$68,$B30,Processwise_energy_distribution!H$15:H$69)=0,"-",SUMIF(Processwise_energy_distribution!$B$15:$B$68,$B30,Processwise_energy_distribution!H$15:H$69))</f>
        <v>2500</v>
      </c>
      <c r="I30" s="432">
        <f>IFERROR(N30*'Energy &amp; GHG'!$X$18,"-")</f>
        <v>101.36799868597038</v>
      </c>
      <c r="J30" s="433">
        <f>IFERROR(N30*'Energy &amp; GHG'!$Y$18,"-")</f>
        <v>2878.4287960203678</v>
      </c>
      <c r="K30" s="434">
        <f>IFERROR(N30*'Energy &amp; GHG'!$Z$18,"-")</f>
        <v>20.203205293662155</v>
      </c>
      <c r="L30" s="435" t="str">
        <f>IF(SUMIF(Processwise_energy_distribution!$B$15:$B$68,$B30,Processwise_energy_distribution!L$15:L$69)=0,"-",SUMIF(Processwise_energy_distribution!$B$15:$B$68,$B30,Processwise_energy_distribution!L$15:L$69))</f>
        <v>-</v>
      </c>
      <c r="M30" s="435" t="str">
        <f>IF(SUMIF(Processwise_energy_distribution!$B$15:$B$68,$B30,Processwise_energy_distribution!M$15:M$69)=0,"-",SUMIF(Processwise_energy_distribution!$B$15:$B$68,$B30,Processwise_energy_distribution!M$15:M$69))</f>
        <v>-</v>
      </c>
      <c r="N30" s="436">
        <f>IF(SUMIF(Processwise_energy_distribution!$B$15:$B$68,$B30,Processwise_energy_distribution!N$15:N$69)=0,"-",SUMIF(Processwise_energy_distribution!$B$15:$B$68,$B30,Processwise_energy_distribution!N$15:N$69))</f>
        <v>3000</v>
      </c>
      <c r="O30" s="432">
        <f>IFERROR(T30*'Energy &amp; GHG'!$X$19,"-")</f>
        <v>26.248619174089828</v>
      </c>
      <c r="P30" s="433">
        <f>IFERROR(T30*'Energy &amp; GHG'!$Y$19,"-")</f>
        <v>3954.2905492749196</v>
      </c>
      <c r="Q30" s="434">
        <f>IFERROR(T30*'Energy &amp; GHG'!$Z$19,"-")</f>
        <v>19.460831550990669</v>
      </c>
      <c r="R30" s="435" t="str">
        <f>IF(SUMIF(Processwise_energy_distribution!$B$15:$B$68,$B30,Processwise_energy_distribution!R$15:R$69)=0,"-",SUMIF(Processwise_energy_distribution!$B$15:$B$68,$B30,Processwise_energy_distribution!R$15:R$69))</f>
        <v>-</v>
      </c>
      <c r="S30" s="435" t="str">
        <f>IF(SUMIF(Processwise_energy_distribution!$B$15:$B$68,$B30,Processwise_energy_distribution!S$15:S$69)=0,"-",SUMIF(Processwise_energy_distribution!$B$15:$B$68,$B30,Processwise_energy_distribution!S$15:S$69))</f>
        <v>-</v>
      </c>
      <c r="T30" s="436">
        <f>IF(SUMIF(Processwise_energy_distribution!$B$15:$B$68,$B30,Processwise_energy_distribution!T$15:T$69)=0,"-",SUMIF(Processwise_energy_distribution!$B$15:$B$68,$B30,Processwise_energy_distribution!T$15:T$69))</f>
        <v>4000</v>
      </c>
      <c r="U30" s="432">
        <f>IFERROR(Z30*'Energy &amp; GHG'!$X$20,"-")</f>
        <v>355.22887064260777</v>
      </c>
      <c r="V30" s="433">
        <f>IFERROR(Z30*'Energy &amp; GHG'!$Y$20,"-")</f>
        <v>3613.5011554157036</v>
      </c>
      <c r="W30" s="434">
        <f>IFERROR(Z30*'Energy &amp; GHG'!$Z$20,"-")</f>
        <v>31.269973941688381</v>
      </c>
      <c r="X30" s="435" t="str">
        <f>IF(SUMIF(Processwise_energy_distribution!$B$15:$B$68,$B30,Processwise_energy_distribution!X$15:X$69)=0,"-",SUMIF(Processwise_energy_distribution!$B$15:$B$68,$B30,Processwise_energy_distribution!X$15:X$69))</f>
        <v>-</v>
      </c>
      <c r="Y30" s="435" t="str">
        <f>IF(SUMIF(Processwise_energy_distribution!$B$15:$B$68,$B30,Processwise_energy_distribution!Y$15:Y$69)=0,"-",SUMIF(Processwise_energy_distribution!$B$15:$B$68,$B30,Processwise_energy_distribution!Y$15:Y$69))</f>
        <v>-</v>
      </c>
      <c r="Z30" s="436">
        <f>IF(SUMIF(Processwise_energy_distribution!$B$15:$B$68,$B30,Processwise_energy_distribution!Z$15:Z$69)=0,"-",SUMIF(Processwise_energy_distribution!$B$15:$B$68,$B30,Processwise_energy_distribution!Z$15:Z$69))</f>
        <v>4000</v>
      </c>
      <c r="AA30" s="432">
        <f>IFERROR(AF30*'Energy &amp; GHG'!$X$21,"-")</f>
        <v>174.75475933161528</v>
      </c>
      <c r="AB30" s="433">
        <f>IFERROR(AF30*'Energy &amp; GHG'!$Y$21,"-")</f>
        <v>2283.8868567628233</v>
      </c>
      <c r="AC30" s="434">
        <f>IFERROR(AF30*'Energy &amp; GHG'!$Z$21,"-")</f>
        <v>41.35838390556156</v>
      </c>
      <c r="AD30" s="435" t="str">
        <f>IF(SUMIF(Processwise_energy_distribution!$B$15:$B$68,$B30,Processwise_energy_distribution!AD$15:AD$69)=0,"-",SUMIF(Processwise_energy_distribution!$B$15:$B$68,$B30,Processwise_energy_distribution!AD$15:AD$69))</f>
        <v>-</v>
      </c>
      <c r="AE30" s="435" t="str">
        <f>IF(SUMIF(Processwise_energy_distribution!$B$15:$B$68,$B30,Processwise_energy_distribution!AE$15:AE$69)=0,"-",SUMIF(Processwise_energy_distribution!$B$15:$B$68,$B30,Processwise_energy_distribution!AE$15:AE$69))</f>
        <v>-</v>
      </c>
      <c r="AF30" s="436">
        <f>IF(SUMIF(Processwise_energy_distribution!$B$15:$B$68,$B30,Processwise_energy_distribution!AF$15:AF$69)=0,"-",SUMIF(Processwise_energy_distribution!$B$15:$B$68,$B30,Processwise_energy_distribution!AF$15:AF$69))</f>
        <v>2500</v>
      </c>
      <c r="AG30" s="432">
        <f>IFERROR(AL30*'Energy &amp; GHG'!$X$22,"-")</f>
        <v>138.99705780546901</v>
      </c>
      <c r="AH30" s="433">
        <f>IFERROR(AL30*'Energy &amp; GHG'!$Y$22,"-")</f>
        <v>2298.5894773277951</v>
      </c>
      <c r="AI30" s="434">
        <f>IFERROR(AL30*'Energy &amp; GHG'!$Z$22,"-")</f>
        <v>62.413464866735893</v>
      </c>
      <c r="AJ30" s="435" t="str">
        <f>IF(SUMIF(Processwise_energy_distribution!$B$15:$B$68,$B30,Processwise_energy_distribution!AJ$15:AJ$69)=0,"-",SUMIF(Processwise_energy_distribution!$B$15:$B$68,$B30,Processwise_energy_distribution!AJ$15:AJ$69))</f>
        <v>-</v>
      </c>
      <c r="AK30" s="435" t="str">
        <f>IF(SUMIF(Processwise_energy_distribution!$B$15:$B$68,$B30,Processwise_energy_distribution!AK$15:AK$69)=0,"-",SUMIF(Processwise_energy_distribution!$B$15:$B$68,$B30,Processwise_energy_distribution!AK$15:AK$69))</f>
        <v>-</v>
      </c>
      <c r="AL30" s="436">
        <f>IF(SUMIF(Processwise_energy_distribution!$B$15:$B$68,$B30,Processwise_energy_distribution!AL$15:AL$69)=0,"-",SUMIF(Processwise_energy_distribution!$B$15:$B$68,$B30,Processwise_energy_distribution!AL$15:AL$69))</f>
        <v>2500</v>
      </c>
      <c r="AM30" s="432">
        <f>IFERROR(AR30*'Energy &amp; GHG'!$X$23,"-")</f>
        <v>173.70840674808107</v>
      </c>
      <c r="AN30" s="433">
        <f>IFERROR(AR30*'Energy &amp; GHG'!$Y$23,"-")</f>
        <v>1789.1487939729022</v>
      </c>
      <c r="AO30" s="434">
        <f>IFERROR(AR30*'Energy &amp; GHG'!$Z$23,"-")</f>
        <v>37.142799279016543</v>
      </c>
      <c r="AP30" s="435" t="str">
        <f>IF(SUMIF(Processwise_energy_distribution!$B$15:$B$68,$B30,Processwise_energy_distribution!AP$15:AP$69)=0,"-",SUMIF(Processwise_energy_distribution!$B$15:$B$68,$B30,Processwise_energy_distribution!AP$15:AP$69))</f>
        <v>-</v>
      </c>
      <c r="AQ30" s="435" t="str">
        <f>IF(SUMIF(Processwise_energy_distribution!$B$15:$B$68,$B30,Processwise_energy_distribution!AQ$15:AQ$69)=0,"-",SUMIF(Processwise_energy_distribution!$B$15:$B$68,$B30,Processwise_energy_distribution!AQ$15:AQ$69))</f>
        <v>-</v>
      </c>
      <c r="AR30" s="436">
        <f>IF(SUMIF(Processwise_energy_distribution!$B$15:$B$68,$B30,Processwise_energy_distribution!AR$15:AR$69)=0,"-",SUMIF(Processwise_energy_distribution!$B$15:$B$68,$B30,Processwise_energy_distribution!AR$15:AR$69))</f>
        <v>2000</v>
      </c>
      <c r="AS30" s="432">
        <f>IFERROR(AX30*'Energy &amp; GHG'!$X$24,"-")</f>
        <v>83.345263157894735</v>
      </c>
      <c r="AT30" s="433">
        <f>IFERROR(AX30*'Energy &amp; GHG'!$Y$24,"-")</f>
        <v>3482.1985964912278</v>
      </c>
      <c r="AU30" s="434">
        <f>IFERROR(AX30*'Energy &amp; GHG'!$Z$24,"-")</f>
        <v>130.45614035087718</v>
      </c>
      <c r="AV30" s="435" t="str">
        <f>IF(SUMIF(Processwise_energy_distribution!$B$15:$B$68,$B30,Processwise_energy_distribution!AV$15:AV$69)=0,"-",SUMIF(Processwise_energy_distribution!$B$15:$B$68,$B30,Processwise_energy_distribution!AV$15:AV$69))</f>
        <v>-</v>
      </c>
      <c r="AW30" s="435" t="str">
        <f>IF(SUMIF(Processwise_energy_distribution!$B$15:$B$68,$B30,Processwise_energy_distribution!AW$15:AW$69)=0,"-",SUMIF(Processwise_energy_distribution!$B$15:$B$68,$B30,Processwise_energy_distribution!AW$15:AW$69))</f>
        <v>-</v>
      </c>
      <c r="AX30" s="436">
        <f>IF(SUMIF(Processwise_energy_distribution!$B$15:$B$68,$B30,Processwise_energy_distribution!AX$15:AX$69)=0,"-",SUMIF(Processwise_energy_distribution!$B$15:$B$68,$B30,Processwise_energy_distribution!AX$15:AX$69))</f>
        <v>3696</v>
      </c>
      <c r="AY30" s="432" t="str">
        <f>IFERROR(BD30*'Energy &amp; GHG'!$X$25,"-")</f>
        <v>-</v>
      </c>
      <c r="AZ30" s="433" t="str">
        <f>IFERROR(BD30*'Energy &amp; GHG'!$Y$25,"-")</f>
        <v>-</v>
      </c>
      <c r="BA30" s="434" t="str">
        <f>IFERROR(BD30*'Energy &amp; GHG'!$Z$25,"-")</f>
        <v>-</v>
      </c>
      <c r="BB30" s="435" t="str">
        <f>IF(SUMIF(Processwise_energy_distribution!$B$15:$B$68,$B30,Processwise_energy_distribution!BB$15:BB$69)=0,"-",SUMIF(Processwise_energy_distribution!$B$15:$B$68,$B30,Processwise_energy_distribution!BB$15:BB$69))</f>
        <v>-</v>
      </c>
      <c r="BC30" s="435" t="str">
        <f>IF(SUMIF(Processwise_energy_distribution!$B$15:$B$68,$B30,Processwise_energy_distribution!BC$15:BC$69)=0,"-",SUMIF(Processwise_energy_distribution!$B$15:$B$68,$B30,Processwise_energy_distribution!BC$15:BC$69))</f>
        <v>-</v>
      </c>
      <c r="BD30" s="436" t="str">
        <f>IF(SUMIF(Processwise_energy_distribution!$B$15:$B$68,$B30,Processwise_energy_distribution!BD$15:BD$69)=0,"-",SUMIF(Processwise_energy_distribution!$B$15:$B$68,$B30,Processwise_energy_distribution!BD$15:BD$69))</f>
        <v>-</v>
      </c>
      <c r="BE30" s="432" t="str">
        <f>IFERROR(BJ30*'Energy &amp; GHG'!$X$26,"-")</f>
        <v>-</v>
      </c>
      <c r="BF30" s="433" t="str">
        <f>IFERROR(BJ30*'Energy &amp; GHG'!$Y$26,"-")</f>
        <v>-</v>
      </c>
      <c r="BG30" s="434" t="str">
        <f>IFERROR(BJ30*'Energy &amp; GHG'!$Z$26,"-")</f>
        <v>-</v>
      </c>
      <c r="BH30" s="435" t="str">
        <f>IF(SUMIF(Processwise_energy_distribution!$B$15:$B$68,$B30,Processwise_energy_distribution!BH$15:BH$69)=0,"-",SUMIF(Processwise_energy_distribution!$B$15:$B$68,$B30,Processwise_energy_distribution!BH$15:BH$69))</f>
        <v>-</v>
      </c>
      <c r="BI30" s="435" t="str">
        <f>IF(SUMIF(Processwise_energy_distribution!$B$15:$B$68,$B30,Processwise_energy_distribution!BI$15:BI$69)=0,"-",SUMIF(Processwise_energy_distribution!$B$15:$B$68,$B30,Processwise_energy_distribution!BI$15:BI$69))</f>
        <v>-</v>
      </c>
      <c r="BJ30" s="436" t="str">
        <f>IF(SUMIF(Processwise_energy_distribution!$B$15:$B$68,$B30,Processwise_energy_distribution!BJ$15:BJ$69)=0,"-",SUMIF(Processwise_energy_distribution!$B$15:$B$68,$B30,Processwise_energy_distribution!BJ$15:BJ$69))</f>
        <v>-</v>
      </c>
      <c r="BK30" s="432" t="str">
        <f>IFERROR(BP30*'Energy &amp; GHG'!$X$27,"-")</f>
        <v>-</v>
      </c>
      <c r="BL30" s="433" t="str">
        <f>IFERROR(BP30*'Energy &amp; GHG'!$Y$27,"-")</f>
        <v>-</v>
      </c>
      <c r="BM30" s="434" t="str">
        <f>IFERROR(BP30*'Energy &amp; GHG'!$Z$27,"-")</f>
        <v>-</v>
      </c>
      <c r="BN30" s="435" t="str">
        <f>IF(SUMIF(Processwise_energy_distribution!$B$15:$B$68,$B30,Processwise_energy_distribution!BN$15:BN$69)=0,"-",SUMIF(Processwise_energy_distribution!$B$15:$B$68,$B30,Processwise_energy_distribution!BN$15:BN$69))</f>
        <v>-</v>
      </c>
      <c r="BO30" s="435" t="str">
        <f>IF(SUMIF(Processwise_energy_distribution!$B$15:$B$68,$B30,Processwise_energy_distribution!BO$15:BO$69)=0,"-",SUMIF(Processwise_energy_distribution!$B$15:$B$68,$B30,Processwise_energy_distribution!BO$15:BO$69))</f>
        <v>-</v>
      </c>
      <c r="BP30" s="436" t="str">
        <f>IF(SUMIF(Processwise_energy_distribution!$B$15:$B$68,$B30,Processwise_energy_distribution!BP$15:BP$69)=0,"-",SUMIF(Processwise_energy_distribution!$B$15:$B$68,$B30,Processwise_energy_distribution!BP$15:BP$69))</f>
        <v>-</v>
      </c>
      <c r="BQ30" s="432" t="str">
        <f>IFERROR(BV30*'Energy &amp; GHG'!$X$28,"-")</f>
        <v>-</v>
      </c>
      <c r="BR30" s="433" t="str">
        <f>IFERROR(BV30*'Energy &amp; GHG'!$Y$28,"-")</f>
        <v>-</v>
      </c>
      <c r="BS30" s="434" t="str">
        <f>IFERROR(BV30*'Energy &amp; GHG'!$Z$28,"-")</f>
        <v>-</v>
      </c>
      <c r="BT30" s="435" t="str">
        <f>IF(SUMIF(Processwise_energy_distribution!$B$15:$B$68,$B30,Processwise_energy_distribution!BT$15:BT$69)=0,"-",SUMIF(Processwise_energy_distribution!$B$15:$B$68,$B30,Processwise_energy_distribution!BT$15:BT$69))</f>
        <v>-</v>
      </c>
      <c r="BU30" s="435" t="str">
        <f>IF(SUMIF(Processwise_energy_distribution!$B$15:$B$68,$B30,Processwise_energy_distribution!BU$15:BU$69)=0,"-",SUMIF(Processwise_energy_distribution!$B$15:$B$68,$B30,Processwise_energy_distribution!BU$15:BU$69))</f>
        <v>-</v>
      </c>
      <c r="BV30" s="436" t="str">
        <f>IF(SUMIF(Processwise_energy_distribution!$B$15:$B$68,$B30,Processwise_energy_distribution!BV$15:BV$69)=0,"-",SUMIF(Processwise_energy_distribution!$B$15:$B$68,$B30,Processwise_energy_distribution!BV$15:BV$69))</f>
        <v>-</v>
      </c>
      <c r="BW30" s="438">
        <f t="shared" ref="BW30:CA30" si="20">IF(SUM(C30,I30,O30,U30,AA30,AG30,AM30,AS30,AY30,BE30,BK30,BQ30)=0,"-",SUM(C30,I30,O30,U30,AA30,AG30,AM30,AS30,AY30,BE30,BK30,BQ30))</f>
        <v>1066.8774890367717</v>
      </c>
      <c r="BX30" s="433">
        <f t="shared" si="20"/>
        <v>22762.695070502934</v>
      </c>
      <c r="BY30" s="434">
        <f t="shared" si="20"/>
        <v>366.42744046029316</v>
      </c>
      <c r="BZ30" s="439" t="str">
        <f t="shared" si="20"/>
        <v>-</v>
      </c>
      <c r="CA30" s="440" t="str">
        <f t="shared" si="20"/>
        <v>-</v>
      </c>
      <c r="CB30" s="441">
        <f t="shared" si="1"/>
        <v>1.0132067725143917E-2</v>
      </c>
      <c r="CC30" s="442">
        <f t="shared" si="2"/>
        <v>1.1009716753963719E-2</v>
      </c>
      <c r="CD30" s="443">
        <f t="shared" si="3"/>
        <v>1.0077959962616165E-2</v>
      </c>
      <c r="CE30" s="444" t="str">
        <f t="shared" si="4"/>
        <v>-</v>
      </c>
      <c r="CF30" s="445" t="str">
        <f t="shared" si="5"/>
        <v>-</v>
      </c>
      <c r="CG30" s="412"/>
      <c r="CH30" s="412"/>
      <c r="CI30" s="412"/>
      <c r="CJ30" s="412"/>
      <c r="CK30" s="412"/>
    </row>
    <row r="31" spans="1:89" ht="15">
      <c r="A31" s="1066">
        <v>17</v>
      </c>
      <c r="B31" s="1072" t="s">
        <v>278</v>
      </c>
      <c r="C31" s="432" t="str">
        <f>IFERROR(H31*'Energy &amp; GHG'!$X$17,"-")</f>
        <v>-</v>
      </c>
      <c r="D31" s="433" t="str">
        <f>IFERROR(H31*'Energy &amp; GHG'!$Y$17,"-")</f>
        <v>-</v>
      </c>
      <c r="E31" s="434" t="str">
        <f>IFERROR(H31*'Energy &amp; GHG'!$Z$17,"-")</f>
        <v>-</v>
      </c>
      <c r="F31" s="435" t="str">
        <f>IF(SUMIF(Processwise_energy_distribution!$B$15:$B$68,$B31,Processwise_energy_distribution!F$15:F$69)=0,"-",SUMIF(Processwise_energy_distribution!$B$15:$B$68,$B31,Processwise_energy_distribution!F$15:F$69))</f>
        <v>-</v>
      </c>
      <c r="G31" s="435" t="str">
        <f>IF(SUMIF(Processwise_energy_distribution!$B$15:$B$68,$B31,Processwise_energy_distribution!G$15:G$69)=0,"-",SUMIF(Processwise_energy_distribution!$B$15:$B$68,$B31,Processwise_energy_distribution!G$15:G$69))</f>
        <v>-</v>
      </c>
      <c r="H31" s="436" t="str">
        <f>IF(SUMIF(Processwise_energy_distribution!$B$15:$B$68,$B31,Processwise_energy_distribution!H$15:H$69)=0,"-",SUMIF(Processwise_energy_distribution!$B$15:$B$68,$B31,Processwise_energy_distribution!H$15:H$69))</f>
        <v>-</v>
      </c>
      <c r="I31" s="432" t="str">
        <f>IFERROR(N31*'Energy &amp; GHG'!$X$18,"-")</f>
        <v>-</v>
      </c>
      <c r="J31" s="433" t="str">
        <f>IFERROR(N31*'Energy &amp; GHG'!$Y$18,"-")</f>
        <v>-</v>
      </c>
      <c r="K31" s="434" t="str">
        <f>IFERROR(N31*'Energy &amp; GHG'!$Z$18,"-")</f>
        <v>-</v>
      </c>
      <c r="L31" s="435" t="str">
        <f>IF(SUMIF(Processwise_energy_distribution!$B$15:$B$68,$B31,Processwise_energy_distribution!L$15:L$69)=0,"-",SUMIF(Processwise_energy_distribution!$B$15:$B$68,$B31,Processwise_energy_distribution!L$15:L$69))</f>
        <v>-</v>
      </c>
      <c r="M31" s="435" t="str">
        <f>IF(SUMIF(Processwise_energy_distribution!$B$15:$B$68,$B31,Processwise_energy_distribution!M$15:M$69)=0,"-",SUMIF(Processwise_energy_distribution!$B$15:$B$68,$B31,Processwise_energy_distribution!M$15:M$69))</f>
        <v>-</v>
      </c>
      <c r="N31" s="436" t="str">
        <f>IF(SUMIF(Processwise_energy_distribution!$B$15:$B$68,$B31,Processwise_energy_distribution!N$15:N$69)=0,"-",SUMIF(Processwise_energy_distribution!$B$15:$B$68,$B31,Processwise_energy_distribution!N$15:N$69))</f>
        <v>-</v>
      </c>
      <c r="O31" s="432" t="str">
        <f>IFERROR(T31*'Energy &amp; GHG'!$X$19,"-")</f>
        <v>-</v>
      </c>
      <c r="P31" s="433" t="str">
        <f>IFERROR(T31*'Energy &amp; GHG'!$Y$19,"-")</f>
        <v>-</v>
      </c>
      <c r="Q31" s="434" t="str">
        <f>IFERROR(T31*'Energy &amp; GHG'!$Z$19,"-")</f>
        <v>-</v>
      </c>
      <c r="R31" s="435" t="str">
        <f>IF(SUMIF(Processwise_energy_distribution!$B$15:$B$68,$B31,Processwise_energy_distribution!R$15:R$69)=0,"-",SUMIF(Processwise_energy_distribution!$B$15:$B$68,$B31,Processwise_energy_distribution!R$15:R$69))</f>
        <v>-</v>
      </c>
      <c r="S31" s="435" t="str">
        <f>IF(SUMIF(Processwise_energy_distribution!$B$15:$B$68,$B31,Processwise_energy_distribution!S$15:S$69)=0,"-",SUMIF(Processwise_energy_distribution!$B$15:$B$68,$B31,Processwise_energy_distribution!S$15:S$69))</f>
        <v>-</v>
      </c>
      <c r="T31" s="436" t="str">
        <f>IF(SUMIF(Processwise_energy_distribution!$B$15:$B$68,$B31,Processwise_energy_distribution!T$15:T$69)=0,"-",SUMIF(Processwise_energy_distribution!$B$15:$B$68,$B31,Processwise_energy_distribution!T$15:T$69))</f>
        <v>-</v>
      </c>
      <c r="U31" s="432" t="str">
        <f>IFERROR(Z31*'Energy &amp; GHG'!$X$20,"-")</f>
        <v>-</v>
      </c>
      <c r="V31" s="433" t="str">
        <f>IFERROR(Z31*'Energy &amp; GHG'!$Y$20,"-")</f>
        <v>-</v>
      </c>
      <c r="W31" s="434" t="str">
        <f>IFERROR(Z31*'Energy &amp; GHG'!$Z$20,"-")</f>
        <v>-</v>
      </c>
      <c r="X31" s="435" t="str">
        <f>IF(SUMIF(Processwise_energy_distribution!$B$15:$B$68,$B31,Processwise_energy_distribution!X$15:X$69)=0,"-",SUMIF(Processwise_energy_distribution!$B$15:$B$68,$B31,Processwise_energy_distribution!X$15:X$69))</f>
        <v>-</v>
      </c>
      <c r="Y31" s="435" t="str">
        <f>IF(SUMIF(Processwise_energy_distribution!$B$15:$B$68,$B31,Processwise_energy_distribution!Y$15:Y$69)=0,"-",SUMIF(Processwise_energy_distribution!$B$15:$B$68,$B31,Processwise_energy_distribution!Y$15:Y$69))</f>
        <v>-</v>
      </c>
      <c r="Z31" s="436" t="str">
        <f>IF(SUMIF(Processwise_energy_distribution!$B$15:$B$68,$B31,Processwise_energy_distribution!Z$15:Z$69)=0,"-",SUMIF(Processwise_energy_distribution!$B$15:$B$68,$B31,Processwise_energy_distribution!Z$15:Z$69))</f>
        <v>-</v>
      </c>
      <c r="AA31" s="432" t="str">
        <f>IFERROR(AF31*'Energy &amp; GHG'!$X$21,"-")</f>
        <v>-</v>
      </c>
      <c r="AB31" s="433" t="str">
        <f>IFERROR(AF31*'Energy &amp; GHG'!$Y$21,"-")</f>
        <v>-</v>
      </c>
      <c r="AC31" s="434" t="str">
        <f>IFERROR(AF31*'Energy &amp; GHG'!$Z$21,"-")</f>
        <v>-</v>
      </c>
      <c r="AD31" s="435" t="str">
        <f>IF(SUMIF(Processwise_energy_distribution!$B$15:$B$68,$B31,Processwise_energy_distribution!AD$15:AD$69)=0,"-",SUMIF(Processwise_energy_distribution!$B$15:$B$68,$B31,Processwise_energy_distribution!AD$15:AD$69))</f>
        <v>-</v>
      </c>
      <c r="AE31" s="435" t="str">
        <f>IF(SUMIF(Processwise_energy_distribution!$B$15:$B$68,$B31,Processwise_energy_distribution!AE$15:AE$69)=0,"-",SUMIF(Processwise_energy_distribution!$B$15:$B$68,$B31,Processwise_energy_distribution!AE$15:AE$69))</f>
        <v>-</v>
      </c>
      <c r="AF31" s="436" t="str">
        <f>IF(SUMIF(Processwise_energy_distribution!$B$15:$B$68,$B31,Processwise_energy_distribution!AF$15:AF$69)=0,"-",SUMIF(Processwise_energy_distribution!$B$15:$B$68,$B31,Processwise_energy_distribution!AF$15:AF$69))</f>
        <v>-</v>
      </c>
      <c r="AG31" s="432" t="str">
        <f>IFERROR(AL31*'Energy &amp; GHG'!$X$22,"-")</f>
        <v>-</v>
      </c>
      <c r="AH31" s="433" t="str">
        <f>IFERROR(AL31*'Energy &amp; GHG'!$Y$22,"-")</f>
        <v>-</v>
      </c>
      <c r="AI31" s="434" t="str">
        <f>IFERROR(AL31*'Energy &amp; GHG'!$Z$22,"-")</f>
        <v>-</v>
      </c>
      <c r="AJ31" s="435" t="str">
        <f>IF(SUMIF(Processwise_energy_distribution!$B$15:$B$68,$B31,Processwise_energy_distribution!AJ$15:AJ$69)=0,"-",SUMIF(Processwise_energy_distribution!$B$15:$B$68,$B31,Processwise_energy_distribution!AJ$15:AJ$69))</f>
        <v>-</v>
      </c>
      <c r="AK31" s="435" t="str">
        <f>IF(SUMIF(Processwise_energy_distribution!$B$15:$B$68,$B31,Processwise_energy_distribution!AK$15:AK$69)=0,"-",SUMIF(Processwise_energy_distribution!$B$15:$B$68,$B31,Processwise_energy_distribution!AK$15:AK$69))</f>
        <v>-</v>
      </c>
      <c r="AL31" s="436" t="str">
        <f>IF(SUMIF(Processwise_energy_distribution!$B$15:$B$68,$B31,Processwise_energy_distribution!AL$15:AL$69)=0,"-",SUMIF(Processwise_energy_distribution!$B$15:$B$68,$B31,Processwise_energy_distribution!AL$15:AL$69))</f>
        <v>-</v>
      </c>
      <c r="AM31" s="432" t="str">
        <f>IFERROR(AR31*'Energy &amp; GHG'!$X$23,"-")</f>
        <v>-</v>
      </c>
      <c r="AN31" s="433" t="str">
        <f>IFERROR(AR31*'Energy &amp; GHG'!$Y$23,"-")</f>
        <v>-</v>
      </c>
      <c r="AO31" s="434" t="str">
        <f>IFERROR(AR31*'Energy &amp; GHG'!$Z$23,"-")</f>
        <v>-</v>
      </c>
      <c r="AP31" s="435" t="str">
        <f>IF(SUMIF(Processwise_energy_distribution!$B$15:$B$68,$B31,Processwise_energy_distribution!AP$15:AP$69)=0,"-",SUMIF(Processwise_energy_distribution!$B$15:$B$68,$B31,Processwise_energy_distribution!AP$15:AP$69))</f>
        <v>-</v>
      </c>
      <c r="AQ31" s="435" t="str">
        <f>IF(SUMIF(Processwise_energy_distribution!$B$15:$B$68,$B31,Processwise_energy_distribution!AQ$15:AQ$69)=0,"-",SUMIF(Processwise_energy_distribution!$B$15:$B$68,$B31,Processwise_energy_distribution!AQ$15:AQ$69))</f>
        <v>-</v>
      </c>
      <c r="AR31" s="436" t="str">
        <f>IF(SUMIF(Processwise_energy_distribution!$B$15:$B$68,$B31,Processwise_energy_distribution!AR$15:AR$69)=0,"-",SUMIF(Processwise_energy_distribution!$B$15:$B$68,$B31,Processwise_energy_distribution!AR$15:AR$69))</f>
        <v>-</v>
      </c>
      <c r="AS31" s="432" t="str">
        <f>IFERROR(AX31*'Energy &amp; GHG'!$X$24,"-")</f>
        <v>-</v>
      </c>
      <c r="AT31" s="433" t="str">
        <f>IFERROR(AX31*'Energy &amp; GHG'!$Y$24,"-")</f>
        <v>-</v>
      </c>
      <c r="AU31" s="434" t="str">
        <f>IFERROR(AX31*'Energy &amp; GHG'!$Z$24,"-")</f>
        <v>-</v>
      </c>
      <c r="AV31" s="435" t="str">
        <f>IF(SUMIF(Processwise_energy_distribution!$B$15:$B$68,$B31,Processwise_energy_distribution!AV$15:AV$69)=0,"-",SUMIF(Processwise_energy_distribution!$B$15:$B$68,$B31,Processwise_energy_distribution!AV$15:AV$69))</f>
        <v>-</v>
      </c>
      <c r="AW31" s="435" t="str">
        <f>IF(SUMIF(Processwise_energy_distribution!$B$15:$B$68,$B31,Processwise_energy_distribution!AW$15:AW$69)=0,"-",SUMIF(Processwise_energy_distribution!$B$15:$B$68,$B31,Processwise_energy_distribution!AW$15:AW$69))</f>
        <v>-</v>
      </c>
      <c r="AX31" s="436" t="str">
        <f>IF(SUMIF(Processwise_energy_distribution!$B$15:$B$68,$B31,Processwise_energy_distribution!AX$15:AX$69)=0,"-",SUMIF(Processwise_energy_distribution!$B$15:$B$68,$B31,Processwise_energy_distribution!AX$15:AX$69))</f>
        <v>-</v>
      </c>
      <c r="AY31" s="432" t="str">
        <f>IFERROR(BD31*'Energy &amp; GHG'!$X$25,"-")</f>
        <v>-</v>
      </c>
      <c r="AZ31" s="433" t="str">
        <f>IFERROR(BD31*'Energy &amp; GHG'!$Y$25,"-")</f>
        <v>-</v>
      </c>
      <c r="BA31" s="434" t="str">
        <f>IFERROR(BD31*'Energy &amp; GHG'!$Z$25,"-")</f>
        <v>-</v>
      </c>
      <c r="BB31" s="435" t="str">
        <f>IF(SUMIF(Processwise_energy_distribution!$B$15:$B$68,$B31,Processwise_energy_distribution!BB$15:BB$69)=0,"-",SUMIF(Processwise_energy_distribution!$B$15:$B$68,$B31,Processwise_energy_distribution!BB$15:BB$69))</f>
        <v>-</v>
      </c>
      <c r="BC31" s="435" t="str">
        <f>IF(SUMIF(Processwise_energy_distribution!$B$15:$B$68,$B31,Processwise_energy_distribution!BC$15:BC$69)=0,"-",SUMIF(Processwise_energy_distribution!$B$15:$B$68,$B31,Processwise_energy_distribution!BC$15:BC$69))</f>
        <v>-</v>
      </c>
      <c r="BD31" s="436" t="str">
        <f>IF(SUMIF(Processwise_energy_distribution!$B$15:$B$68,$B31,Processwise_energy_distribution!BD$15:BD$69)=0,"-",SUMIF(Processwise_energy_distribution!$B$15:$B$68,$B31,Processwise_energy_distribution!BD$15:BD$69))</f>
        <v>-</v>
      </c>
      <c r="BE31" s="432" t="str">
        <f>IFERROR(BJ31*'Energy &amp; GHG'!$X$26,"-")</f>
        <v>-</v>
      </c>
      <c r="BF31" s="433" t="str">
        <f>IFERROR(BJ31*'Energy &amp; GHG'!$Y$26,"-")</f>
        <v>-</v>
      </c>
      <c r="BG31" s="434" t="str">
        <f>IFERROR(BJ31*'Energy &amp; GHG'!$Z$26,"-")</f>
        <v>-</v>
      </c>
      <c r="BH31" s="435" t="str">
        <f>IF(SUMIF(Processwise_energy_distribution!$B$15:$B$68,$B31,Processwise_energy_distribution!BH$15:BH$69)=0,"-",SUMIF(Processwise_energy_distribution!$B$15:$B$68,$B31,Processwise_energy_distribution!BH$15:BH$69))</f>
        <v>-</v>
      </c>
      <c r="BI31" s="435" t="str">
        <f>IF(SUMIF(Processwise_energy_distribution!$B$15:$B$68,$B31,Processwise_energy_distribution!BI$15:BI$69)=0,"-",SUMIF(Processwise_energy_distribution!$B$15:$B$68,$B31,Processwise_energy_distribution!BI$15:BI$69))</f>
        <v>-</v>
      </c>
      <c r="BJ31" s="436" t="str">
        <f>IF(SUMIF(Processwise_energy_distribution!$B$15:$B$68,$B31,Processwise_energy_distribution!BJ$15:BJ$69)=0,"-",SUMIF(Processwise_energy_distribution!$B$15:$B$68,$B31,Processwise_energy_distribution!BJ$15:BJ$69))</f>
        <v>-</v>
      </c>
      <c r="BK31" s="432" t="str">
        <f>IFERROR(BP31*'Energy &amp; GHG'!$X$27,"-")</f>
        <v>-</v>
      </c>
      <c r="BL31" s="433" t="str">
        <f>IFERROR(BP31*'Energy &amp; GHG'!$Y$27,"-")</f>
        <v>-</v>
      </c>
      <c r="BM31" s="434" t="str">
        <f>IFERROR(BP31*'Energy &amp; GHG'!$Z$27,"-")</f>
        <v>-</v>
      </c>
      <c r="BN31" s="435" t="str">
        <f>IF(SUMIF(Processwise_energy_distribution!$B$15:$B$68,$B31,Processwise_energy_distribution!BN$15:BN$69)=0,"-",SUMIF(Processwise_energy_distribution!$B$15:$B$68,$B31,Processwise_energy_distribution!BN$15:BN$69))</f>
        <v>-</v>
      </c>
      <c r="BO31" s="435" t="str">
        <f>IF(SUMIF(Processwise_energy_distribution!$B$15:$B$68,$B31,Processwise_energy_distribution!BO$15:BO$69)=0,"-",SUMIF(Processwise_energy_distribution!$B$15:$B$68,$B31,Processwise_energy_distribution!BO$15:BO$69))</f>
        <v>-</v>
      </c>
      <c r="BP31" s="436" t="str">
        <f>IF(SUMIF(Processwise_energy_distribution!$B$15:$B$68,$B31,Processwise_energy_distribution!BP$15:BP$69)=0,"-",SUMIF(Processwise_energy_distribution!$B$15:$B$68,$B31,Processwise_energy_distribution!BP$15:BP$69))</f>
        <v>-</v>
      </c>
      <c r="BQ31" s="432" t="str">
        <f>IFERROR(BV31*'Energy &amp; GHG'!$X$28,"-")</f>
        <v>-</v>
      </c>
      <c r="BR31" s="433" t="str">
        <f>IFERROR(BV31*'Energy &amp; GHG'!$Y$28,"-")</f>
        <v>-</v>
      </c>
      <c r="BS31" s="434" t="str">
        <f>IFERROR(BV31*'Energy &amp; GHG'!$Z$28,"-")</f>
        <v>-</v>
      </c>
      <c r="BT31" s="435" t="str">
        <f>IF(SUMIF(Processwise_energy_distribution!$B$15:$B$68,$B31,Processwise_energy_distribution!BT$15:BT$69)=0,"-",SUMIF(Processwise_energy_distribution!$B$15:$B$68,$B31,Processwise_energy_distribution!BT$15:BT$69))</f>
        <v>-</v>
      </c>
      <c r="BU31" s="435" t="str">
        <f>IF(SUMIF(Processwise_energy_distribution!$B$15:$B$68,$B31,Processwise_energy_distribution!BU$15:BU$69)=0,"-",SUMIF(Processwise_energy_distribution!$B$15:$B$68,$B31,Processwise_energy_distribution!BU$15:BU$69))</f>
        <v>-</v>
      </c>
      <c r="BV31" s="436" t="str">
        <f>IF(SUMIF(Processwise_energy_distribution!$B$15:$B$68,$B31,Processwise_energy_distribution!BV$15:BV$69)=0,"-",SUMIF(Processwise_energy_distribution!$B$15:$B$68,$B31,Processwise_energy_distribution!BV$15:BV$69))</f>
        <v>-</v>
      </c>
      <c r="BW31" s="438" t="str">
        <f t="shared" ref="BW31:CA31" si="21">IF(SUM(C31,I31,O31,U31,AA31,AG31,AM31,AS31,AY31,BE31,BK31,BQ31)=0,"-",SUM(C31,I31,O31,U31,AA31,AG31,AM31,AS31,AY31,BE31,BK31,BQ31))</f>
        <v>-</v>
      </c>
      <c r="BX31" s="433" t="str">
        <f t="shared" si="21"/>
        <v>-</v>
      </c>
      <c r="BY31" s="434" t="str">
        <f t="shared" si="21"/>
        <v>-</v>
      </c>
      <c r="BZ31" s="439" t="str">
        <f t="shared" si="21"/>
        <v>-</v>
      </c>
      <c r="CA31" s="440" t="str">
        <f t="shared" si="21"/>
        <v>-</v>
      </c>
      <c r="CB31" s="441" t="str">
        <f t="shared" si="1"/>
        <v>-</v>
      </c>
      <c r="CC31" s="442" t="str">
        <f t="shared" si="2"/>
        <v>-</v>
      </c>
      <c r="CD31" s="443" t="str">
        <f t="shared" si="3"/>
        <v>-</v>
      </c>
      <c r="CE31" s="444" t="str">
        <f t="shared" si="4"/>
        <v>-</v>
      </c>
      <c r="CF31" s="445" t="str">
        <f t="shared" si="5"/>
        <v>-</v>
      </c>
      <c r="CG31" s="412"/>
      <c r="CH31" s="412"/>
      <c r="CI31" s="412"/>
      <c r="CJ31" s="412"/>
      <c r="CK31" s="412"/>
    </row>
    <row r="32" spans="1:89" ht="15">
      <c r="A32" s="1070">
        <v>18</v>
      </c>
      <c r="B32" s="1072" t="s">
        <v>279</v>
      </c>
      <c r="C32" s="432">
        <f>IFERROR(H32*'Energy &amp; GHG'!$X$17,"-")</f>
        <v>2.5923966442445772</v>
      </c>
      <c r="D32" s="433">
        <f>IFERROR(H32*'Energy &amp; GHG'!$Y$17,"-")</f>
        <v>482.6795656664903</v>
      </c>
      <c r="E32" s="434">
        <f>IFERROR(H32*'Energy &amp; GHG'!$Z$17,"-")</f>
        <v>4.7280376892651095</v>
      </c>
      <c r="F32" s="435" t="str">
        <f>IF(SUMIF(Processwise_energy_distribution!$B$15:$B$68,$B32,Processwise_energy_distribution!F$15:F$69)=0,"-",SUMIF(Processwise_energy_distribution!$B$15:$B$68,$B32,Processwise_energy_distribution!F$15:F$69))</f>
        <v>-</v>
      </c>
      <c r="G32" s="435" t="str">
        <f>IF(SUMIF(Processwise_energy_distribution!$B$15:$B$68,$B32,Processwise_energy_distribution!G$15:G$69)=0,"-",SUMIF(Processwise_energy_distribution!$B$15:$B$68,$B32,Processwise_energy_distribution!G$15:G$69))</f>
        <v>-</v>
      </c>
      <c r="H32" s="436">
        <f>IF(SUMIF(Processwise_energy_distribution!$B$15:$B$68,$B32,Processwise_energy_distribution!H$15:H$69)=0,"-",SUMIF(Processwise_energy_distribution!$B$15:$B$68,$B32,Processwise_energy_distribution!H$15:H$69))</f>
        <v>490</v>
      </c>
      <c r="I32" s="432">
        <f>IFERROR(N32*'Energy &amp; GHG'!$X$18,"-")</f>
        <v>15.880986460802026</v>
      </c>
      <c r="J32" s="433">
        <f>IFERROR(N32*'Energy &amp; GHG'!$Y$18,"-")</f>
        <v>450.95384470985761</v>
      </c>
      <c r="K32" s="434">
        <f>IFERROR(N32*'Energy &amp; GHG'!$Z$18,"-")</f>
        <v>3.1651688293404039</v>
      </c>
      <c r="L32" s="435" t="str">
        <f>IF(SUMIF(Processwise_energy_distribution!$B$15:$B$68,$B32,Processwise_energy_distribution!L$15:L$69)=0,"-",SUMIF(Processwise_energy_distribution!$B$15:$B$68,$B32,Processwise_energy_distribution!L$15:L$69))</f>
        <v>-</v>
      </c>
      <c r="M32" s="435" t="str">
        <f>IF(SUMIF(Processwise_energy_distribution!$B$15:$B$68,$B32,Processwise_energy_distribution!M$15:M$69)=0,"-",SUMIF(Processwise_energy_distribution!$B$15:$B$68,$B32,Processwise_energy_distribution!M$15:M$69))</f>
        <v>-</v>
      </c>
      <c r="N32" s="436">
        <f>IF(SUMIF(Processwise_energy_distribution!$B$15:$B$68,$B32,Processwise_energy_distribution!N$15:N$69)=0,"-",SUMIF(Processwise_energy_distribution!$B$15:$B$68,$B32,Processwise_energy_distribution!N$15:N$69))</f>
        <v>470</v>
      </c>
      <c r="O32" s="432">
        <f>IFERROR(T32*'Energy &amp; GHG'!$X$19,"-")</f>
        <v>3.0842127529555552</v>
      </c>
      <c r="P32" s="433">
        <f>IFERROR(T32*'Energy &amp; GHG'!$Y$19,"-")</f>
        <v>464.62913953980308</v>
      </c>
      <c r="Q32" s="434">
        <f>IFERROR(T32*'Energy &amp; GHG'!$Z$19,"-")</f>
        <v>2.2866477072414035</v>
      </c>
      <c r="R32" s="435" t="str">
        <f>IF(SUMIF(Processwise_energy_distribution!$B$15:$B$68,$B32,Processwise_energy_distribution!R$15:R$69)=0,"-",SUMIF(Processwise_energy_distribution!$B$15:$B$68,$B32,Processwise_energy_distribution!R$15:R$69))</f>
        <v>-</v>
      </c>
      <c r="S32" s="435" t="str">
        <f>IF(SUMIF(Processwise_energy_distribution!$B$15:$B$68,$B32,Processwise_energy_distribution!S$15:S$69)=0,"-",SUMIF(Processwise_energy_distribution!$B$15:$B$68,$B32,Processwise_energy_distribution!S$15:S$69))</f>
        <v>-</v>
      </c>
      <c r="T32" s="436">
        <f>IF(SUMIF(Processwise_energy_distribution!$B$15:$B$68,$B32,Processwise_energy_distribution!T$15:T$69)=0,"-",SUMIF(Processwise_energy_distribution!$B$15:$B$68,$B32,Processwise_energy_distribution!T$15:T$69))</f>
        <v>470</v>
      </c>
      <c r="U32" s="432">
        <f>IFERROR(Z32*'Energy &amp; GHG'!$X$20,"-")</f>
        <v>38.187103594080334</v>
      </c>
      <c r="V32" s="433">
        <f>IFERROR(Z32*'Energy &amp; GHG'!$Y$20,"-")</f>
        <v>388.45137420718817</v>
      </c>
      <c r="W32" s="434">
        <f>IFERROR(Z32*'Energy &amp; GHG'!$Z$20,"-")</f>
        <v>3.3615221987315009</v>
      </c>
      <c r="X32" s="435" t="str">
        <f>IF(SUMIF(Processwise_energy_distribution!$B$15:$B$68,$B32,Processwise_energy_distribution!X$15:X$69)=0,"-",SUMIF(Processwise_energy_distribution!$B$15:$B$68,$B32,Processwise_energy_distribution!X$15:X$69))</f>
        <v>-</v>
      </c>
      <c r="Y32" s="435" t="str">
        <f>IF(SUMIF(Processwise_energy_distribution!$B$15:$B$68,$B32,Processwise_energy_distribution!Y$15:Y$69)=0,"-",SUMIF(Processwise_energy_distribution!$B$15:$B$68,$B32,Processwise_energy_distribution!Y$15:Y$69))</f>
        <v>-</v>
      </c>
      <c r="Z32" s="436">
        <f>IF(SUMIF(Processwise_energy_distribution!$B$15:$B$68,$B32,Processwise_energy_distribution!Z$15:Z$69)=0,"-",SUMIF(Processwise_energy_distribution!$B$15:$B$68,$B32,Processwise_energy_distribution!Z$15:Z$69))</f>
        <v>430</v>
      </c>
      <c r="AA32" s="432">
        <f>IFERROR(AF32*'Energy &amp; GHG'!$X$21,"-")</f>
        <v>27.960761493058445</v>
      </c>
      <c r="AB32" s="433">
        <f>IFERROR(AF32*'Energy &amp; GHG'!$Y$21,"-")</f>
        <v>365.42189708205171</v>
      </c>
      <c r="AC32" s="434">
        <f>IFERROR(AF32*'Energy &amp; GHG'!$Z$21,"-")</f>
        <v>6.6173414248898501</v>
      </c>
      <c r="AD32" s="435" t="str">
        <f>IF(SUMIF(Processwise_energy_distribution!$B$15:$B$68,$B32,Processwise_energy_distribution!AD$15:AD$69)=0,"-",SUMIF(Processwise_energy_distribution!$B$15:$B$68,$B32,Processwise_energy_distribution!AD$15:AD$69))</f>
        <v>-</v>
      </c>
      <c r="AE32" s="435" t="str">
        <f>IF(SUMIF(Processwise_energy_distribution!$B$15:$B$68,$B32,Processwise_energy_distribution!AE$15:AE$69)=0,"-",SUMIF(Processwise_energy_distribution!$B$15:$B$68,$B32,Processwise_energy_distribution!AE$15:AE$69))</f>
        <v>-</v>
      </c>
      <c r="AF32" s="436">
        <f>IF(SUMIF(Processwise_energy_distribution!$B$15:$B$68,$B32,Processwise_energy_distribution!AF$15:AF$69)=0,"-",SUMIF(Processwise_energy_distribution!$B$15:$B$68,$B32,Processwise_energy_distribution!AF$15:AF$69))</f>
        <v>400</v>
      </c>
      <c r="AG32" s="432">
        <f>IFERROR(AL32*'Energy &amp; GHG'!$X$22,"-")</f>
        <v>22.239529248875041</v>
      </c>
      <c r="AH32" s="433">
        <f>IFERROR(AL32*'Energy &amp; GHG'!$Y$22,"-")</f>
        <v>367.77431637244723</v>
      </c>
      <c r="AI32" s="434">
        <f>IFERROR(AL32*'Energy &amp; GHG'!$Z$22,"-")</f>
        <v>9.9861543786777425</v>
      </c>
      <c r="AJ32" s="435" t="str">
        <f>IF(SUMIF(Processwise_energy_distribution!$B$15:$B$68,$B32,Processwise_energy_distribution!AJ$15:AJ$69)=0,"-",SUMIF(Processwise_energy_distribution!$B$15:$B$68,$B32,Processwise_energy_distribution!AJ$15:AJ$69))</f>
        <v>-</v>
      </c>
      <c r="AK32" s="435" t="str">
        <f>IF(SUMIF(Processwise_energy_distribution!$B$15:$B$68,$B32,Processwise_energy_distribution!AK$15:AK$69)=0,"-",SUMIF(Processwise_energy_distribution!$B$15:$B$68,$B32,Processwise_energy_distribution!AK$15:AK$69))</f>
        <v>-</v>
      </c>
      <c r="AL32" s="436">
        <f>IF(SUMIF(Processwise_energy_distribution!$B$15:$B$68,$B32,Processwise_energy_distribution!AL$15:AL$69)=0,"-",SUMIF(Processwise_energy_distribution!$B$15:$B$68,$B32,Processwise_energy_distribution!AL$15:AL$69))</f>
        <v>400</v>
      </c>
      <c r="AM32" s="432">
        <f>IFERROR(AR32*'Energy &amp; GHG'!$X$23,"-")</f>
        <v>34.741681349616215</v>
      </c>
      <c r="AN32" s="433">
        <f>IFERROR(AR32*'Energy &amp; GHG'!$Y$23,"-")</f>
        <v>357.82975879458047</v>
      </c>
      <c r="AO32" s="434">
        <f>IFERROR(AR32*'Energy &amp; GHG'!$Z$23,"-")</f>
        <v>7.428559855803309</v>
      </c>
      <c r="AP32" s="435" t="str">
        <f>IF(SUMIF(Processwise_energy_distribution!$B$15:$B$68,$B32,Processwise_energy_distribution!AP$15:AP$69)=0,"-",SUMIF(Processwise_energy_distribution!$B$15:$B$68,$B32,Processwise_energy_distribution!AP$15:AP$69))</f>
        <v>-</v>
      </c>
      <c r="AQ32" s="435" t="str">
        <f>IF(SUMIF(Processwise_energy_distribution!$B$15:$B$68,$B32,Processwise_energy_distribution!AQ$15:AQ$69)=0,"-",SUMIF(Processwise_energy_distribution!$B$15:$B$68,$B32,Processwise_energy_distribution!AQ$15:AQ$69))</f>
        <v>-</v>
      </c>
      <c r="AR32" s="436">
        <f>IF(SUMIF(Processwise_energy_distribution!$B$15:$B$68,$B32,Processwise_energy_distribution!AR$15:AR$69)=0,"-",SUMIF(Processwise_energy_distribution!$B$15:$B$68,$B32,Processwise_energy_distribution!AR$15:AR$69))</f>
        <v>400</v>
      </c>
      <c r="AS32" s="432">
        <f>IFERROR(AX32*'Energy &amp; GHG'!$X$24,"-")</f>
        <v>9.0200501253132828</v>
      </c>
      <c r="AT32" s="433">
        <f>IFERROR(AX32*'Energy &amp; GHG'!$Y$24,"-")</f>
        <v>376.8613199665831</v>
      </c>
      <c r="AU32" s="434">
        <f>IFERROR(AX32*'Energy &amp; GHG'!$Z$24,"-")</f>
        <v>14.118629908103591</v>
      </c>
      <c r="AV32" s="435" t="str">
        <f>IF(SUMIF(Processwise_energy_distribution!$B$15:$B$68,$B32,Processwise_energy_distribution!AV$15:AV$69)=0,"-",SUMIF(Processwise_energy_distribution!$B$15:$B$68,$B32,Processwise_energy_distribution!AV$15:AV$69))</f>
        <v>-</v>
      </c>
      <c r="AW32" s="435" t="str">
        <f>IF(SUMIF(Processwise_energy_distribution!$B$15:$B$68,$B32,Processwise_energy_distribution!AW$15:AW$69)=0,"-",SUMIF(Processwise_energy_distribution!$B$15:$B$68,$B32,Processwise_energy_distribution!AW$15:AW$69))</f>
        <v>-</v>
      </c>
      <c r="AX32" s="436">
        <f>IF(SUMIF(Processwise_energy_distribution!$B$15:$B$68,$B32,Processwise_energy_distribution!AX$15:AX$69)=0,"-",SUMIF(Processwise_energy_distribution!$B$15:$B$68,$B32,Processwise_energy_distribution!AX$15:AX$69))</f>
        <v>400</v>
      </c>
      <c r="AY32" s="432" t="str">
        <f>IFERROR(BD32*'Energy &amp; GHG'!$X$25,"-")</f>
        <v>-</v>
      </c>
      <c r="AZ32" s="433" t="str">
        <f>IFERROR(BD32*'Energy &amp; GHG'!$Y$25,"-")</f>
        <v>-</v>
      </c>
      <c r="BA32" s="434" t="str">
        <f>IFERROR(BD32*'Energy &amp; GHG'!$Z$25,"-")</f>
        <v>-</v>
      </c>
      <c r="BB32" s="435" t="str">
        <f>IF(SUMIF(Processwise_energy_distribution!$B$15:$B$68,$B32,Processwise_energy_distribution!BB$15:BB$69)=0,"-",SUMIF(Processwise_energy_distribution!$B$15:$B$68,$B32,Processwise_energy_distribution!BB$15:BB$69))</f>
        <v>-</v>
      </c>
      <c r="BC32" s="435" t="str">
        <f>IF(SUMIF(Processwise_energy_distribution!$B$15:$B$68,$B32,Processwise_energy_distribution!BC$15:BC$69)=0,"-",SUMIF(Processwise_energy_distribution!$B$15:$B$68,$B32,Processwise_energy_distribution!BC$15:BC$69))</f>
        <v>-</v>
      </c>
      <c r="BD32" s="436" t="str">
        <f>IF(SUMIF(Processwise_energy_distribution!$B$15:$B$68,$B32,Processwise_energy_distribution!BD$15:BD$69)=0,"-",SUMIF(Processwise_energy_distribution!$B$15:$B$68,$B32,Processwise_energy_distribution!BD$15:BD$69))</f>
        <v>-</v>
      </c>
      <c r="BE32" s="432" t="str">
        <f>IFERROR(BJ32*'Energy &amp; GHG'!$X$26,"-")</f>
        <v>-</v>
      </c>
      <c r="BF32" s="433" t="str">
        <f>IFERROR(BJ32*'Energy &amp; GHG'!$Y$26,"-")</f>
        <v>-</v>
      </c>
      <c r="BG32" s="434" t="str">
        <f>IFERROR(BJ32*'Energy &amp; GHG'!$Z$26,"-")</f>
        <v>-</v>
      </c>
      <c r="BH32" s="435" t="str">
        <f>IF(SUMIF(Processwise_energy_distribution!$B$15:$B$68,$B32,Processwise_energy_distribution!BH$15:BH$69)=0,"-",SUMIF(Processwise_energy_distribution!$B$15:$B$68,$B32,Processwise_energy_distribution!BH$15:BH$69))</f>
        <v>-</v>
      </c>
      <c r="BI32" s="435" t="str">
        <f>IF(SUMIF(Processwise_energy_distribution!$B$15:$B$68,$B32,Processwise_energy_distribution!BI$15:BI$69)=0,"-",SUMIF(Processwise_energy_distribution!$B$15:$B$68,$B32,Processwise_energy_distribution!BI$15:BI$69))</f>
        <v>-</v>
      </c>
      <c r="BJ32" s="436" t="str">
        <f>IF(SUMIF(Processwise_energy_distribution!$B$15:$B$68,$B32,Processwise_energy_distribution!BJ$15:BJ$69)=0,"-",SUMIF(Processwise_energy_distribution!$B$15:$B$68,$B32,Processwise_energy_distribution!BJ$15:BJ$69))</f>
        <v>-</v>
      </c>
      <c r="BK32" s="432" t="str">
        <f>IFERROR(BP32*'Energy &amp; GHG'!$X$27,"-")</f>
        <v>-</v>
      </c>
      <c r="BL32" s="433" t="str">
        <f>IFERROR(BP32*'Energy &amp; GHG'!$Y$27,"-")</f>
        <v>-</v>
      </c>
      <c r="BM32" s="434" t="str">
        <f>IFERROR(BP32*'Energy &amp; GHG'!$Z$27,"-")</f>
        <v>-</v>
      </c>
      <c r="BN32" s="435" t="str">
        <f>IF(SUMIF(Processwise_energy_distribution!$B$15:$B$68,$B32,Processwise_energy_distribution!BN$15:BN$69)=0,"-",SUMIF(Processwise_energy_distribution!$B$15:$B$68,$B32,Processwise_energy_distribution!BN$15:BN$69))</f>
        <v>-</v>
      </c>
      <c r="BO32" s="435" t="str">
        <f>IF(SUMIF(Processwise_energy_distribution!$B$15:$B$68,$B32,Processwise_energy_distribution!BO$15:BO$69)=0,"-",SUMIF(Processwise_energy_distribution!$B$15:$B$68,$B32,Processwise_energy_distribution!BO$15:BO$69))</f>
        <v>-</v>
      </c>
      <c r="BP32" s="436" t="str">
        <f>IF(SUMIF(Processwise_energy_distribution!$B$15:$B$68,$B32,Processwise_energy_distribution!BP$15:BP$69)=0,"-",SUMIF(Processwise_energy_distribution!$B$15:$B$68,$B32,Processwise_energy_distribution!BP$15:BP$69))</f>
        <v>-</v>
      </c>
      <c r="BQ32" s="432" t="str">
        <f>IFERROR(BV32*'Energy &amp; GHG'!$X$28,"-")</f>
        <v>-</v>
      </c>
      <c r="BR32" s="433" t="str">
        <f>IFERROR(BV32*'Energy &amp; GHG'!$Y$28,"-")</f>
        <v>-</v>
      </c>
      <c r="BS32" s="434" t="str">
        <f>IFERROR(BV32*'Energy &amp; GHG'!$Z$28,"-")</f>
        <v>-</v>
      </c>
      <c r="BT32" s="435" t="str">
        <f>IF(SUMIF(Processwise_energy_distribution!$B$15:$B$68,$B32,Processwise_energy_distribution!BT$15:BT$69)=0,"-",SUMIF(Processwise_energy_distribution!$B$15:$B$68,$B32,Processwise_energy_distribution!BT$15:BT$69))</f>
        <v>-</v>
      </c>
      <c r="BU32" s="435" t="str">
        <f>IF(SUMIF(Processwise_energy_distribution!$B$15:$B$68,$B32,Processwise_energy_distribution!BU$15:BU$69)=0,"-",SUMIF(Processwise_energy_distribution!$B$15:$B$68,$B32,Processwise_energy_distribution!BU$15:BU$69))</f>
        <v>-</v>
      </c>
      <c r="BV32" s="436" t="str">
        <f>IF(SUMIF(Processwise_energy_distribution!$B$15:$B$68,$B32,Processwise_energy_distribution!BV$15:BV$69)=0,"-",SUMIF(Processwise_energy_distribution!$B$15:$B$68,$B32,Processwise_energy_distribution!BV$15:BV$69))</f>
        <v>-</v>
      </c>
      <c r="BW32" s="438">
        <f t="shared" ref="BW32:CA32" si="22">IF(SUM(C32,I32,O32,U32,AA32,AG32,AM32,AS32,AY32,BE32,BK32,BQ32)=0,"-",SUM(C32,I32,O32,U32,AA32,AG32,AM32,AS32,AY32,BE32,BK32,BQ32))</f>
        <v>153.70672166894548</v>
      </c>
      <c r="BX32" s="433">
        <f t="shared" si="22"/>
        <v>3254.6012163390014</v>
      </c>
      <c r="BY32" s="434">
        <f t="shared" si="22"/>
        <v>51.692061992052913</v>
      </c>
      <c r="BZ32" s="439" t="str">
        <f t="shared" si="22"/>
        <v>-</v>
      </c>
      <c r="CA32" s="440" t="str">
        <f t="shared" si="22"/>
        <v>-</v>
      </c>
      <c r="CB32" s="441">
        <f t="shared" si="1"/>
        <v>1.4597429693316215E-3</v>
      </c>
      <c r="CC32" s="442">
        <f t="shared" si="2"/>
        <v>1.5741649847706939E-3</v>
      </c>
      <c r="CD32" s="443">
        <f t="shared" si="3"/>
        <v>1.4217017439703272E-3</v>
      </c>
      <c r="CE32" s="444" t="str">
        <f t="shared" si="4"/>
        <v>-</v>
      </c>
      <c r="CF32" s="445" t="str">
        <f t="shared" si="5"/>
        <v>-</v>
      </c>
      <c r="CG32" s="412"/>
      <c r="CH32" s="412"/>
      <c r="CI32" s="412"/>
      <c r="CJ32" s="412"/>
      <c r="CK32" s="412"/>
    </row>
    <row r="33" spans="1:89" ht="15">
      <c r="A33" s="1066">
        <v>19</v>
      </c>
      <c r="B33" s="1072" t="s">
        <v>280</v>
      </c>
      <c r="C33" s="432">
        <f>IFERROR(H33*'Energy &amp; GHG'!$X$17,"-")</f>
        <v>2.0633361046028265</v>
      </c>
      <c r="D33" s="433">
        <f>IFERROR(H33*'Energy &amp; GHG'!$Y$17,"-")</f>
        <v>384.1735318570025</v>
      </c>
      <c r="E33" s="434">
        <f>IFERROR(H33*'Energy &amp; GHG'!$Z$17,"-")</f>
        <v>3.7631320383946791</v>
      </c>
      <c r="F33" s="435" t="str">
        <f>IF(SUMIF(Processwise_energy_distribution!$B$15:$B$68,$B33,Processwise_energy_distribution!F$15:F$69)=0,"-",SUMIF(Processwise_energy_distribution!$B$15:$B$68,$B33,Processwise_energy_distribution!F$15:F$69))</f>
        <v>-</v>
      </c>
      <c r="G33" s="435" t="str">
        <f>IF(SUMIF(Processwise_energy_distribution!$B$15:$B$68,$B33,Processwise_energy_distribution!G$15:G$69)=0,"-",SUMIF(Processwise_energy_distribution!$B$15:$B$68,$B33,Processwise_energy_distribution!G$15:G$69))</f>
        <v>-</v>
      </c>
      <c r="H33" s="436">
        <f>IF(SUMIF(Processwise_energy_distribution!$B$15:$B$68,$B33,Processwise_energy_distribution!H$15:H$69)=0,"-",SUMIF(Processwise_energy_distribution!$B$15:$B$68,$B33,Processwise_energy_distribution!H$15:H$69))</f>
        <v>390</v>
      </c>
      <c r="I33" s="432">
        <f>IFERROR(N33*'Energy &amp; GHG'!$X$18,"-")</f>
        <v>12.164159842316446</v>
      </c>
      <c r="J33" s="433">
        <f>IFERROR(N33*'Energy &amp; GHG'!$Y$18,"-")</f>
        <v>345.4114555224441</v>
      </c>
      <c r="K33" s="434">
        <f>IFERROR(N33*'Energy &amp; GHG'!$Z$18,"-")</f>
        <v>2.4243846352394582</v>
      </c>
      <c r="L33" s="435" t="str">
        <f>IF(SUMIF(Processwise_energy_distribution!$B$15:$B$68,$B33,Processwise_energy_distribution!L$15:L$69)=0,"-",SUMIF(Processwise_energy_distribution!$B$15:$B$68,$B33,Processwise_energy_distribution!L$15:L$69))</f>
        <v>-</v>
      </c>
      <c r="M33" s="435" t="str">
        <f>IF(SUMIF(Processwise_energy_distribution!$B$15:$B$68,$B33,Processwise_energy_distribution!M$15:M$69)=0,"-",SUMIF(Processwise_energy_distribution!$B$15:$B$68,$B33,Processwise_energy_distribution!M$15:M$69))</f>
        <v>-</v>
      </c>
      <c r="N33" s="436">
        <f>IF(SUMIF(Processwise_energy_distribution!$B$15:$B$68,$B33,Processwise_energy_distribution!N$15:N$69)=0,"-",SUMIF(Processwise_energy_distribution!$B$15:$B$68,$B33,Processwise_energy_distribution!N$15:N$69))</f>
        <v>360</v>
      </c>
      <c r="O33" s="432">
        <f>IFERROR(T33*'Energy &amp; GHG'!$X$19,"-")</f>
        <v>2.3623757256680848</v>
      </c>
      <c r="P33" s="433">
        <f>IFERROR(T33*'Energy &amp; GHG'!$Y$19,"-")</f>
        <v>355.88614943474278</v>
      </c>
      <c r="Q33" s="434">
        <f>IFERROR(T33*'Energy &amp; GHG'!$Z$19,"-")</f>
        <v>1.7514748395891602</v>
      </c>
      <c r="R33" s="435" t="str">
        <f>IF(SUMIF(Processwise_energy_distribution!$B$15:$B$68,$B33,Processwise_energy_distribution!R$15:R$69)=0,"-",SUMIF(Processwise_energy_distribution!$B$15:$B$68,$B33,Processwise_energy_distribution!R$15:R$69))</f>
        <v>-</v>
      </c>
      <c r="S33" s="435" t="str">
        <f>IF(SUMIF(Processwise_energy_distribution!$B$15:$B$68,$B33,Processwise_energy_distribution!S$15:S$69)=0,"-",SUMIF(Processwise_energy_distribution!$B$15:$B$68,$B33,Processwise_energy_distribution!S$15:S$69))</f>
        <v>-</v>
      </c>
      <c r="T33" s="436">
        <f>IF(SUMIF(Processwise_energy_distribution!$B$15:$B$68,$B33,Processwise_energy_distribution!T$15:T$69)=0,"-",SUMIF(Processwise_energy_distribution!$B$15:$B$68,$B33,Processwise_energy_distribution!T$15:T$69))</f>
        <v>360</v>
      </c>
      <c r="U33" s="432">
        <f>IFERROR(Z33*'Energy &amp; GHG'!$X$20,"-")</f>
        <v>30.194454004621662</v>
      </c>
      <c r="V33" s="433">
        <f>IFERROR(Z33*'Energy &amp; GHG'!$Y$20,"-")</f>
        <v>307.14759821033482</v>
      </c>
      <c r="W33" s="434">
        <f>IFERROR(Z33*'Energy &amp; GHG'!$Z$20,"-")</f>
        <v>2.6579477850435125</v>
      </c>
      <c r="X33" s="435" t="str">
        <f>IF(SUMIF(Processwise_energy_distribution!$B$15:$B$68,$B33,Processwise_energy_distribution!X$15:X$69)=0,"-",SUMIF(Processwise_energy_distribution!$B$15:$B$68,$B33,Processwise_energy_distribution!X$15:X$69))</f>
        <v>-</v>
      </c>
      <c r="Y33" s="435" t="str">
        <f>IF(SUMIF(Processwise_energy_distribution!$B$15:$B$68,$B33,Processwise_energy_distribution!Y$15:Y$69)=0,"-",SUMIF(Processwise_energy_distribution!$B$15:$B$68,$B33,Processwise_energy_distribution!Y$15:Y$69))</f>
        <v>-</v>
      </c>
      <c r="Z33" s="436">
        <f>IF(SUMIF(Processwise_energy_distribution!$B$15:$B$68,$B33,Processwise_energy_distribution!Z$15:Z$69)=0,"-",SUMIF(Processwise_energy_distribution!$B$15:$B$68,$B33,Processwise_energy_distribution!Z$15:Z$69))</f>
        <v>340</v>
      </c>
      <c r="AA33" s="432">
        <f>IFERROR(AF33*'Energy &amp; GHG'!$X$21,"-")</f>
        <v>15.378418821182144</v>
      </c>
      <c r="AB33" s="433">
        <f>IFERROR(AF33*'Energy &amp; GHG'!$Y$21,"-")</f>
        <v>200.98204339512844</v>
      </c>
      <c r="AC33" s="434">
        <f>IFERROR(AF33*'Energy &amp; GHG'!$Z$21,"-")</f>
        <v>3.6395377836894176</v>
      </c>
      <c r="AD33" s="435" t="str">
        <f>IF(SUMIF(Processwise_energy_distribution!$B$15:$B$68,$B33,Processwise_energy_distribution!AD$15:AD$69)=0,"-",SUMIF(Processwise_energy_distribution!$B$15:$B$68,$B33,Processwise_energy_distribution!AD$15:AD$69))</f>
        <v>-</v>
      </c>
      <c r="AE33" s="435" t="str">
        <f>IF(SUMIF(Processwise_energy_distribution!$B$15:$B$68,$B33,Processwise_energy_distribution!AE$15:AE$69)=0,"-",SUMIF(Processwise_energy_distribution!$B$15:$B$68,$B33,Processwise_energy_distribution!AE$15:AE$69))</f>
        <v>-</v>
      </c>
      <c r="AF33" s="436">
        <f>IF(SUMIF(Processwise_energy_distribution!$B$15:$B$68,$B33,Processwise_energy_distribution!AF$15:AF$69)=0,"-",SUMIF(Processwise_energy_distribution!$B$15:$B$68,$B33,Processwise_energy_distribution!AF$15:AF$69))</f>
        <v>220</v>
      </c>
      <c r="AG33" s="432">
        <f>IFERROR(AL33*'Energy &amp; GHG'!$X$22,"-")</f>
        <v>12.231741086881273</v>
      </c>
      <c r="AH33" s="433">
        <f>IFERROR(AL33*'Energy &amp; GHG'!$Y$22,"-")</f>
        <v>202.27587400484597</v>
      </c>
      <c r="AI33" s="434">
        <f>IFERROR(AL33*'Energy &amp; GHG'!$Z$22,"-")</f>
        <v>5.4923849082727587</v>
      </c>
      <c r="AJ33" s="435" t="str">
        <f>IF(SUMIF(Processwise_energy_distribution!$B$15:$B$68,$B33,Processwise_energy_distribution!AJ$15:AJ$69)=0,"-",SUMIF(Processwise_energy_distribution!$B$15:$B$68,$B33,Processwise_energy_distribution!AJ$15:AJ$69))</f>
        <v>-</v>
      </c>
      <c r="AK33" s="435" t="str">
        <f>IF(SUMIF(Processwise_energy_distribution!$B$15:$B$68,$B33,Processwise_energy_distribution!AK$15:AK$69)=0,"-",SUMIF(Processwise_energy_distribution!$B$15:$B$68,$B33,Processwise_energy_distribution!AK$15:AK$69))</f>
        <v>-</v>
      </c>
      <c r="AL33" s="436">
        <f>IF(SUMIF(Processwise_energy_distribution!$B$15:$B$68,$B33,Processwise_energy_distribution!AL$15:AL$69)=0,"-",SUMIF(Processwise_energy_distribution!$B$15:$B$68,$B33,Processwise_energy_distribution!AL$15:AL$69))</f>
        <v>220</v>
      </c>
      <c r="AM33" s="432">
        <f>IFERROR(AR33*'Energy &amp; GHG'!$X$23,"-")</f>
        <v>19.107924742288919</v>
      </c>
      <c r="AN33" s="433">
        <f>IFERROR(AR33*'Energy &amp; GHG'!$Y$23,"-")</f>
        <v>196.80636733701925</v>
      </c>
      <c r="AO33" s="434">
        <f>IFERROR(AR33*'Energy &amp; GHG'!$Z$23,"-")</f>
        <v>4.0857079206918199</v>
      </c>
      <c r="AP33" s="435" t="str">
        <f>IF(SUMIF(Processwise_energy_distribution!$B$15:$B$68,$B33,Processwise_energy_distribution!AP$15:AP$69)=0,"-",SUMIF(Processwise_energy_distribution!$B$15:$B$68,$B33,Processwise_energy_distribution!AP$15:AP$69))</f>
        <v>-</v>
      </c>
      <c r="AQ33" s="435" t="str">
        <f>IF(SUMIF(Processwise_energy_distribution!$B$15:$B$68,$B33,Processwise_energy_distribution!AQ$15:AQ$69)=0,"-",SUMIF(Processwise_energy_distribution!$B$15:$B$68,$B33,Processwise_energy_distribution!AQ$15:AQ$69))</f>
        <v>-</v>
      </c>
      <c r="AR33" s="436">
        <f>IF(SUMIF(Processwise_energy_distribution!$B$15:$B$68,$B33,Processwise_energy_distribution!AR$15:AR$69)=0,"-",SUMIF(Processwise_energy_distribution!$B$15:$B$68,$B33,Processwise_energy_distribution!AR$15:AR$69))</f>
        <v>220</v>
      </c>
      <c r="AS33" s="432">
        <f>IFERROR(AX33*'Energy &amp; GHG'!$X$24,"-")</f>
        <v>4.6904260651629075</v>
      </c>
      <c r="AT33" s="433">
        <f>IFERROR(AX33*'Energy &amp; GHG'!$Y$24,"-")</f>
        <v>195.96788638262322</v>
      </c>
      <c r="AU33" s="434">
        <f>IFERROR(AX33*'Energy &amp; GHG'!$Z$24,"-")</f>
        <v>7.3416875522138678</v>
      </c>
      <c r="AV33" s="435" t="str">
        <f>IF(SUMIF(Processwise_energy_distribution!$B$15:$B$68,$B33,Processwise_energy_distribution!AV$15:AV$69)=0,"-",SUMIF(Processwise_energy_distribution!$B$15:$B$68,$B33,Processwise_energy_distribution!AV$15:AV$69))</f>
        <v>-</v>
      </c>
      <c r="AW33" s="435" t="str">
        <f>IF(SUMIF(Processwise_energy_distribution!$B$15:$B$68,$B33,Processwise_energy_distribution!AW$15:AW$69)=0,"-",SUMIF(Processwise_energy_distribution!$B$15:$B$68,$B33,Processwise_energy_distribution!AW$15:AW$69))</f>
        <v>-</v>
      </c>
      <c r="AX33" s="436">
        <f>IF(SUMIF(Processwise_energy_distribution!$B$15:$B$68,$B33,Processwise_energy_distribution!AX$15:AX$69)=0,"-",SUMIF(Processwise_energy_distribution!$B$15:$B$68,$B33,Processwise_energy_distribution!AX$15:AX$69))</f>
        <v>208</v>
      </c>
      <c r="AY33" s="432" t="str">
        <f>IFERROR(BD33*'Energy &amp; GHG'!$X$25,"-")</f>
        <v>-</v>
      </c>
      <c r="AZ33" s="433" t="str">
        <f>IFERROR(BD33*'Energy &amp; GHG'!$Y$25,"-")</f>
        <v>-</v>
      </c>
      <c r="BA33" s="434" t="str">
        <f>IFERROR(BD33*'Energy &amp; GHG'!$Z$25,"-")</f>
        <v>-</v>
      </c>
      <c r="BB33" s="435" t="str">
        <f>IF(SUMIF(Processwise_energy_distribution!$B$15:$B$68,$B33,Processwise_energy_distribution!BB$15:BB$69)=0,"-",SUMIF(Processwise_energy_distribution!$B$15:$B$68,$B33,Processwise_energy_distribution!BB$15:BB$69))</f>
        <v>-</v>
      </c>
      <c r="BC33" s="435" t="str">
        <f>IF(SUMIF(Processwise_energy_distribution!$B$15:$B$68,$B33,Processwise_energy_distribution!BC$15:BC$69)=0,"-",SUMIF(Processwise_energy_distribution!$B$15:$B$68,$B33,Processwise_energy_distribution!BC$15:BC$69))</f>
        <v>-</v>
      </c>
      <c r="BD33" s="436" t="str">
        <f>IF(SUMIF(Processwise_energy_distribution!$B$15:$B$68,$B33,Processwise_energy_distribution!BD$15:BD$69)=0,"-",SUMIF(Processwise_energy_distribution!$B$15:$B$68,$B33,Processwise_energy_distribution!BD$15:BD$69))</f>
        <v>-</v>
      </c>
      <c r="BE33" s="432" t="str">
        <f>IFERROR(BJ33*'Energy &amp; GHG'!$X$26,"-")</f>
        <v>-</v>
      </c>
      <c r="BF33" s="433" t="str">
        <f>IFERROR(BJ33*'Energy &amp; GHG'!$Y$26,"-")</f>
        <v>-</v>
      </c>
      <c r="BG33" s="434" t="str">
        <f>IFERROR(BJ33*'Energy &amp; GHG'!$Z$26,"-")</f>
        <v>-</v>
      </c>
      <c r="BH33" s="435" t="str">
        <f>IF(SUMIF(Processwise_energy_distribution!$B$15:$B$68,$B33,Processwise_energy_distribution!BH$15:BH$69)=0,"-",SUMIF(Processwise_energy_distribution!$B$15:$B$68,$B33,Processwise_energy_distribution!BH$15:BH$69))</f>
        <v>-</v>
      </c>
      <c r="BI33" s="435" t="str">
        <f>IF(SUMIF(Processwise_energy_distribution!$B$15:$B$68,$B33,Processwise_energy_distribution!BI$15:BI$69)=0,"-",SUMIF(Processwise_energy_distribution!$B$15:$B$68,$B33,Processwise_energy_distribution!BI$15:BI$69))</f>
        <v>-</v>
      </c>
      <c r="BJ33" s="436" t="str">
        <f>IF(SUMIF(Processwise_energy_distribution!$B$15:$B$68,$B33,Processwise_energy_distribution!BJ$15:BJ$69)=0,"-",SUMIF(Processwise_energy_distribution!$B$15:$B$68,$B33,Processwise_energy_distribution!BJ$15:BJ$69))</f>
        <v>-</v>
      </c>
      <c r="BK33" s="432" t="str">
        <f>IFERROR(BP33*'Energy &amp; GHG'!$X$27,"-")</f>
        <v>-</v>
      </c>
      <c r="BL33" s="433" t="str">
        <f>IFERROR(BP33*'Energy &amp; GHG'!$Y$27,"-")</f>
        <v>-</v>
      </c>
      <c r="BM33" s="434" t="str">
        <f>IFERROR(BP33*'Energy &amp; GHG'!$Z$27,"-")</f>
        <v>-</v>
      </c>
      <c r="BN33" s="435" t="str">
        <f>IF(SUMIF(Processwise_energy_distribution!$B$15:$B$68,$B33,Processwise_energy_distribution!BN$15:BN$69)=0,"-",SUMIF(Processwise_energy_distribution!$B$15:$B$68,$B33,Processwise_energy_distribution!BN$15:BN$69))</f>
        <v>-</v>
      </c>
      <c r="BO33" s="435" t="str">
        <f>IF(SUMIF(Processwise_energy_distribution!$B$15:$B$68,$B33,Processwise_energy_distribution!BO$15:BO$69)=0,"-",SUMIF(Processwise_energy_distribution!$B$15:$B$68,$B33,Processwise_energy_distribution!BO$15:BO$69))</f>
        <v>-</v>
      </c>
      <c r="BP33" s="436" t="str">
        <f>IF(SUMIF(Processwise_energy_distribution!$B$15:$B$68,$B33,Processwise_energy_distribution!BP$15:BP$69)=0,"-",SUMIF(Processwise_energy_distribution!$B$15:$B$68,$B33,Processwise_energy_distribution!BP$15:BP$69))</f>
        <v>-</v>
      </c>
      <c r="BQ33" s="432" t="str">
        <f>IFERROR(BV33*'Energy &amp; GHG'!$X$28,"-")</f>
        <v>-</v>
      </c>
      <c r="BR33" s="433" t="str">
        <f>IFERROR(BV33*'Energy &amp; GHG'!$Y$28,"-")</f>
        <v>-</v>
      </c>
      <c r="BS33" s="434" t="str">
        <f>IFERROR(BV33*'Energy &amp; GHG'!$Z$28,"-")</f>
        <v>-</v>
      </c>
      <c r="BT33" s="435" t="str">
        <f>IF(SUMIF(Processwise_energy_distribution!$B$15:$B$68,$B33,Processwise_energy_distribution!BT$15:BT$69)=0,"-",SUMIF(Processwise_energy_distribution!$B$15:$B$68,$B33,Processwise_energy_distribution!BT$15:BT$69))</f>
        <v>-</v>
      </c>
      <c r="BU33" s="435" t="str">
        <f>IF(SUMIF(Processwise_energy_distribution!$B$15:$B$68,$B33,Processwise_energy_distribution!BU$15:BU$69)=0,"-",SUMIF(Processwise_energy_distribution!$B$15:$B$68,$B33,Processwise_energy_distribution!BU$15:BU$69))</f>
        <v>-</v>
      </c>
      <c r="BV33" s="436" t="str">
        <f>IF(SUMIF(Processwise_energy_distribution!$B$15:$B$68,$B33,Processwise_energy_distribution!BV$15:BV$69)=0,"-",SUMIF(Processwise_energy_distribution!$B$15:$B$68,$B33,Processwise_energy_distribution!BV$15:BV$69))</f>
        <v>-</v>
      </c>
      <c r="BW33" s="438">
        <f t="shared" ref="BW33:CA33" si="23">IF(SUM(C33,I33,O33,U33,AA33,AG33,AM33,AS33,AY33,BE33,BK33,BQ33)=0,"-",SUM(C33,I33,O33,U33,AA33,AG33,AM33,AS33,AY33,BE33,BK33,BQ33))</f>
        <v>98.19283639272426</v>
      </c>
      <c r="BX33" s="433">
        <f t="shared" si="23"/>
        <v>2188.6509061441411</v>
      </c>
      <c r="BY33" s="434">
        <f t="shared" si="23"/>
        <v>31.156257463134672</v>
      </c>
      <c r="BZ33" s="439" t="str">
        <f t="shared" si="23"/>
        <v>-</v>
      </c>
      <c r="CA33" s="440" t="str">
        <f t="shared" si="23"/>
        <v>-</v>
      </c>
      <c r="CB33" s="441">
        <f t="shared" si="1"/>
        <v>9.3253112815539754E-4</v>
      </c>
      <c r="CC33" s="442">
        <f t="shared" si="2"/>
        <v>1.0585928632492383E-3</v>
      </c>
      <c r="CD33" s="443">
        <f t="shared" si="3"/>
        <v>8.5689956763065369E-4</v>
      </c>
      <c r="CE33" s="444" t="str">
        <f t="shared" si="4"/>
        <v>-</v>
      </c>
      <c r="CF33" s="445" t="str">
        <f t="shared" si="5"/>
        <v>-</v>
      </c>
      <c r="CG33" s="412"/>
      <c r="CH33" s="412"/>
      <c r="CI33" s="412"/>
      <c r="CJ33" s="412"/>
      <c r="CK33" s="412"/>
    </row>
    <row r="34" spans="1:89" ht="15">
      <c r="A34" s="1070">
        <v>20</v>
      </c>
      <c r="B34" s="1072" t="s">
        <v>281</v>
      </c>
      <c r="C34" s="432">
        <f>IFERROR(H34*'Energy &amp; GHG'!$X$17,"-")</f>
        <v>6.2799486055475775</v>
      </c>
      <c r="D34" s="433">
        <f>IFERROR(H34*'Energy &amp; GHG'!$Y$17,"-")</f>
        <v>1169.2666213186203</v>
      </c>
      <c r="E34" s="434">
        <f>IFERROR(H34*'Energy &amp; GHG'!$Z$17,"-")</f>
        <v>11.45343007583201</v>
      </c>
      <c r="F34" s="435" t="str">
        <f>IF(SUMIF(Processwise_energy_distribution!$B$15:$B$68,$B34,Processwise_energy_distribution!F$15:F$69)=0,"-",SUMIF(Processwise_energy_distribution!$B$15:$B$68,$B34,Processwise_energy_distribution!F$15:F$69))</f>
        <v>-</v>
      </c>
      <c r="G34" s="435" t="str">
        <f>IF(SUMIF(Processwise_energy_distribution!$B$15:$B$68,$B34,Processwise_energy_distribution!G$15:G$69)=0,"-",SUMIF(Processwise_energy_distribution!$B$15:$B$68,$B34,Processwise_energy_distribution!G$15:G$69))</f>
        <v>-</v>
      </c>
      <c r="H34" s="436">
        <f>IF(SUMIF(Processwise_energy_distribution!$B$15:$B$68,$B34,Processwise_energy_distribution!H$15:H$69)=0,"-",SUMIF(Processwise_energy_distribution!$B$15:$B$68,$B34,Processwise_energy_distribution!H$15:H$69))</f>
        <v>1187</v>
      </c>
      <c r="I34" s="432">
        <f>IFERROR(N34*'Energy &amp; GHG'!$X$18,"-")</f>
        <v>70.41696975385409</v>
      </c>
      <c r="J34" s="433">
        <f>IFERROR(N34*'Energy &amp; GHG'!$Y$18,"-")</f>
        <v>1999.5485369688154</v>
      </c>
      <c r="K34" s="434">
        <f>IFERROR(N34*'Energy &amp; GHG'!$Z$18,"-")</f>
        <v>14.034493277330643</v>
      </c>
      <c r="L34" s="435" t="str">
        <f>IF(SUMIF(Processwise_energy_distribution!$B$15:$B$68,$B34,Processwise_energy_distribution!L$15:L$69)=0,"-",SUMIF(Processwise_energy_distribution!$B$15:$B$68,$B34,Processwise_energy_distribution!L$15:L$69))</f>
        <v>-</v>
      </c>
      <c r="M34" s="435" t="str">
        <f>IF(SUMIF(Processwise_energy_distribution!$B$15:$B$68,$B34,Processwise_energy_distribution!M$15:M$69)=0,"-",SUMIF(Processwise_energy_distribution!$B$15:$B$68,$B34,Processwise_energy_distribution!M$15:M$69))</f>
        <v>-</v>
      </c>
      <c r="N34" s="436">
        <f>IF(SUMIF(Processwise_energy_distribution!$B$15:$B$68,$B34,Processwise_energy_distribution!N$15:N$69)=0,"-",SUMIF(Processwise_energy_distribution!$B$15:$B$68,$B34,Processwise_energy_distribution!N$15:N$69))</f>
        <v>2084</v>
      </c>
      <c r="O34" s="432">
        <f>IFERROR(T34*'Energy &amp; GHG'!$X$19,"-")</f>
        <v>6.5621547935224571</v>
      </c>
      <c r="P34" s="433">
        <f>IFERROR(T34*'Energy &amp; GHG'!$Y$19,"-")</f>
        <v>988.5726373187299</v>
      </c>
      <c r="Q34" s="434">
        <f>IFERROR(T34*'Energy &amp; GHG'!$Z$19,"-")</f>
        <v>4.8652078877476672</v>
      </c>
      <c r="R34" s="435" t="str">
        <f>IF(SUMIF(Processwise_energy_distribution!$B$15:$B$68,$B34,Processwise_energy_distribution!R$15:R$69)=0,"-",SUMIF(Processwise_energy_distribution!$B$15:$B$68,$B34,Processwise_energy_distribution!R$15:R$69))</f>
        <v>-</v>
      </c>
      <c r="S34" s="435" t="str">
        <f>IF(SUMIF(Processwise_energy_distribution!$B$15:$B$68,$B34,Processwise_energy_distribution!S$15:S$69)=0,"-",SUMIF(Processwise_energy_distribution!$B$15:$B$68,$B34,Processwise_energy_distribution!S$15:S$69))</f>
        <v>-</v>
      </c>
      <c r="T34" s="436">
        <f>IF(SUMIF(Processwise_energy_distribution!$B$15:$B$68,$B34,Processwise_energy_distribution!T$15:T$69)=0,"-",SUMIF(Processwise_energy_distribution!$B$15:$B$68,$B34,Processwise_energy_distribution!T$15:T$69))</f>
        <v>1000</v>
      </c>
      <c r="U34" s="432">
        <f>IFERROR(Z34*'Energy &amp; GHG'!$X$20,"-")</f>
        <v>134.98697084419095</v>
      </c>
      <c r="V34" s="433">
        <f>IFERROR(Z34*'Energy &amp; GHG'!$Y$20,"-")</f>
        <v>1373.1304390579674</v>
      </c>
      <c r="W34" s="434">
        <f>IFERROR(Z34*'Energy &amp; GHG'!$Z$20,"-")</f>
        <v>11.882590097841584</v>
      </c>
      <c r="X34" s="435" t="str">
        <f>IF(SUMIF(Processwise_energy_distribution!$B$15:$B$68,$B34,Processwise_energy_distribution!X$15:X$69)=0,"-",SUMIF(Processwise_energy_distribution!$B$15:$B$68,$B34,Processwise_energy_distribution!X$15:X$69))</f>
        <v>-</v>
      </c>
      <c r="Y34" s="435" t="str">
        <f>IF(SUMIF(Processwise_energy_distribution!$B$15:$B$68,$B34,Processwise_energy_distribution!Y$15:Y$69)=0,"-",SUMIF(Processwise_energy_distribution!$B$15:$B$68,$B34,Processwise_energy_distribution!Y$15:Y$69))</f>
        <v>-</v>
      </c>
      <c r="Z34" s="436">
        <f>IF(SUMIF(Processwise_energy_distribution!$B$15:$B$68,$B34,Processwise_energy_distribution!Z$15:Z$69)=0,"-",SUMIF(Processwise_energy_distribution!$B$15:$B$68,$B34,Processwise_energy_distribution!Z$15:Z$69))</f>
        <v>1520</v>
      </c>
      <c r="AA34" s="432">
        <f>IFERROR(AF34*'Energy &amp; GHG'!$X$21,"-")</f>
        <v>64.309751434034425</v>
      </c>
      <c r="AB34" s="433">
        <f>IFERROR(AF34*'Energy &amp; GHG'!$Y$21,"-")</f>
        <v>840.47036328871889</v>
      </c>
      <c r="AC34" s="434">
        <f>IFERROR(AF34*'Energy &amp; GHG'!$Z$21,"-")</f>
        <v>15.219885277246656</v>
      </c>
      <c r="AD34" s="435" t="str">
        <f>IF(SUMIF(Processwise_energy_distribution!$B$15:$B$68,$B34,Processwise_energy_distribution!AD$15:AD$69)=0,"-",SUMIF(Processwise_energy_distribution!$B$15:$B$68,$B34,Processwise_energy_distribution!AD$15:AD$69))</f>
        <v>-</v>
      </c>
      <c r="AE34" s="435" t="str">
        <f>IF(SUMIF(Processwise_energy_distribution!$B$15:$B$68,$B34,Processwise_energy_distribution!AE$15:AE$69)=0,"-",SUMIF(Processwise_energy_distribution!$B$15:$B$68,$B34,Processwise_energy_distribution!AE$15:AE$69))</f>
        <v>-</v>
      </c>
      <c r="AF34" s="436">
        <f>IF(SUMIF(Processwise_energy_distribution!$B$15:$B$68,$B34,Processwise_energy_distribution!AF$15:AF$69)=0,"-",SUMIF(Processwise_energy_distribution!$B$15:$B$68,$B34,Processwise_energy_distribution!AF$15:AF$69))</f>
        <v>920</v>
      </c>
      <c r="AG34" s="432">
        <f>IFERROR(AL34*'Energy &amp; GHG'!$X$22,"-")</f>
        <v>51.150917272412599</v>
      </c>
      <c r="AH34" s="433">
        <f>IFERROR(AL34*'Energy &amp; GHG'!$Y$22,"-")</f>
        <v>845.88092765662861</v>
      </c>
      <c r="AI34" s="434">
        <f>IFERROR(AL34*'Energy &amp; GHG'!$Z$22,"-")</f>
        <v>22.968155070958808</v>
      </c>
      <c r="AJ34" s="435" t="str">
        <f>IF(SUMIF(Processwise_energy_distribution!$B$15:$B$68,$B34,Processwise_energy_distribution!AJ$15:AJ$69)=0,"-",SUMIF(Processwise_energy_distribution!$B$15:$B$68,$B34,Processwise_energy_distribution!AJ$15:AJ$69))</f>
        <v>-</v>
      </c>
      <c r="AK34" s="435" t="str">
        <f>IF(SUMIF(Processwise_energy_distribution!$B$15:$B$68,$B34,Processwise_energy_distribution!AK$15:AK$69)=0,"-",SUMIF(Processwise_energy_distribution!$B$15:$B$68,$B34,Processwise_energy_distribution!AK$15:AK$69))</f>
        <v>-</v>
      </c>
      <c r="AL34" s="436">
        <f>IF(SUMIF(Processwise_energy_distribution!$B$15:$B$68,$B34,Processwise_energy_distribution!AL$15:AL$69)=0,"-",SUMIF(Processwise_energy_distribution!$B$15:$B$68,$B34,Processwise_energy_distribution!AL$15:AL$69))</f>
        <v>920</v>
      </c>
      <c r="AM34" s="432">
        <f>IFERROR(AR34*'Energy &amp; GHG'!$X$23,"-")</f>
        <v>79.905867104117291</v>
      </c>
      <c r="AN34" s="433">
        <f>IFERROR(AR34*'Energy &amp; GHG'!$Y$23,"-")</f>
        <v>823.00844522753505</v>
      </c>
      <c r="AO34" s="434">
        <f>IFERROR(AR34*'Energy &amp; GHG'!$Z$23,"-")</f>
        <v>17.08568766834761</v>
      </c>
      <c r="AP34" s="435" t="str">
        <f>IF(SUMIF(Processwise_energy_distribution!$B$15:$B$68,$B34,Processwise_energy_distribution!AP$15:AP$69)=0,"-",SUMIF(Processwise_energy_distribution!$B$15:$B$68,$B34,Processwise_energy_distribution!AP$15:AP$69))</f>
        <v>-</v>
      </c>
      <c r="AQ34" s="435" t="str">
        <f>IF(SUMIF(Processwise_energy_distribution!$B$15:$B$68,$B34,Processwise_energy_distribution!AQ$15:AQ$69)=0,"-",SUMIF(Processwise_energy_distribution!$B$15:$B$68,$B34,Processwise_energy_distribution!AQ$15:AQ$69))</f>
        <v>-</v>
      </c>
      <c r="AR34" s="436">
        <f>IF(SUMIF(Processwise_energy_distribution!$B$15:$B$68,$B34,Processwise_energy_distribution!AR$15:AR$69)=0,"-",SUMIF(Processwise_energy_distribution!$B$15:$B$68,$B34,Processwise_energy_distribution!AR$15:AR$69))</f>
        <v>920</v>
      </c>
      <c r="AS34" s="432">
        <f>IFERROR(AX34*'Energy &amp; GHG'!$X$24,"-")</f>
        <v>38.290112781954889</v>
      </c>
      <c r="AT34" s="433">
        <f>IFERROR(AX34*'Energy &amp; GHG'!$Y$24,"-")</f>
        <v>1599.7763032581454</v>
      </c>
      <c r="AU34" s="434">
        <f>IFERROR(AX34*'Energy &amp; GHG'!$Z$24,"-")</f>
        <v>59.93358395989975</v>
      </c>
      <c r="AV34" s="435" t="str">
        <f>IF(SUMIF(Processwise_energy_distribution!$B$15:$B$68,$B34,Processwise_energy_distribution!AV$15:AV$69)=0,"-",SUMIF(Processwise_energy_distribution!$B$15:$B$68,$B34,Processwise_energy_distribution!AV$15:AV$69))</f>
        <v>-</v>
      </c>
      <c r="AW34" s="435" t="str">
        <f>IF(SUMIF(Processwise_energy_distribution!$B$15:$B$68,$B34,Processwise_energy_distribution!AW$15:AW$69)=0,"-",SUMIF(Processwise_energy_distribution!$B$15:$B$68,$B34,Processwise_energy_distribution!AW$15:AW$69))</f>
        <v>-</v>
      </c>
      <c r="AX34" s="436">
        <f>IF(SUMIF(Processwise_energy_distribution!$B$15:$B$68,$B34,Processwise_energy_distribution!AX$15:AX$69)=0,"-",SUMIF(Processwise_energy_distribution!$B$15:$B$68,$B34,Processwise_energy_distribution!AX$15:AX$69))</f>
        <v>1698</v>
      </c>
      <c r="AY34" s="432" t="str">
        <f>IFERROR(BD34*'Energy &amp; GHG'!$X$25,"-")</f>
        <v>-</v>
      </c>
      <c r="AZ34" s="433" t="str">
        <f>IFERROR(BD34*'Energy &amp; GHG'!$Y$25,"-")</f>
        <v>-</v>
      </c>
      <c r="BA34" s="434" t="str">
        <f>IFERROR(BD34*'Energy &amp; GHG'!$Z$25,"-")</f>
        <v>-</v>
      </c>
      <c r="BB34" s="435" t="str">
        <f>IF(SUMIF(Processwise_energy_distribution!$B$15:$B$68,$B34,Processwise_energy_distribution!BB$15:BB$69)=0,"-",SUMIF(Processwise_energy_distribution!$B$15:$B$68,$B34,Processwise_energy_distribution!BB$15:BB$69))</f>
        <v>-</v>
      </c>
      <c r="BC34" s="435" t="str">
        <f>IF(SUMIF(Processwise_energy_distribution!$B$15:$B$68,$B34,Processwise_energy_distribution!BC$15:BC$69)=0,"-",SUMIF(Processwise_energy_distribution!$B$15:$B$68,$B34,Processwise_energy_distribution!BC$15:BC$69))</f>
        <v>-</v>
      </c>
      <c r="BD34" s="436" t="str">
        <f>IF(SUMIF(Processwise_energy_distribution!$B$15:$B$68,$B34,Processwise_energy_distribution!BD$15:BD$69)=0,"-",SUMIF(Processwise_energy_distribution!$B$15:$B$68,$B34,Processwise_energy_distribution!BD$15:BD$69))</f>
        <v>-</v>
      </c>
      <c r="BE34" s="432" t="str">
        <f>IFERROR(BJ34*'Energy &amp; GHG'!$X$26,"-")</f>
        <v>-</v>
      </c>
      <c r="BF34" s="433" t="str">
        <f>IFERROR(BJ34*'Energy &amp; GHG'!$Y$26,"-")</f>
        <v>-</v>
      </c>
      <c r="BG34" s="434" t="str">
        <f>IFERROR(BJ34*'Energy &amp; GHG'!$Z$26,"-")</f>
        <v>-</v>
      </c>
      <c r="BH34" s="435" t="str">
        <f>IF(SUMIF(Processwise_energy_distribution!$B$15:$B$68,$B34,Processwise_energy_distribution!BH$15:BH$69)=0,"-",SUMIF(Processwise_energy_distribution!$B$15:$B$68,$B34,Processwise_energy_distribution!BH$15:BH$69))</f>
        <v>-</v>
      </c>
      <c r="BI34" s="435" t="str">
        <f>IF(SUMIF(Processwise_energy_distribution!$B$15:$B$68,$B34,Processwise_energy_distribution!BI$15:BI$69)=0,"-",SUMIF(Processwise_energy_distribution!$B$15:$B$68,$B34,Processwise_energy_distribution!BI$15:BI$69))</f>
        <v>-</v>
      </c>
      <c r="BJ34" s="436" t="str">
        <f>IF(SUMIF(Processwise_energy_distribution!$B$15:$B$68,$B34,Processwise_energy_distribution!BJ$15:BJ$69)=0,"-",SUMIF(Processwise_energy_distribution!$B$15:$B$68,$B34,Processwise_energy_distribution!BJ$15:BJ$69))</f>
        <v>-</v>
      </c>
      <c r="BK34" s="432" t="str">
        <f>IFERROR(BP34*'Energy &amp; GHG'!$X$27,"-")</f>
        <v>-</v>
      </c>
      <c r="BL34" s="433" t="str">
        <f>IFERROR(BP34*'Energy &amp; GHG'!$Y$27,"-")</f>
        <v>-</v>
      </c>
      <c r="BM34" s="434" t="str">
        <f>IFERROR(BP34*'Energy &amp; GHG'!$Z$27,"-")</f>
        <v>-</v>
      </c>
      <c r="BN34" s="435" t="str">
        <f>IF(SUMIF(Processwise_energy_distribution!$B$15:$B$68,$B34,Processwise_energy_distribution!BN$15:BN$69)=0,"-",SUMIF(Processwise_energy_distribution!$B$15:$B$68,$B34,Processwise_energy_distribution!BN$15:BN$69))</f>
        <v>-</v>
      </c>
      <c r="BO34" s="435" t="str">
        <f>IF(SUMIF(Processwise_energy_distribution!$B$15:$B$68,$B34,Processwise_energy_distribution!BO$15:BO$69)=0,"-",SUMIF(Processwise_energy_distribution!$B$15:$B$68,$B34,Processwise_energy_distribution!BO$15:BO$69))</f>
        <v>-</v>
      </c>
      <c r="BP34" s="436" t="str">
        <f>IF(SUMIF(Processwise_energy_distribution!$B$15:$B$68,$B34,Processwise_energy_distribution!BP$15:BP$69)=0,"-",SUMIF(Processwise_energy_distribution!$B$15:$B$68,$B34,Processwise_energy_distribution!BP$15:BP$69))</f>
        <v>-</v>
      </c>
      <c r="BQ34" s="432" t="str">
        <f>IFERROR(BV34*'Energy &amp; GHG'!$X$28,"-")</f>
        <v>-</v>
      </c>
      <c r="BR34" s="433" t="str">
        <f>IFERROR(BV34*'Energy &amp; GHG'!$Y$28,"-")</f>
        <v>-</v>
      </c>
      <c r="BS34" s="434" t="str">
        <f>IFERROR(BV34*'Energy &amp; GHG'!$Z$28,"-")</f>
        <v>-</v>
      </c>
      <c r="BT34" s="435" t="str">
        <f>IF(SUMIF(Processwise_energy_distribution!$B$15:$B$68,$B34,Processwise_energy_distribution!BT$15:BT$69)=0,"-",SUMIF(Processwise_energy_distribution!$B$15:$B$68,$B34,Processwise_energy_distribution!BT$15:BT$69))</f>
        <v>-</v>
      </c>
      <c r="BU34" s="435" t="str">
        <f>IF(SUMIF(Processwise_energy_distribution!$B$15:$B$68,$B34,Processwise_energy_distribution!BU$15:BU$69)=0,"-",SUMIF(Processwise_energy_distribution!$B$15:$B$68,$B34,Processwise_energy_distribution!BU$15:BU$69))</f>
        <v>-</v>
      </c>
      <c r="BV34" s="436" t="str">
        <f>IF(SUMIF(Processwise_energy_distribution!$B$15:$B$68,$B34,Processwise_energy_distribution!BV$15:BV$69)=0,"-",SUMIF(Processwise_energy_distribution!$B$15:$B$68,$B34,Processwise_energy_distribution!BV$15:BV$69))</f>
        <v>-</v>
      </c>
      <c r="BW34" s="438">
        <f t="shared" ref="BW34:CA34" si="24">IF(SUM(C34,I34,O34,U34,AA34,AG34,AM34,AS34,AY34,BE34,BK34,BQ34)=0,"-",SUM(C34,I34,O34,U34,AA34,AG34,AM34,AS34,AY34,BE34,BK34,BQ34))</f>
        <v>451.90269258963428</v>
      </c>
      <c r="BX34" s="433">
        <f t="shared" si="24"/>
        <v>9639.6542740951609</v>
      </c>
      <c r="BY34" s="434">
        <f t="shared" si="24"/>
        <v>157.44303331520473</v>
      </c>
      <c r="BZ34" s="439" t="str">
        <f t="shared" si="24"/>
        <v>-</v>
      </c>
      <c r="CA34" s="440" t="str">
        <f t="shared" si="24"/>
        <v>-</v>
      </c>
      <c r="CB34" s="441">
        <f t="shared" si="1"/>
        <v>4.291691158116894E-3</v>
      </c>
      <c r="CC34" s="442">
        <f t="shared" si="2"/>
        <v>4.6624471678422636E-3</v>
      </c>
      <c r="CD34" s="443">
        <f t="shared" si="3"/>
        <v>4.3302013193944047E-3</v>
      </c>
      <c r="CE34" s="444" t="str">
        <f t="shared" si="4"/>
        <v>-</v>
      </c>
      <c r="CF34" s="445" t="str">
        <f t="shared" si="5"/>
        <v>-</v>
      </c>
      <c r="CG34" s="412"/>
      <c r="CH34" s="412"/>
      <c r="CI34" s="412"/>
      <c r="CJ34" s="412"/>
      <c r="CK34" s="412"/>
    </row>
    <row r="35" spans="1:89" ht="15">
      <c r="A35" s="1066">
        <v>21</v>
      </c>
      <c r="B35" s="1072" t="s">
        <v>282</v>
      </c>
      <c r="C35" s="432">
        <f>IFERROR(H35*'Energy &amp; GHG'!$X$17,"-")</f>
        <v>2.3807724283878771</v>
      </c>
      <c r="D35" s="433">
        <f>IFERROR(H35*'Energy &amp; GHG'!$Y$17,"-")</f>
        <v>443.27715214269517</v>
      </c>
      <c r="E35" s="434">
        <f>IFERROR(H35*'Energy &amp; GHG'!$Z$17,"-")</f>
        <v>4.3420754289169379</v>
      </c>
      <c r="F35" s="435" t="str">
        <f>IF(SUMIF(Processwise_energy_distribution!$B$15:$B$68,$B35,Processwise_energy_distribution!F$15:F$69)=0,"-",SUMIF(Processwise_energy_distribution!$B$15:$B$68,$B35,Processwise_energy_distribution!F$15:F$69))</f>
        <v>-</v>
      </c>
      <c r="G35" s="435" t="str">
        <f>IF(SUMIF(Processwise_energy_distribution!$B$15:$B$68,$B35,Processwise_energy_distribution!G$15:G$69)=0,"-",SUMIF(Processwise_energy_distribution!$B$15:$B$68,$B35,Processwise_energy_distribution!G$15:G$69))</f>
        <v>-</v>
      </c>
      <c r="H35" s="436">
        <f>IF(SUMIF(Processwise_energy_distribution!$B$15:$B$68,$B35,Processwise_energy_distribution!H$15:H$69)=0,"-",SUMIF(Processwise_energy_distribution!$B$15:$B$68,$B35,Processwise_energy_distribution!H$15:H$69))</f>
        <v>450</v>
      </c>
      <c r="I35" s="432">
        <f>IFERROR(N35*'Energy &amp; GHG'!$X$18,"-")</f>
        <v>13.853626487082618</v>
      </c>
      <c r="J35" s="433">
        <f>IFERROR(N35*'Energy &amp; GHG'!$Y$18,"-")</f>
        <v>393.38526878945027</v>
      </c>
      <c r="K35" s="434">
        <f>IFERROR(N35*'Energy &amp; GHG'!$Z$18,"-")</f>
        <v>2.7611047234671608</v>
      </c>
      <c r="L35" s="435" t="str">
        <f>IF(SUMIF(Processwise_energy_distribution!$B$15:$B$68,$B35,Processwise_energy_distribution!L$15:L$69)=0,"-",SUMIF(Processwise_energy_distribution!$B$15:$B$68,$B35,Processwise_energy_distribution!L$15:L$69))</f>
        <v>-</v>
      </c>
      <c r="M35" s="435" t="str">
        <f>IF(SUMIF(Processwise_energy_distribution!$B$15:$B$68,$B35,Processwise_energy_distribution!M$15:M$69)=0,"-",SUMIF(Processwise_energy_distribution!$B$15:$B$68,$B35,Processwise_energy_distribution!M$15:M$69))</f>
        <v>-</v>
      </c>
      <c r="N35" s="436">
        <f>IF(SUMIF(Processwise_energy_distribution!$B$15:$B$68,$B35,Processwise_energy_distribution!N$15:N$69)=0,"-",SUMIF(Processwise_energy_distribution!$B$15:$B$68,$B35,Processwise_energy_distribution!N$15:N$69))</f>
        <v>410</v>
      </c>
      <c r="O35" s="432">
        <f>IFERROR(T35*'Energy &amp; GHG'!$X$19,"-")</f>
        <v>3.2810773967612286</v>
      </c>
      <c r="P35" s="433">
        <f>IFERROR(T35*'Energy &amp; GHG'!$Y$19,"-")</f>
        <v>494.28631865936495</v>
      </c>
      <c r="Q35" s="434">
        <f>IFERROR(T35*'Energy &amp; GHG'!$Z$19,"-")</f>
        <v>2.4326039438738336</v>
      </c>
      <c r="R35" s="435" t="str">
        <f>IF(SUMIF(Processwise_energy_distribution!$B$15:$B$68,$B35,Processwise_energy_distribution!R$15:R$69)=0,"-",SUMIF(Processwise_energy_distribution!$B$15:$B$68,$B35,Processwise_energy_distribution!R$15:R$69))</f>
        <v>-</v>
      </c>
      <c r="S35" s="435" t="str">
        <f>IF(SUMIF(Processwise_energy_distribution!$B$15:$B$68,$B35,Processwise_energy_distribution!S$15:S$69)=0,"-",SUMIF(Processwise_energy_distribution!$B$15:$B$68,$B35,Processwise_energy_distribution!S$15:S$69))</f>
        <v>-</v>
      </c>
      <c r="T35" s="436">
        <f>IF(SUMIF(Processwise_energy_distribution!$B$15:$B$68,$B35,Processwise_energy_distribution!T$15:T$69)=0,"-",SUMIF(Processwise_energy_distribution!$B$15:$B$68,$B35,Processwise_energy_distribution!T$15:T$69))</f>
        <v>500</v>
      </c>
      <c r="U35" s="432">
        <f>IFERROR(Z35*'Energy &amp; GHG'!$X$20,"-")</f>
        <v>35.522887064260779</v>
      </c>
      <c r="V35" s="433">
        <f>IFERROR(Z35*'Energy &amp; GHG'!$Y$20,"-")</f>
        <v>361.35011554157035</v>
      </c>
      <c r="W35" s="434">
        <f>IFERROR(Z35*'Energy &amp; GHG'!$Z$20,"-")</f>
        <v>3.1269973941688378</v>
      </c>
      <c r="X35" s="435" t="str">
        <f>IF(SUMIF(Processwise_energy_distribution!$B$15:$B$68,$B35,Processwise_energy_distribution!X$15:X$69)=0,"-",SUMIF(Processwise_energy_distribution!$B$15:$B$68,$B35,Processwise_energy_distribution!X$15:X$69))</f>
        <v>-</v>
      </c>
      <c r="Y35" s="435" t="str">
        <f>IF(SUMIF(Processwise_energy_distribution!$B$15:$B$68,$B35,Processwise_energy_distribution!Y$15:Y$69)=0,"-",SUMIF(Processwise_energy_distribution!$B$15:$B$68,$B35,Processwise_energy_distribution!Y$15:Y$69))</f>
        <v>-</v>
      </c>
      <c r="Z35" s="436">
        <f>IF(SUMIF(Processwise_energy_distribution!$B$15:$B$68,$B35,Processwise_energy_distribution!Z$15:Z$69)=0,"-",SUMIF(Processwise_energy_distribution!$B$15:$B$68,$B35,Processwise_energy_distribution!Z$15:Z$69))</f>
        <v>400</v>
      </c>
      <c r="AA35" s="432">
        <f>IFERROR(AF35*'Energy &amp; GHG'!$X$21,"-")</f>
        <v>35.649970903649518</v>
      </c>
      <c r="AB35" s="433">
        <f>IFERROR(AF35*'Energy &amp; GHG'!$Y$21,"-")</f>
        <v>465.91291877961595</v>
      </c>
      <c r="AC35" s="434">
        <f>IFERROR(AF35*'Energy &amp; GHG'!$Z$21,"-")</f>
        <v>8.4371103167345591</v>
      </c>
      <c r="AD35" s="435" t="str">
        <f>IF(SUMIF(Processwise_energy_distribution!$B$15:$B$68,$B35,Processwise_energy_distribution!AD$15:AD$69)=0,"-",SUMIF(Processwise_energy_distribution!$B$15:$B$68,$B35,Processwise_energy_distribution!AD$15:AD$69))</f>
        <v>-</v>
      </c>
      <c r="AE35" s="435" t="str">
        <f>IF(SUMIF(Processwise_energy_distribution!$B$15:$B$68,$B35,Processwise_energy_distribution!AE$15:AE$69)=0,"-",SUMIF(Processwise_energy_distribution!$B$15:$B$68,$B35,Processwise_energy_distribution!AE$15:AE$69))</f>
        <v>-</v>
      </c>
      <c r="AF35" s="436">
        <f>IF(SUMIF(Processwise_energy_distribution!$B$15:$B$68,$B35,Processwise_energy_distribution!AF$15:AF$69)=0,"-",SUMIF(Processwise_energy_distribution!$B$15:$B$68,$B35,Processwise_energy_distribution!AF$15:AF$69))</f>
        <v>510</v>
      </c>
      <c r="AG35" s="432">
        <f>IFERROR(AL35*'Energy &amp; GHG'!$X$22,"-")</f>
        <v>28.35539979231568</v>
      </c>
      <c r="AH35" s="433">
        <f>IFERROR(AL35*'Energy &amp; GHG'!$Y$22,"-")</f>
        <v>468.9122533748702</v>
      </c>
      <c r="AI35" s="434">
        <f>IFERROR(AL35*'Energy &amp; GHG'!$Z$22,"-")</f>
        <v>12.732346832814123</v>
      </c>
      <c r="AJ35" s="435" t="str">
        <f>IF(SUMIF(Processwise_energy_distribution!$B$15:$B$68,$B35,Processwise_energy_distribution!AJ$15:AJ$69)=0,"-",SUMIF(Processwise_energy_distribution!$B$15:$B$68,$B35,Processwise_energy_distribution!AJ$15:AJ$69))</f>
        <v>-</v>
      </c>
      <c r="AK35" s="435" t="str">
        <f>IF(SUMIF(Processwise_energy_distribution!$B$15:$B$68,$B35,Processwise_energy_distribution!AK$15:AK$69)=0,"-",SUMIF(Processwise_energy_distribution!$B$15:$B$68,$B35,Processwise_energy_distribution!AK$15:AK$69))</f>
        <v>-</v>
      </c>
      <c r="AL35" s="436">
        <f>IF(SUMIF(Processwise_energy_distribution!$B$15:$B$68,$B35,Processwise_energy_distribution!AL$15:AL$69)=0,"-",SUMIF(Processwise_energy_distribution!$B$15:$B$68,$B35,Processwise_energy_distribution!AL$15:AL$69))</f>
        <v>510</v>
      </c>
      <c r="AM35" s="432">
        <f>IFERROR(AR35*'Energy &amp; GHG'!$X$23,"-")</f>
        <v>44.295643720760673</v>
      </c>
      <c r="AN35" s="433">
        <f>IFERROR(AR35*'Energy &amp; GHG'!$Y$23,"-")</f>
        <v>456.23294246309007</v>
      </c>
      <c r="AO35" s="434">
        <f>IFERROR(AR35*'Energy &amp; GHG'!$Z$23,"-")</f>
        <v>9.4714138161492176</v>
      </c>
      <c r="AP35" s="435" t="str">
        <f>IF(SUMIF(Processwise_energy_distribution!$B$15:$B$68,$B35,Processwise_energy_distribution!AP$15:AP$69)=0,"-",SUMIF(Processwise_energy_distribution!$B$15:$B$68,$B35,Processwise_energy_distribution!AP$15:AP$69))</f>
        <v>-</v>
      </c>
      <c r="AQ35" s="435" t="str">
        <f>IF(SUMIF(Processwise_energy_distribution!$B$15:$B$68,$B35,Processwise_energy_distribution!AQ$15:AQ$69)=0,"-",SUMIF(Processwise_energy_distribution!$B$15:$B$68,$B35,Processwise_energy_distribution!AQ$15:AQ$69))</f>
        <v>-</v>
      </c>
      <c r="AR35" s="436">
        <f>IF(SUMIF(Processwise_energy_distribution!$B$15:$B$68,$B35,Processwise_energy_distribution!AR$15:AR$69)=0,"-",SUMIF(Processwise_energy_distribution!$B$15:$B$68,$B35,Processwise_energy_distribution!AR$15:AR$69))</f>
        <v>510</v>
      </c>
      <c r="AS35" s="432">
        <f>IFERROR(AX35*'Energy &amp; GHG'!$X$24,"-")</f>
        <v>11.500563909774437</v>
      </c>
      <c r="AT35" s="433">
        <f>IFERROR(AX35*'Energy &amp; GHG'!$Y$24,"-")</f>
        <v>480.49818295739345</v>
      </c>
      <c r="AU35" s="434">
        <f>IFERROR(AX35*'Energy &amp; GHG'!$Z$24,"-")</f>
        <v>18.00125313283208</v>
      </c>
      <c r="AV35" s="435" t="str">
        <f>IF(SUMIF(Processwise_energy_distribution!$B$15:$B$68,$B35,Processwise_energy_distribution!AV$15:AV$69)=0,"-",SUMIF(Processwise_energy_distribution!$B$15:$B$68,$B35,Processwise_energy_distribution!AV$15:AV$69))</f>
        <v>-</v>
      </c>
      <c r="AW35" s="435" t="str">
        <f>IF(SUMIF(Processwise_energy_distribution!$B$15:$B$68,$B35,Processwise_energy_distribution!AW$15:AW$69)=0,"-",SUMIF(Processwise_energy_distribution!$B$15:$B$68,$B35,Processwise_energy_distribution!AW$15:AW$69))</f>
        <v>-</v>
      </c>
      <c r="AX35" s="436">
        <f>IF(SUMIF(Processwise_energy_distribution!$B$15:$B$68,$B35,Processwise_energy_distribution!AX$15:AX$69)=0,"-",SUMIF(Processwise_energy_distribution!$B$15:$B$68,$B35,Processwise_energy_distribution!AX$15:AX$69))</f>
        <v>510</v>
      </c>
      <c r="AY35" s="432" t="str">
        <f>IFERROR(BD35*'Energy &amp; GHG'!$X$25,"-")</f>
        <v>-</v>
      </c>
      <c r="AZ35" s="433" t="str">
        <f>IFERROR(BD35*'Energy &amp; GHG'!$Y$25,"-")</f>
        <v>-</v>
      </c>
      <c r="BA35" s="434" t="str">
        <f>IFERROR(BD35*'Energy &amp; GHG'!$Z$25,"-")</f>
        <v>-</v>
      </c>
      <c r="BB35" s="435" t="str">
        <f>IF(SUMIF(Processwise_energy_distribution!$B$15:$B$68,$B35,Processwise_energy_distribution!BB$15:BB$69)=0,"-",SUMIF(Processwise_energy_distribution!$B$15:$B$68,$B35,Processwise_energy_distribution!BB$15:BB$69))</f>
        <v>-</v>
      </c>
      <c r="BC35" s="435" t="str">
        <f>IF(SUMIF(Processwise_energy_distribution!$B$15:$B$68,$B35,Processwise_energy_distribution!BC$15:BC$69)=0,"-",SUMIF(Processwise_energy_distribution!$B$15:$B$68,$B35,Processwise_energy_distribution!BC$15:BC$69))</f>
        <v>-</v>
      </c>
      <c r="BD35" s="436" t="str">
        <f>IF(SUMIF(Processwise_energy_distribution!$B$15:$B$68,$B35,Processwise_energy_distribution!BD$15:BD$69)=0,"-",SUMIF(Processwise_energy_distribution!$B$15:$B$68,$B35,Processwise_energy_distribution!BD$15:BD$69))</f>
        <v>-</v>
      </c>
      <c r="BE35" s="432" t="str">
        <f>IFERROR(BJ35*'Energy &amp; GHG'!$X$26,"-")</f>
        <v>-</v>
      </c>
      <c r="BF35" s="433" t="str">
        <f>IFERROR(BJ35*'Energy &amp; GHG'!$Y$26,"-")</f>
        <v>-</v>
      </c>
      <c r="BG35" s="434" t="str">
        <f>IFERROR(BJ35*'Energy &amp; GHG'!$Z$26,"-")</f>
        <v>-</v>
      </c>
      <c r="BH35" s="435" t="str">
        <f>IF(SUMIF(Processwise_energy_distribution!$B$15:$B$68,$B35,Processwise_energy_distribution!BH$15:BH$69)=0,"-",SUMIF(Processwise_energy_distribution!$B$15:$B$68,$B35,Processwise_energy_distribution!BH$15:BH$69))</f>
        <v>-</v>
      </c>
      <c r="BI35" s="435" t="str">
        <f>IF(SUMIF(Processwise_energy_distribution!$B$15:$B$68,$B35,Processwise_energy_distribution!BI$15:BI$69)=0,"-",SUMIF(Processwise_energy_distribution!$B$15:$B$68,$B35,Processwise_energy_distribution!BI$15:BI$69))</f>
        <v>-</v>
      </c>
      <c r="BJ35" s="436" t="str">
        <f>IF(SUMIF(Processwise_energy_distribution!$B$15:$B$68,$B35,Processwise_energy_distribution!BJ$15:BJ$69)=0,"-",SUMIF(Processwise_energy_distribution!$B$15:$B$68,$B35,Processwise_energy_distribution!BJ$15:BJ$69))</f>
        <v>-</v>
      </c>
      <c r="BK35" s="432" t="str">
        <f>IFERROR(BP35*'Energy &amp; GHG'!$X$27,"-")</f>
        <v>-</v>
      </c>
      <c r="BL35" s="433" t="str">
        <f>IFERROR(BP35*'Energy &amp; GHG'!$Y$27,"-")</f>
        <v>-</v>
      </c>
      <c r="BM35" s="434" t="str">
        <f>IFERROR(BP35*'Energy &amp; GHG'!$Z$27,"-")</f>
        <v>-</v>
      </c>
      <c r="BN35" s="435" t="str">
        <f>IF(SUMIF(Processwise_energy_distribution!$B$15:$B$68,$B35,Processwise_energy_distribution!BN$15:BN$69)=0,"-",SUMIF(Processwise_energy_distribution!$B$15:$B$68,$B35,Processwise_energy_distribution!BN$15:BN$69))</f>
        <v>-</v>
      </c>
      <c r="BO35" s="435" t="str">
        <f>IF(SUMIF(Processwise_energy_distribution!$B$15:$B$68,$B35,Processwise_energy_distribution!BO$15:BO$69)=0,"-",SUMIF(Processwise_energy_distribution!$B$15:$B$68,$B35,Processwise_energy_distribution!BO$15:BO$69))</f>
        <v>-</v>
      </c>
      <c r="BP35" s="436" t="str">
        <f>IF(SUMIF(Processwise_energy_distribution!$B$15:$B$68,$B35,Processwise_energy_distribution!BP$15:BP$69)=0,"-",SUMIF(Processwise_energy_distribution!$B$15:$B$68,$B35,Processwise_energy_distribution!BP$15:BP$69))</f>
        <v>-</v>
      </c>
      <c r="BQ35" s="432" t="str">
        <f>IFERROR(BV35*'Energy &amp; GHG'!$X$28,"-")</f>
        <v>-</v>
      </c>
      <c r="BR35" s="433" t="str">
        <f>IFERROR(BV35*'Energy &amp; GHG'!$Y$28,"-")</f>
        <v>-</v>
      </c>
      <c r="BS35" s="434" t="str">
        <f>IFERROR(BV35*'Energy &amp; GHG'!$Z$28,"-")</f>
        <v>-</v>
      </c>
      <c r="BT35" s="435" t="str">
        <f>IF(SUMIF(Processwise_energy_distribution!$B$15:$B$68,$B35,Processwise_energy_distribution!BT$15:BT$69)=0,"-",SUMIF(Processwise_energy_distribution!$B$15:$B$68,$B35,Processwise_energy_distribution!BT$15:BT$69))</f>
        <v>-</v>
      </c>
      <c r="BU35" s="435" t="str">
        <f>IF(SUMIF(Processwise_energy_distribution!$B$15:$B$68,$B35,Processwise_energy_distribution!BU$15:BU$69)=0,"-",SUMIF(Processwise_energy_distribution!$B$15:$B$68,$B35,Processwise_energy_distribution!BU$15:BU$69))</f>
        <v>-</v>
      </c>
      <c r="BV35" s="436" t="str">
        <f>IF(SUMIF(Processwise_energy_distribution!$B$15:$B$68,$B35,Processwise_energy_distribution!BV$15:BV$69)=0,"-",SUMIF(Processwise_energy_distribution!$B$15:$B$68,$B35,Processwise_energy_distribution!BV$15:BV$69))</f>
        <v>-</v>
      </c>
      <c r="BW35" s="438">
        <f t="shared" ref="BW35:CA35" si="25">IF(SUM(C35,I35,O35,U35,AA35,AG35,AM35,AS35,AY35,BE35,BK35,BQ35)=0,"-",SUM(C35,I35,O35,U35,AA35,AG35,AM35,AS35,AY35,BE35,BK35,BQ35))</f>
        <v>174.8399417029928</v>
      </c>
      <c r="BX35" s="433">
        <f t="shared" si="25"/>
        <v>3563.8551527080504</v>
      </c>
      <c r="BY35" s="434">
        <f t="shared" si="25"/>
        <v>61.304905588956743</v>
      </c>
      <c r="BZ35" s="439" t="str">
        <f t="shared" si="25"/>
        <v>-</v>
      </c>
      <c r="CA35" s="440" t="str">
        <f t="shared" si="25"/>
        <v>-</v>
      </c>
      <c r="CB35" s="441">
        <f t="shared" si="1"/>
        <v>1.6604438172130931E-3</v>
      </c>
      <c r="CC35" s="442">
        <f t="shared" si="2"/>
        <v>1.7237429777950638E-3</v>
      </c>
      <c r="CD35" s="443">
        <f t="shared" si="3"/>
        <v>1.6860865639903384E-3</v>
      </c>
      <c r="CE35" s="444" t="str">
        <f t="shared" si="4"/>
        <v>-</v>
      </c>
      <c r="CF35" s="445" t="str">
        <f t="shared" si="5"/>
        <v>-</v>
      </c>
      <c r="CG35" s="412"/>
      <c r="CH35" s="412"/>
      <c r="CI35" s="412"/>
      <c r="CJ35" s="412"/>
      <c r="CK35" s="412"/>
    </row>
    <row r="36" spans="1:89" ht="15">
      <c r="A36" s="1070">
        <v>22</v>
      </c>
      <c r="B36" s="1072" t="s">
        <v>283</v>
      </c>
      <c r="C36" s="432">
        <f>IFERROR(H36*'Energy &amp; GHG'!$X$17,"-")</f>
        <v>1.6400876728894263</v>
      </c>
      <c r="D36" s="433">
        <f>IFERROR(H36*'Energy &amp; GHG'!$Y$17,"-")</f>
        <v>305.36870480941224</v>
      </c>
      <c r="E36" s="434">
        <f>IFERROR(H36*'Energy &amp; GHG'!$Z$17,"-")</f>
        <v>2.9912075176983346</v>
      </c>
      <c r="F36" s="435" t="str">
        <f>IF(SUMIF(Processwise_energy_distribution!$B$15:$B$68,$B36,Processwise_energy_distribution!F$15:F$69)=0,"-",SUMIF(Processwise_energy_distribution!$B$15:$B$68,$B36,Processwise_energy_distribution!F$15:F$69))</f>
        <v>-</v>
      </c>
      <c r="G36" s="435" t="str">
        <f>IF(SUMIF(Processwise_energy_distribution!$B$15:$B$68,$B36,Processwise_energy_distribution!G$15:G$69)=0,"-",SUMIF(Processwise_energy_distribution!$B$15:$B$68,$B36,Processwise_energy_distribution!G$15:G$69))</f>
        <v>-</v>
      </c>
      <c r="H36" s="436">
        <f>IF(SUMIF(Processwise_energy_distribution!$B$15:$B$68,$B36,Processwise_energy_distribution!H$15:H$69)=0,"-",SUMIF(Processwise_energy_distribution!$B$15:$B$68,$B36,Processwise_energy_distribution!H$15:H$69))</f>
        <v>310</v>
      </c>
      <c r="I36" s="432">
        <f>IFERROR(N36*'Energy &amp; GHG'!$X$18,"-")</f>
        <v>9.798906539643804</v>
      </c>
      <c r="J36" s="433">
        <f>IFERROR(N36*'Energy &amp; GHG'!$Y$18,"-")</f>
        <v>278.24811694863553</v>
      </c>
      <c r="K36" s="434">
        <f>IFERROR(N36*'Energy &amp; GHG'!$Z$18,"-")</f>
        <v>1.9529765117206748</v>
      </c>
      <c r="L36" s="435" t="str">
        <f>IF(SUMIF(Processwise_energy_distribution!$B$15:$B$68,$B36,Processwise_energy_distribution!L$15:L$69)=0,"-",SUMIF(Processwise_energy_distribution!$B$15:$B$68,$B36,Processwise_energy_distribution!L$15:L$69))</f>
        <v>-</v>
      </c>
      <c r="M36" s="435" t="str">
        <f>IF(SUMIF(Processwise_energy_distribution!$B$15:$B$68,$B36,Processwise_energy_distribution!M$15:M$69)=0,"-",SUMIF(Processwise_energy_distribution!$B$15:$B$68,$B36,Processwise_energy_distribution!M$15:M$69))</f>
        <v>-</v>
      </c>
      <c r="N36" s="436">
        <f>IF(SUMIF(Processwise_energy_distribution!$B$15:$B$68,$B36,Processwise_energy_distribution!N$15:N$69)=0,"-",SUMIF(Processwise_energy_distribution!$B$15:$B$68,$B36,Processwise_energy_distribution!N$15:N$69))</f>
        <v>290</v>
      </c>
      <c r="O36" s="432">
        <f>IFERROR(T36*'Energy &amp; GHG'!$X$19,"-")</f>
        <v>2.2967541777328599</v>
      </c>
      <c r="P36" s="433">
        <f>IFERROR(T36*'Energy &amp; GHG'!$Y$19,"-")</f>
        <v>346.00042306155547</v>
      </c>
      <c r="Q36" s="434">
        <f>IFERROR(T36*'Energy &amp; GHG'!$Z$19,"-")</f>
        <v>1.7028227607116835</v>
      </c>
      <c r="R36" s="435" t="str">
        <f>IF(SUMIF(Processwise_energy_distribution!$B$15:$B$68,$B36,Processwise_energy_distribution!R$15:R$69)=0,"-",SUMIF(Processwise_energy_distribution!$B$15:$B$68,$B36,Processwise_energy_distribution!R$15:R$69))</f>
        <v>-</v>
      </c>
      <c r="S36" s="435" t="str">
        <f>IF(SUMIF(Processwise_energy_distribution!$B$15:$B$68,$B36,Processwise_energy_distribution!S$15:S$69)=0,"-",SUMIF(Processwise_energy_distribution!$B$15:$B$68,$B36,Processwise_energy_distribution!S$15:S$69))</f>
        <v>-</v>
      </c>
      <c r="T36" s="436">
        <f>IF(SUMIF(Processwise_energy_distribution!$B$15:$B$68,$B36,Processwise_energy_distribution!T$15:T$69)=0,"-",SUMIF(Processwise_energy_distribution!$B$15:$B$68,$B36,Processwise_energy_distribution!T$15:T$69))</f>
        <v>350</v>
      </c>
      <c r="U36" s="432">
        <f>IFERROR(Z36*'Energy &amp; GHG'!$X$20,"-")</f>
        <v>27.530237474802103</v>
      </c>
      <c r="V36" s="433">
        <f>IFERROR(Z36*'Energy &amp; GHG'!$Y$20,"-")</f>
        <v>280.04633954471706</v>
      </c>
      <c r="W36" s="434">
        <f>IFERROR(Z36*'Energy &amp; GHG'!$Z$20,"-")</f>
        <v>2.4234229804808494</v>
      </c>
      <c r="X36" s="435" t="str">
        <f>IF(SUMIF(Processwise_energy_distribution!$B$15:$B$68,$B36,Processwise_energy_distribution!X$15:X$69)=0,"-",SUMIF(Processwise_energy_distribution!$B$15:$B$68,$B36,Processwise_energy_distribution!X$15:X$69))</f>
        <v>-</v>
      </c>
      <c r="Y36" s="435" t="str">
        <f>IF(SUMIF(Processwise_energy_distribution!$B$15:$B$68,$B36,Processwise_energy_distribution!Y$15:Y$69)=0,"-",SUMIF(Processwise_energy_distribution!$B$15:$B$68,$B36,Processwise_energy_distribution!Y$15:Y$69))</f>
        <v>-</v>
      </c>
      <c r="Z36" s="436">
        <f>IF(SUMIF(Processwise_energy_distribution!$B$15:$B$68,$B36,Processwise_energy_distribution!Z$15:Z$69)=0,"-",SUMIF(Processwise_energy_distribution!$B$15:$B$68,$B36,Processwise_energy_distribution!Z$15:Z$69))</f>
        <v>310</v>
      </c>
      <c r="AA36" s="432">
        <f>IFERROR(AF36*'Energy &amp; GHG'!$X$21,"-")</f>
        <v>27.261742455731984</v>
      </c>
      <c r="AB36" s="433">
        <f>IFERROR(AF36*'Energy &amp; GHG'!$Y$21,"-")</f>
        <v>356.28634965500044</v>
      </c>
      <c r="AC36" s="434">
        <f>IFERROR(AF36*'Energy &amp; GHG'!$Z$21,"-")</f>
        <v>6.4519078892676038</v>
      </c>
      <c r="AD36" s="435" t="str">
        <f>IF(SUMIF(Processwise_energy_distribution!$B$15:$B$68,$B36,Processwise_energy_distribution!AD$15:AD$69)=0,"-",SUMIF(Processwise_energy_distribution!$B$15:$B$68,$B36,Processwise_energy_distribution!AD$15:AD$69))</f>
        <v>-</v>
      </c>
      <c r="AE36" s="435" t="str">
        <f>IF(SUMIF(Processwise_energy_distribution!$B$15:$B$68,$B36,Processwise_energy_distribution!AE$15:AE$69)=0,"-",SUMIF(Processwise_energy_distribution!$B$15:$B$68,$B36,Processwise_energy_distribution!AE$15:AE$69))</f>
        <v>-</v>
      </c>
      <c r="AF36" s="436">
        <f>IF(SUMIF(Processwise_energy_distribution!$B$15:$B$68,$B36,Processwise_energy_distribution!AF$15:AF$69)=0,"-",SUMIF(Processwise_energy_distribution!$B$15:$B$68,$B36,Processwise_energy_distribution!AF$15:AF$69))</f>
        <v>390</v>
      </c>
      <c r="AG36" s="432">
        <f>IFERROR(AL36*'Energy &amp; GHG'!$X$22,"-")</f>
        <v>21.683541017653166</v>
      </c>
      <c r="AH36" s="433">
        <f>IFERROR(AL36*'Energy &amp; GHG'!$Y$22,"-")</f>
        <v>358.57995846313605</v>
      </c>
      <c r="AI36" s="434">
        <f>IFERROR(AL36*'Energy &amp; GHG'!$Z$22,"-")</f>
        <v>9.7365005192108001</v>
      </c>
      <c r="AJ36" s="435" t="str">
        <f>IF(SUMIF(Processwise_energy_distribution!$B$15:$B$68,$B36,Processwise_energy_distribution!AJ$15:AJ$69)=0,"-",SUMIF(Processwise_energy_distribution!$B$15:$B$68,$B36,Processwise_energy_distribution!AJ$15:AJ$69))</f>
        <v>-</v>
      </c>
      <c r="AK36" s="435" t="str">
        <f>IF(SUMIF(Processwise_energy_distribution!$B$15:$B$68,$B36,Processwise_energy_distribution!AK$15:AK$69)=0,"-",SUMIF(Processwise_energy_distribution!$B$15:$B$68,$B36,Processwise_energy_distribution!AK$15:AK$69))</f>
        <v>-</v>
      </c>
      <c r="AL36" s="436">
        <f>IF(SUMIF(Processwise_energy_distribution!$B$15:$B$68,$B36,Processwise_energy_distribution!AL$15:AL$69)=0,"-",SUMIF(Processwise_energy_distribution!$B$15:$B$68,$B36,Processwise_energy_distribution!AL$15:AL$69))</f>
        <v>390</v>
      </c>
      <c r="AM36" s="432">
        <f>IFERROR(AR36*'Energy &amp; GHG'!$X$23,"-")</f>
        <v>33.873139315875811</v>
      </c>
      <c r="AN36" s="433">
        <f>IFERROR(AR36*'Energy &amp; GHG'!$Y$23,"-")</f>
        <v>348.88401482471596</v>
      </c>
      <c r="AO36" s="434">
        <f>IFERROR(AR36*'Energy &amp; GHG'!$Z$23,"-")</f>
        <v>7.2428458594082263</v>
      </c>
      <c r="AP36" s="435" t="str">
        <f>IF(SUMIF(Processwise_energy_distribution!$B$15:$B$68,$B36,Processwise_energy_distribution!AP$15:AP$69)=0,"-",SUMIF(Processwise_energy_distribution!$B$15:$B$68,$B36,Processwise_energy_distribution!AP$15:AP$69))</f>
        <v>-</v>
      </c>
      <c r="AQ36" s="435" t="str">
        <f>IF(SUMIF(Processwise_energy_distribution!$B$15:$B$68,$B36,Processwise_energy_distribution!AQ$15:AQ$69)=0,"-",SUMIF(Processwise_energy_distribution!$B$15:$B$68,$B36,Processwise_energy_distribution!AQ$15:AQ$69))</f>
        <v>-</v>
      </c>
      <c r="AR36" s="436">
        <f>IF(SUMIF(Processwise_energy_distribution!$B$15:$B$68,$B36,Processwise_energy_distribution!AR$15:AR$69)=0,"-",SUMIF(Processwise_energy_distribution!$B$15:$B$68,$B36,Processwise_energy_distribution!AR$15:AR$69))</f>
        <v>390</v>
      </c>
      <c r="AS36" s="432">
        <f>IFERROR(AX36*'Energy &amp; GHG'!$X$24,"-")</f>
        <v>8.7945488721804512</v>
      </c>
      <c r="AT36" s="433">
        <f>IFERROR(AX36*'Energy &amp; GHG'!$Y$24,"-")</f>
        <v>367.43978696741851</v>
      </c>
      <c r="AU36" s="434">
        <f>IFERROR(AX36*'Energy &amp; GHG'!$Z$24,"-")</f>
        <v>13.765664160401002</v>
      </c>
      <c r="AV36" s="435" t="str">
        <f>IF(SUMIF(Processwise_energy_distribution!$B$15:$B$68,$B36,Processwise_energy_distribution!AV$15:AV$69)=0,"-",SUMIF(Processwise_energy_distribution!$B$15:$B$68,$B36,Processwise_energy_distribution!AV$15:AV$69))</f>
        <v>-</v>
      </c>
      <c r="AW36" s="435" t="str">
        <f>IF(SUMIF(Processwise_energy_distribution!$B$15:$B$68,$B36,Processwise_energy_distribution!AW$15:AW$69)=0,"-",SUMIF(Processwise_energy_distribution!$B$15:$B$68,$B36,Processwise_energy_distribution!AW$15:AW$69))</f>
        <v>-</v>
      </c>
      <c r="AX36" s="436">
        <f>IF(SUMIF(Processwise_energy_distribution!$B$15:$B$68,$B36,Processwise_energy_distribution!AX$15:AX$69)=0,"-",SUMIF(Processwise_energy_distribution!$B$15:$B$68,$B36,Processwise_energy_distribution!AX$15:AX$69))</f>
        <v>390</v>
      </c>
      <c r="AY36" s="432" t="str">
        <f>IFERROR(BD36*'Energy &amp; GHG'!$X$25,"-")</f>
        <v>-</v>
      </c>
      <c r="AZ36" s="433" t="str">
        <f>IFERROR(BD36*'Energy &amp; GHG'!$Y$25,"-")</f>
        <v>-</v>
      </c>
      <c r="BA36" s="434" t="str">
        <f>IFERROR(BD36*'Energy &amp; GHG'!$Z$25,"-")</f>
        <v>-</v>
      </c>
      <c r="BB36" s="435" t="str">
        <f>IF(SUMIF(Processwise_energy_distribution!$B$15:$B$68,$B36,Processwise_energy_distribution!BB$15:BB$69)=0,"-",SUMIF(Processwise_energy_distribution!$B$15:$B$68,$B36,Processwise_energy_distribution!BB$15:BB$69))</f>
        <v>-</v>
      </c>
      <c r="BC36" s="435" t="str">
        <f>IF(SUMIF(Processwise_energy_distribution!$B$15:$B$68,$B36,Processwise_energy_distribution!BC$15:BC$69)=0,"-",SUMIF(Processwise_energy_distribution!$B$15:$B$68,$B36,Processwise_energy_distribution!BC$15:BC$69))</f>
        <v>-</v>
      </c>
      <c r="BD36" s="436" t="str">
        <f>IF(SUMIF(Processwise_energy_distribution!$B$15:$B$68,$B36,Processwise_energy_distribution!BD$15:BD$69)=0,"-",SUMIF(Processwise_energy_distribution!$B$15:$B$68,$B36,Processwise_energy_distribution!BD$15:BD$69))</f>
        <v>-</v>
      </c>
      <c r="BE36" s="432" t="str">
        <f>IFERROR(BJ36*'Energy &amp; GHG'!$X$26,"-")</f>
        <v>-</v>
      </c>
      <c r="BF36" s="433" t="str">
        <f>IFERROR(BJ36*'Energy &amp; GHG'!$Y$26,"-")</f>
        <v>-</v>
      </c>
      <c r="BG36" s="434" t="str">
        <f>IFERROR(BJ36*'Energy &amp; GHG'!$Z$26,"-")</f>
        <v>-</v>
      </c>
      <c r="BH36" s="435" t="str">
        <f>IF(SUMIF(Processwise_energy_distribution!$B$15:$B$68,$B36,Processwise_energy_distribution!BH$15:BH$69)=0,"-",SUMIF(Processwise_energy_distribution!$B$15:$B$68,$B36,Processwise_energy_distribution!BH$15:BH$69))</f>
        <v>-</v>
      </c>
      <c r="BI36" s="435" t="str">
        <f>IF(SUMIF(Processwise_energy_distribution!$B$15:$B$68,$B36,Processwise_energy_distribution!BI$15:BI$69)=0,"-",SUMIF(Processwise_energy_distribution!$B$15:$B$68,$B36,Processwise_energy_distribution!BI$15:BI$69))</f>
        <v>-</v>
      </c>
      <c r="BJ36" s="436" t="str">
        <f>IF(SUMIF(Processwise_energy_distribution!$B$15:$B$68,$B36,Processwise_energy_distribution!BJ$15:BJ$69)=0,"-",SUMIF(Processwise_energy_distribution!$B$15:$B$68,$B36,Processwise_energy_distribution!BJ$15:BJ$69))</f>
        <v>-</v>
      </c>
      <c r="BK36" s="432" t="str">
        <f>IFERROR(BP36*'Energy &amp; GHG'!$X$27,"-")</f>
        <v>-</v>
      </c>
      <c r="BL36" s="433" t="str">
        <f>IFERROR(BP36*'Energy &amp; GHG'!$Y$27,"-")</f>
        <v>-</v>
      </c>
      <c r="BM36" s="434" t="str">
        <f>IFERROR(BP36*'Energy &amp; GHG'!$Z$27,"-")</f>
        <v>-</v>
      </c>
      <c r="BN36" s="435" t="str">
        <f>IF(SUMIF(Processwise_energy_distribution!$B$15:$B$68,$B36,Processwise_energy_distribution!BN$15:BN$69)=0,"-",SUMIF(Processwise_energy_distribution!$B$15:$B$68,$B36,Processwise_energy_distribution!BN$15:BN$69))</f>
        <v>-</v>
      </c>
      <c r="BO36" s="435" t="str">
        <f>IF(SUMIF(Processwise_energy_distribution!$B$15:$B$68,$B36,Processwise_energy_distribution!BO$15:BO$69)=0,"-",SUMIF(Processwise_energy_distribution!$B$15:$B$68,$B36,Processwise_energy_distribution!BO$15:BO$69))</f>
        <v>-</v>
      </c>
      <c r="BP36" s="436" t="str">
        <f>IF(SUMIF(Processwise_energy_distribution!$B$15:$B$68,$B36,Processwise_energy_distribution!BP$15:BP$69)=0,"-",SUMIF(Processwise_energy_distribution!$B$15:$B$68,$B36,Processwise_energy_distribution!BP$15:BP$69))</f>
        <v>-</v>
      </c>
      <c r="BQ36" s="432" t="str">
        <f>IFERROR(BV36*'Energy &amp; GHG'!$X$28,"-")</f>
        <v>-</v>
      </c>
      <c r="BR36" s="433" t="str">
        <f>IFERROR(BV36*'Energy &amp; GHG'!$Y$28,"-")</f>
        <v>-</v>
      </c>
      <c r="BS36" s="434" t="str">
        <f>IFERROR(BV36*'Energy &amp; GHG'!$Z$28,"-")</f>
        <v>-</v>
      </c>
      <c r="BT36" s="435" t="str">
        <f>IF(SUMIF(Processwise_energy_distribution!$B$15:$B$68,$B36,Processwise_energy_distribution!BT$15:BT$69)=0,"-",SUMIF(Processwise_energy_distribution!$B$15:$B$68,$B36,Processwise_energy_distribution!BT$15:BT$69))</f>
        <v>-</v>
      </c>
      <c r="BU36" s="435" t="str">
        <f>IF(SUMIF(Processwise_energy_distribution!$B$15:$B$68,$B36,Processwise_energy_distribution!BU$15:BU$69)=0,"-",SUMIF(Processwise_energy_distribution!$B$15:$B$68,$B36,Processwise_energy_distribution!BU$15:BU$69))</f>
        <v>-</v>
      </c>
      <c r="BV36" s="436" t="str">
        <f>IF(SUMIF(Processwise_energy_distribution!$B$15:$B$68,$B36,Processwise_energy_distribution!BV$15:BV$69)=0,"-",SUMIF(Processwise_energy_distribution!$B$15:$B$68,$B36,Processwise_energy_distribution!BV$15:BV$69))</f>
        <v>-</v>
      </c>
      <c r="BW36" s="438">
        <f t="shared" ref="BW36:CA36" si="26">IF(SUM(C36,I36,O36,U36,AA36,AG36,AM36,AS36,AY36,BE36,BK36,BQ36)=0,"-",SUM(C36,I36,O36,U36,AA36,AG36,AM36,AS36,AY36,BE36,BK36,BQ36))</f>
        <v>132.87895752650962</v>
      </c>
      <c r="BX36" s="433">
        <f t="shared" si="26"/>
        <v>2640.8536942745914</v>
      </c>
      <c r="BY36" s="434">
        <f t="shared" si="26"/>
        <v>46.267348198899171</v>
      </c>
      <c r="BZ36" s="439" t="str">
        <f t="shared" si="26"/>
        <v>-</v>
      </c>
      <c r="CA36" s="440" t="str">
        <f t="shared" si="26"/>
        <v>-</v>
      </c>
      <c r="CB36" s="441">
        <f t="shared" si="1"/>
        <v>1.2619430166444477E-3</v>
      </c>
      <c r="CC36" s="442">
        <f t="shared" si="2"/>
        <v>1.2773114551052826E-3</v>
      </c>
      <c r="CD36" s="443">
        <f t="shared" si="3"/>
        <v>1.2725042702566216E-3</v>
      </c>
      <c r="CE36" s="444" t="str">
        <f t="shared" si="4"/>
        <v>-</v>
      </c>
      <c r="CF36" s="445" t="str">
        <f t="shared" si="5"/>
        <v>-</v>
      </c>
      <c r="CG36" s="412"/>
      <c r="CH36" s="412"/>
      <c r="CI36" s="412"/>
      <c r="CJ36" s="412"/>
      <c r="CK36" s="412"/>
    </row>
    <row r="37" spans="1:89" ht="15">
      <c r="A37" s="1066">
        <v>23</v>
      </c>
      <c r="B37" s="1072" t="s">
        <v>284</v>
      </c>
      <c r="C37" s="432">
        <f>IFERROR(H37*'Energy &amp; GHG'!$X$17,"-")</f>
        <v>1.1110271332476758</v>
      </c>
      <c r="D37" s="433">
        <f>IFERROR(H37*'Energy &amp; GHG'!$Y$17,"-")</f>
        <v>206.8626709999244</v>
      </c>
      <c r="E37" s="434">
        <f>IFERROR(H37*'Energy &amp; GHG'!$Z$17,"-")</f>
        <v>2.0263018668279043</v>
      </c>
      <c r="F37" s="435" t="str">
        <f>IF(SUMIF(Processwise_energy_distribution!$B$15:$B$68,$B37,Processwise_energy_distribution!F$15:F$69)=0,"-",SUMIF(Processwise_energy_distribution!$B$15:$B$68,$B37,Processwise_energy_distribution!F$15:F$69))</f>
        <v>-</v>
      </c>
      <c r="G37" s="435" t="str">
        <f>IF(SUMIF(Processwise_energy_distribution!$B$15:$B$68,$B37,Processwise_energy_distribution!G$15:G$69)=0,"-",SUMIF(Processwise_energy_distribution!$B$15:$B$68,$B37,Processwise_energy_distribution!G$15:G$69))</f>
        <v>-</v>
      </c>
      <c r="H37" s="436">
        <f>IF(SUMIF(Processwise_energy_distribution!$B$15:$B$68,$B37,Processwise_energy_distribution!H$15:H$69)=0,"-",SUMIF(Processwise_energy_distribution!$B$15:$B$68,$B37,Processwise_energy_distribution!H$15:H$69))</f>
        <v>210</v>
      </c>
      <c r="I37" s="432">
        <f>IFERROR(N37*'Energy &amp; GHG'!$X$18,"-")</f>
        <v>6.2510265856348397</v>
      </c>
      <c r="J37" s="433">
        <f>IFERROR(N37*'Energy &amp; GHG'!$Y$18,"-")</f>
        <v>177.50310908792267</v>
      </c>
      <c r="K37" s="434">
        <f>IFERROR(N37*'Energy &amp; GHG'!$Z$18,"-")</f>
        <v>1.2458643264424996</v>
      </c>
      <c r="L37" s="435" t="str">
        <f>IF(SUMIF(Processwise_energy_distribution!$B$15:$B$68,$B37,Processwise_energy_distribution!L$15:L$69)=0,"-",SUMIF(Processwise_energy_distribution!$B$15:$B$68,$B37,Processwise_energy_distribution!L$15:L$69))</f>
        <v>-</v>
      </c>
      <c r="M37" s="435" t="str">
        <f>IF(SUMIF(Processwise_energy_distribution!$B$15:$B$68,$B37,Processwise_energy_distribution!M$15:M$69)=0,"-",SUMIF(Processwise_energy_distribution!$B$15:$B$68,$B37,Processwise_energy_distribution!M$15:M$69))</f>
        <v>-</v>
      </c>
      <c r="N37" s="436">
        <f>IF(SUMIF(Processwise_energy_distribution!$B$15:$B$68,$B37,Processwise_energy_distribution!N$15:N$69)=0,"-",SUMIF(Processwise_energy_distribution!$B$15:$B$68,$B37,Processwise_energy_distribution!N$15:N$69))</f>
        <v>185</v>
      </c>
      <c r="O37" s="432">
        <f>IFERROR(T37*'Energy &amp; GHG'!$X$19,"-")</f>
        <v>1.9030248901215128</v>
      </c>
      <c r="P37" s="433">
        <f>IFERROR(T37*'Energy &amp; GHG'!$Y$19,"-")</f>
        <v>286.68606482243166</v>
      </c>
      <c r="Q37" s="434">
        <f>IFERROR(T37*'Energy &amp; GHG'!$Z$19,"-")</f>
        <v>1.4109102874468233</v>
      </c>
      <c r="R37" s="435" t="str">
        <f>IF(SUMIF(Processwise_energy_distribution!$B$15:$B$68,$B37,Processwise_energy_distribution!R$15:R$69)=0,"-",SUMIF(Processwise_energy_distribution!$B$15:$B$68,$B37,Processwise_energy_distribution!R$15:R$69))</f>
        <v>-</v>
      </c>
      <c r="S37" s="435" t="str">
        <f>IF(SUMIF(Processwise_energy_distribution!$B$15:$B$68,$B37,Processwise_energy_distribution!S$15:S$69)=0,"-",SUMIF(Processwise_energy_distribution!$B$15:$B$68,$B37,Processwise_energy_distribution!S$15:S$69))</f>
        <v>-</v>
      </c>
      <c r="T37" s="436">
        <f>IF(SUMIF(Processwise_energy_distribution!$B$15:$B$68,$B37,Processwise_energy_distribution!T$15:T$69)=0,"-",SUMIF(Processwise_energy_distribution!$B$15:$B$68,$B37,Processwise_energy_distribution!T$15:T$69))</f>
        <v>290</v>
      </c>
      <c r="U37" s="432">
        <f>IFERROR(Z37*'Energy &amp; GHG'!$X$20,"-")</f>
        <v>22.201804415162986</v>
      </c>
      <c r="V37" s="433">
        <f>IFERROR(Z37*'Energy &amp; GHG'!$Y$20,"-")</f>
        <v>225.84382221348147</v>
      </c>
      <c r="W37" s="434">
        <f>IFERROR(Z37*'Energy &amp; GHG'!$Z$20,"-")</f>
        <v>1.9543733713555238</v>
      </c>
      <c r="X37" s="435" t="str">
        <f>IF(SUMIF(Processwise_energy_distribution!$B$15:$B$68,$B37,Processwise_energy_distribution!X$15:X$69)=0,"-",SUMIF(Processwise_energy_distribution!$B$15:$B$68,$B37,Processwise_energy_distribution!X$15:X$69))</f>
        <v>-</v>
      </c>
      <c r="Y37" s="435" t="str">
        <f>IF(SUMIF(Processwise_energy_distribution!$B$15:$B$68,$B37,Processwise_energy_distribution!Y$15:Y$69)=0,"-",SUMIF(Processwise_energy_distribution!$B$15:$B$68,$B37,Processwise_energy_distribution!Y$15:Y$69))</f>
        <v>-</v>
      </c>
      <c r="Z37" s="436">
        <f>IF(SUMIF(Processwise_energy_distribution!$B$15:$B$68,$B37,Processwise_energy_distribution!Z$15:Z$69)=0,"-",SUMIF(Processwise_energy_distribution!$B$15:$B$68,$B37,Processwise_energy_distribution!Z$15:Z$69))</f>
        <v>250</v>
      </c>
      <c r="AA37" s="432">
        <f>IFERROR(AF37*'Energy &amp; GHG'!$X$21,"-")</f>
        <v>25.86370438107906</v>
      </c>
      <c r="AB37" s="433">
        <f>IFERROR(AF37*'Energy &amp; GHG'!$Y$21,"-")</f>
        <v>338.01525480089782</v>
      </c>
      <c r="AC37" s="434">
        <f>IFERROR(AF37*'Energy &amp; GHG'!$Z$21,"-")</f>
        <v>6.1210408180231113</v>
      </c>
      <c r="AD37" s="435" t="str">
        <f>IF(SUMIF(Processwise_energy_distribution!$B$15:$B$68,$B37,Processwise_energy_distribution!AD$15:AD$69)=0,"-",SUMIF(Processwise_energy_distribution!$B$15:$B$68,$B37,Processwise_energy_distribution!AD$15:AD$69))</f>
        <v>-</v>
      </c>
      <c r="AE37" s="435" t="str">
        <f>IF(SUMIF(Processwise_energy_distribution!$B$15:$B$68,$B37,Processwise_energy_distribution!AE$15:AE$69)=0,"-",SUMIF(Processwise_energy_distribution!$B$15:$B$68,$B37,Processwise_energy_distribution!AE$15:AE$69))</f>
        <v>-</v>
      </c>
      <c r="AF37" s="436">
        <f>IF(SUMIF(Processwise_energy_distribution!$B$15:$B$68,$B37,Processwise_energy_distribution!AF$15:AF$69)=0,"-",SUMIF(Processwise_energy_distribution!$B$15:$B$68,$B37,Processwise_energy_distribution!AF$15:AF$69))</f>
        <v>370</v>
      </c>
      <c r="AG37" s="432">
        <f>IFERROR(AL37*'Energy &amp; GHG'!$X$22,"-")</f>
        <v>20.571564555209413</v>
      </c>
      <c r="AH37" s="433">
        <f>IFERROR(AL37*'Energy &amp; GHG'!$Y$22,"-")</f>
        <v>340.19124264451369</v>
      </c>
      <c r="AI37" s="434">
        <f>IFERROR(AL37*'Energy &amp; GHG'!$Z$22,"-")</f>
        <v>9.2371928002769117</v>
      </c>
      <c r="AJ37" s="435" t="str">
        <f>IF(SUMIF(Processwise_energy_distribution!$B$15:$B$68,$B37,Processwise_energy_distribution!AJ$15:AJ$69)=0,"-",SUMIF(Processwise_energy_distribution!$B$15:$B$68,$B37,Processwise_energy_distribution!AJ$15:AJ$69))</f>
        <v>-</v>
      </c>
      <c r="AK37" s="435" t="str">
        <f>IF(SUMIF(Processwise_energy_distribution!$B$15:$B$68,$B37,Processwise_energy_distribution!AK$15:AK$69)=0,"-",SUMIF(Processwise_energy_distribution!$B$15:$B$68,$B37,Processwise_energy_distribution!AK$15:AK$69))</f>
        <v>-</v>
      </c>
      <c r="AL37" s="436">
        <f>IF(SUMIF(Processwise_energy_distribution!$B$15:$B$68,$B37,Processwise_energy_distribution!AL$15:AL$69)=0,"-",SUMIF(Processwise_energy_distribution!$B$15:$B$68,$B37,Processwise_energy_distribution!AL$15:AL$69))</f>
        <v>370</v>
      </c>
      <c r="AM37" s="432">
        <f>IFERROR(AR37*'Energy &amp; GHG'!$X$23,"-")</f>
        <v>32.136055248395003</v>
      </c>
      <c r="AN37" s="433">
        <f>IFERROR(AR37*'Energy &amp; GHG'!$Y$23,"-")</f>
        <v>330.99252688498694</v>
      </c>
      <c r="AO37" s="434">
        <f>IFERROR(AR37*'Energy &amp; GHG'!$Z$23,"-")</f>
        <v>6.8714178666180601</v>
      </c>
      <c r="AP37" s="435" t="str">
        <f>IF(SUMIF(Processwise_energy_distribution!$B$15:$B$68,$B37,Processwise_energy_distribution!AP$15:AP$69)=0,"-",SUMIF(Processwise_energy_distribution!$B$15:$B$68,$B37,Processwise_energy_distribution!AP$15:AP$69))</f>
        <v>-</v>
      </c>
      <c r="AQ37" s="435" t="str">
        <f>IF(SUMIF(Processwise_energy_distribution!$B$15:$B$68,$B37,Processwise_energy_distribution!AQ$15:AQ$69)=0,"-",SUMIF(Processwise_energy_distribution!$B$15:$B$68,$B37,Processwise_energy_distribution!AQ$15:AQ$69))</f>
        <v>-</v>
      </c>
      <c r="AR37" s="436">
        <f>IF(SUMIF(Processwise_energy_distribution!$B$15:$B$68,$B37,Processwise_energy_distribution!AR$15:AR$69)=0,"-",SUMIF(Processwise_energy_distribution!$B$15:$B$68,$B37,Processwise_energy_distribution!AR$15:AR$69))</f>
        <v>370</v>
      </c>
      <c r="AS37" s="432">
        <f>IFERROR(AX37*'Energy &amp; GHG'!$X$24,"-")</f>
        <v>8.2082456140350875</v>
      </c>
      <c r="AT37" s="433">
        <f>IFERROR(AX37*'Energy &amp; GHG'!$Y$24,"-")</f>
        <v>342.94380116959064</v>
      </c>
      <c r="AU37" s="434">
        <f>IFERROR(AX37*'Energy &amp; GHG'!$Z$24,"-")</f>
        <v>12.847953216374268</v>
      </c>
      <c r="AV37" s="435" t="str">
        <f>IF(SUMIF(Processwise_energy_distribution!$B$15:$B$68,$B37,Processwise_energy_distribution!AV$15:AV$69)=0,"-",SUMIF(Processwise_energy_distribution!$B$15:$B$68,$B37,Processwise_energy_distribution!AV$15:AV$69))</f>
        <v>-</v>
      </c>
      <c r="AW37" s="435" t="str">
        <f>IF(SUMIF(Processwise_energy_distribution!$B$15:$B$68,$B37,Processwise_energy_distribution!AW$15:AW$69)=0,"-",SUMIF(Processwise_energy_distribution!$B$15:$B$68,$B37,Processwise_energy_distribution!AW$15:AW$69))</f>
        <v>-</v>
      </c>
      <c r="AX37" s="436">
        <f>IF(SUMIF(Processwise_energy_distribution!$B$15:$B$68,$B37,Processwise_energy_distribution!AX$15:AX$69)=0,"-",SUMIF(Processwise_energy_distribution!$B$15:$B$68,$B37,Processwise_energy_distribution!AX$15:AX$69))</f>
        <v>364</v>
      </c>
      <c r="AY37" s="432" t="str">
        <f>IFERROR(BD37*'Energy &amp; GHG'!$X$25,"-")</f>
        <v>-</v>
      </c>
      <c r="AZ37" s="433" t="str">
        <f>IFERROR(BD37*'Energy &amp; GHG'!$Y$25,"-")</f>
        <v>-</v>
      </c>
      <c r="BA37" s="434" t="str">
        <f>IFERROR(BD37*'Energy &amp; GHG'!$Z$25,"-")</f>
        <v>-</v>
      </c>
      <c r="BB37" s="435" t="str">
        <f>IF(SUMIF(Processwise_energy_distribution!$B$15:$B$68,$B37,Processwise_energy_distribution!BB$15:BB$69)=0,"-",SUMIF(Processwise_energy_distribution!$B$15:$B$68,$B37,Processwise_energy_distribution!BB$15:BB$69))</f>
        <v>-</v>
      </c>
      <c r="BC37" s="435" t="str">
        <f>IF(SUMIF(Processwise_energy_distribution!$B$15:$B$68,$B37,Processwise_energy_distribution!BC$15:BC$69)=0,"-",SUMIF(Processwise_energy_distribution!$B$15:$B$68,$B37,Processwise_energy_distribution!BC$15:BC$69))</f>
        <v>-</v>
      </c>
      <c r="BD37" s="436" t="str">
        <f>IF(SUMIF(Processwise_energy_distribution!$B$15:$B$68,$B37,Processwise_energy_distribution!BD$15:BD$69)=0,"-",SUMIF(Processwise_energy_distribution!$B$15:$B$68,$B37,Processwise_energy_distribution!BD$15:BD$69))</f>
        <v>-</v>
      </c>
      <c r="BE37" s="432" t="str">
        <f>IFERROR(BJ37*'Energy &amp; GHG'!$X$26,"-")</f>
        <v>-</v>
      </c>
      <c r="BF37" s="433" t="str">
        <f>IFERROR(BJ37*'Energy &amp; GHG'!$Y$26,"-")</f>
        <v>-</v>
      </c>
      <c r="BG37" s="434" t="str">
        <f>IFERROR(BJ37*'Energy &amp; GHG'!$Z$26,"-")</f>
        <v>-</v>
      </c>
      <c r="BH37" s="435" t="str">
        <f>IF(SUMIF(Processwise_energy_distribution!$B$15:$B$68,$B37,Processwise_energy_distribution!BH$15:BH$69)=0,"-",SUMIF(Processwise_energy_distribution!$B$15:$B$68,$B37,Processwise_energy_distribution!BH$15:BH$69))</f>
        <v>-</v>
      </c>
      <c r="BI37" s="435" t="str">
        <f>IF(SUMIF(Processwise_energy_distribution!$B$15:$B$68,$B37,Processwise_energy_distribution!BI$15:BI$69)=0,"-",SUMIF(Processwise_energy_distribution!$B$15:$B$68,$B37,Processwise_energy_distribution!BI$15:BI$69))</f>
        <v>-</v>
      </c>
      <c r="BJ37" s="436" t="str">
        <f>IF(SUMIF(Processwise_energy_distribution!$B$15:$B$68,$B37,Processwise_energy_distribution!BJ$15:BJ$69)=0,"-",SUMIF(Processwise_energy_distribution!$B$15:$B$68,$B37,Processwise_energy_distribution!BJ$15:BJ$69))</f>
        <v>-</v>
      </c>
      <c r="BK37" s="432" t="str">
        <f>IFERROR(BP37*'Energy &amp; GHG'!$X$27,"-")</f>
        <v>-</v>
      </c>
      <c r="BL37" s="433" t="str">
        <f>IFERROR(BP37*'Energy &amp; GHG'!$Y$27,"-")</f>
        <v>-</v>
      </c>
      <c r="BM37" s="434" t="str">
        <f>IFERROR(BP37*'Energy &amp; GHG'!$Z$27,"-")</f>
        <v>-</v>
      </c>
      <c r="BN37" s="435" t="str">
        <f>IF(SUMIF(Processwise_energy_distribution!$B$15:$B$68,$B37,Processwise_energy_distribution!BN$15:BN$69)=0,"-",SUMIF(Processwise_energy_distribution!$B$15:$B$68,$B37,Processwise_energy_distribution!BN$15:BN$69))</f>
        <v>-</v>
      </c>
      <c r="BO37" s="435" t="str">
        <f>IF(SUMIF(Processwise_energy_distribution!$B$15:$B$68,$B37,Processwise_energy_distribution!BO$15:BO$69)=0,"-",SUMIF(Processwise_energy_distribution!$B$15:$B$68,$B37,Processwise_energy_distribution!BO$15:BO$69))</f>
        <v>-</v>
      </c>
      <c r="BP37" s="436" t="str">
        <f>IF(SUMIF(Processwise_energy_distribution!$B$15:$B$68,$B37,Processwise_energy_distribution!BP$15:BP$69)=0,"-",SUMIF(Processwise_energy_distribution!$B$15:$B$68,$B37,Processwise_energy_distribution!BP$15:BP$69))</f>
        <v>-</v>
      </c>
      <c r="BQ37" s="432" t="str">
        <f>IFERROR(BV37*'Energy &amp; GHG'!$X$28,"-")</f>
        <v>-</v>
      </c>
      <c r="BR37" s="433" t="str">
        <f>IFERROR(BV37*'Energy &amp; GHG'!$Y$28,"-")</f>
        <v>-</v>
      </c>
      <c r="BS37" s="434" t="str">
        <f>IFERROR(BV37*'Energy &amp; GHG'!$Z$28,"-")</f>
        <v>-</v>
      </c>
      <c r="BT37" s="435" t="str">
        <f>IF(SUMIF(Processwise_energy_distribution!$B$15:$B$68,$B37,Processwise_energy_distribution!BT$15:BT$69)=0,"-",SUMIF(Processwise_energy_distribution!$B$15:$B$68,$B37,Processwise_energy_distribution!BT$15:BT$69))</f>
        <v>-</v>
      </c>
      <c r="BU37" s="435" t="str">
        <f>IF(SUMIF(Processwise_energy_distribution!$B$15:$B$68,$B37,Processwise_energy_distribution!BU$15:BU$69)=0,"-",SUMIF(Processwise_energy_distribution!$B$15:$B$68,$B37,Processwise_energy_distribution!BU$15:BU$69))</f>
        <v>-</v>
      </c>
      <c r="BV37" s="436" t="str">
        <f>IF(SUMIF(Processwise_energy_distribution!$B$15:$B$68,$B37,Processwise_energy_distribution!BV$15:BV$69)=0,"-",SUMIF(Processwise_energy_distribution!$B$15:$B$68,$B37,Processwise_energy_distribution!BV$15:BV$69))</f>
        <v>-</v>
      </c>
      <c r="BW37" s="438">
        <f t="shared" ref="BW37:CA37" si="27">IF(SUM(C37,I37,O37,U37,AA37,AG37,AM37,AS37,AY37,BE37,BK37,BQ37)=0,"-",SUM(C37,I37,O37,U37,AA37,AG37,AM37,AS37,AY37,BE37,BK37,BQ37))</f>
        <v>118.24645282288557</v>
      </c>
      <c r="BX37" s="433">
        <f t="shared" si="27"/>
        <v>2249.0384926237493</v>
      </c>
      <c r="BY37" s="434">
        <f t="shared" si="27"/>
        <v>41.715054553365107</v>
      </c>
      <c r="BZ37" s="439" t="str">
        <f t="shared" si="27"/>
        <v>-</v>
      </c>
      <c r="CA37" s="440" t="str">
        <f t="shared" si="27"/>
        <v>-</v>
      </c>
      <c r="CB37" s="441">
        <f t="shared" si="1"/>
        <v>1.1229790492076057E-3</v>
      </c>
      <c r="CC37" s="442">
        <f t="shared" si="2"/>
        <v>1.0878007501245286E-3</v>
      </c>
      <c r="CD37" s="443">
        <f t="shared" si="3"/>
        <v>1.1473012203973255E-3</v>
      </c>
      <c r="CE37" s="444" t="str">
        <f t="shared" si="4"/>
        <v>-</v>
      </c>
      <c r="CF37" s="445" t="str">
        <f t="shared" si="5"/>
        <v>-</v>
      </c>
      <c r="CG37" s="412"/>
      <c r="CH37" s="412"/>
      <c r="CI37" s="412"/>
      <c r="CJ37" s="412"/>
      <c r="CK37" s="412"/>
    </row>
    <row r="38" spans="1:89" ht="15">
      <c r="A38" s="1070">
        <v>24</v>
      </c>
      <c r="B38" s="1072" t="s">
        <v>287</v>
      </c>
      <c r="C38" s="432" t="str">
        <f>IFERROR(H38*'Energy &amp; GHG'!$X$17,"-")</f>
        <v>-</v>
      </c>
      <c r="D38" s="433" t="str">
        <f>IFERROR(H38*'Energy &amp; GHG'!$Y$17,"-")</f>
        <v>-</v>
      </c>
      <c r="E38" s="434" t="str">
        <f>IFERROR(H38*'Energy &amp; GHG'!$Z$17,"-")</f>
        <v>-</v>
      </c>
      <c r="F38" s="435" t="str">
        <f>IF(SUMIF(Processwise_energy_distribution!$B$15:$B$68,$B38,Processwise_energy_distribution!F$15:F$69)=0,"-",SUMIF(Processwise_energy_distribution!$B$15:$B$68,$B38,Processwise_energy_distribution!F$15:F$69))</f>
        <v>-</v>
      </c>
      <c r="G38" s="435" t="str">
        <f>IF(SUMIF(Processwise_energy_distribution!$B$15:$B$68,$B38,Processwise_energy_distribution!G$15:G$69)=0,"-",SUMIF(Processwise_energy_distribution!$B$15:$B$68,$B38,Processwise_energy_distribution!G$15:G$69))</f>
        <v>-</v>
      </c>
      <c r="H38" s="436" t="str">
        <f>IF(SUMIF(Processwise_energy_distribution!$B$15:$B$68,$B38,Processwise_energy_distribution!H$15:H$69)=0,"-",SUMIF(Processwise_energy_distribution!$B$15:$B$68,$B38,Processwise_energy_distribution!H$15:H$69))</f>
        <v>-</v>
      </c>
      <c r="I38" s="432" t="str">
        <f>IFERROR(N38*'Energy &amp; GHG'!$X$18,"-")</f>
        <v>-</v>
      </c>
      <c r="J38" s="433" t="str">
        <f>IFERROR(N38*'Energy &amp; GHG'!$Y$18,"-")</f>
        <v>-</v>
      </c>
      <c r="K38" s="434" t="str">
        <f>IFERROR(N38*'Energy &amp; GHG'!$Z$18,"-")</f>
        <v>-</v>
      </c>
      <c r="L38" s="435" t="str">
        <f>IF(SUMIF(Processwise_energy_distribution!$B$15:$B$68,$B38,Processwise_energy_distribution!L$15:L$69)=0,"-",SUMIF(Processwise_energy_distribution!$B$15:$B$68,$B38,Processwise_energy_distribution!L$15:L$69))</f>
        <v>-</v>
      </c>
      <c r="M38" s="435" t="str">
        <f>IF(SUMIF(Processwise_energy_distribution!$B$15:$B$68,$B38,Processwise_energy_distribution!M$15:M$69)=0,"-",SUMIF(Processwise_energy_distribution!$B$15:$B$68,$B38,Processwise_energy_distribution!M$15:M$69))</f>
        <v>-</v>
      </c>
      <c r="N38" s="436" t="str">
        <f>IF(SUMIF(Processwise_energy_distribution!$B$15:$B$68,$B38,Processwise_energy_distribution!N$15:N$69)=0,"-",SUMIF(Processwise_energy_distribution!$B$15:$B$68,$B38,Processwise_energy_distribution!N$15:N$69))</f>
        <v>-</v>
      </c>
      <c r="O38" s="432" t="str">
        <f>IFERROR(T38*'Energy &amp; GHG'!$X$19,"-")</f>
        <v>-</v>
      </c>
      <c r="P38" s="433" t="str">
        <f>IFERROR(T38*'Energy &amp; GHG'!$Y$19,"-")</f>
        <v>-</v>
      </c>
      <c r="Q38" s="434" t="str">
        <f>IFERROR(T38*'Energy &amp; GHG'!$Z$19,"-")</f>
        <v>-</v>
      </c>
      <c r="R38" s="435" t="str">
        <f>IF(SUMIF(Processwise_energy_distribution!$B$15:$B$68,$B38,Processwise_energy_distribution!R$15:R$69)=0,"-",SUMIF(Processwise_energy_distribution!$B$15:$B$68,$B38,Processwise_energy_distribution!R$15:R$69))</f>
        <v>-</v>
      </c>
      <c r="S38" s="435" t="str">
        <f>IF(SUMIF(Processwise_energy_distribution!$B$15:$B$68,$B38,Processwise_energy_distribution!S$15:S$69)=0,"-",SUMIF(Processwise_energy_distribution!$B$15:$B$68,$B38,Processwise_energy_distribution!S$15:S$69))</f>
        <v>-</v>
      </c>
      <c r="T38" s="436" t="str">
        <f>IF(SUMIF(Processwise_energy_distribution!$B$15:$B$68,$B38,Processwise_energy_distribution!T$15:T$69)=0,"-",SUMIF(Processwise_energy_distribution!$B$15:$B$68,$B38,Processwise_energy_distribution!T$15:T$69))</f>
        <v>-</v>
      </c>
      <c r="U38" s="432" t="str">
        <f>IFERROR(Z38*'Energy &amp; GHG'!$X$20,"-")</f>
        <v>-</v>
      </c>
      <c r="V38" s="433" t="str">
        <f>IFERROR(Z38*'Energy &amp; GHG'!$Y$20,"-")</f>
        <v>-</v>
      </c>
      <c r="W38" s="434" t="str">
        <f>IFERROR(Z38*'Energy &amp; GHG'!$Z$20,"-")</f>
        <v>-</v>
      </c>
      <c r="X38" s="435" t="str">
        <f>IF(SUMIF(Processwise_energy_distribution!$B$15:$B$68,$B38,Processwise_energy_distribution!X$15:X$69)=0,"-",SUMIF(Processwise_energy_distribution!$B$15:$B$68,$B38,Processwise_energy_distribution!X$15:X$69))</f>
        <v>-</v>
      </c>
      <c r="Y38" s="435" t="str">
        <f>IF(SUMIF(Processwise_energy_distribution!$B$15:$B$68,$B38,Processwise_energy_distribution!Y$15:Y$69)=0,"-",SUMIF(Processwise_energy_distribution!$B$15:$B$68,$B38,Processwise_energy_distribution!Y$15:Y$69))</f>
        <v>-</v>
      </c>
      <c r="Z38" s="436" t="str">
        <f>IF(SUMIF(Processwise_energy_distribution!$B$15:$B$68,$B38,Processwise_energy_distribution!Z$15:Z$69)=0,"-",SUMIF(Processwise_energy_distribution!$B$15:$B$68,$B38,Processwise_energy_distribution!Z$15:Z$69))</f>
        <v>-</v>
      </c>
      <c r="AA38" s="432" t="str">
        <f>IFERROR(AF38*'Energy &amp; GHG'!$X$21,"-")</f>
        <v>-</v>
      </c>
      <c r="AB38" s="433" t="str">
        <f>IFERROR(AF38*'Energy &amp; GHG'!$Y$21,"-")</f>
        <v>-</v>
      </c>
      <c r="AC38" s="434" t="str">
        <f>IFERROR(AF38*'Energy &amp; GHG'!$Z$21,"-")</f>
        <v>-</v>
      </c>
      <c r="AD38" s="435" t="str">
        <f>IF(SUMIF(Processwise_energy_distribution!$B$15:$B$68,$B38,Processwise_energy_distribution!AD$15:AD$69)=0,"-",SUMIF(Processwise_energy_distribution!$B$15:$B$68,$B38,Processwise_energy_distribution!AD$15:AD$69))</f>
        <v>-</v>
      </c>
      <c r="AE38" s="435" t="str">
        <f>IF(SUMIF(Processwise_energy_distribution!$B$15:$B$68,$B38,Processwise_energy_distribution!AE$15:AE$69)=0,"-",SUMIF(Processwise_energy_distribution!$B$15:$B$68,$B38,Processwise_energy_distribution!AE$15:AE$69))</f>
        <v>-</v>
      </c>
      <c r="AF38" s="436" t="str">
        <f>IF(SUMIF(Processwise_energy_distribution!$B$15:$B$68,$B38,Processwise_energy_distribution!AF$15:AF$69)=0,"-",SUMIF(Processwise_energy_distribution!$B$15:$B$68,$B38,Processwise_energy_distribution!AF$15:AF$69))</f>
        <v>-</v>
      </c>
      <c r="AG38" s="432" t="str">
        <f>IFERROR(AL38*'Energy &amp; GHG'!$X$22,"-")</f>
        <v>-</v>
      </c>
      <c r="AH38" s="433" t="str">
        <f>IFERROR(AL38*'Energy &amp; GHG'!$Y$22,"-")</f>
        <v>-</v>
      </c>
      <c r="AI38" s="434" t="str">
        <f>IFERROR(AL38*'Energy &amp; GHG'!$Z$22,"-")</f>
        <v>-</v>
      </c>
      <c r="AJ38" s="435" t="str">
        <f>IF(SUMIF(Processwise_energy_distribution!$B$15:$B$68,$B38,Processwise_energy_distribution!AJ$15:AJ$69)=0,"-",SUMIF(Processwise_energy_distribution!$B$15:$B$68,$B38,Processwise_energy_distribution!AJ$15:AJ$69))</f>
        <v>-</v>
      </c>
      <c r="AK38" s="435" t="str">
        <f>IF(SUMIF(Processwise_energy_distribution!$B$15:$B$68,$B38,Processwise_energy_distribution!AK$15:AK$69)=0,"-",SUMIF(Processwise_energy_distribution!$B$15:$B$68,$B38,Processwise_energy_distribution!AK$15:AK$69))</f>
        <v>-</v>
      </c>
      <c r="AL38" s="436" t="str">
        <f>IF(SUMIF(Processwise_energy_distribution!$B$15:$B$68,$B38,Processwise_energy_distribution!AL$15:AL$69)=0,"-",SUMIF(Processwise_energy_distribution!$B$15:$B$68,$B38,Processwise_energy_distribution!AL$15:AL$69))</f>
        <v>-</v>
      </c>
      <c r="AM38" s="432" t="str">
        <f>IFERROR(AR38*'Energy &amp; GHG'!$X$23,"-")</f>
        <v>-</v>
      </c>
      <c r="AN38" s="433" t="str">
        <f>IFERROR(AR38*'Energy &amp; GHG'!$Y$23,"-")</f>
        <v>-</v>
      </c>
      <c r="AO38" s="434" t="str">
        <f>IFERROR(AR38*'Energy &amp; GHG'!$Z$23,"-")</f>
        <v>-</v>
      </c>
      <c r="AP38" s="435" t="str">
        <f>IF(SUMIF(Processwise_energy_distribution!$B$15:$B$68,$B38,Processwise_energy_distribution!AP$15:AP$69)=0,"-",SUMIF(Processwise_energy_distribution!$B$15:$B$68,$B38,Processwise_energy_distribution!AP$15:AP$69))</f>
        <v>-</v>
      </c>
      <c r="AQ38" s="435" t="str">
        <f>IF(SUMIF(Processwise_energy_distribution!$B$15:$B$68,$B38,Processwise_energy_distribution!AQ$15:AQ$69)=0,"-",SUMIF(Processwise_energy_distribution!$B$15:$B$68,$B38,Processwise_energy_distribution!AQ$15:AQ$69))</f>
        <v>-</v>
      </c>
      <c r="AR38" s="436" t="str">
        <f>IF(SUMIF(Processwise_energy_distribution!$B$15:$B$68,$B38,Processwise_energy_distribution!AR$15:AR$69)=0,"-",SUMIF(Processwise_energy_distribution!$B$15:$B$68,$B38,Processwise_energy_distribution!AR$15:AR$69))</f>
        <v>-</v>
      </c>
      <c r="AS38" s="432" t="str">
        <f>IFERROR(AX38*'Energy &amp; GHG'!$X$24,"-")</f>
        <v>-</v>
      </c>
      <c r="AT38" s="433" t="str">
        <f>IFERROR(AX38*'Energy &amp; GHG'!$Y$24,"-")</f>
        <v>-</v>
      </c>
      <c r="AU38" s="434" t="str">
        <f>IFERROR(AX38*'Energy &amp; GHG'!$Z$24,"-")</f>
        <v>-</v>
      </c>
      <c r="AV38" s="435" t="str">
        <f>IF(SUMIF(Processwise_energy_distribution!$B$15:$B$68,$B38,Processwise_energy_distribution!AV$15:AV$69)=0,"-",SUMIF(Processwise_energy_distribution!$B$15:$B$68,$B38,Processwise_energy_distribution!AV$15:AV$69))</f>
        <v>-</v>
      </c>
      <c r="AW38" s="435" t="str">
        <f>IF(SUMIF(Processwise_energy_distribution!$B$15:$B$68,$B38,Processwise_energy_distribution!AW$15:AW$69)=0,"-",SUMIF(Processwise_energy_distribution!$B$15:$B$68,$B38,Processwise_energy_distribution!AW$15:AW$69))</f>
        <v>-</v>
      </c>
      <c r="AX38" s="436" t="str">
        <f>IF(SUMIF(Processwise_energy_distribution!$B$15:$B$68,$B38,Processwise_energy_distribution!AX$15:AX$69)=0,"-",SUMIF(Processwise_energy_distribution!$B$15:$B$68,$B38,Processwise_energy_distribution!AX$15:AX$69))</f>
        <v>-</v>
      </c>
      <c r="AY38" s="432" t="str">
        <f>IFERROR(BD38*'Energy &amp; GHG'!$X$25,"-")</f>
        <v>-</v>
      </c>
      <c r="AZ38" s="433" t="str">
        <f>IFERROR(BD38*'Energy &amp; GHG'!$Y$25,"-")</f>
        <v>-</v>
      </c>
      <c r="BA38" s="434" t="str">
        <f>IFERROR(BD38*'Energy &amp; GHG'!$Z$25,"-")</f>
        <v>-</v>
      </c>
      <c r="BB38" s="435" t="str">
        <f>IF(SUMIF(Processwise_energy_distribution!$B$15:$B$68,$B38,Processwise_energy_distribution!BB$15:BB$69)=0,"-",SUMIF(Processwise_energy_distribution!$B$15:$B$68,$B38,Processwise_energy_distribution!BB$15:BB$69))</f>
        <v>-</v>
      </c>
      <c r="BC38" s="435" t="str">
        <f>IF(SUMIF(Processwise_energy_distribution!$B$15:$B$68,$B38,Processwise_energy_distribution!BC$15:BC$69)=0,"-",SUMIF(Processwise_energy_distribution!$B$15:$B$68,$B38,Processwise_energy_distribution!BC$15:BC$69))</f>
        <v>-</v>
      </c>
      <c r="BD38" s="436" t="str">
        <f>IF(SUMIF(Processwise_energy_distribution!$B$15:$B$68,$B38,Processwise_energy_distribution!BD$15:BD$69)=0,"-",SUMIF(Processwise_energy_distribution!$B$15:$B$68,$B38,Processwise_energy_distribution!BD$15:BD$69))</f>
        <v>-</v>
      </c>
      <c r="BE38" s="432" t="str">
        <f>IFERROR(BJ38*'Energy &amp; GHG'!$X$26,"-")</f>
        <v>-</v>
      </c>
      <c r="BF38" s="433" t="str">
        <f>IFERROR(BJ38*'Energy &amp; GHG'!$Y$26,"-")</f>
        <v>-</v>
      </c>
      <c r="BG38" s="434" t="str">
        <f>IFERROR(BJ38*'Energy &amp; GHG'!$Z$26,"-")</f>
        <v>-</v>
      </c>
      <c r="BH38" s="435" t="str">
        <f>IF(SUMIF(Processwise_energy_distribution!$B$15:$B$68,$B38,Processwise_energy_distribution!BH$15:BH$69)=0,"-",SUMIF(Processwise_energy_distribution!$B$15:$B$68,$B38,Processwise_energy_distribution!BH$15:BH$69))</f>
        <v>-</v>
      </c>
      <c r="BI38" s="435" t="str">
        <f>IF(SUMIF(Processwise_energy_distribution!$B$15:$B$68,$B38,Processwise_energy_distribution!BI$15:BI$69)=0,"-",SUMIF(Processwise_energy_distribution!$B$15:$B$68,$B38,Processwise_energy_distribution!BI$15:BI$69))</f>
        <v>-</v>
      </c>
      <c r="BJ38" s="436" t="str">
        <f>IF(SUMIF(Processwise_energy_distribution!$B$15:$B$68,$B38,Processwise_energy_distribution!BJ$15:BJ$69)=0,"-",SUMIF(Processwise_energy_distribution!$B$15:$B$68,$B38,Processwise_energy_distribution!BJ$15:BJ$69))</f>
        <v>-</v>
      </c>
      <c r="BK38" s="432" t="str">
        <f>IFERROR(BP38*'Energy &amp; GHG'!$X$27,"-")</f>
        <v>-</v>
      </c>
      <c r="BL38" s="433" t="str">
        <f>IFERROR(BP38*'Energy &amp; GHG'!$Y$27,"-")</f>
        <v>-</v>
      </c>
      <c r="BM38" s="434" t="str">
        <f>IFERROR(BP38*'Energy &amp; GHG'!$Z$27,"-")</f>
        <v>-</v>
      </c>
      <c r="BN38" s="435" t="str">
        <f>IF(SUMIF(Processwise_energy_distribution!$B$15:$B$68,$B38,Processwise_energy_distribution!BN$15:BN$69)=0,"-",SUMIF(Processwise_energy_distribution!$B$15:$B$68,$B38,Processwise_energy_distribution!BN$15:BN$69))</f>
        <v>-</v>
      </c>
      <c r="BO38" s="435" t="str">
        <f>IF(SUMIF(Processwise_energy_distribution!$B$15:$B$68,$B38,Processwise_energy_distribution!BO$15:BO$69)=0,"-",SUMIF(Processwise_energy_distribution!$B$15:$B$68,$B38,Processwise_energy_distribution!BO$15:BO$69))</f>
        <v>-</v>
      </c>
      <c r="BP38" s="436" t="str">
        <f>IF(SUMIF(Processwise_energy_distribution!$B$15:$B$68,$B38,Processwise_energy_distribution!BP$15:BP$69)=0,"-",SUMIF(Processwise_energy_distribution!$B$15:$B$68,$B38,Processwise_energy_distribution!BP$15:BP$69))</f>
        <v>-</v>
      </c>
      <c r="BQ38" s="432" t="str">
        <f>IFERROR(BV38*'Energy &amp; GHG'!$X$28,"-")</f>
        <v>-</v>
      </c>
      <c r="BR38" s="433" t="str">
        <f>IFERROR(BV38*'Energy &amp; GHG'!$Y$28,"-")</f>
        <v>-</v>
      </c>
      <c r="BS38" s="434" t="str">
        <f>IFERROR(BV38*'Energy &amp; GHG'!$Z$28,"-")</f>
        <v>-</v>
      </c>
      <c r="BT38" s="435" t="str">
        <f>IF(SUMIF(Processwise_energy_distribution!$B$15:$B$68,$B38,Processwise_energy_distribution!BT$15:BT$69)=0,"-",SUMIF(Processwise_energy_distribution!$B$15:$B$68,$B38,Processwise_energy_distribution!BT$15:BT$69))</f>
        <v>-</v>
      </c>
      <c r="BU38" s="435" t="str">
        <f>IF(SUMIF(Processwise_energy_distribution!$B$15:$B$68,$B38,Processwise_energy_distribution!BU$15:BU$69)=0,"-",SUMIF(Processwise_energy_distribution!$B$15:$B$68,$B38,Processwise_energy_distribution!BU$15:BU$69))</f>
        <v>-</v>
      </c>
      <c r="BV38" s="436" t="str">
        <f>IF(SUMIF(Processwise_energy_distribution!$B$15:$B$68,$B38,Processwise_energy_distribution!BV$15:BV$69)=0,"-",SUMIF(Processwise_energy_distribution!$B$15:$B$68,$B38,Processwise_energy_distribution!BV$15:BV$69))</f>
        <v>-</v>
      </c>
      <c r="BW38" s="438" t="str">
        <f t="shared" ref="BW38:CA38" si="28">IF(SUM(C38,I38,O38,U38,AA38,AG38,AM38,AS38,AY38,BE38,BK38,BQ38)=0,"-",SUM(C38,I38,O38,U38,AA38,AG38,AM38,AS38,AY38,BE38,BK38,BQ38))</f>
        <v>-</v>
      </c>
      <c r="BX38" s="433" t="str">
        <f t="shared" si="28"/>
        <v>-</v>
      </c>
      <c r="BY38" s="434" t="str">
        <f t="shared" si="28"/>
        <v>-</v>
      </c>
      <c r="BZ38" s="439" t="str">
        <f t="shared" si="28"/>
        <v>-</v>
      </c>
      <c r="CA38" s="440" t="str">
        <f t="shared" si="28"/>
        <v>-</v>
      </c>
      <c r="CB38" s="441" t="str">
        <f t="shared" si="1"/>
        <v>-</v>
      </c>
      <c r="CC38" s="442" t="str">
        <f t="shared" si="2"/>
        <v>-</v>
      </c>
      <c r="CD38" s="443" t="str">
        <f t="shared" si="3"/>
        <v>-</v>
      </c>
      <c r="CE38" s="444" t="str">
        <f t="shared" si="4"/>
        <v>-</v>
      </c>
      <c r="CF38" s="445" t="str">
        <f t="shared" si="5"/>
        <v>-</v>
      </c>
      <c r="CG38" s="412"/>
      <c r="CH38" s="412"/>
      <c r="CI38" s="412"/>
      <c r="CJ38" s="412"/>
      <c r="CK38" s="412"/>
    </row>
    <row r="39" spans="1:89" ht="15">
      <c r="A39" s="1066">
        <v>25</v>
      </c>
      <c r="B39" s="1072" t="s">
        <v>289</v>
      </c>
      <c r="C39" s="432">
        <f>IFERROR(H39*'Energy &amp; GHG'!$X$17,"-")</f>
        <v>1.8252588617640388</v>
      </c>
      <c r="D39" s="433">
        <f>IFERROR(H39*'Energy &amp; GHG'!$Y$17,"-")</f>
        <v>339.84581664273298</v>
      </c>
      <c r="E39" s="434">
        <f>IFERROR(H39*'Energy &amp; GHG'!$Z$17,"-")</f>
        <v>3.3289244955029855</v>
      </c>
      <c r="F39" s="435" t="str">
        <f>IF(SUMIF(Processwise_energy_distribution!$B$15:$B$68,$B39,Processwise_energy_distribution!F$15:F$69)=0,"-",SUMIF(Processwise_energy_distribution!$B$15:$B$68,$B39,Processwise_energy_distribution!F$15:F$69))</f>
        <v>-</v>
      </c>
      <c r="G39" s="435" t="str">
        <f>IF(SUMIF(Processwise_energy_distribution!$B$15:$B$68,$B39,Processwise_energy_distribution!G$15:G$69)=0,"-",SUMIF(Processwise_energy_distribution!$B$15:$B$68,$B39,Processwise_energy_distribution!G$15:G$69))</f>
        <v>-</v>
      </c>
      <c r="H39" s="436">
        <f>IF(SUMIF(Processwise_energy_distribution!$B$15:$B$68,$B39,Processwise_energy_distribution!H$15:H$69)=0,"-",SUMIF(Processwise_energy_distribution!$B$15:$B$68,$B39,Processwise_energy_distribution!H$15:H$69))</f>
        <v>345</v>
      </c>
      <c r="I39" s="432">
        <f>IFERROR(N39*'Energy &amp; GHG'!$X$18,"-")</f>
        <v>10.643639862026889</v>
      </c>
      <c r="J39" s="433">
        <f>IFERROR(N39*'Energy &amp; GHG'!$Y$18,"-")</f>
        <v>302.23502358213858</v>
      </c>
      <c r="K39" s="434">
        <f>IFERROR(N39*'Energy &amp; GHG'!$Z$18,"-")</f>
        <v>2.1213365558345263</v>
      </c>
      <c r="L39" s="435" t="str">
        <f>IF(SUMIF(Processwise_energy_distribution!$B$15:$B$68,$B39,Processwise_energy_distribution!L$15:L$69)=0,"-",SUMIF(Processwise_energy_distribution!$B$15:$B$68,$B39,Processwise_energy_distribution!L$15:L$69))</f>
        <v>-</v>
      </c>
      <c r="M39" s="435" t="str">
        <f>IF(SUMIF(Processwise_energy_distribution!$B$15:$B$68,$B39,Processwise_energy_distribution!M$15:M$69)=0,"-",SUMIF(Processwise_energy_distribution!$B$15:$B$68,$B39,Processwise_energy_distribution!M$15:M$69))</f>
        <v>-</v>
      </c>
      <c r="N39" s="436">
        <f>IF(SUMIF(Processwise_energy_distribution!$B$15:$B$68,$B39,Processwise_energy_distribution!N$15:N$69)=0,"-",SUMIF(Processwise_energy_distribution!$B$15:$B$68,$B39,Processwise_energy_distribution!N$15:N$69))</f>
        <v>315</v>
      </c>
      <c r="O39" s="432">
        <f>IFERROR(T39*'Energy &amp; GHG'!$X$19,"-")</f>
        <v>2.2639434037652477</v>
      </c>
      <c r="P39" s="433">
        <f>IFERROR(T39*'Energy &amp; GHG'!$Y$19,"-")</f>
        <v>341.05755987496184</v>
      </c>
      <c r="Q39" s="434">
        <f>IFERROR(T39*'Energy &amp; GHG'!$Z$19,"-")</f>
        <v>1.6784967212729451</v>
      </c>
      <c r="R39" s="435" t="str">
        <f>IF(SUMIF(Processwise_energy_distribution!$B$15:$B$68,$B39,Processwise_energy_distribution!R$15:R$69)=0,"-",SUMIF(Processwise_energy_distribution!$B$15:$B$68,$B39,Processwise_energy_distribution!R$15:R$69))</f>
        <v>-</v>
      </c>
      <c r="S39" s="435" t="str">
        <f>IF(SUMIF(Processwise_energy_distribution!$B$15:$B$68,$B39,Processwise_energy_distribution!S$15:S$69)=0,"-",SUMIF(Processwise_energy_distribution!$B$15:$B$68,$B39,Processwise_energy_distribution!S$15:S$69))</f>
        <v>-</v>
      </c>
      <c r="T39" s="436">
        <f>IF(SUMIF(Processwise_energy_distribution!$B$15:$B$68,$B39,Processwise_energy_distribution!T$15:T$69)=0,"-",SUMIF(Processwise_energy_distribution!$B$15:$B$68,$B39,Processwise_energy_distribution!T$15:T$69))</f>
        <v>345</v>
      </c>
      <c r="U39" s="432">
        <f>IFERROR(Z39*'Energy &amp; GHG'!$X$20,"-")</f>
        <v>28.41830965140862</v>
      </c>
      <c r="V39" s="433">
        <f>IFERROR(Z39*'Energy &amp; GHG'!$Y$20,"-")</f>
        <v>289.08009243325631</v>
      </c>
      <c r="W39" s="434">
        <f>IFERROR(Z39*'Energy &amp; GHG'!$Z$20,"-")</f>
        <v>2.5015979153350703</v>
      </c>
      <c r="X39" s="435" t="str">
        <f>IF(SUMIF(Processwise_energy_distribution!$B$15:$B$68,$B39,Processwise_energy_distribution!X$15:X$69)=0,"-",SUMIF(Processwise_energy_distribution!$B$15:$B$68,$B39,Processwise_energy_distribution!X$15:X$69))</f>
        <v>-</v>
      </c>
      <c r="Y39" s="435" t="str">
        <f>IF(SUMIF(Processwise_energy_distribution!$B$15:$B$68,$B39,Processwise_energy_distribution!Y$15:Y$69)=0,"-",SUMIF(Processwise_energy_distribution!$B$15:$B$68,$B39,Processwise_energy_distribution!Y$15:Y$69))</f>
        <v>-</v>
      </c>
      <c r="Z39" s="436">
        <f>IF(SUMIF(Processwise_energy_distribution!$B$15:$B$68,$B39,Processwise_energy_distribution!Z$15:Z$69)=0,"-",SUMIF(Processwise_energy_distribution!$B$15:$B$68,$B39,Processwise_energy_distribution!Z$15:Z$69))</f>
        <v>320</v>
      </c>
      <c r="AA39" s="432">
        <f>IFERROR(AF39*'Energy &amp; GHG'!$X$21,"-")</f>
        <v>28.659780530384907</v>
      </c>
      <c r="AB39" s="433">
        <f>IFERROR(AF39*'Energy &amp; GHG'!$Y$21,"-")</f>
        <v>374.55744450910299</v>
      </c>
      <c r="AC39" s="434">
        <f>IFERROR(AF39*'Energy &amp; GHG'!$Z$21,"-")</f>
        <v>6.7827749605120964</v>
      </c>
      <c r="AD39" s="435" t="str">
        <f>IF(SUMIF(Processwise_energy_distribution!$B$15:$B$68,$B39,Processwise_energy_distribution!AD$15:AD$69)=0,"-",SUMIF(Processwise_energy_distribution!$B$15:$B$68,$B39,Processwise_energy_distribution!AD$15:AD$69))</f>
        <v>-</v>
      </c>
      <c r="AE39" s="435" t="str">
        <f>IF(SUMIF(Processwise_energy_distribution!$B$15:$B$68,$B39,Processwise_energy_distribution!AE$15:AE$69)=0,"-",SUMIF(Processwise_energy_distribution!$B$15:$B$68,$B39,Processwise_energy_distribution!AE$15:AE$69))</f>
        <v>-</v>
      </c>
      <c r="AF39" s="436">
        <f>IF(SUMIF(Processwise_energy_distribution!$B$15:$B$68,$B39,Processwise_energy_distribution!AF$15:AF$69)=0,"-",SUMIF(Processwise_energy_distribution!$B$15:$B$68,$B39,Processwise_energy_distribution!AF$15:AF$69))</f>
        <v>410</v>
      </c>
      <c r="AG39" s="432">
        <f>IFERROR(AL39*'Energy &amp; GHG'!$X$22,"-")</f>
        <v>22.795517480096919</v>
      </c>
      <c r="AH39" s="433">
        <f>IFERROR(AL39*'Energy &amp; GHG'!$Y$22,"-")</f>
        <v>376.96867428175841</v>
      </c>
      <c r="AI39" s="434">
        <f>IFERROR(AL39*'Energy &amp; GHG'!$Z$22,"-")</f>
        <v>10.235808238144687</v>
      </c>
      <c r="AJ39" s="435" t="str">
        <f>IF(SUMIF(Processwise_energy_distribution!$B$15:$B$68,$B39,Processwise_energy_distribution!AJ$15:AJ$69)=0,"-",SUMIF(Processwise_energy_distribution!$B$15:$B$68,$B39,Processwise_energy_distribution!AJ$15:AJ$69))</f>
        <v>-</v>
      </c>
      <c r="AK39" s="435" t="str">
        <f>IF(SUMIF(Processwise_energy_distribution!$B$15:$B$68,$B39,Processwise_energy_distribution!AK$15:AK$69)=0,"-",SUMIF(Processwise_energy_distribution!$B$15:$B$68,$B39,Processwise_energy_distribution!AK$15:AK$69))</f>
        <v>-</v>
      </c>
      <c r="AL39" s="436">
        <f>IF(SUMIF(Processwise_energy_distribution!$B$15:$B$68,$B39,Processwise_energy_distribution!AL$15:AL$69)=0,"-",SUMIF(Processwise_energy_distribution!$B$15:$B$68,$B39,Processwise_energy_distribution!AL$15:AL$69))</f>
        <v>410</v>
      </c>
      <c r="AM39" s="432">
        <f>IFERROR(AR39*'Energy &amp; GHG'!$X$23,"-")</f>
        <v>35.610223383356619</v>
      </c>
      <c r="AN39" s="433">
        <f>IFERROR(AR39*'Energy &amp; GHG'!$Y$23,"-")</f>
        <v>366.77550276444498</v>
      </c>
      <c r="AO39" s="434">
        <f>IFERROR(AR39*'Energy &amp; GHG'!$Z$23,"-")</f>
        <v>7.6142738521983917</v>
      </c>
      <c r="AP39" s="435" t="str">
        <f>IF(SUMIF(Processwise_energy_distribution!$B$15:$B$68,$B39,Processwise_energy_distribution!AP$15:AP$69)=0,"-",SUMIF(Processwise_energy_distribution!$B$15:$B$68,$B39,Processwise_energy_distribution!AP$15:AP$69))</f>
        <v>-</v>
      </c>
      <c r="AQ39" s="435" t="str">
        <f>IF(SUMIF(Processwise_energy_distribution!$B$15:$B$68,$B39,Processwise_energy_distribution!AQ$15:AQ$69)=0,"-",SUMIF(Processwise_energy_distribution!$B$15:$B$68,$B39,Processwise_energy_distribution!AQ$15:AQ$69))</f>
        <v>-</v>
      </c>
      <c r="AR39" s="436">
        <f>IF(SUMIF(Processwise_energy_distribution!$B$15:$B$68,$B39,Processwise_energy_distribution!AR$15:AR$69)=0,"-",SUMIF(Processwise_energy_distribution!$B$15:$B$68,$B39,Processwise_energy_distribution!AR$15:AR$69))</f>
        <v>410</v>
      </c>
      <c r="AS39" s="432">
        <f>IFERROR(AX39*'Energy &amp; GHG'!$X$24,"-")</f>
        <v>8.7945488721804512</v>
      </c>
      <c r="AT39" s="433">
        <f>IFERROR(AX39*'Energy &amp; GHG'!$Y$24,"-")</f>
        <v>367.43978696741851</v>
      </c>
      <c r="AU39" s="434">
        <f>IFERROR(AX39*'Energy &amp; GHG'!$Z$24,"-")</f>
        <v>13.765664160401002</v>
      </c>
      <c r="AV39" s="435" t="str">
        <f>IF(SUMIF(Processwise_energy_distribution!$B$15:$B$68,$B39,Processwise_energy_distribution!AV$15:AV$69)=0,"-",SUMIF(Processwise_energy_distribution!$B$15:$B$68,$B39,Processwise_energy_distribution!AV$15:AV$69))</f>
        <v>-</v>
      </c>
      <c r="AW39" s="435" t="str">
        <f>IF(SUMIF(Processwise_energy_distribution!$B$15:$B$68,$B39,Processwise_energy_distribution!AW$15:AW$69)=0,"-",SUMIF(Processwise_energy_distribution!$B$15:$B$68,$B39,Processwise_energy_distribution!AW$15:AW$69))</f>
        <v>-</v>
      </c>
      <c r="AX39" s="436">
        <f>IF(SUMIF(Processwise_energy_distribution!$B$15:$B$68,$B39,Processwise_energy_distribution!AX$15:AX$69)=0,"-",SUMIF(Processwise_energy_distribution!$B$15:$B$68,$B39,Processwise_energy_distribution!AX$15:AX$69))</f>
        <v>390</v>
      </c>
      <c r="AY39" s="432" t="str">
        <f>IFERROR(BD39*'Energy &amp; GHG'!$X$25,"-")</f>
        <v>-</v>
      </c>
      <c r="AZ39" s="433" t="str">
        <f>IFERROR(BD39*'Energy &amp; GHG'!$Y$25,"-")</f>
        <v>-</v>
      </c>
      <c r="BA39" s="434" t="str">
        <f>IFERROR(BD39*'Energy &amp; GHG'!$Z$25,"-")</f>
        <v>-</v>
      </c>
      <c r="BB39" s="435" t="str">
        <f>IF(SUMIF(Processwise_energy_distribution!$B$15:$B$68,$B39,Processwise_energy_distribution!BB$15:BB$69)=0,"-",SUMIF(Processwise_energy_distribution!$B$15:$B$68,$B39,Processwise_energy_distribution!BB$15:BB$69))</f>
        <v>-</v>
      </c>
      <c r="BC39" s="435" t="str">
        <f>IF(SUMIF(Processwise_energy_distribution!$B$15:$B$68,$B39,Processwise_energy_distribution!BC$15:BC$69)=0,"-",SUMIF(Processwise_energy_distribution!$B$15:$B$68,$B39,Processwise_energy_distribution!BC$15:BC$69))</f>
        <v>-</v>
      </c>
      <c r="BD39" s="436" t="str">
        <f>IF(SUMIF(Processwise_energy_distribution!$B$15:$B$68,$B39,Processwise_energy_distribution!BD$15:BD$69)=0,"-",SUMIF(Processwise_energy_distribution!$B$15:$B$68,$B39,Processwise_energy_distribution!BD$15:BD$69))</f>
        <v>-</v>
      </c>
      <c r="BE39" s="432" t="str">
        <f>IFERROR(BJ39*'Energy &amp; GHG'!$X$26,"-")</f>
        <v>-</v>
      </c>
      <c r="BF39" s="433" t="str">
        <f>IFERROR(BJ39*'Energy &amp; GHG'!$Y$26,"-")</f>
        <v>-</v>
      </c>
      <c r="BG39" s="434" t="str">
        <f>IFERROR(BJ39*'Energy &amp; GHG'!$Z$26,"-")</f>
        <v>-</v>
      </c>
      <c r="BH39" s="435" t="str">
        <f>IF(SUMIF(Processwise_energy_distribution!$B$15:$B$68,$B39,Processwise_energy_distribution!BH$15:BH$69)=0,"-",SUMIF(Processwise_energy_distribution!$B$15:$B$68,$B39,Processwise_energy_distribution!BH$15:BH$69))</f>
        <v>-</v>
      </c>
      <c r="BI39" s="435" t="str">
        <f>IF(SUMIF(Processwise_energy_distribution!$B$15:$B$68,$B39,Processwise_energy_distribution!BI$15:BI$69)=0,"-",SUMIF(Processwise_energy_distribution!$B$15:$B$68,$B39,Processwise_energy_distribution!BI$15:BI$69))</f>
        <v>-</v>
      </c>
      <c r="BJ39" s="436" t="str">
        <f>IF(SUMIF(Processwise_energy_distribution!$B$15:$B$68,$B39,Processwise_energy_distribution!BJ$15:BJ$69)=0,"-",SUMIF(Processwise_energy_distribution!$B$15:$B$68,$B39,Processwise_energy_distribution!BJ$15:BJ$69))</f>
        <v>-</v>
      </c>
      <c r="BK39" s="432" t="str">
        <f>IFERROR(BP39*'Energy &amp; GHG'!$X$27,"-")</f>
        <v>-</v>
      </c>
      <c r="BL39" s="433" t="str">
        <f>IFERROR(BP39*'Energy &amp; GHG'!$Y$27,"-")</f>
        <v>-</v>
      </c>
      <c r="BM39" s="434" t="str">
        <f>IFERROR(BP39*'Energy &amp; GHG'!$Z$27,"-")</f>
        <v>-</v>
      </c>
      <c r="BN39" s="435" t="str">
        <f>IF(SUMIF(Processwise_energy_distribution!$B$15:$B$68,$B39,Processwise_energy_distribution!BN$15:BN$69)=0,"-",SUMIF(Processwise_energy_distribution!$B$15:$B$68,$B39,Processwise_energy_distribution!BN$15:BN$69))</f>
        <v>-</v>
      </c>
      <c r="BO39" s="435" t="str">
        <f>IF(SUMIF(Processwise_energy_distribution!$B$15:$B$68,$B39,Processwise_energy_distribution!BO$15:BO$69)=0,"-",SUMIF(Processwise_energy_distribution!$B$15:$B$68,$B39,Processwise_energy_distribution!BO$15:BO$69))</f>
        <v>-</v>
      </c>
      <c r="BP39" s="436" t="str">
        <f>IF(SUMIF(Processwise_energy_distribution!$B$15:$B$68,$B39,Processwise_energy_distribution!BP$15:BP$69)=0,"-",SUMIF(Processwise_energy_distribution!$B$15:$B$68,$B39,Processwise_energy_distribution!BP$15:BP$69))</f>
        <v>-</v>
      </c>
      <c r="BQ39" s="432" t="str">
        <f>IFERROR(BV39*'Energy &amp; GHG'!$X$28,"-")</f>
        <v>-</v>
      </c>
      <c r="BR39" s="433" t="str">
        <f>IFERROR(BV39*'Energy &amp; GHG'!$Y$28,"-")</f>
        <v>-</v>
      </c>
      <c r="BS39" s="434" t="str">
        <f>IFERROR(BV39*'Energy &amp; GHG'!$Z$28,"-")</f>
        <v>-</v>
      </c>
      <c r="BT39" s="435" t="str">
        <f>IF(SUMIF(Processwise_energy_distribution!$B$15:$B$68,$B39,Processwise_energy_distribution!BT$15:BT$69)=0,"-",SUMIF(Processwise_energy_distribution!$B$15:$B$68,$B39,Processwise_energy_distribution!BT$15:BT$69))</f>
        <v>-</v>
      </c>
      <c r="BU39" s="435" t="str">
        <f>IF(SUMIF(Processwise_energy_distribution!$B$15:$B$68,$B39,Processwise_energy_distribution!BU$15:BU$69)=0,"-",SUMIF(Processwise_energy_distribution!$B$15:$B$68,$B39,Processwise_energy_distribution!BU$15:BU$69))</f>
        <v>-</v>
      </c>
      <c r="BV39" s="436" t="str">
        <f>IF(SUMIF(Processwise_energy_distribution!$B$15:$B$68,$B39,Processwise_energy_distribution!BV$15:BV$69)=0,"-",SUMIF(Processwise_energy_distribution!$B$15:$B$68,$B39,Processwise_energy_distribution!BV$15:BV$69))</f>
        <v>-</v>
      </c>
      <c r="BW39" s="438">
        <f t="shared" ref="BW39:CA39" si="29">IF(SUM(C39,I39,O39,U39,AA39,AG39,AM39,AS39,AY39,BE39,BK39,BQ39)=0,"-",SUM(C39,I39,O39,U39,AA39,AG39,AM39,AS39,AY39,BE39,BK39,BQ39))</f>
        <v>139.0112220449837</v>
      </c>
      <c r="BX39" s="433">
        <f t="shared" si="29"/>
        <v>2757.9599010558145</v>
      </c>
      <c r="BY39" s="434">
        <f t="shared" si="29"/>
        <v>48.028876899201705</v>
      </c>
      <c r="BZ39" s="439" t="str">
        <f t="shared" si="29"/>
        <v>-</v>
      </c>
      <c r="CA39" s="440" t="str">
        <f t="shared" si="29"/>
        <v>-</v>
      </c>
      <c r="CB39" s="441">
        <f t="shared" si="1"/>
        <v>1.3201807431389607E-3</v>
      </c>
      <c r="CC39" s="442">
        <f t="shared" si="2"/>
        <v>1.3339526464404476E-3</v>
      </c>
      <c r="CD39" s="443">
        <f t="shared" si="3"/>
        <v>1.3209521040005901E-3</v>
      </c>
      <c r="CE39" s="444" t="str">
        <f t="shared" si="4"/>
        <v>-</v>
      </c>
      <c r="CF39" s="445" t="str">
        <f t="shared" si="5"/>
        <v>-</v>
      </c>
      <c r="CG39" s="412"/>
      <c r="CH39" s="412"/>
      <c r="CI39" s="412"/>
      <c r="CJ39" s="412"/>
      <c r="CK39" s="412"/>
    </row>
    <row r="40" spans="1:89" ht="15">
      <c r="A40" s="1070">
        <v>26</v>
      </c>
      <c r="B40" s="1072" t="s">
        <v>290</v>
      </c>
      <c r="C40" s="432">
        <f>IFERROR(H40*'Energy &amp; GHG'!$X$17,"-")</f>
        <v>1.7194467538356888</v>
      </c>
      <c r="D40" s="433">
        <f>IFERROR(H40*'Energy &amp; GHG'!$Y$17,"-")</f>
        <v>320.14460988083539</v>
      </c>
      <c r="E40" s="434">
        <f>IFERROR(H40*'Energy &amp; GHG'!$Z$17,"-")</f>
        <v>3.1359433653288993</v>
      </c>
      <c r="F40" s="435" t="str">
        <f>IF(SUMIF(Processwise_energy_distribution!$B$15:$B$68,$B40,Processwise_energy_distribution!F$15:F$69)=0,"-",SUMIF(Processwise_energy_distribution!$B$15:$B$68,$B40,Processwise_energy_distribution!F$15:F$69))</f>
        <v>-</v>
      </c>
      <c r="G40" s="435" t="str">
        <f>IF(SUMIF(Processwise_energy_distribution!$B$15:$B$68,$B40,Processwise_energy_distribution!G$15:G$69)=0,"-",SUMIF(Processwise_energy_distribution!$B$15:$B$68,$B40,Processwise_energy_distribution!G$15:G$69))</f>
        <v>-</v>
      </c>
      <c r="H40" s="436">
        <f>IF(SUMIF(Processwise_energy_distribution!$B$15:$B$68,$B40,Processwise_energy_distribution!H$15:H$69)=0,"-",SUMIF(Processwise_energy_distribution!$B$15:$B$68,$B40,Processwise_energy_distribution!H$15:H$69))</f>
        <v>325</v>
      </c>
      <c r="I40" s="432">
        <f>IFERROR(N40*'Energy &amp; GHG'!$X$18,"-")</f>
        <v>10.474693197550273</v>
      </c>
      <c r="J40" s="433">
        <f>IFERROR(N40*'Energy &amp; GHG'!$Y$18,"-")</f>
        <v>297.43764225543799</v>
      </c>
      <c r="K40" s="434">
        <f>IFERROR(N40*'Energy &amp; GHG'!$Z$18,"-")</f>
        <v>2.0876645470117561</v>
      </c>
      <c r="L40" s="435" t="str">
        <f>IF(SUMIF(Processwise_energy_distribution!$B$15:$B$68,$B40,Processwise_energy_distribution!L$15:L$69)=0,"-",SUMIF(Processwise_energy_distribution!$B$15:$B$68,$B40,Processwise_energy_distribution!L$15:L$69))</f>
        <v>-</v>
      </c>
      <c r="M40" s="435" t="str">
        <f>IF(SUMIF(Processwise_energy_distribution!$B$15:$B$68,$B40,Processwise_energy_distribution!M$15:M$69)=0,"-",SUMIF(Processwise_energy_distribution!$B$15:$B$68,$B40,Processwise_energy_distribution!M$15:M$69))</f>
        <v>-</v>
      </c>
      <c r="N40" s="436">
        <f>IF(SUMIF(Processwise_energy_distribution!$B$15:$B$68,$B40,Processwise_energy_distribution!N$15:N$69)=0,"-",SUMIF(Processwise_energy_distribution!$B$15:$B$68,$B40,Processwise_energy_distribution!N$15:N$69))</f>
        <v>310</v>
      </c>
      <c r="O40" s="432">
        <f>IFERROR(T40*'Energy &amp; GHG'!$X$19,"-")</f>
        <v>2.2967541777328599</v>
      </c>
      <c r="P40" s="433">
        <f>IFERROR(T40*'Energy &amp; GHG'!$Y$19,"-")</f>
        <v>346.00042306155547</v>
      </c>
      <c r="Q40" s="434">
        <f>IFERROR(T40*'Energy &amp; GHG'!$Z$19,"-")</f>
        <v>1.7028227607116835</v>
      </c>
      <c r="R40" s="435" t="str">
        <f>IF(SUMIF(Processwise_energy_distribution!$B$15:$B$68,$B40,Processwise_energy_distribution!R$15:R$69)=0,"-",SUMIF(Processwise_energy_distribution!$B$15:$B$68,$B40,Processwise_energy_distribution!R$15:R$69))</f>
        <v>-</v>
      </c>
      <c r="S40" s="435" t="str">
        <f>IF(SUMIF(Processwise_energy_distribution!$B$15:$B$68,$B40,Processwise_energy_distribution!S$15:S$69)=0,"-",SUMIF(Processwise_energy_distribution!$B$15:$B$68,$B40,Processwise_energy_distribution!S$15:S$69))</f>
        <v>-</v>
      </c>
      <c r="T40" s="436">
        <f>IF(SUMIF(Processwise_energy_distribution!$B$15:$B$68,$B40,Processwise_energy_distribution!T$15:T$69)=0,"-",SUMIF(Processwise_energy_distribution!$B$15:$B$68,$B40,Processwise_energy_distribution!T$15:T$69))</f>
        <v>350</v>
      </c>
      <c r="U40" s="432">
        <f>IFERROR(Z40*'Energy &amp; GHG'!$X$20,"-")</f>
        <v>27.086201386498843</v>
      </c>
      <c r="V40" s="433">
        <f>IFERROR(Z40*'Energy &amp; GHG'!$Y$20,"-")</f>
        <v>275.5294631004474</v>
      </c>
      <c r="W40" s="434">
        <f>IFERROR(Z40*'Energy &amp; GHG'!$Z$20,"-")</f>
        <v>2.3843355130537391</v>
      </c>
      <c r="X40" s="435" t="str">
        <f>IF(SUMIF(Processwise_energy_distribution!$B$15:$B$68,$B40,Processwise_energy_distribution!X$15:X$69)=0,"-",SUMIF(Processwise_energy_distribution!$B$15:$B$68,$B40,Processwise_energy_distribution!X$15:X$69))</f>
        <v>-</v>
      </c>
      <c r="Y40" s="435" t="str">
        <f>IF(SUMIF(Processwise_energy_distribution!$B$15:$B$68,$B40,Processwise_energy_distribution!Y$15:Y$69)=0,"-",SUMIF(Processwise_energy_distribution!$B$15:$B$68,$B40,Processwise_energy_distribution!Y$15:Y$69))</f>
        <v>-</v>
      </c>
      <c r="Z40" s="436">
        <f>IF(SUMIF(Processwise_energy_distribution!$B$15:$B$68,$B40,Processwise_energy_distribution!Z$15:Z$69)=0,"-",SUMIF(Processwise_energy_distribution!$B$15:$B$68,$B40,Processwise_energy_distribution!Z$15:Z$69))</f>
        <v>305</v>
      </c>
      <c r="AA40" s="432">
        <f>IFERROR(AF40*'Energy &amp; GHG'!$X$21,"-")</f>
        <v>19.362827333942974</v>
      </c>
      <c r="AB40" s="433">
        <f>IFERROR(AF40*'Energy &amp; GHG'!$Y$21,"-")</f>
        <v>253.05466372932079</v>
      </c>
      <c r="AC40" s="434">
        <f>IFERROR(AF40*'Energy &amp; GHG'!$Z$21,"-")</f>
        <v>4.5825089367362208</v>
      </c>
      <c r="AD40" s="435" t="str">
        <f>IF(SUMIF(Processwise_energy_distribution!$B$15:$B$68,$B40,Processwise_energy_distribution!AD$15:AD$69)=0,"-",SUMIF(Processwise_energy_distribution!$B$15:$B$68,$B40,Processwise_energy_distribution!AD$15:AD$69))</f>
        <v>-</v>
      </c>
      <c r="AE40" s="435" t="str">
        <f>IF(SUMIF(Processwise_energy_distribution!$B$15:$B$68,$B40,Processwise_energy_distribution!AE$15:AE$69)=0,"-",SUMIF(Processwise_energy_distribution!$B$15:$B$68,$B40,Processwise_energy_distribution!AE$15:AE$69))</f>
        <v>-</v>
      </c>
      <c r="AF40" s="436">
        <f>IF(SUMIF(Processwise_energy_distribution!$B$15:$B$68,$B40,Processwise_energy_distribution!AF$15:AF$69)=0,"-",SUMIF(Processwise_energy_distribution!$B$15:$B$68,$B40,Processwise_energy_distribution!AF$15:AF$69))</f>
        <v>277</v>
      </c>
      <c r="AG40" s="432">
        <f>IFERROR(AL40*'Energy &amp; GHG'!$X$22,"-")</f>
        <v>15.400874004845967</v>
      </c>
      <c r="AH40" s="433">
        <f>IFERROR(AL40*'Energy &amp; GHG'!$Y$22,"-")</f>
        <v>254.6837140879197</v>
      </c>
      <c r="AI40" s="434">
        <f>IFERROR(AL40*'Energy &amp; GHG'!$Z$22,"-")</f>
        <v>6.9154119072343372</v>
      </c>
      <c r="AJ40" s="435" t="str">
        <f>IF(SUMIF(Processwise_energy_distribution!$B$15:$B$68,$B40,Processwise_energy_distribution!AJ$15:AJ$69)=0,"-",SUMIF(Processwise_energy_distribution!$B$15:$B$68,$B40,Processwise_energy_distribution!AJ$15:AJ$69))</f>
        <v>-</v>
      </c>
      <c r="AK40" s="435" t="str">
        <f>IF(SUMIF(Processwise_energy_distribution!$B$15:$B$68,$B40,Processwise_energy_distribution!AK$15:AK$69)=0,"-",SUMIF(Processwise_energy_distribution!$B$15:$B$68,$B40,Processwise_energy_distribution!AK$15:AK$69))</f>
        <v>-</v>
      </c>
      <c r="AL40" s="436">
        <f>IF(SUMIF(Processwise_energy_distribution!$B$15:$B$68,$B40,Processwise_energy_distribution!AL$15:AL$69)=0,"-",SUMIF(Processwise_energy_distribution!$B$15:$B$68,$B40,Processwise_energy_distribution!AL$15:AL$69))</f>
        <v>277</v>
      </c>
      <c r="AM40" s="432">
        <f>IFERROR(AR40*'Energy &amp; GHG'!$X$23,"-")</f>
        <v>24.058614334609228</v>
      </c>
      <c r="AN40" s="433">
        <f>IFERROR(AR40*'Energy &amp; GHG'!$Y$23,"-")</f>
        <v>247.79710796524697</v>
      </c>
      <c r="AO40" s="434">
        <f>IFERROR(AR40*'Energy &amp; GHG'!$Z$23,"-")</f>
        <v>5.1442777001437916</v>
      </c>
      <c r="AP40" s="435" t="str">
        <f>IF(SUMIF(Processwise_energy_distribution!$B$15:$B$68,$B40,Processwise_energy_distribution!AP$15:AP$69)=0,"-",SUMIF(Processwise_energy_distribution!$B$15:$B$68,$B40,Processwise_energy_distribution!AP$15:AP$69))</f>
        <v>-</v>
      </c>
      <c r="AQ40" s="435" t="str">
        <f>IF(SUMIF(Processwise_energy_distribution!$B$15:$B$68,$B40,Processwise_energy_distribution!AQ$15:AQ$69)=0,"-",SUMIF(Processwise_energy_distribution!$B$15:$B$68,$B40,Processwise_energy_distribution!AQ$15:AQ$69))</f>
        <v>-</v>
      </c>
      <c r="AR40" s="436">
        <f>IF(SUMIF(Processwise_energy_distribution!$B$15:$B$68,$B40,Processwise_energy_distribution!AR$15:AR$69)=0,"-",SUMIF(Processwise_energy_distribution!$B$15:$B$68,$B40,Processwise_energy_distribution!AR$15:AR$69))</f>
        <v>277</v>
      </c>
      <c r="AS40" s="432">
        <f>IFERROR(AX40*'Energy &amp; GHG'!$X$24,"-")</f>
        <v>5.8630325814536342</v>
      </c>
      <c r="AT40" s="433">
        <f>IFERROR(AX40*'Energy &amp; GHG'!$Y$24,"-")</f>
        <v>244.95985797827902</v>
      </c>
      <c r="AU40" s="434">
        <f>IFERROR(AX40*'Energy &amp; GHG'!$Z$24,"-")</f>
        <v>9.1771094402673352</v>
      </c>
      <c r="AV40" s="435" t="str">
        <f>IF(SUMIF(Processwise_energy_distribution!$B$15:$B$68,$B40,Processwise_energy_distribution!AV$15:AV$69)=0,"-",SUMIF(Processwise_energy_distribution!$B$15:$B$68,$B40,Processwise_energy_distribution!AV$15:AV$69))</f>
        <v>-</v>
      </c>
      <c r="AW40" s="435" t="str">
        <f>IF(SUMIF(Processwise_energy_distribution!$B$15:$B$68,$B40,Processwise_energy_distribution!AW$15:AW$69)=0,"-",SUMIF(Processwise_energy_distribution!$B$15:$B$68,$B40,Processwise_energy_distribution!AW$15:AW$69))</f>
        <v>-</v>
      </c>
      <c r="AX40" s="436">
        <f>IF(SUMIF(Processwise_energy_distribution!$B$15:$B$68,$B40,Processwise_energy_distribution!AX$15:AX$69)=0,"-",SUMIF(Processwise_energy_distribution!$B$15:$B$68,$B40,Processwise_energy_distribution!AX$15:AX$69))</f>
        <v>260</v>
      </c>
      <c r="AY40" s="432" t="str">
        <f>IFERROR(BD40*'Energy &amp; GHG'!$X$25,"-")</f>
        <v>-</v>
      </c>
      <c r="AZ40" s="433" t="str">
        <f>IFERROR(BD40*'Energy &amp; GHG'!$Y$25,"-")</f>
        <v>-</v>
      </c>
      <c r="BA40" s="434" t="str">
        <f>IFERROR(BD40*'Energy &amp; GHG'!$Z$25,"-")</f>
        <v>-</v>
      </c>
      <c r="BB40" s="435" t="str">
        <f>IF(SUMIF(Processwise_energy_distribution!$B$15:$B$68,$B40,Processwise_energy_distribution!BB$15:BB$69)=0,"-",SUMIF(Processwise_energy_distribution!$B$15:$B$68,$B40,Processwise_energy_distribution!BB$15:BB$69))</f>
        <v>-</v>
      </c>
      <c r="BC40" s="435" t="str">
        <f>IF(SUMIF(Processwise_energy_distribution!$B$15:$B$68,$B40,Processwise_energy_distribution!BC$15:BC$69)=0,"-",SUMIF(Processwise_energy_distribution!$B$15:$B$68,$B40,Processwise_energy_distribution!BC$15:BC$69))</f>
        <v>-</v>
      </c>
      <c r="BD40" s="436" t="str">
        <f>IF(SUMIF(Processwise_energy_distribution!$B$15:$B$68,$B40,Processwise_energy_distribution!BD$15:BD$69)=0,"-",SUMIF(Processwise_energy_distribution!$B$15:$B$68,$B40,Processwise_energy_distribution!BD$15:BD$69))</f>
        <v>-</v>
      </c>
      <c r="BE40" s="432" t="str">
        <f>IFERROR(BJ40*'Energy &amp; GHG'!$X$26,"-")</f>
        <v>-</v>
      </c>
      <c r="BF40" s="433" t="str">
        <f>IFERROR(BJ40*'Energy &amp; GHG'!$Y$26,"-")</f>
        <v>-</v>
      </c>
      <c r="BG40" s="434" t="str">
        <f>IFERROR(BJ40*'Energy &amp; GHG'!$Z$26,"-")</f>
        <v>-</v>
      </c>
      <c r="BH40" s="435" t="str">
        <f>IF(SUMIF(Processwise_energy_distribution!$B$15:$B$68,$B40,Processwise_energy_distribution!BH$15:BH$69)=0,"-",SUMIF(Processwise_energy_distribution!$B$15:$B$68,$B40,Processwise_energy_distribution!BH$15:BH$69))</f>
        <v>-</v>
      </c>
      <c r="BI40" s="435" t="str">
        <f>IF(SUMIF(Processwise_energy_distribution!$B$15:$B$68,$B40,Processwise_energy_distribution!BI$15:BI$69)=0,"-",SUMIF(Processwise_energy_distribution!$B$15:$B$68,$B40,Processwise_energy_distribution!BI$15:BI$69))</f>
        <v>-</v>
      </c>
      <c r="BJ40" s="436" t="str">
        <f>IF(SUMIF(Processwise_energy_distribution!$B$15:$B$68,$B40,Processwise_energy_distribution!BJ$15:BJ$69)=0,"-",SUMIF(Processwise_energy_distribution!$B$15:$B$68,$B40,Processwise_energy_distribution!BJ$15:BJ$69))</f>
        <v>-</v>
      </c>
      <c r="BK40" s="432" t="str">
        <f>IFERROR(BP40*'Energy &amp; GHG'!$X$27,"-")</f>
        <v>-</v>
      </c>
      <c r="BL40" s="433" t="str">
        <f>IFERROR(BP40*'Energy &amp; GHG'!$Y$27,"-")</f>
        <v>-</v>
      </c>
      <c r="BM40" s="434" t="str">
        <f>IFERROR(BP40*'Energy &amp; GHG'!$Z$27,"-")</f>
        <v>-</v>
      </c>
      <c r="BN40" s="435" t="str">
        <f>IF(SUMIF(Processwise_energy_distribution!$B$15:$B$68,$B40,Processwise_energy_distribution!BN$15:BN$69)=0,"-",SUMIF(Processwise_energy_distribution!$B$15:$B$68,$B40,Processwise_energy_distribution!BN$15:BN$69))</f>
        <v>-</v>
      </c>
      <c r="BO40" s="435" t="str">
        <f>IF(SUMIF(Processwise_energy_distribution!$B$15:$B$68,$B40,Processwise_energy_distribution!BO$15:BO$69)=0,"-",SUMIF(Processwise_energy_distribution!$B$15:$B$68,$B40,Processwise_energy_distribution!BO$15:BO$69))</f>
        <v>-</v>
      </c>
      <c r="BP40" s="436" t="str">
        <f>IF(SUMIF(Processwise_energy_distribution!$B$15:$B$68,$B40,Processwise_energy_distribution!BP$15:BP$69)=0,"-",SUMIF(Processwise_energy_distribution!$B$15:$B$68,$B40,Processwise_energy_distribution!BP$15:BP$69))</f>
        <v>-</v>
      </c>
      <c r="BQ40" s="432" t="str">
        <f>IFERROR(BV40*'Energy &amp; GHG'!$X$28,"-")</f>
        <v>-</v>
      </c>
      <c r="BR40" s="433" t="str">
        <f>IFERROR(BV40*'Energy &amp; GHG'!$Y$28,"-")</f>
        <v>-</v>
      </c>
      <c r="BS40" s="434" t="str">
        <f>IFERROR(BV40*'Energy &amp; GHG'!$Z$28,"-")</f>
        <v>-</v>
      </c>
      <c r="BT40" s="435" t="str">
        <f>IF(SUMIF(Processwise_energy_distribution!$B$15:$B$68,$B40,Processwise_energy_distribution!BT$15:BT$69)=0,"-",SUMIF(Processwise_energy_distribution!$B$15:$B$68,$B40,Processwise_energy_distribution!BT$15:BT$69))</f>
        <v>-</v>
      </c>
      <c r="BU40" s="435" t="str">
        <f>IF(SUMIF(Processwise_energy_distribution!$B$15:$B$68,$B40,Processwise_energy_distribution!BU$15:BU$69)=0,"-",SUMIF(Processwise_energy_distribution!$B$15:$B$68,$B40,Processwise_energy_distribution!BU$15:BU$69))</f>
        <v>-</v>
      </c>
      <c r="BV40" s="436" t="str">
        <f>IF(SUMIF(Processwise_energy_distribution!$B$15:$B$68,$B40,Processwise_energy_distribution!BV$15:BV$69)=0,"-",SUMIF(Processwise_energy_distribution!$B$15:$B$68,$B40,Processwise_energy_distribution!BV$15:BV$69))</f>
        <v>-</v>
      </c>
      <c r="BW40" s="438">
        <f t="shared" ref="BW40:CA40" si="30">IF(SUM(C40,I40,O40,U40,AA40,AG40,AM40,AS40,AY40,BE40,BK40,BQ40)=0,"-",SUM(C40,I40,O40,U40,AA40,AG40,AM40,AS40,AY40,BE40,BK40,BQ40))</f>
        <v>106.26244377046947</v>
      </c>
      <c r="BX40" s="433">
        <f t="shared" si="30"/>
        <v>2239.6074820590429</v>
      </c>
      <c r="BY40" s="434">
        <f t="shared" si="30"/>
        <v>35.130074170487767</v>
      </c>
      <c r="BZ40" s="439" t="str">
        <f t="shared" si="30"/>
        <v>-</v>
      </c>
      <c r="CA40" s="440" t="str">
        <f t="shared" si="30"/>
        <v>-</v>
      </c>
      <c r="CB40" s="441">
        <f t="shared" si="1"/>
        <v>1.009167676687745E-3</v>
      </c>
      <c r="CC40" s="442">
        <f t="shared" si="2"/>
        <v>1.0832392184298213E-3</v>
      </c>
      <c r="CD40" s="443">
        <f t="shared" si="3"/>
        <v>9.6619259881077727E-4</v>
      </c>
      <c r="CE40" s="444" t="str">
        <f t="shared" si="4"/>
        <v>-</v>
      </c>
      <c r="CF40" s="445" t="str">
        <f t="shared" si="5"/>
        <v>-</v>
      </c>
      <c r="CG40" s="412"/>
      <c r="CH40" s="412"/>
      <c r="CI40" s="412"/>
      <c r="CJ40" s="412"/>
      <c r="CK40" s="412"/>
    </row>
    <row r="41" spans="1:89" ht="15">
      <c r="A41" s="1066">
        <v>27</v>
      </c>
      <c r="B41" s="1072" t="s">
        <v>293</v>
      </c>
      <c r="C41" s="432" t="str">
        <f>IFERROR(H41*'Energy &amp; GHG'!$X$17,"-")</f>
        <v>-</v>
      </c>
      <c r="D41" s="433" t="str">
        <f>IFERROR(H41*'Energy &amp; GHG'!$Y$17,"-")</f>
        <v>-</v>
      </c>
      <c r="E41" s="434" t="str">
        <f>IFERROR(H41*'Energy &amp; GHG'!$Z$17,"-")</f>
        <v>-</v>
      </c>
      <c r="F41" s="435" t="str">
        <f>IF(SUMIF(Processwise_energy_distribution!$B$15:$B$68,$B41,Processwise_energy_distribution!F$15:F$69)=0,"-",SUMIF(Processwise_energy_distribution!$B$15:$B$68,$B41,Processwise_energy_distribution!F$15:F$69))</f>
        <v>-</v>
      </c>
      <c r="G41" s="435" t="str">
        <f>IF(SUMIF(Processwise_energy_distribution!$B$15:$B$68,$B41,Processwise_energy_distribution!G$15:G$69)=0,"-",SUMIF(Processwise_energy_distribution!$B$15:$B$68,$B41,Processwise_energy_distribution!G$15:G$69))</f>
        <v>-</v>
      </c>
      <c r="H41" s="436" t="str">
        <f>IF(SUMIF(Processwise_energy_distribution!$B$15:$B$68,$B41,Processwise_energy_distribution!H$15:H$69)=0,"-",SUMIF(Processwise_energy_distribution!$B$15:$B$68,$B41,Processwise_energy_distribution!H$15:H$69))</f>
        <v>-</v>
      </c>
      <c r="I41" s="432" t="str">
        <f>IFERROR(N41*'Energy &amp; GHG'!$X$18,"-")</f>
        <v>-</v>
      </c>
      <c r="J41" s="433" t="str">
        <f>IFERROR(N41*'Energy &amp; GHG'!$Y$18,"-")</f>
        <v>-</v>
      </c>
      <c r="K41" s="434" t="str">
        <f>IFERROR(N41*'Energy &amp; GHG'!$Z$18,"-")</f>
        <v>-</v>
      </c>
      <c r="L41" s="435" t="str">
        <f>IF(SUMIF(Processwise_energy_distribution!$B$15:$B$68,$B41,Processwise_energy_distribution!L$15:L$69)=0,"-",SUMIF(Processwise_energy_distribution!$B$15:$B$68,$B41,Processwise_energy_distribution!L$15:L$69))</f>
        <v>-</v>
      </c>
      <c r="M41" s="435" t="str">
        <f>IF(SUMIF(Processwise_energy_distribution!$B$15:$B$68,$B41,Processwise_energy_distribution!M$15:M$69)=0,"-",SUMIF(Processwise_energy_distribution!$B$15:$B$68,$B41,Processwise_energy_distribution!M$15:M$69))</f>
        <v>-</v>
      </c>
      <c r="N41" s="436" t="str">
        <f>IF(SUMIF(Processwise_energy_distribution!$B$15:$B$68,$B41,Processwise_energy_distribution!N$15:N$69)=0,"-",SUMIF(Processwise_energy_distribution!$B$15:$B$68,$B41,Processwise_energy_distribution!N$15:N$69))</f>
        <v>-</v>
      </c>
      <c r="O41" s="432" t="str">
        <f>IFERROR(T41*'Energy &amp; GHG'!$X$19,"-")</f>
        <v>-</v>
      </c>
      <c r="P41" s="433" t="str">
        <f>IFERROR(T41*'Energy &amp; GHG'!$Y$19,"-")</f>
        <v>-</v>
      </c>
      <c r="Q41" s="434" t="str">
        <f>IFERROR(T41*'Energy &amp; GHG'!$Z$19,"-")</f>
        <v>-</v>
      </c>
      <c r="R41" s="435" t="str">
        <f>IF(SUMIF(Processwise_energy_distribution!$B$15:$B$68,$B41,Processwise_energy_distribution!R$15:R$69)=0,"-",SUMIF(Processwise_energy_distribution!$B$15:$B$68,$B41,Processwise_energy_distribution!R$15:R$69))</f>
        <v>-</v>
      </c>
      <c r="S41" s="435" t="str">
        <f>IF(SUMIF(Processwise_energy_distribution!$B$15:$B$68,$B41,Processwise_energy_distribution!S$15:S$69)=0,"-",SUMIF(Processwise_energy_distribution!$B$15:$B$68,$B41,Processwise_energy_distribution!S$15:S$69))</f>
        <v>-</v>
      </c>
      <c r="T41" s="436" t="str">
        <f>IF(SUMIF(Processwise_energy_distribution!$B$15:$B$68,$B41,Processwise_energy_distribution!T$15:T$69)=0,"-",SUMIF(Processwise_energy_distribution!$B$15:$B$68,$B41,Processwise_energy_distribution!T$15:T$69))</f>
        <v>-</v>
      </c>
      <c r="U41" s="432" t="str">
        <f>IFERROR(Z41*'Energy &amp; GHG'!$X$20,"-")</f>
        <v>-</v>
      </c>
      <c r="V41" s="433" t="str">
        <f>IFERROR(Z41*'Energy &amp; GHG'!$Y$20,"-")</f>
        <v>-</v>
      </c>
      <c r="W41" s="434" t="str">
        <f>IFERROR(Z41*'Energy &amp; GHG'!$Z$20,"-")</f>
        <v>-</v>
      </c>
      <c r="X41" s="435" t="str">
        <f>IF(SUMIF(Processwise_energy_distribution!$B$15:$B$68,$B41,Processwise_energy_distribution!X$15:X$69)=0,"-",SUMIF(Processwise_energy_distribution!$B$15:$B$68,$B41,Processwise_energy_distribution!X$15:X$69))</f>
        <v>-</v>
      </c>
      <c r="Y41" s="435" t="str">
        <f>IF(SUMIF(Processwise_energy_distribution!$B$15:$B$68,$B41,Processwise_energy_distribution!Y$15:Y$69)=0,"-",SUMIF(Processwise_energy_distribution!$B$15:$B$68,$B41,Processwise_energy_distribution!Y$15:Y$69))</f>
        <v>-</v>
      </c>
      <c r="Z41" s="436" t="str">
        <f>IF(SUMIF(Processwise_energy_distribution!$B$15:$B$68,$B41,Processwise_energy_distribution!Z$15:Z$69)=0,"-",SUMIF(Processwise_energy_distribution!$B$15:$B$68,$B41,Processwise_energy_distribution!Z$15:Z$69))</f>
        <v>-</v>
      </c>
      <c r="AA41" s="432" t="str">
        <f>IFERROR(AF41*'Energy &amp; GHG'!$X$21,"-")</f>
        <v>-</v>
      </c>
      <c r="AB41" s="433" t="str">
        <f>IFERROR(AF41*'Energy &amp; GHG'!$Y$21,"-")</f>
        <v>-</v>
      </c>
      <c r="AC41" s="434" t="str">
        <f>IFERROR(AF41*'Energy &amp; GHG'!$Z$21,"-")</f>
        <v>-</v>
      </c>
      <c r="AD41" s="435" t="str">
        <f>IF(SUMIF(Processwise_energy_distribution!$B$15:$B$68,$B41,Processwise_energy_distribution!AD$15:AD$69)=0,"-",SUMIF(Processwise_energy_distribution!$B$15:$B$68,$B41,Processwise_energy_distribution!AD$15:AD$69))</f>
        <v>-</v>
      </c>
      <c r="AE41" s="435" t="str">
        <f>IF(SUMIF(Processwise_energy_distribution!$B$15:$B$68,$B41,Processwise_energy_distribution!AE$15:AE$69)=0,"-",SUMIF(Processwise_energy_distribution!$B$15:$B$68,$B41,Processwise_energy_distribution!AE$15:AE$69))</f>
        <v>-</v>
      </c>
      <c r="AF41" s="436" t="str">
        <f>IF(SUMIF(Processwise_energy_distribution!$B$15:$B$68,$B41,Processwise_energy_distribution!AF$15:AF$69)=0,"-",SUMIF(Processwise_energy_distribution!$B$15:$B$68,$B41,Processwise_energy_distribution!AF$15:AF$69))</f>
        <v>-</v>
      </c>
      <c r="AG41" s="432" t="str">
        <f>IFERROR(AL41*'Energy &amp; GHG'!$X$22,"-")</f>
        <v>-</v>
      </c>
      <c r="AH41" s="433" t="str">
        <f>IFERROR(AL41*'Energy &amp; GHG'!$Y$22,"-")</f>
        <v>-</v>
      </c>
      <c r="AI41" s="434" t="str">
        <f>IFERROR(AL41*'Energy &amp; GHG'!$Z$22,"-")</f>
        <v>-</v>
      </c>
      <c r="AJ41" s="435" t="str">
        <f>IF(SUMIF(Processwise_energy_distribution!$B$15:$B$68,$B41,Processwise_energy_distribution!AJ$15:AJ$69)=0,"-",SUMIF(Processwise_energy_distribution!$B$15:$B$68,$B41,Processwise_energy_distribution!AJ$15:AJ$69))</f>
        <v>-</v>
      </c>
      <c r="AK41" s="435" t="str">
        <f>IF(SUMIF(Processwise_energy_distribution!$B$15:$B$68,$B41,Processwise_energy_distribution!AK$15:AK$69)=0,"-",SUMIF(Processwise_energy_distribution!$B$15:$B$68,$B41,Processwise_energy_distribution!AK$15:AK$69))</f>
        <v>-</v>
      </c>
      <c r="AL41" s="436" t="str">
        <f>IF(SUMIF(Processwise_energy_distribution!$B$15:$B$68,$B41,Processwise_energy_distribution!AL$15:AL$69)=0,"-",SUMIF(Processwise_energy_distribution!$B$15:$B$68,$B41,Processwise_energy_distribution!AL$15:AL$69))</f>
        <v>-</v>
      </c>
      <c r="AM41" s="432" t="str">
        <f>IFERROR(AR41*'Energy &amp; GHG'!$X$23,"-")</f>
        <v>-</v>
      </c>
      <c r="AN41" s="433" t="str">
        <f>IFERROR(AR41*'Energy &amp; GHG'!$Y$23,"-")</f>
        <v>-</v>
      </c>
      <c r="AO41" s="434" t="str">
        <f>IFERROR(AR41*'Energy &amp; GHG'!$Z$23,"-")</f>
        <v>-</v>
      </c>
      <c r="AP41" s="435" t="str">
        <f>IF(SUMIF(Processwise_energy_distribution!$B$15:$B$68,$B41,Processwise_energy_distribution!AP$15:AP$69)=0,"-",SUMIF(Processwise_energy_distribution!$B$15:$B$68,$B41,Processwise_energy_distribution!AP$15:AP$69))</f>
        <v>-</v>
      </c>
      <c r="AQ41" s="435" t="str">
        <f>IF(SUMIF(Processwise_energy_distribution!$B$15:$B$68,$B41,Processwise_energy_distribution!AQ$15:AQ$69)=0,"-",SUMIF(Processwise_energy_distribution!$B$15:$B$68,$B41,Processwise_energy_distribution!AQ$15:AQ$69))</f>
        <v>-</v>
      </c>
      <c r="AR41" s="436" t="str">
        <f>IF(SUMIF(Processwise_energy_distribution!$B$15:$B$68,$B41,Processwise_energy_distribution!AR$15:AR$69)=0,"-",SUMIF(Processwise_energy_distribution!$B$15:$B$68,$B41,Processwise_energy_distribution!AR$15:AR$69))</f>
        <v>-</v>
      </c>
      <c r="AS41" s="432" t="str">
        <f>IFERROR(AX41*'Energy &amp; GHG'!$X$24,"-")</f>
        <v>-</v>
      </c>
      <c r="AT41" s="433" t="str">
        <f>IFERROR(AX41*'Energy &amp; GHG'!$Y$24,"-")</f>
        <v>-</v>
      </c>
      <c r="AU41" s="434" t="str">
        <f>IFERROR(AX41*'Energy &amp; GHG'!$Z$24,"-")</f>
        <v>-</v>
      </c>
      <c r="AV41" s="435" t="str">
        <f>IF(SUMIF(Processwise_energy_distribution!$B$15:$B$68,$B41,Processwise_energy_distribution!AV$15:AV$69)=0,"-",SUMIF(Processwise_energy_distribution!$B$15:$B$68,$B41,Processwise_energy_distribution!AV$15:AV$69))</f>
        <v>-</v>
      </c>
      <c r="AW41" s="435" t="str">
        <f>IF(SUMIF(Processwise_energy_distribution!$B$15:$B$68,$B41,Processwise_energy_distribution!AW$15:AW$69)=0,"-",SUMIF(Processwise_energy_distribution!$B$15:$B$68,$B41,Processwise_energy_distribution!AW$15:AW$69))</f>
        <v>-</v>
      </c>
      <c r="AX41" s="436" t="str">
        <f>IF(SUMIF(Processwise_energy_distribution!$B$15:$B$68,$B41,Processwise_energy_distribution!AX$15:AX$69)=0,"-",SUMIF(Processwise_energy_distribution!$B$15:$B$68,$B41,Processwise_energy_distribution!AX$15:AX$69))</f>
        <v>-</v>
      </c>
      <c r="AY41" s="432" t="str">
        <f>IFERROR(BD41*'Energy &amp; GHG'!$X$25,"-")</f>
        <v>-</v>
      </c>
      <c r="AZ41" s="433" t="str">
        <f>IFERROR(BD41*'Energy &amp; GHG'!$Y$25,"-")</f>
        <v>-</v>
      </c>
      <c r="BA41" s="434" t="str">
        <f>IFERROR(BD41*'Energy &amp; GHG'!$Z$25,"-")</f>
        <v>-</v>
      </c>
      <c r="BB41" s="435" t="str">
        <f>IF(SUMIF(Processwise_energy_distribution!$B$15:$B$68,$B41,Processwise_energy_distribution!BB$15:BB$69)=0,"-",SUMIF(Processwise_energy_distribution!$B$15:$B$68,$B41,Processwise_energy_distribution!BB$15:BB$69))</f>
        <v>-</v>
      </c>
      <c r="BC41" s="435" t="str">
        <f>IF(SUMIF(Processwise_energy_distribution!$B$15:$B$68,$B41,Processwise_energy_distribution!BC$15:BC$69)=0,"-",SUMIF(Processwise_energy_distribution!$B$15:$B$68,$B41,Processwise_energy_distribution!BC$15:BC$69))</f>
        <v>-</v>
      </c>
      <c r="BD41" s="436" t="str">
        <f>IF(SUMIF(Processwise_energy_distribution!$B$15:$B$68,$B41,Processwise_energy_distribution!BD$15:BD$69)=0,"-",SUMIF(Processwise_energy_distribution!$B$15:$B$68,$B41,Processwise_energy_distribution!BD$15:BD$69))</f>
        <v>-</v>
      </c>
      <c r="BE41" s="432" t="str">
        <f>IFERROR(BJ41*'Energy &amp; GHG'!$X$26,"-")</f>
        <v>-</v>
      </c>
      <c r="BF41" s="433" t="str">
        <f>IFERROR(BJ41*'Energy &amp; GHG'!$Y$26,"-")</f>
        <v>-</v>
      </c>
      <c r="BG41" s="434" t="str">
        <f>IFERROR(BJ41*'Energy &amp; GHG'!$Z$26,"-")</f>
        <v>-</v>
      </c>
      <c r="BH41" s="435" t="str">
        <f>IF(SUMIF(Processwise_energy_distribution!$B$15:$B$68,$B41,Processwise_energy_distribution!BH$15:BH$69)=0,"-",SUMIF(Processwise_energy_distribution!$B$15:$B$68,$B41,Processwise_energy_distribution!BH$15:BH$69))</f>
        <v>-</v>
      </c>
      <c r="BI41" s="435" t="str">
        <f>IF(SUMIF(Processwise_energy_distribution!$B$15:$B$68,$B41,Processwise_energy_distribution!BI$15:BI$69)=0,"-",SUMIF(Processwise_energy_distribution!$B$15:$B$68,$B41,Processwise_energy_distribution!BI$15:BI$69))</f>
        <v>-</v>
      </c>
      <c r="BJ41" s="436" t="str">
        <f>IF(SUMIF(Processwise_energy_distribution!$B$15:$B$68,$B41,Processwise_energy_distribution!BJ$15:BJ$69)=0,"-",SUMIF(Processwise_energy_distribution!$B$15:$B$68,$B41,Processwise_energy_distribution!BJ$15:BJ$69))</f>
        <v>-</v>
      </c>
      <c r="BK41" s="432" t="str">
        <f>IFERROR(BP41*'Energy &amp; GHG'!$X$27,"-")</f>
        <v>-</v>
      </c>
      <c r="BL41" s="433" t="str">
        <f>IFERROR(BP41*'Energy &amp; GHG'!$Y$27,"-")</f>
        <v>-</v>
      </c>
      <c r="BM41" s="434" t="str">
        <f>IFERROR(BP41*'Energy &amp; GHG'!$Z$27,"-")</f>
        <v>-</v>
      </c>
      <c r="BN41" s="435" t="str">
        <f>IF(SUMIF(Processwise_energy_distribution!$B$15:$B$68,$B41,Processwise_energy_distribution!BN$15:BN$69)=0,"-",SUMIF(Processwise_energy_distribution!$B$15:$B$68,$B41,Processwise_energy_distribution!BN$15:BN$69))</f>
        <v>-</v>
      </c>
      <c r="BO41" s="435" t="str">
        <f>IF(SUMIF(Processwise_energy_distribution!$B$15:$B$68,$B41,Processwise_energy_distribution!BO$15:BO$69)=0,"-",SUMIF(Processwise_energy_distribution!$B$15:$B$68,$B41,Processwise_energy_distribution!BO$15:BO$69))</f>
        <v>-</v>
      </c>
      <c r="BP41" s="436" t="str">
        <f>IF(SUMIF(Processwise_energy_distribution!$B$15:$B$68,$B41,Processwise_energy_distribution!BP$15:BP$69)=0,"-",SUMIF(Processwise_energy_distribution!$B$15:$B$68,$B41,Processwise_energy_distribution!BP$15:BP$69))</f>
        <v>-</v>
      </c>
      <c r="BQ41" s="432" t="str">
        <f>IFERROR(BV41*'Energy &amp; GHG'!$X$28,"-")</f>
        <v>-</v>
      </c>
      <c r="BR41" s="433" t="str">
        <f>IFERROR(BV41*'Energy &amp; GHG'!$Y$28,"-")</f>
        <v>-</v>
      </c>
      <c r="BS41" s="434" t="str">
        <f>IFERROR(BV41*'Energy &amp; GHG'!$Z$28,"-")</f>
        <v>-</v>
      </c>
      <c r="BT41" s="435" t="str">
        <f>IF(SUMIF(Processwise_energy_distribution!$B$15:$B$68,$B41,Processwise_energy_distribution!BT$15:BT$69)=0,"-",SUMIF(Processwise_energy_distribution!$B$15:$B$68,$B41,Processwise_energy_distribution!BT$15:BT$69))</f>
        <v>-</v>
      </c>
      <c r="BU41" s="435" t="str">
        <f>IF(SUMIF(Processwise_energy_distribution!$B$15:$B$68,$B41,Processwise_energy_distribution!BU$15:BU$69)=0,"-",SUMIF(Processwise_energy_distribution!$B$15:$B$68,$B41,Processwise_energy_distribution!BU$15:BU$69))</f>
        <v>-</v>
      </c>
      <c r="BV41" s="436" t="str">
        <f>IF(SUMIF(Processwise_energy_distribution!$B$15:$B$68,$B41,Processwise_energy_distribution!BV$15:BV$69)=0,"-",SUMIF(Processwise_energy_distribution!$B$15:$B$68,$B41,Processwise_energy_distribution!BV$15:BV$69))</f>
        <v>-</v>
      </c>
      <c r="BW41" s="438" t="str">
        <f t="shared" ref="BW41:CA41" si="31">IF(SUM(C41,I41,O41,U41,AA41,AG41,AM41,AS41,AY41,BE41,BK41,BQ41)=0,"-",SUM(C41,I41,O41,U41,AA41,AG41,AM41,AS41,AY41,BE41,BK41,BQ41))</f>
        <v>-</v>
      </c>
      <c r="BX41" s="433" t="str">
        <f t="shared" si="31"/>
        <v>-</v>
      </c>
      <c r="BY41" s="434" t="str">
        <f t="shared" si="31"/>
        <v>-</v>
      </c>
      <c r="BZ41" s="439" t="str">
        <f t="shared" si="31"/>
        <v>-</v>
      </c>
      <c r="CA41" s="440" t="str">
        <f t="shared" si="31"/>
        <v>-</v>
      </c>
      <c r="CB41" s="441" t="str">
        <f t="shared" si="1"/>
        <v>-</v>
      </c>
      <c r="CC41" s="442" t="str">
        <f t="shared" si="2"/>
        <v>-</v>
      </c>
      <c r="CD41" s="443" t="str">
        <f t="shared" si="3"/>
        <v>-</v>
      </c>
      <c r="CE41" s="444" t="str">
        <f t="shared" si="4"/>
        <v>-</v>
      </c>
      <c r="CF41" s="445" t="str">
        <f t="shared" si="5"/>
        <v>-</v>
      </c>
      <c r="CG41" s="412"/>
      <c r="CH41" s="412"/>
      <c r="CI41" s="412"/>
      <c r="CJ41" s="412"/>
      <c r="CK41" s="412"/>
    </row>
    <row r="42" spans="1:89" ht="15">
      <c r="A42" s="1070">
        <v>28</v>
      </c>
      <c r="B42" s="1072" t="s">
        <v>294</v>
      </c>
      <c r="C42" s="432" t="str">
        <f>IFERROR(H42*'Energy &amp; GHG'!$X$17,"-")</f>
        <v>-</v>
      </c>
      <c r="D42" s="433" t="str">
        <f>IFERROR(H42*'Energy &amp; GHG'!$Y$17,"-")</f>
        <v>-</v>
      </c>
      <c r="E42" s="434" t="str">
        <f>IFERROR(H42*'Energy &amp; GHG'!$Z$17,"-")</f>
        <v>-</v>
      </c>
      <c r="F42" s="435" t="str">
        <f>IF(SUMIF(Processwise_energy_distribution!$B$15:$B$68,$B42,Processwise_energy_distribution!F$15:F$69)=0,"-",SUMIF(Processwise_energy_distribution!$B$15:$B$68,$B42,Processwise_energy_distribution!F$15:F$69))</f>
        <v>-</v>
      </c>
      <c r="G42" s="435" t="str">
        <f>IF(SUMIF(Processwise_energy_distribution!$B$15:$B$68,$B42,Processwise_energy_distribution!G$15:G$69)=0,"-",SUMIF(Processwise_energy_distribution!$B$15:$B$68,$B42,Processwise_energy_distribution!G$15:G$69))</f>
        <v>-</v>
      </c>
      <c r="H42" s="436" t="str">
        <f>IF(SUMIF(Processwise_energy_distribution!$B$15:$B$68,$B42,Processwise_energy_distribution!H$15:H$69)=0,"-",SUMIF(Processwise_energy_distribution!$B$15:$B$68,$B42,Processwise_energy_distribution!H$15:H$69))</f>
        <v>-</v>
      </c>
      <c r="I42" s="432" t="str">
        <f>IFERROR(N42*'Energy &amp; GHG'!$X$18,"-")</f>
        <v>-</v>
      </c>
      <c r="J42" s="433" t="str">
        <f>IFERROR(N42*'Energy &amp; GHG'!$Y$18,"-")</f>
        <v>-</v>
      </c>
      <c r="K42" s="434" t="str">
        <f>IFERROR(N42*'Energy &amp; GHG'!$Z$18,"-")</f>
        <v>-</v>
      </c>
      <c r="L42" s="435" t="str">
        <f>IF(SUMIF(Processwise_energy_distribution!$B$15:$B$68,$B42,Processwise_energy_distribution!L$15:L$69)=0,"-",SUMIF(Processwise_energy_distribution!$B$15:$B$68,$B42,Processwise_energy_distribution!L$15:L$69))</f>
        <v>-</v>
      </c>
      <c r="M42" s="435" t="str">
        <f>IF(SUMIF(Processwise_energy_distribution!$B$15:$B$68,$B42,Processwise_energy_distribution!M$15:M$69)=0,"-",SUMIF(Processwise_energy_distribution!$B$15:$B$68,$B42,Processwise_energy_distribution!M$15:M$69))</f>
        <v>-</v>
      </c>
      <c r="N42" s="436" t="str">
        <f>IF(SUMIF(Processwise_energy_distribution!$B$15:$B$68,$B42,Processwise_energy_distribution!N$15:N$69)=0,"-",SUMIF(Processwise_energy_distribution!$B$15:$B$68,$B42,Processwise_energy_distribution!N$15:N$69))</f>
        <v>-</v>
      </c>
      <c r="O42" s="432" t="str">
        <f>IFERROR(T42*'Energy &amp; GHG'!$X$19,"-")</f>
        <v>-</v>
      </c>
      <c r="P42" s="433" t="str">
        <f>IFERROR(T42*'Energy &amp; GHG'!$Y$19,"-")</f>
        <v>-</v>
      </c>
      <c r="Q42" s="434" t="str">
        <f>IFERROR(T42*'Energy &amp; GHG'!$Z$19,"-")</f>
        <v>-</v>
      </c>
      <c r="R42" s="435" t="str">
        <f>IF(SUMIF(Processwise_energy_distribution!$B$15:$B$68,$B42,Processwise_energy_distribution!R$15:R$69)=0,"-",SUMIF(Processwise_energy_distribution!$B$15:$B$68,$B42,Processwise_energy_distribution!R$15:R$69))</f>
        <v>-</v>
      </c>
      <c r="S42" s="435" t="str">
        <f>IF(SUMIF(Processwise_energy_distribution!$B$15:$B$68,$B42,Processwise_energy_distribution!S$15:S$69)=0,"-",SUMIF(Processwise_energy_distribution!$B$15:$B$68,$B42,Processwise_energy_distribution!S$15:S$69))</f>
        <v>-</v>
      </c>
      <c r="T42" s="436" t="str">
        <f>IF(SUMIF(Processwise_energy_distribution!$B$15:$B$68,$B42,Processwise_energy_distribution!T$15:T$69)=0,"-",SUMIF(Processwise_energy_distribution!$B$15:$B$68,$B42,Processwise_energy_distribution!T$15:T$69))</f>
        <v>-</v>
      </c>
      <c r="U42" s="432" t="str">
        <f>IFERROR(Z42*'Energy &amp; GHG'!$X$20,"-")</f>
        <v>-</v>
      </c>
      <c r="V42" s="433" t="str">
        <f>IFERROR(Z42*'Energy &amp; GHG'!$Y$20,"-")</f>
        <v>-</v>
      </c>
      <c r="W42" s="434" t="str">
        <f>IFERROR(Z42*'Energy &amp; GHG'!$Z$20,"-")</f>
        <v>-</v>
      </c>
      <c r="X42" s="435" t="str">
        <f>IF(SUMIF(Processwise_energy_distribution!$B$15:$B$68,$B42,Processwise_energy_distribution!X$15:X$69)=0,"-",SUMIF(Processwise_energy_distribution!$B$15:$B$68,$B42,Processwise_energy_distribution!X$15:X$69))</f>
        <v>-</v>
      </c>
      <c r="Y42" s="435" t="str">
        <f>IF(SUMIF(Processwise_energy_distribution!$B$15:$B$68,$B42,Processwise_energy_distribution!Y$15:Y$69)=0,"-",SUMIF(Processwise_energy_distribution!$B$15:$B$68,$B42,Processwise_energy_distribution!Y$15:Y$69))</f>
        <v>-</v>
      </c>
      <c r="Z42" s="436" t="str">
        <f>IF(SUMIF(Processwise_energy_distribution!$B$15:$B$68,$B42,Processwise_energy_distribution!Z$15:Z$69)=0,"-",SUMIF(Processwise_energy_distribution!$B$15:$B$68,$B42,Processwise_energy_distribution!Z$15:Z$69))</f>
        <v>-</v>
      </c>
      <c r="AA42" s="432" t="str">
        <f>IFERROR(AF42*'Energy &amp; GHG'!$X$21,"-")</f>
        <v>-</v>
      </c>
      <c r="AB42" s="433" t="str">
        <f>IFERROR(AF42*'Energy &amp; GHG'!$Y$21,"-")</f>
        <v>-</v>
      </c>
      <c r="AC42" s="434" t="str">
        <f>IFERROR(AF42*'Energy &amp; GHG'!$Z$21,"-")</f>
        <v>-</v>
      </c>
      <c r="AD42" s="435" t="str">
        <f>IF(SUMIF(Processwise_energy_distribution!$B$15:$B$68,$B42,Processwise_energy_distribution!AD$15:AD$69)=0,"-",SUMIF(Processwise_energy_distribution!$B$15:$B$68,$B42,Processwise_energy_distribution!AD$15:AD$69))</f>
        <v>-</v>
      </c>
      <c r="AE42" s="435" t="str">
        <f>IF(SUMIF(Processwise_energy_distribution!$B$15:$B$68,$B42,Processwise_energy_distribution!AE$15:AE$69)=0,"-",SUMIF(Processwise_energy_distribution!$B$15:$B$68,$B42,Processwise_energy_distribution!AE$15:AE$69))</f>
        <v>-</v>
      </c>
      <c r="AF42" s="436" t="str">
        <f>IF(SUMIF(Processwise_energy_distribution!$B$15:$B$68,$B42,Processwise_energy_distribution!AF$15:AF$69)=0,"-",SUMIF(Processwise_energy_distribution!$B$15:$B$68,$B42,Processwise_energy_distribution!AF$15:AF$69))</f>
        <v>-</v>
      </c>
      <c r="AG42" s="432" t="str">
        <f>IFERROR(AL42*'Energy &amp; GHG'!$X$22,"-")</f>
        <v>-</v>
      </c>
      <c r="AH42" s="433" t="str">
        <f>IFERROR(AL42*'Energy &amp; GHG'!$Y$22,"-")</f>
        <v>-</v>
      </c>
      <c r="AI42" s="434" t="str">
        <f>IFERROR(AL42*'Energy &amp; GHG'!$Z$22,"-")</f>
        <v>-</v>
      </c>
      <c r="AJ42" s="435" t="str">
        <f>IF(SUMIF(Processwise_energy_distribution!$B$15:$B$68,$B42,Processwise_energy_distribution!AJ$15:AJ$69)=0,"-",SUMIF(Processwise_energy_distribution!$B$15:$B$68,$B42,Processwise_energy_distribution!AJ$15:AJ$69))</f>
        <v>-</v>
      </c>
      <c r="AK42" s="435" t="str">
        <f>IF(SUMIF(Processwise_energy_distribution!$B$15:$B$68,$B42,Processwise_energy_distribution!AK$15:AK$69)=0,"-",SUMIF(Processwise_energy_distribution!$B$15:$B$68,$B42,Processwise_energy_distribution!AK$15:AK$69))</f>
        <v>-</v>
      </c>
      <c r="AL42" s="436" t="str">
        <f>IF(SUMIF(Processwise_energy_distribution!$B$15:$B$68,$B42,Processwise_energy_distribution!AL$15:AL$69)=0,"-",SUMIF(Processwise_energy_distribution!$B$15:$B$68,$B42,Processwise_energy_distribution!AL$15:AL$69))</f>
        <v>-</v>
      </c>
      <c r="AM42" s="432" t="str">
        <f>IFERROR(AR42*'Energy &amp; GHG'!$X$23,"-")</f>
        <v>-</v>
      </c>
      <c r="AN42" s="433" t="str">
        <f>IFERROR(AR42*'Energy &amp; GHG'!$Y$23,"-")</f>
        <v>-</v>
      </c>
      <c r="AO42" s="434" t="str">
        <f>IFERROR(AR42*'Energy &amp; GHG'!$Z$23,"-")</f>
        <v>-</v>
      </c>
      <c r="AP42" s="435" t="str">
        <f>IF(SUMIF(Processwise_energy_distribution!$B$15:$B$68,$B42,Processwise_energy_distribution!AP$15:AP$69)=0,"-",SUMIF(Processwise_energy_distribution!$B$15:$B$68,$B42,Processwise_energy_distribution!AP$15:AP$69))</f>
        <v>-</v>
      </c>
      <c r="AQ42" s="435" t="str">
        <f>IF(SUMIF(Processwise_energy_distribution!$B$15:$B$68,$B42,Processwise_energy_distribution!AQ$15:AQ$69)=0,"-",SUMIF(Processwise_energy_distribution!$B$15:$B$68,$B42,Processwise_energy_distribution!AQ$15:AQ$69))</f>
        <v>-</v>
      </c>
      <c r="AR42" s="436" t="str">
        <f>IF(SUMIF(Processwise_energy_distribution!$B$15:$B$68,$B42,Processwise_energy_distribution!AR$15:AR$69)=0,"-",SUMIF(Processwise_energy_distribution!$B$15:$B$68,$B42,Processwise_energy_distribution!AR$15:AR$69))</f>
        <v>-</v>
      </c>
      <c r="AS42" s="432" t="str">
        <f>IFERROR(AX42*'Energy &amp; GHG'!$X$24,"-")</f>
        <v>-</v>
      </c>
      <c r="AT42" s="433" t="str">
        <f>IFERROR(AX42*'Energy &amp; GHG'!$Y$24,"-")</f>
        <v>-</v>
      </c>
      <c r="AU42" s="434" t="str">
        <f>IFERROR(AX42*'Energy &amp; GHG'!$Z$24,"-")</f>
        <v>-</v>
      </c>
      <c r="AV42" s="435" t="str">
        <f>IF(SUMIF(Processwise_energy_distribution!$B$15:$B$68,$B42,Processwise_energy_distribution!AV$15:AV$69)=0,"-",SUMIF(Processwise_energy_distribution!$B$15:$B$68,$B42,Processwise_energy_distribution!AV$15:AV$69))</f>
        <v>-</v>
      </c>
      <c r="AW42" s="435" t="str">
        <f>IF(SUMIF(Processwise_energy_distribution!$B$15:$B$68,$B42,Processwise_energy_distribution!AW$15:AW$69)=0,"-",SUMIF(Processwise_energy_distribution!$B$15:$B$68,$B42,Processwise_energy_distribution!AW$15:AW$69))</f>
        <v>-</v>
      </c>
      <c r="AX42" s="436" t="str">
        <f>IF(SUMIF(Processwise_energy_distribution!$B$15:$B$68,$B42,Processwise_energy_distribution!AX$15:AX$69)=0,"-",SUMIF(Processwise_energy_distribution!$B$15:$B$68,$B42,Processwise_energy_distribution!AX$15:AX$69))</f>
        <v>-</v>
      </c>
      <c r="AY42" s="432" t="str">
        <f>IFERROR(BD42*'Energy &amp; GHG'!$X$25,"-")</f>
        <v>-</v>
      </c>
      <c r="AZ42" s="433" t="str">
        <f>IFERROR(BD42*'Energy &amp; GHG'!$Y$25,"-")</f>
        <v>-</v>
      </c>
      <c r="BA42" s="434" t="str">
        <f>IFERROR(BD42*'Energy &amp; GHG'!$Z$25,"-")</f>
        <v>-</v>
      </c>
      <c r="BB42" s="435" t="str">
        <f>IF(SUMIF(Processwise_energy_distribution!$B$15:$B$68,$B42,Processwise_energy_distribution!BB$15:BB$69)=0,"-",SUMIF(Processwise_energy_distribution!$B$15:$B$68,$B42,Processwise_energy_distribution!BB$15:BB$69))</f>
        <v>-</v>
      </c>
      <c r="BC42" s="435" t="str">
        <f>IF(SUMIF(Processwise_energy_distribution!$B$15:$B$68,$B42,Processwise_energy_distribution!BC$15:BC$69)=0,"-",SUMIF(Processwise_energy_distribution!$B$15:$B$68,$B42,Processwise_energy_distribution!BC$15:BC$69))</f>
        <v>-</v>
      </c>
      <c r="BD42" s="436" t="str">
        <f>IF(SUMIF(Processwise_energy_distribution!$B$15:$B$68,$B42,Processwise_energy_distribution!BD$15:BD$69)=0,"-",SUMIF(Processwise_energy_distribution!$B$15:$B$68,$B42,Processwise_energy_distribution!BD$15:BD$69))</f>
        <v>-</v>
      </c>
      <c r="BE42" s="432" t="str">
        <f>IFERROR(BJ42*'Energy &amp; GHG'!$X$26,"-")</f>
        <v>-</v>
      </c>
      <c r="BF42" s="433" t="str">
        <f>IFERROR(BJ42*'Energy &amp; GHG'!$Y$26,"-")</f>
        <v>-</v>
      </c>
      <c r="BG42" s="434" t="str">
        <f>IFERROR(BJ42*'Energy &amp; GHG'!$Z$26,"-")</f>
        <v>-</v>
      </c>
      <c r="BH42" s="435" t="str">
        <f>IF(SUMIF(Processwise_energy_distribution!$B$15:$B$68,$B42,Processwise_energy_distribution!BH$15:BH$69)=0,"-",SUMIF(Processwise_energy_distribution!$B$15:$B$68,$B42,Processwise_energy_distribution!BH$15:BH$69))</f>
        <v>-</v>
      </c>
      <c r="BI42" s="435" t="str">
        <f>IF(SUMIF(Processwise_energy_distribution!$B$15:$B$68,$B42,Processwise_energy_distribution!BI$15:BI$69)=0,"-",SUMIF(Processwise_energy_distribution!$B$15:$B$68,$B42,Processwise_energy_distribution!BI$15:BI$69))</f>
        <v>-</v>
      </c>
      <c r="BJ42" s="436" t="str">
        <f>IF(SUMIF(Processwise_energy_distribution!$B$15:$B$68,$B42,Processwise_energy_distribution!BJ$15:BJ$69)=0,"-",SUMIF(Processwise_energy_distribution!$B$15:$B$68,$B42,Processwise_energy_distribution!BJ$15:BJ$69))</f>
        <v>-</v>
      </c>
      <c r="BK42" s="432" t="str">
        <f>IFERROR(BP42*'Energy &amp; GHG'!$X$27,"-")</f>
        <v>-</v>
      </c>
      <c r="BL42" s="433" t="str">
        <f>IFERROR(BP42*'Energy &amp; GHG'!$Y$27,"-")</f>
        <v>-</v>
      </c>
      <c r="BM42" s="434" t="str">
        <f>IFERROR(BP42*'Energy &amp; GHG'!$Z$27,"-")</f>
        <v>-</v>
      </c>
      <c r="BN42" s="435" t="str">
        <f>IF(SUMIF(Processwise_energy_distribution!$B$15:$B$68,$B42,Processwise_energy_distribution!BN$15:BN$69)=0,"-",SUMIF(Processwise_energy_distribution!$B$15:$B$68,$B42,Processwise_energy_distribution!BN$15:BN$69))</f>
        <v>-</v>
      </c>
      <c r="BO42" s="435" t="str">
        <f>IF(SUMIF(Processwise_energy_distribution!$B$15:$B$68,$B42,Processwise_energy_distribution!BO$15:BO$69)=0,"-",SUMIF(Processwise_energy_distribution!$B$15:$B$68,$B42,Processwise_energy_distribution!BO$15:BO$69))</f>
        <v>-</v>
      </c>
      <c r="BP42" s="436" t="str">
        <f>IF(SUMIF(Processwise_energy_distribution!$B$15:$B$68,$B42,Processwise_energy_distribution!BP$15:BP$69)=0,"-",SUMIF(Processwise_energy_distribution!$B$15:$B$68,$B42,Processwise_energy_distribution!BP$15:BP$69))</f>
        <v>-</v>
      </c>
      <c r="BQ42" s="432" t="str">
        <f>IFERROR(BV42*'Energy &amp; GHG'!$X$28,"-")</f>
        <v>-</v>
      </c>
      <c r="BR42" s="433" t="str">
        <f>IFERROR(BV42*'Energy &amp; GHG'!$Y$28,"-")</f>
        <v>-</v>
      </c>
      <c r="BS42" s="434" t="str">
        <f>IFERROR(BV42*'Energy &amp; GHG'!$Z$28,"-")</f>
        <v>-</v>
      </c>
      <c r="BT42" s="435" t="str">
        <f>IF(SUMIF(Processwise_energy_distribution!$B$15:$B$68,$B42,Processwise_energy_distribution!BT$15:BT$69)=0,"-",SUMIF(Processwise_energy_distribution!$B$15:$B$68,$B42,Processwise_energy_distribution!BT$15:BT$69))</f>
        <v>-</v>
      </c>
      <c r="BU42" s="435" t="str">
        <f>IF(SUMIF(Processwise_energy_distribution!$B$15:$B$68,$B42,Processwise_energy_distribution!BU$15:BU$69)=0,"-",SUMIF(Processwise_energy_distribution!$B$15:$B$68,$B42,Processwise_energy_distribution!BU$15:BU$69))</f>
        <v>-</v>
      </c>
      <c r="BV42" s="436" t="str">
        <f>IF(SUMIF(Processwise_energy_distribution!$B$15:$B$68,$B42,Processwise_energy_distribution!BV$15:BV$69)=0,"-",SUMIF(Processwise_energy_distribution!$B$15:$B$68,$B42,Processwise_energy_distribution!BV$15:BV$69))</f>
        <v>-</v>
      </c>
      <c r="BW42" s="438" t="str">
        <f t="shared" ref="BW42:CA42" si="32">IF(SUM(C42,I42,O42,U42,AA42,AG42,AM42,AS42,AY42,BE42,BK42,BQ42)=0,"-",SUM(C42,I42,O42,U42,AA42,AG42,AM42,AS42,AY42,BE42,BK42,BQ42))</f>
        <v>-</v>
      </c>
      <c r="BX42" s="433" t="str">
        <f t="shared" si="32"/>
        <v>-</v>
      </c>
      <c r="BY42" s="434" t="str">
        <f t="shared" si="32"/>
        <v>-</v>
      </c>
      <c r="BZ42" s="439" t="str">
        <f t="shared" si="32"/>
        <v>-</v>
      </c>
      <c r="CA42" s="440" t="str">
        <f t="shared" si="32"/>
        <v>-</v>
      </c>
      <c r="CB42" s="441" t="str">
        <f t="shared" si="1"/>
        <v>-</v>
      </c>
      <c r="CC42" s="442" t="str">
        <f t="shared" si="2"/>
        <v>-</v>
      </c>
      <c r="CD42" s="443" t="str">
        <f t="shared" si="3"/>
        <v>-</v>
      </c>
      <c r="CE42" s="444" t="str">
        <f t="shared" si="4"/>
        <v>-</v>
      </c>
      <c r="CF42" s="445" t="str">
        <f t="shared" si="5"/>
        <v>-</v>
      </c>
      <c r="CG42" s="412"/>
      <c r="CH42" s="412"/>
      <c r="CI42" s="412"/>
      <c r="CJ42" s="412"/>
      <c r="CK42" s="412"/>
    </row>
    <row r="43" spans="1:89" ht="15">
      <c r="A43" s="1066">
        <v>29</v>
      </c>
      <c r="B43" s="1072" t="s">
        <v>295</v>
      </c>
      <c r="C43" s="432">
        <f>IFERROR(H43*'Energy &amp; GHG'!$X$17,"-")</f>
        <v>21.162421585670018</v>
      </c>
      <c r="D43" s="433">
        <f>IFERROR(H43*'Energy &amp; GHG'!$Y$17,"-")</f>
        <v>3940.2413523795126</v>
      </c>
      <c r="E43" s="434">
        <f>IFERROR(H43*'Energy &amp; GHG'!$Z$17,"-")</f>
        <v>38.596226034817221</v>
      </c>
      <c r="F43" s="435" t="str">
        <f>IF(SUMIF(Processwise_energy_distribution!$B$15:$B$68,$B43,Processwise_energy_distribution!F$15:F$69)=0,"-",SUMIF(Processwise_energy_distribution!$B$15:$B$68,$B43,Processwise_energy_distribution!F$15:F$69))</f>
        <v>-</v>
      </c>
      <c r="G43" s="435" t="str">
        <f>IF(SUMIF(Processwise_energy_distribution!$B$15:$B$68,$B43,Processwise_energy_distribution!G$15:G$69)=0,"-",SUMIF(Processwise_energy_distribution!$B$15:$B$68,$B43,Processwise_energy_distribution!G$15:G$69))</f>
        <v>-</v>
      </c>
      <c r="H43" s="436">
        <f>IF(SUMIF(Processwise_energy_distribution!$B$15:$B$68,$B43,Processwise_energy_distribution!H$15:H$69)=0,"-",SUMIF(Processwise_energy_distribution!$B$15:$B$68,$B43,Processwise_energy_distribution!H$15:H$69))</f>
        <v>4000</v>
      </c>
      <c r="I43" s="432">
        <f>IFERROR(N43*'Energy &amp; GHG'!$X$18,"-")</f>
        <v>108.12586526503507</v>
      </c>
      <c r="J43" s="433">
        <f>IFERROR(N43*'Energy &amp; GHG'!$Y$18,"-")</f>
        <v>3070.3240490883923</v>
      </c>
      <c r="K43" s="434">
        <f>IFERROR(N43*'Energy &amp; GHG'!$Z$18,"-")</f>
        <v>21.550085646572963</v>
      </c>
      <c r="L43" s="435" t="str">
        <f>IF(SUMIF(Processwise_energy_distribution!$B$15:$B$68,$B43,Processwise_energy_distribution!L$15:L$69)=0,"-",SUMIF(Processwise_energy_distribution!$B$15:$B$68,$B43,Processwise_energy_distribution!L$15:L$69))</f>
        <v>-</v>
      </c>
      <c r="M43" s="435" t="str">
        <f>IF(SUMIF(Processwise_energy_distribution!$B$15:$B$68,$B43,Processwise_energy_distribution!M$15:M$69)=0,"-",SUMIF(Processwise_energy_distribution!$B$15:$B$68,$B43,Processwise_energy_distribution!M$15:M$69))</f>
        <v>-</v>
      </c>
      <c r="N43" s="436">
        <f>IF(SUMIF(Processwise_energy_distribution!$B$15:$B$68,$B43,Processwise_energy_distribution!N$15:N$69)=0,"-",SUMIF(Processwise_energy_distribution!$B$15:$B$68,$B43,Processwise_energy_distribution!N$15:N$69))</f>
        <v>3200</v>
      </c>
      <c r="O43" s="432">
        <f>IFERROR(T43*'Energy &amp; GHG'!$X$19,"-")</f>
        <v>22.967541777328602</v>
      </c>
      <c r="P43" s="433">
        <f>IFERROR(T43*'Energy &amp; GHG'!$Y$19,"-")</f>
        <v>3460.0042306155547</v>
      </c>
      <c r="Q43" s="434">
        <f>IFERROR(T43*'Energy &amp; GHG'!$Z$19,"-")</f>
        <v>17.028227607116833</v>
      </c>
      <c r="R43" s="435" t="str">
        <f>IF(SUMIF(Processwise_energy_distribution!$B$15:$B$68,$B43,Processwise_energy_distribution!R$15:R$69)=0,"-",SUMIF(Processwise_energy_distribution!$B$15:$B$68,$B43,Processwise_energy_distribution!R$15:R$69))</f>
        <v>-</v>
      </c>
      <c r="S43" s="435" t="str">
        <f>IF(SUMIF(Processwise_energy_distribution!$B$15:$B$68,$B43,Processwise_energy_distribution!S$15:S$69)=0,"-",SUMIF(Processwise_energy_distribution!$B$15:$B$68,$B43,Processwise_energy_distribution!S$15:S$69))</f>
        <v>-</v>
      </c>
      <c r="T43" s="436">
        <f>IF(SUMIF(Processwise_energy_distribution!$B$15:$B$68,$B43,Processwise_energy_distribution!T$15:T$69)=0,"-",SUMIF(Processwise_energy_distribution!$B$15:$B$68,$B43,Processwise_energy_distribution!T$15:T$69))</f>
        <v>3500</v>
      </c>
      <c r="U43" s="432">
        <f>IFERROR(Z43*'Energy &amp; GHG'!$X$20,"-")</f>
        <v>222.01804415162985</v>
      </c>
      <c r="V43" s="433">
        <f>IFERROR(Z43*'Energy &amp; GHG'!$Y$20,"-")</f>
        <v>2258.4382221348146</v>
      </c>
      <c r="W43" s="434">
        <f>IFERROR(Z43*'Energy &amp; GHG'!$Z$20,"-")</f>
        <v>19.543733713555238</v>
      </c>
      <c r="X43" s="435" t="str">
        <f>IF(SUMIF(Processwise_energy_distribution!$B$15:$B$68,$B43,Processwise_energy_distribution!X$15:X$69)=0,"-",SUMIF(Processwise_energy_distribution!$B$15:$B$68,$B43,Processwise_energy_distribution!X$15:X$69))</f>
        <v>-</v>
      </c>
      <c r="Y43" s="435" t="str">
        <f>IF(SUMIF(Processwise_energy_distribution!$B$15:$B$68,$B43,Processwise_energy_distribution!Y$15:Y$69)=0,"-",SUMIF(Processwise_energy_distribution!$B$15:$B$68,$B43,Processwise_energy_distribution!Y$15:Y$69))</f>
        <v>-</v>
      </c>
      <c r="Z43" s="436">
        <f>IF(SUMIF(Processwise_energy_distribution!$B$15:$B$68,$B43,Processwise_energy_distribution!Z$15:Z$69)=0,"-",SUMIF(Processwise_energy_distribution!$B$15:$B$68,$B43,Processwise_energy_distribution!Z$15:Z$69))</f>
        <v>2500</v>
      </c>
      <c r="AA43" s="432">
        <f>IFERROR(AF43*'Energy &amp; GHG'!$X$21,"-")</f>
        <v>489.31332612852276</v>
      </c>
      <c r="AB43" s="433">
        <f>IFERROR(AF43*'Energy &amp; GHG'!$Y$21,"-")</f>
        <v>6394.8831989359051</v>
      </c>
      <c r="AC43" s="434">
        <f>IFERROR(AF43*'Energy &amp; GHG'!$Z$21,"-")</f>
        <v>115.80347493557237</v>
      </c>
      <c r="AD43" s="435" t="str">
        <f>IF(SUMIF(Processwise_energy_distribution!$B$15:$B$68,$B43,Processwise_energy_distribution!AD$15:AD$69)=0,"-",SUMIF(Processwise_energy_distribution!$B$15:$B$68,$B43,Processwise_energy_distribution!AD$15:AD$69))</f>
        <v>-</v>
      </c>
      <c r="AE43" s="435" t="str">
        <f>IF(SUMIF(Processwise_energy_distribution!$B$15:$B$68,$B43,Processwise_energy_distribution!AE$15:AE$69)=0,"-",SUMIF(Processwise_energy_distribution!$B$15:$B$68,$B43,Processwise_energy_distribution!AE$15:AE$69))</f>
        <v>-</v>
      </c>
      <c r="AF43" s="436">
        <f>IF(SUMIF(Processwise_energy_distribution!$B$15:$B$68,$B43,Processwise_energy_distribution!AF$15:AF$69)=0,"-",SUMIF(Processwise_energy_distribution!$B$15:$B$68,$B43,Processwise_energy_distribution!AF$15:AF$69))</f>
        <v>7000</v>
      </c>
      <c r="AG43" s="432">
        <f>IFERROR(AL43*'Energy &amp; GHG'!$X$22,"-")</f>
        <v>389.19176185531325</v>
      </c>
      <c r="AH43" s="433">
        <f>IFERROR(AL43*'Energy &amp; GHG'!$Y$22,"-")</f>
        <v>6436.050536517826</v>
      </c>
      <c r="AI43" s="434">
        <f>IFERROR(AL43*'Energy &amp; GHG'!$Z$22,"-")</f>
        <v>174.7577016268605</v>
      </c>
      <c r="AJ43" s="435" t="str">
        <f>IF(SUMIF(Processwise_energy_distribution!$B$15:$B$68,$B43,Processwise_energy_distribution!AJ$15:AJ$69)=0,"-",SUMIF(Processwise_energy_distribution!$B$15:$B$68,$B43,Processwise_energy_distribution!AJ$15:AJ$69))</f>
        <v>-</v>
      </c>
      <c r="AK43" s="435" t="str">
        <f>IF(SUMIF(Processwise_energy_distribution!$B$15:$B$68,$B43,Processwise_energy_distribution!AK$15:AK$69)=0,"-",SUMIF(Processwise_energy_distribution!$B$15:$B$68,$B43,Processwise_energy_distribution!AK$15:AK$69))</f>
        <v>-</v>
      </c>
      <c r="AL43" s="436">
        <f>IF(SUMIF(Processwise_energy_distribution!$B$15:$B$68,$B43,Processwise_energy_distribution!AL$15:AL$69)=0,"-",SUMIF(Processwise_energy_distribution!$B$15:$B$68,$B43,Processwise_energy_distribution!AL$15:AL$69))</f>
        <v>7000</v>
      </c>
      <c r="AM43" s="432">
        <f>IFERROR(AR43*'Energy &amp; GHG'!$X$23,"-")</f>
        <v>1618.0938088583753</v>
      </c>
      <c r="AN43" s="433">
        <f>IFERROR(AR43*'Energy &amp; GHG'!$Y$23,"-")</f>
        <v>16665.921015857584</v>
      </c>
      <c r="AO43" s="434">
        <f>IFERROR(AR43*'Energy &amp; GHG'!$Z$23,"-")</f>
        <v>345.98517528403909</v>
      </c>
      <c r="AP43" s="435" t="str">
        <f>IF(SUMIF(Processwise_energy_distribution!$B$15:$B$68,$B43,Processwise_energy_distribution!AP$15:AP$69)=0,"-",SUMIF(Processwise_energy_distribution!$B$15:$B$68,$B43,Processwise_energy_distribution!AP$15:AP$69))</f>
        <v>-</v>
      </c>
      <c r="AQ43" s="435" t="str">
        <f>IF(SUMIF(Processwise_energy_distribution!$B$15:$B$68,$B43,Processwise_energy_distribution!AQ$15:AQ$69)=0,"-",SUMIF(Processwise_energy_distribution!$B$15:$B$68,$B43,Processwise_energy_distribution!AQ$15:AQ$69))</f>
        <v>-</v>
      </c>
      <c r="AR43" s="436">
        <f>IF(SUMIF(Processwise_energy_distribution!$B$15:$B$68,$B43,Processwise_energy_distribution!AR$15:AR$69)=0,"-",SUMIF(Processwise_energy_distribution!$B$15:$B$68,$B43,Processwise_energy_distribution!AR$15:AR$69))</f>
        <v>18630</v>
      </c>
      <c r="AS43" s="432">
        <f>IFERROR(AX43*'Energy &amp; GHG'!$X$24,"-")</f>
        <v>362.92171679197997</v>
      </c>
      <c r="AT43" s="433">
        <f>IFERROR(AX43*'Energy &amp; GHG'!$Y$24,"-")</f>
        <v>15163.015208855471</v>
      </c>
      <c r="AU43" s="434">
        <f>IFERROR(AX43*'Energy &amp; GHG'!$Z$24,"-")</f>
        <v>568.06307435254803</v>
      </c>
      <c r="AV43" s="435" t="str">
        <f>IF(SUMIF(Processwise_energy_distribution!$B$15:$B$68,$B43,Processwise_energy_distribution!AV$15:AV$69)=0,"-",SUMIF(Processwise_energy_distribution!$B$15:$B$68,$B43,Processwise_energy_distribution!AV$15:AV$69))</f>
        <v>-</v>
      </c>
      <c r="AW43" s="435" t="str">
        <f>IF(SUMIF(Processwise_energy_distribution!$B$15:$B$68,$B43,Processwise_energy_distribution!AW$15:AW$69)=0,"-",SUMIF(Processwise_energy_distribution!$B$15:$B$68,$B43,Processwise_energy_distribution!AW$15:AW$69))</f>
        <v>-</v>
      </c>
      <c r="AX43" s="436">
        <f>IF(SUMIF(Processwise_energy_distribution!$B$15:$B$68,$B43,Processwise_energy_distribution!AX$15:AX$69)=0,"-",SUMIF(Processwise_energy_distribution!$B$15:$B$68,$B43,Processwise_energy_distribution!AX$15:AX$69))</f>
        <v>16094</v>
      </c>
      <c r="AY43" s="432" t="str">
        <f>IFERROR(BD43*'Energy &amp; GHG'!$X$25,"-")</f>
        <v>-</v>
      </c>
      <c r="AZ43" s="433" t="str">
        <f>IFERROR(BD43*'Energy &amp; GHG'!$Y$25,"-")</f>
        <v>-</v>
      </c>
      <c r="BA43" s="434" t="str">
        <f>IFERROR(BD43*'Energy &amp; GHG'!$Z$25,"-")</f>
        <v>-</v>
      </c>
      <c r="BB43" s="435" t="str">
        <f>IF(SUMIF(Processwise_energy_distribution!$B$15:$B$68,$B43,Processwise_energy_distribution!BB$15:BB$69)=0,"-",SUMIF(Processwise_energy_distribution!$B$15:$B$68,$B43,Processwise_energy_distribution!BB$15:BB$69))</f>
        <v>-</v>
      </c>
      <c r="BC43" s="435" t="str">
        <f>IF(SUMIF(Processwise_energy_distribution!$B$15:$B$68,$B43,Processwise_energy_distribution!BC$15:BC$69)=0,"-",SUMIF(Processwise_energy_distribution!$B$15:$B$68,$B43,Processwise_energy_distribution!BC$15:BC$69))</f>
        <v>-</v>
      </c>
      <c r="BD43" s="436" t="str">
        <f>IF(SUMIF(Processwise_energy_distribution!$B$15:$B$68,$B43,Processwise_energy_distribution!BD$15:BD$69)=0,"-",SUMIF(Processwise_energy_distribution!$B$15:$B$68,$B43,Processwise_energy_distribution!BD$15:BD$69))</f>
        <v>-</v>
      </c>
      <c r="BE43" s="432" t="str">
        <f>IFERROR(BJ43*'Energy &amp; GHG'!$X$26,"-")</f>
        <v>-</v>
      </c>
      <c r="BF43" s="433" t="str">
        <f>IFERROR(BJ43*'Energy &amp; GHG'!$Y$26,"-")</f>
        <v>-</v>
      </c>
      <c r="BG43" s="434" t="str">
        <f>IFERROR(BJ43*'Energy &amp; GHG'!$Z$26,"-")</f>
        <v>-</v>
      </c>
      <c r="BH43" s="435" t="str">
        <f>IF(SUMIF(Processwise_energy_distribution!$B$15:$B$68,$B43,Processwise_energy_distribution!BH$15:BH$69)=0,"-",SUMIF(Processwise_energy_distribution!$B$15:$B$68,$B43,Processwise_energy_distribution!BH$15:BH$69))</f>
        <v>-</v>
      </c>
      <c r="BI43" s="435" t="str">
        <f>IF(SUMIF(Processwise_energy_distribution!$B$15:$B$68,$B43,Processwise_energy_distribution!BI$15:BI$69)=0,"-",SUMIF(Processwise_energy_distribution!$B$15:$B$68,$B43,Processwise_energy_distribution!BI$15:BI$69))</f>
        <v>-</v>
      </c>
      <c r="BJ43" s="436" t="str">
        <f>IF(SUMIF(Processwise_energy_distribution!$B$15:$B$68,$B43,Processwise_energy_distribution!BJ$15:BJ$69)=0,"-",SUMIF(Processwise_energy_distribution!$B$15:$B$68,$B43,Processwise_energy_distribution!BJ$15:BJ$69))</f>
        <v>-</v>
      </c>
      <c r="BK43" s="432" t="str">
        <f>IFERROR(BP43*'Energy &amp; GHG'!$X$27,"-")</f>
        <v>-</v>
      </c>
      <c r="BL43" s="433" t="str">
        <f>IFERROR(BP43*'Energy &amp; GHG'!$Y$27,"-")</f>
        <v>-</v>
      </c>
      <c r="BM43" s="434" t="str">
        <f>IFERROR(BP43*'Energy &amp; GHG'!$Z$27,"-")</f>
        <v>-</v>
      </c>
      <c r="BN43" s="435" t="str">
        <f>IF(SUMIF(Processwise_energy_distribution!$B$15:$B$68,$B43,Processwise_energy_distribution!BN$15:BN$69)=0,"-",SUMIF(Processwise_energy_distribution!$B$15:$B$68,$B43,Processwise_energy_distribution!BN$15:BN$69))</f>
        <v>-</v>
      </c>
      <c r="BO43" s="435" t="str">
        <f>IF(SUMIF(Processwise_energy_distribution!$B$15:$B$68,$B43,Processwise_energy_distribution!BO$15:BO$69)=0,"-",SUMIF(Processwise_energy_distribution!$B$15:$B$68,$B43,Processwise_energy_distribution!BO$15:BO$69))</f>
        <v>-</v>
      </c>
      <c r="BP43" s="436" t="str">
        <f>IF(SUMIF(Processwise_energy_distribution!$B$15:$B$68,$B43,Processwise_energy_distribution!BP$15:BP$69)=0,"-",SUMIF(Processwise_energy_distribution!$B$15:$B$68,$B43,Processwise_energy_distribution!BP$15:BP$69))</f>
        <v>-</v>
      </c>
      <c r="BQ43" s="432" t="str">
        <f>IFERROR(BV43*'Energy &amp; GHG'!$X$28,"-")</f>
        <v>-</v>
      </c>
      <c r="BR43" s="433" t="str">
        <f>IFERROR(BV43*'Energy &amp; GHG'!$Y$28,"-")</f>
        <v>-</v>
      </c>
      <c r="BS43" s="434" t="str">
        <f>IFERROR(BV43*'Energy &amp; GHG'!$Z$28,"-")</f>
        <v>-</v>
      </c>
      <c r="BT43" s="435" t="str">
        <f>IF(SUMIF(Processwise_energy_distribution!$B$15:$B$68,$B43,Processwise_energy_distribution!BT$15:BT$69)=0,"-",SUMIF(Processwise_energy_distribution!$B$15:$B$68,$B43,Processwise_energy_distribution!BT$15:BT$69))</f>
        <v>-</v>
      </c>
      <c r="BU43" s="435" t="str">
        <f>IF(SUMIF(Processwise_energy_distribution!$B$15:$B$68,$B43,Processwise_energy_distribution!BU$15:BU$69)=0,"-",SUMIF(Processwise_energy_distribution!$B$15:$B$68,$B43,Processwise_energy_distribution!BU$15:BU$69))</f>
        <v>-</v>
      </c>
      <c r="BV43" s="436" t="str">
        <f>IF(SUMIF(Processwise_energy_distribution!$B$15:$B$68,$B43,Processwise_energy_distribution!BV$15:BV$69)=0,"-",SUMIF(Processwise_energy_distribution!$B$15:$B$68,$B43,Processwise_energy_distribution!BV$15:BV$69))</f>
        <v>-</v>
      </c>
      <c r="BW43" s="438">
        <f t="shared" ref="BW43:CA43" si="33">IF(SUM(C43,I43,O43,U43,AA43,AG43,AM43,AS43,AY43,BE43,BK43,BQ43)=0,"-",SUM(C43,I43,O43,U43,AA43,AG43,AM43,AS43,AY43,BE43,BK43,BQ43))</f>
        <v>3233.7944864138549</v>
      </c>
      <c r="BX43" s="433">
        <f t="shared" si="33"/>
        <v>57388.877814385065</v>
      </c>
      <c r="BY43" s="434">
        <f t="shared" si="33"/>
        <v>1301.3276992010824</v>
      </c>
      <c r="BZ43" s="439" t="str">
        <f t="shared" si="33"/>
        <v>-</v>
      </c>
      <c r="CA43" s="440" t="str">
        <f t="shared" si="33"/>
        <v>-</v>
      </c>
      <c r="CB43" s="441">
        <f t="shared" si="1"/>
        <v>3.0711140765678734E-2</v>
      </c>
      <c r="CC43" s="442">
        <f t="shared" si="2"/>
        <v>2.7757490385353207E-2</v>
      </c>
      <c r="CD43" s="443">
        <f t="shared" si="3"/>
        <v>3.5790792398947148E-2</v>
      </c>
      <c r="CE43" s="444" t="str">
        <f t="shared" si="4"/>
        <v>-</v>
      </c>
      <c r="CF43" s="445" t="str">
        <f t="shared" si="5"/>
        <v>-</v>
      </c>
      <c r="CG43" s="412"/>
      <c r="CH43" s="412"/>
      <c r="CI43" s="412"/>
      <c r="CJ43" s="412"/>
      <c r="CK43" s="412"/>
    </row>
    <row r="44" spans="1:89" ht="15">
      <c r="A44" s="1070">
        <v>30</v>
      </c>
      <c r="B44" s="1072" t="s">
        <v>296</v>
      </c>
      <c r="C44" s="432">
        <f>IFERROR(H44*'Energy &amp; GHG'!$X$17,"-")</f>
        <v>95.230897135515079</v>
      </c>
      <c r="D44" s="433">
        <f>IFERROR(H44*'Energy &amp; GHG'!$Y$17,"-")</f>
        <v>17731.086085707808</v>
      </c>
      <c r="E44" s="434">
        <f>IFERROR(H44*'Energy &amp; GHG'!$Z$17,"-")</f>
        <v>173.68301715667749</v>
      </c>
      <c r="F44" s="435" t="str">
        <f>IF(SUMIF(Processwise_energy_distribution!$B$15:$B$68,$B44,Processwise_energy_distribution!F$15:F$69)=0,"-",SUMIF(Processwise_energy_distribution!$B$15:$B$68,$B44,Processwise_energy_distribution!F$15:F$69))</f>
        <v>-</v>
      </c>
      <c r="G44" s="435" t="str">
        <f>IF(SUMIF(Processwise_energy_distribution!$B$15:$B$68,$B44,Processwise_energy_distribution!G$15:G$69)=0,"-",SUMIF(Processwise_energy_distribution!$B$15:$B$68,$B44,Processwise_energy_distribution!G$15:G$69))</f>
        <v>-</v>
      </c>
      <c r="H44" s="436">
        <f>IF(SUMIF(Processwise_energy_distribution!$B$15:$B$68,$B44,Processwise_energy_distribution!H$15:H$69)=0,"-",SUMIF(Processwise_energy_distribution!$B$15:$B$68,$B44,Processwise_energy_distribution!H$15:H$69))</f>
        <v>18000</v>
      </c>
      <c r="I44" s="432">
        <f>IFERROR(N44*'Energy &amp; GHG'!$X$18,"-")</f>
        <v>587.93439237862822</v>
      </c>
      <c r="J44" s="433">
        <f>IFERROR(N44*'Energy &amp; GHG'!$Y$18,"-")</f>
        <v>16694.887016918132</v>
      </c>
      <c r="K44" s="434">
        <f>IFERROR(N44*'Energy &amp; GHG'!$Z$18,"-")</f>
        <v>117.17859070324049</v>
      </c>
      <c r="L44" s="435" t="str">
        <f>IF(SUMIF(Processwise_energy_distribution!$B$15:$B$68,$B44,Processwise_energy_distribution!L$15:L$69)=0,"-",SUMIF(Processwise_energy_distribution!$B$15:$B$68,$B44,Processwise_energy_distribution!L$15:L$69))</f>
        <v>-</v>
      </c>
      <c r="M44" s="435" t="str">
        <f>IF(SUMIF(Processwise_energy_distribution!$B$15:$B$68,$B44,Processwise_energy_distribution!M$15:M$69)=0,"-",SUMIF(Processwise_energy_distribution!$B$15:$B$68,$B44,Processwise_energy_distribution!M$15:M$69))</f>
        <v>-</v>
      </c>
      <c r="N44" s="436">
        <f>IF(SUMIF(Processwise_energy_distribution!$B$15:$B$68,$B44,Processwise_energy_distribution!N$15:N$69)=0,"-",SUMIF(Processwise_energy_distribution!$B$15:$B$68,$B44,Processwise_energy_distribution!N$15:N$69))</f>
        <v>17400</v>
      </c>
      <c r="O44" s="432">
        <f>IFERROR(T44*'Energy &amp; GHG'!$X$19,"-")</f>
        <v>131.24309587044914</v>
      </c>
      <c r="P44" s="433">
        <f>IFERROR(T44*'Energy &amp; GHG'!$Y$19,"-")</f>
        <v>19771.452746374598</v>
      </c>
      <c r="Q44" s="434">
        <f>IFERROR(T44*'Energy &amp; GHG'!$Z$19,"-")</f>
        <v>97.304157754953337</v>
      </c>
      <c r="R44" s="435" t="str">
        <f>IF(SUMIF(Processwise_energy_distribution!$B$15:$B$68,$B44,Processwise_energy_distribution!R$15:R$69)=0,"-",SUMIF(Processwise_energy_distribution!$B$15:$B$68,$B44,Processwise_energy_distribution!R$15:R$69))</f>
        <v>-</v>
      </c>
      <c r="S44" s="435" t="str">
        <f>IF(SUMIF(Processwise_energy_distribution!$B$15:$B$68,$B44,Processwise_energy_distribution!S$15:S$69)=0,"-",SUMIF(Processwise_energy_distribution!$B$15:$B$68,$B44,Processwise_energy_distribution!S$15:S$69))</f>
        <v>-</v>
      </c>
      <c r="T44" s="436">
        <f>IF(SUMIF(Processwise_energy_distribution!$B$15:$B$68,$B44,Processwise_energy_distribution!T$15:T$69)=0,"-",SUMIF(Processwise_energy_distribution!$B$15:$B$68,$B44,Processwise_energy_distribution!T$15:T$69))</f>
        <v>20000</v>
      </c>
      <c r="U44" s="432">
        <f>IFERROR(Z44*'Energy &amp; GHG'!$X$20,"-")</f>
        <v>1776.1443532130388</v>
      </c>
      <c r="V44" s="433">
        <f>IFERROR(Z44*'Energy &amp; GHG'!$Y$20,"-")</f>
        <v>18067.505777078517</v>
      </c>
      <c r="W44" s="434">
        <f>IFERROR(Z44*'Energy &amp; GHG'!$Z$20,"-")</f>
        <v>156.3498697084419</v>
      </c>
      <c r="X44" s="435" t="str">
        <f>IF(SUMIF(Processwise_energy_distribution!$B$15:$B$68,$B44,Processwise_energy_distribution!X$15:X$69)=0,"-",SUMIF(Processwise_energy_distribution!$B$15:$B$68,$B44,Processwise_energy_distribution!X$15:X$69))</f>
        <v>-</v>
      </c>
      <c r="Y44" s="435" t="str">
        <f>IF(SUMIF(Processwise_energy_distribution!$B$15:$B$68,$B44,Processwise_energy_distribution!Y$15:Y$69)=0,"-",SUMIF(Processwise_energy_distribution!$B$15:$B$68,$B44,Processwise_energy_distribution!Y$15:Y$69))</f>
        <v>-</v>
      </c>
      <c r="Z44" s="436">
        <f>IF(SUMIF(Processwise_energy_distribution!$B$15:$B$68,$B44,Processwise_energy_distribution!Z$15:Z$69)=0,"-",SUMIF(Processwise_energy_distribution!$B$15:$B$68,$B44,Processwise_energy_distribution!Z$15:Z$69))</f>
        <v>20000</v>
      </c>
      <c r="AA44" s="432">
        <f>IFERROR(AF44*'Energy &amp; GHG'!$X$21,"-")</f>
        <v>1607.7437858508606</v>
      </c>
      <c r="AB44" s="433">
        <f>IFERROR(AF44*'Energy &amp; GHG'!$Y$21,"-")</f>
        <v>21011.759082217974</v>
      </c>
      <c r="AC44" s="434">
        <f>IFERROR(AF44*'Energy &amp; GHG'!$Z$21,"-")</f>
        <v>380.49713193116639</v>
      </c>
      <c r="AD44" s="435" t="str">
        <f>IF(SUMIF(Processwise_energy_distribution!$B$15:$B$68,$B44,Processwise_energy_distribution!AD$15:AD$69)=0,"-",SUMIF(Processwise_energy_distribution!$B$15:$B$68,$B44,Processwise_energy_distribution!AD$15:AD$69))</f>
        <v>-</v>
      </c>
      <c r="AE44" s="435" t="str">
        <f>IF(SUMIF(Processwise_energy_distribution!$B$15:$B$68,$B44,Processwise_energy_distribution!AE$15:AE$69)=0,"-",SUMIF(Processwise_energy_distribution!$B$15:$B$68,$B44,Processwise_energy_distribution!AE$15:AE$69))</f>
        <v>-</v>
      </c>
      <c r="AF44" s="436">
        <f>IF(SUMIF(Processwise_energy_distribution!$B$15:$B$68,$B44,Processwise_energy_distribution!AF$15:AF$69)=0,"-",SUMIF(Processwise_energy_distribution!$B$15:$B$68,$B44,Processwise_energy_distribution!AF$15:AF$69))</f>
        <v>23000</v>
      </c>
      <c r="AG44" s="432">
        <f>IFERROR(AL44*'Energy &amp; GHG'!$X$22,"-")</f>
        <v>1111.9764624437521</v>
      </c>
      <c r="AH44" s="433">
        <f>IFERROR(AL44*'Energy &amp; GHG'!$Y$22,"-")</f>
        <v>18388.715818622361</v>
      </c>
      <c r="AI44" s="434">
        <f>IFERROR(AL44*'Energy &amp; GHG'!$Z$22,"-")</f>
        <v>499.30771893388714</v>
      </c>
      <c r="AJ44" s="435" t="str">
        <f>IF(SUMIF(Processwise_energy_distribution!$B$15:$B$68,$B44,Processwise_energy_distribution!AJ$15:AJ$69)=0,"-",SUMIF(Processwise_energy_distribution!$B$15:$B$68,$B44,Processwise_energy_distribution!AJ$15:AJ$69))</f>
        <v>-</v>
      </c>
      <c r="AK44" s="435" t="str">
        <f>IF(SUMIF(Processwise_energy_distribution!$B$15:$B$68,$B44,Processwise_energy_distribution!AK$15:AK$69)=0,"-",SUMIF(Processwise_energy_distribution!$B$15:$B$68,$B44,Processwise_energy_distribution!AK$15:AK$69))</f>
        <v>-</v>
      </c>
      <c r="AL44" s="436">
        <f>IF(SUMIF(Processwise_energy_distribution!$B$15:$B$68,$B44,Processwise_energy_distribution!AL$15:AL$69)=0,"-",SUMIF(Processwise_energy_distribution!$B$15:$B$68,$B44,Processwise_energy_distribution!AL$15:AL$69))</f>
        <v>20000</v>
      </c>
      <c r="AM44" s="432">
        <f>IFERROR(AR44*'Energy &amp; GHG'!$X$23,"-")</f>
        <v>2082.4163800959959</v>
      </c>
      <c r="AN44" s="433">
        <f>IFERROR(AR44*'Energy &amp; GHG'!$Y$23,"-")</f>
        <v>21448.315742147151</v>
      </c>
      <c r="AO44" s="434">
        <f>IFERROR(AR44*'Energy &amp; GHG'!$Z$23,"-")</f>
        <v>445.26787775685034</v>
      </c>
      <c r="AP44" s="435" t="str">
        <f>IF(SUMIF(Processwise_energy_distribution!$B$15:$B$68,$B44,Processwise_energy_distribution!AP$15:AP$69)=0,"-",SUMIF(Processwise_energy_distribution!$B$15:$B$68,$B44,Processwise_energy_distribution!AP$15:AP$69))</f>
        <v>-</v>
      </c>
      <c r="AQ44" s="435" t="str">
        <f>IF(SUMIF(Processwise_energy_distribution!$B$15:$B$68,$B44,Processwise_energy_distribution!AQ$15:AQ$69)=0,"-",SUMIF(Processwise_energy_distribution!$B$15:$B$68,$B44,Processwise_energy_distribution!AQ$15:AQ$69))</f>
        <v>-</v>
      </c>
      <c r="AR44" s="436">
        <f>IF(SUMIF(Processwise_energy_distribution!$B$15:$B$68,$B44,Processwise_energy_distribution!AR$15:AR$69)=0,"-",SUMIF(Processwise_energy_distribution!$B$15:$B$68,$B44,Processwise_energy_distribution!AR$15:AR$69))</f>
        <v>23976</v>
      </c>
      <c r="AS44" s="432">
        <f>IFERROR(AX44*'Energy &amp; GHG'!$X$24,"-")</f>
        <v>554.43993107769427</v>
      </c>
      <c r="AT44" s="433">
        <f>IFERROR(AX44*'Energy &amp; GHG'!$Y$24,"-")</f>
        <v>23164.723185045947</v>
      </c>
      <c r="AU44" s="434">
        <f>IFERROR(AX44*'Energy &amp; GHG'!$Z$24,"-")</f>
        <v>867.83688387635755</v>
      </c>
      <c r="AV44" s="435" t="str">
        <f>IF(SUMIF(Processwise_energy_distribution!$B$15:$B$68,$B44,Processwise_energy_distribution!AV$15:AV$69)=0,"-",SUMIF(Processwise_energy_distribution!$B$15:$B$68,$B44,Processwise_energy_distribution!AV$15:AV$69))</f>
        <v>-</v>
      </c>
      <c r="AW44" s="435" t="str">
        <f>IF(SUMIF(Processwise_energy_distribution!$B$15:$B$68,$B44,Processwise_energy_distribution!AW$15:AW$69)=0,"-",SUMIF(Processwise_energy_distribution!$B$15:$B$68,$B44,Processwise_energy_distribution!AW$15:AW$69))</f>
        <v>-</v>
      </c>
      <c r="AX44" s="436">
        <f>IF(SUMIF(Processwise_energy_distribution!$B$15:$B$68,$B44,Processwise_energy_distribution!AX$15:AX$69)=0,"-",SUMIF(Processwise_energy_distribution!$B$15:$B$68,$B44,Processwise_energy_distribution!AX$15:AX$69))</f>
        <v>24587</v>
      </c>
      <c r="AY44" s="432" t="str">
        <f>IFERROR(BD44*'Energy &amp; GHG'!$X$25,"-")</f>
        <v>-</v>
      </c>
      <c r="AZ44" s="433" t="str">
        <f>IFERROR(BD44*'Energy &amp; GHG'!$Y$25,"-")</f>
        <v>-</v>
      </c>
      <c r="BA44" s="434" t="str">
        <f>IFERROR(BD44*'Energy &amp; GHG'!$Z$25,"-")</f>
        <v>-</v>
      </c>
      <c r="BB44" s="435" t="str">
        <f>IF(SUMIF(Processwise_energy_distribution!$B$15:$B$68,$B44,Processwise_energy_distribution!BB$15:BB$69)=0,"-",SUMIF(Processwise_energy_distribution!$B$15:$B$68,$B44,Processwise_energy_distribution!BB$15:BB$69))</f>
        <v>-</v>
      </c>
      <c r="BC44" s="435" t="str">
        <f>IF(SUMIF(Processwise_energy_distribution!$B$15:$B$68,$B44,Processwise_energy_distribution!BC$15:BC$69)=0,"-",SUMIF(Processwise_energy_distribution!$B$15:$B$68,$B44,Processwise_energy_distribution!BC$15:BC$69))</f>
        <v>-</v>
      </c>
      <c r="BD44" s="436" t="str">
        <f>IF(SUMIF(Processwise_energy_distribution!$B$15:$B$68,$B44,Processwise_energy_distribution!BD$15:BD$69)=0,"-",SUMIF(Processwise_energy_distribution!$B$15:$B$68,$B44,Processwise_energy_distribution!BD$15:BD$69))</f>
        <v>-</v>
      </c>
      <c r="BE44" s="432" t="str">
        <f>IFERROR(BJ44*'Energy &amp; GHG'!$X$26,"-")</f>
        <v>-</v>
      </c>
      <c r="BF44" s="433" t="str">
        <f>IFERROR(BJ44*'Energy &amp; GHG'!$Y$26,"-")</f>
        <v>-</v>
      </c>
      <c r="BG44" s="434" t="str">
        <f>IFERROR(BJ44*'Energy &amp; GHG'!$Z$26,"-")</f>
        <v>-</v>
      </c>
      <c r="BH44" s="435" t="str">
        <f>IF(SUMIF(Processwise_energy_distribution!$B$15:$B$68,$B44,Processwise_energy_distribution!BH$15:BH$69)=0,"-",SUMIF(Processwise_energy_distribution!$B$15:$B$68,$B44,Processwise_energy_distribution!BH$15:BH$69))</f>
        <v>-</v>
      </c>
      <c r="BI44" s="435" t="str">
        <f>IF(SUMIF(Processwise_energy_distribution!$B$15:$B$68,$B44,Processwise_energy_distribution!BI$15:BI$69)=0,"-",SUMIF(Processwise_energy_distribution!$B$15:$B$68,$B44,Processwise_energy_distribution!BI$15:BI$69))</f>
        <v>-</v>
      </c>
      <c r="BJ44" s="436" t="str">
        <f>IF(SUMIF(Processwise_energy_distribution!$B$15:$B$68,$B44,Processwise_energy_distribution!BJ$15:BJ$69)=0,"-",SUMIF(Processwise_energy_distribution!$B$15:$B$68,$B44,Processwise_energy_distribution!BJ$15:BJ$69))</f>
        <v>-</v>
      </c>
      <c r="BK44" s="432" t="str">
        <f>IFERROR(BP44*'Energy &amp; GHG'!$X$27,"-")</f>
        <v>-</v>
      </c>
      <c r="BL44" s="433" t="str">
        <f>IFERROR(BP44*'Energy &amp; GHG'!$Y$27,"-")</f>
        <v>-</v>
      </c>
      <c r="BM44" s="434" t="str">
        <f>IFERROR(BP44*'Energy &amp; GHG'!$Z$27,"-")</f>
        <v>-</v>
      </c>
      <c r="BN44" s="435" t="str">
        <f>IF(SUMIF(Processwise_energy_distribution!$B$15:$B$68,$B44,Processwise_energy_distribution!BN$15:BN$69)=0,"-",SUMIF(Processwise_energy_distribution!$B$15:$B$68,$B44,Processwise_energy_distribution!BN$15:BN$69))</f>
        <v>-</v>
      </c>
      <c r="BO44" s="435" t="str">
        <f>IF(SUMIF(Processwise_energy_distribution!$B$15:$B$68,$B44,Processwise_energy_distribution!BO$15:BO$69)=0,"-",SUMIF(Processwise_energy_distribution!$B$15:$B$68,$B44,Processwise_energy_distribution!BO$15:BO$69))</f>
        <v>-</v>
      </c>
      <c r="BP44" s="436" t="str">
        <f>IF(SUMIF(Processwise_energy_distribution!$B$15:$B$68,$B44,Processwise_energy_distribution!BP$15:BP$69)=0,"-",SUMIF(Processwise_energy_distribution!$B$15:$B$68,$B44,Processwise_energy_distribution!BP$15:BP$69))</f>
        <v>-</v>
      </c>
      <c r="BQ44" s="432" t="str">
        <f>IFERROR(BV44*'Energy &amp; GHG'!$X$28,"-")</f>
        <v>-</v>
      </c>
      <c r="BR44" s="433" t="str">
        <f>IFERROR(BV44*'Energy &amp; GHG'!$Y$28,"-")</f>
        <v>-</v>
      </c>
      <c r="BS44" s="434" t="str">
        <f>IFERROR(BV44*'Energy &amp; GHG'!$Z$28,"-")</f>
        <v>-</v>
      </c>
      <c r="BT44" s="435" t="str">
        <f>IF(SUMIF(Processwise_energy_distribution!$B$15:$B$68,$B44,Processwise_energy_distribution!BT$15:BT$69)=0,"-",SUMIF(Processwise_energy_distribution!$B$15:$B$68,$B44,Processwise_energy_distribution!BT$15:BT$69))</f>
        <v>-</v>
      </c>
      <c r="BU44" s="435" t="str">
        <f>IF(SUMIF(Processwise_energy_distribution!$B$15:$B$68,$B44,Processwise_energy_distribution!BU$15:BU$69)=0,"-",SUMIF(Processwise_energy_distribution!$B$15:$B$68,$B44,Processwise_energy_distribution!BU$15:BU$69))</f>
        <v>-</v>
      </c>
      <c r="BV44" s="436" t="str">
        <f>IF(SUMIF(Processwise_energy_distribution!$B$15:$B$68,$B44,Processwise_energy_distribution!BV$15:BV$69)=0,"-",SUMIF(Processwise_energy_distribution!$B$15:$B$68,$B44,Processwise_energy_distribution!BV$15:BV$69))</f>
        <v>-</v>
      </c>
      <c r="BW44" s="438">
        <f t="shared" ref="BW44:CA44" si="34">IF(SUM(C44,I44,O44,U44,AA44,AG44,AM44,AS44,AY44,BE44,BK44,BQ44)=0,"-",SUM(C44,I44,O44,U44,AA44,AG44,AM44,AS44,AY44,BE44,BK44,BQ44))</f>
        <v>7947.1292980659337</v>
      </c>
      <c r="BX44" s="433">
        <f t="shared" si="34"/>
        <v>156278.44545411249</v>
      </c>
      <c r="BY44" s="434">
        <f t="shared" si="34"/>
        <v>2737.4252478215744</v>
      </c>
      <c r="BZ44" s="439" t="str">
        <f t="shared" si="34"/>
        <v>-</v>
      </c>
      <c r="CA44" s="440" t="str">
        <f t="shared" si="34"/>
        <v>-</v>
      </c>
      <c r="CB44" s="441">
        <f t="shared" si="1"/>
        <v>7.5473381991757627E-2</v>
      </c>
      <c r="CC44" s="442">
        <f t="shared" si="2"/>
        <v>7.5587772619647525E-2</v>
      </c>
      <c r="CD44" s="443">
        <f t="shared" si="3"/>
        <v>7.5288198977526949E-2</v>
      </c>
      <c r="CE44" s="444" t="str">
        <f t="shared" si="4"/>
        <v>-</v>
      </c>
      <c r="CF44" s="445" t="str">
        <f t="shared" si="5"/>
        <v>-</v>
      </c>
      <c r="CG44" s="412"/>
      <c r="CH44" s="412"/>
      <c r="CI44" s="412"/>
      <c r="CJ44" s="412"/>
      <c r="CK44" s="412"/>
    </row>
    <row r="45" spans="1:89" ht="15">
      <c r="A45" s="1066">
        <v>31</v>
      </c>
      <c r="B45" s="1072" t="s">
        <v>297</v>
      </c>
      <c r="C45" s="432">
        <f>IFERROR(H45*'Energy &amp; GHG'!$X$17,"-")</f>
        <v>8.6289774015569485</v>
      </c>
      <c r="D45" s="433">
        <f>IFERROR(H45*'Energy &amp; GHG'!$Y$17,"-")</f>
        <v>1606.6334114327462</v>
      </c>
      <c r="E45" s="434">
        <f>IFERROR(H45*'Energy &amp; GHG'!$Z$17,"-")</f>
        <v>15.737611165696723</v>
      </c>
      <c r="F45" s="435" t="str">
        <f>IF(SUMIF(Processwise_energy_distribution!$B$15:$B$68,$B45,Processwise_energy_distribution!F$15:F$69)=0,"-",SUMIF(Processwise_energy_distribution!$B$15:$B$68,$B45,Processwise_energy_distribution!F$15:F$69))</f>
        <v>-</v>
      </c>
      <c r="G45" s="435" t="str">
        <f>IF(SUMIF(Processwise_energy_distribution!$B$15:$B$68,$B45,Processwise_energy_distribution!G$15:G$69)=0,"-",SUMIF(Processwise_energy_distribution!$B$15:$B$68,$B45,Processwise_energy_distribution!G$15:G$69))</f>
        <v>-</v>
      </c>
      <c r="H45" s="436">
        <f>IF(SUMIF(Processwise_energy_distribution!$B$15:$B$68,$B45,Processwise_energy_distribution!H$15:H$69)=0,"-",SUMIF(Processwise_energy_distribution!$B$15:$B$68,$B45,Processwise_energy_distribution!H$15:H$69))</f>
        <v>1631</v>
      </c>
      <c r="I45" s="432">
        <f>IFERROR(N45*'Energy &amp; GHG'!$X$18,"-")</f>
        <v>68.051716451181449</v>
      </c>
      <c r="J45" s="433">
        <f>IFERROR(N45*'Energy &amp; GHG'!$Y$18,"-")</f>
        <v>1932.3851983950067</v>
      </c>
      <c r="K45" s="434">
        <f>IFERROR(N45*'Energy &amp; GHG'!$Z$18,"-")</f>
        <v>13.563085153811858</v>
      </c>
      <c r="L45" s="435" t="str">
        <f>IF(SUMIF(Processwise_energy_distribution!$B$15:$B$68,$B45,Processwise_energy_distribution!L$15:L$69)=0,"-",SUMIF(Processwise_energy_distribution!$B$15:$B$68,$B45,Processwise_energy_distribution!L$15:L$69))</f>
        <v>-</v>
      </c>
      <c r="M45" s="435" t="str">
        <f>IF(SUMIF(Processwise_energy_distribution!$B$15:$B$68,$B45,Processwise_energy_distribution!M$15:M$69)=0,"-",SUMIF(Processwise_energy_distribution!$B$15:$B$68,$B45,Processwise_energy_distribution!M$15:M$69))</f>
        <v>-</v>
      </c>
      <c r="N45" s="436">
        <f>IF(SUMIF(Processwise_energy_distribution!$B$15:$B$68,$B45,Processwise_energy_distribution!N$15:N$69)=0,"-",SUMIF(Processwise_energy_distribution!$B$15:$B$68,$B45,Processwise_energy_distribution!N$15:N$69))</f>
        <v>2014</v>
      </c>
      <c r="O45" s="432" t="str">
        <f>IFERROR(T45*'Energy &amp; GHG'!$X$19,"-")</f>
        <v>-</v>
      </c>
      <c r="P45" s="433" t="str">
        <f>IFERROR(T45*'Energy &amp; GHG'!$Y$19,"-")</f>
        <v>-</v>
      </c>
      <c r="Q45" s="434" t="str">
        <f>IFERROR(T45*'Energy &amp; GHG'!$Z$19,"-")</f>
        <v>-</v>
      </c>
      <c r="R45" s="435" t="str">
        <f>IF(SUMIF(Processwise_energy_distribution!$B$15:$B$68,$B45,Processwise_energy_distribution!R$15:R$69)=0,"-",SUMIF(Processwise_energy_distribution!$B$15:$B$68,$B45,Processwise_energy_distribution!R$15:R$69))</f>
        <v>-</v>
      </c>
      <c r="S45" s="435" t="str">
        <f>IF(SUMIF(Processwise_energy_distribution!$B$15:$B$68,$B45,Processwise_energy_distribution!S$15:S$69)=0,"-",SUMIF(Processwise_energy_distribution!$B$15:$B$68,$B45,Processwise_energy_distribution!S$15:S$69))</f>
        <v>-</v>
      </c>
      <c r="T45" s="436" t="str">
        <f>IF(SUMIF(Processwise_energy_distribution!$B$15:$B$68,$B45,Processwise_energy_distribution!T$15:T$69)=0,"-",SUMIF(Processwise_energy_distribution!$B$15:$B$68,$B45,Processwise_energy_distribution!T$15:T$69))</f>
        <v>-</v>
      </c>
      <c r="U45" s="432" t="str">
        <f>IFERROR(Z45*'Energy &amp; GHG'!$X$20,"-")</f>
        <v>-</v>
      </c>
      <c r="V45" s="433" t="str">
        <f>IFERROR(Z45*'Energy &amp; GHG'!$Y$20,"-")</f>
        <v>-</v>
      </c>
      <c r="W45" s="434" t="str">
        <f>IFERROR(Z45*'Energy &amp; GHG'!$Z$20,"-")</f>
        <v>-</v>
      </c>
      <c r="X45" s="435" t="str">
        <f>IF(SUMIF(Processwise_energy_distribution!$B$15:$B$68,$B45,Processwise_energy_distribution!X$15:X$69)=0,"-",SUMIF(Processwise_energy_distribution!$B$15:$B$68,$B45,Processwise_energy_distribution!X$15:X$69))</f>
        <v>-</v>
      </c>
      <c r="Y45" s="435" t="str">
        <f>IF(SUMIF(Processwise_energy_distribution!$B$15:$B$68,$B45,Processwise_energy_distribution!Y$15:Y$69)=0,"-",SUMIF(Processwise_energy_distribution!$B$15:$B$68,$B45,Processwise_energy_distribution!Y$15:Y$69))</f>
        <v>-</v>
      </c>
      <c r="Z45" s="436" t="str">
        <f>IF(SUMIF(Processwise_energy_distribution!$B$15:$B$68,$B45,Processwise_energy_distribution!Z$15:Z$69)=0,"-",SUMIF(Processwise_energy_distribution!$B$15:$B$68,$B45,Processwise_energy_distribution!Z$15:Z$69))</f>
        <v>-</v>
      </c>
      <c r="AA45" s="432" t="str">
        <f>IFERROR(AF45*'Energy &amp; GHG'!$X$21,"-")</f>
        <v>-</v>
      </c>
      <c r="AB45" s="433" t="str">
        <f>IFERROR(AF45*'Energy &amp; GHG'!$Y$21,"-")</f>
        <v>-</v>
      </c>
      <c r="AC45" s="434" t="str">
        <f>IFERROR(AF45*'Energy &amp; GHG'!$Z$21,"-")</f>
        <v>-</v>
      </c>
      <c r="AD45" s="435" t="str">
        <f>IF(SUMIF(Processwise_energy_distribution!$B$15:$B$68,$B45,Processwise_energy_distribution!AD$15:AD$69)=0,"-",SUMIF(Processwise_energy_distribution!$B$15:$B$68,$B45,Processwise_energy_distribution!AD$15:AD$69))</f>
        <v>-</v>
      </c>
      <c r="AE45" s="435" t="str">
        <f>IF(SUMIF(Processwise_energy_distribution!$B$15:$B$68,$B45,Processwise_energy_distribution!AE$15:AE$69)=0,"-",SUMIF(Processwise_energy_distribution!$B$15:$B$68,$B45,Processwise_energy_distribution!AE$15:AE$69))</f>
        <v>-</v>
      </c>
      <c r="AF45" s="436" t="str">
        <f>IF(SUMIF(Processwise_energy_distribution!$B$15:$B$68,$B45,Processwise_energy_distribution!AF$15:AF$69)=0,"-",SUMIF(Processwise_energy_distribution!$B$15:$B$68,$B45,Processwise_energy_distribution!AF$15:AF$69))</f>
        <v>-</v>
      </c>
      <c r="AG45" s="432" t="str">
        <f>IFERROR(AL45*'Energy &amp; GHG'!$X$22,"-")</f>
        <v>-</v>
      </c>
      <c r="AH45" s="433" t="str">
        <f>IFERROR(AL45*'Energy &amp; GHG'!$Y$22,"-")</f>
        <v>-</v>
      </c>
      <c r="AI45" s="434" t="str">
        <f>IFERROR(AL45*'Energy &amp; GHG'!$Z$22,"-")</f>
        <v>-</v>
      </c>
      <c r="AJ45" s="435" t="str">
        <f>IF(SUMIF(Processwise_energy_distribution!$B$15:$B$68,$B45,Processwise_energy_distribution!AJ$15:AJ$69)=0,"-",SUMIF(Processwise_energy_distribution!$B$15:$B$68,$B45,Processwise_energy_distribution!AJ$15:AJ$69))</f>
        <v>-</v>
      </c>
      <c r="AK45" s="435" t="str">
        <f>IF(SUMIF(Processwise_energy_distribution!$B$15:$B$68,$B45,Processwise_energy_distribution!AK$15:AK$69)=0,"-",SUMIF(Processwise_energy_distribution!$B$15:$B$68,$B45,Processwise_energy_distribution!AK$15:AK$69))</f>
        <v>-</v>
      </c>
      <c r="AL45" s="436" t="str">
        <f>IF(SUMIF(Processwise_energy_distribution!$B$15:$B$68,$B45,Processwise_energy_distribution!AL$15:AL$69)=0,"-",SUMIF(Processwise_energy_distribution!$B$15:$B$68,$B45,Processwise_energy_distribution!AL$15:AL$69))</f>
        <v>-</v>
      </c>
      <c r="AM45" s="432" t="str">
        <f>IFERROR(AR45*'Energy &amp; GHG'!$X$23,"-")</f>
        <v>-</v>
      </c>
      <c r="AN45" s="433" t="str">
        <f>IFERROR(AR45*'Energy &amp; GHG'!$Y$23,"-")</f>
        <v>-</v>
      </c>
      <c r="AO45" s="434" t="str">
        <f>IFERROR(AR45*'Energy &amp; GHG'!$Z$23,"-")</f>
        <v>-</v>
      </c>
      <c r="AP45" s="435" t="str">
        <f>IF(SUMIF(Processwise_energy_distribution!$B$15:$B$68,$B45,Processwise_energy_distribution!AP$15:AP$69)=0,"-",SUMIF(Processwise_energy_distribution!$B$15:$B$68,$B45,Processwise_energy_distribution!AP$15:AP$69))</f>
        <v>-</v>
      </c>
      <c r="AQ45" s="435" t="str">
        <f>IF(SUMIF(Processwise_energy_distribution!$B$15:$B$68,$B45,Processwise_energy_distribution!AQ$15:AQ$69)=0,"-",SUMIF(Processwise_energy_distribution!$B$15:$B$68,$B45,Processwise_energy_distribution!AQ$15:AQ$69))</f>
        <v>-</v>
      </c>
      <c r="AR45" s="436" t="str">
        <f>IF(SUMIF(Processwise_energy_distribution!$B$15:$B$68,$B45,Processwise_energy_distribution!AR$15:AR$69)=0,"-",SUMIF(Processwise_energy_distribution!$B$15:$B$68,$B45,Processwise_energy_distribution!AR$15:AR$69))</f>
        <v>-</v>
      </c>
      <c r="AS45" s="432" t="str">
        <f>IFERROR(AX45*'Energy &amp; GHG'!$X$24,"-")</f>
        <v>-</v>
      </c>
      <c r="AT45" s="433" t="str">
        <f>IFERROR(AX45*'Energy &amp; GHG'!$Y$24,"-")</f>
        <v>-</v>
      </c>
      <c r="AU45" s="434" t="str">
        <f>IFERROR(AX45*'Energy &amp; GHG'!$Z$24,"-")</f>
        <v>-</v>
      </c>
      <c r="AV45" s="435" t="str">
        <f>IF(SUMIF(Processwise_energy_distribution!$B$15:$B$68,$B45,Processwise_energy_distribution!AV$15:AV$69)=0,"-",SUMIF(Processwise_energy_distribution!$B$15:$B$68,$B45,Processwise_energy_distribution!AV$15:AV$69))</f>
        <v>-</v>
      </c>
      <c r="AW45" s="435" t="str">
        <f>IF(SUMIF(Processwise_energy_distribution!$B$15:$B$68,$B45,Processwise_energy_distribution!AW$15:AW$69)=0,"-",SUMIF(Processwise_energy_distribution!$B$15:$B$68,$B45,Processwise_energy_distribution!AW$15:AW$69))</f>
        <v>-</v>
      </c>
      <c r="AX45" s="436" t="str">
        <f>IF(SUMIF(Processwise_energy_distribution!$B$15:$B$68,$B45,Processwise_energy_distribution!AX$15:AX$69)=0,"-",SUMIF(Processwise_energy_distribution!$B$15:$B$68,$B45,Processwise_energy_distribution!AX$15:AX$69))</f>
        <v>-</v>
      </c>
      <c r="AY45" s="432" t="str">
        <f>IFERROR(BD45*'Energy &amp; GHG'!$X$25,"-")</f>
        <v>-</v>
      </c>
      <c r="AZ45" s="433" t="str">
        <f>IFERROR(BD45*'Energy &amp; GHG'!$Y$25,"-")</f>
        <v>-</v>
      </c>
      <c r="BA45" s="434" t="str">
        <f>IFERROR(BD45*'Energy &amp; GHG'!$Z$25,"-")</f>
        <v>-</v>
      </c>
      <c r="BB45" s="435" t="str">
        <f>IF(SUMIF(Processwise_energy_distribution!$B$15:$B$68,$B45,Processwise_energy_distribution!BB$15:BB$69)=0,"-",SUMIF(Processwise_energy_distribution!$B$15:$B$68,$B45,Processwise_energy_distribution!BB$15:BB$69))</f>
        <v>-</v>
      </c>
      <c r="BC45" s="435" t="str">
        <f>IF(SUMIF(Processwise_energy_distribution!$B$15:$B$68,$B45,Processwise_energy_distribution!BC$15:BC$69)=0,"-",SUMIF(Processwise_energy_distribution!$B$15:$B$68,$B45,Processwise_energy_distribution!BC$15:BC$69))</f>
        <v>-</v>
      </c>
      <c r="BD45" s="436" t="str">
        <f>IF(SUMIF(Processwise_energy_distribution!$B$15:$B$68,$B45,Processwise_energy_distribution!BD$15:BD$69)=0,"-",SUMIF(Processwise_energy_distribution!$B$15:$B$68,$B45,Processwise_energy_distribution!BD$15:BD$69))</f>
        <v>-</v>
      </c>
      <c r="BE45" s="432" t="str">
        <f>IFERROR(BJ45*'Energy &amp; GHG'!$X$26,"-")</f>
        <v>-</v>
      </c>
      <c r="BF45" s="433" t="str">
        <f>IFERROR(BJ45*'Energy &amp; GHG'!$Y$26,"-")</f>
        <v>-</v>
      </c>
      <c r="BG45" s="434" t="str">
        <f>IFERROR(BJ45*'Energy &amp; GHG'!$Z$26,"-")</f>
        <v>-</v>
      </c>
      <c r="BH45" s="435" t="str">
        <f>IF(SUMIF(Processwise_energy_distribution!$B$15:$B$68,$B45,Processwise_energy_distribution!BH$15:BH$69)=0,"-",SUMIF(Processwise_energy_distribution!$B$15:$B$68,$B45,Processwise_energy_distribution!BH$15:BH$69))</f>
        <v>-</v>
      </c>
      <c r="BI45" s="435" t="str">
        <f>IF(SUMIF(Processwise_energy_distribution!$B$15:$B$68,$B45,Processwise_energy_distribution!BI$15:BI$69)=0,"-",SUMIF(Processwise_energy_distribution!$B$15:$B$68,$B45,Processwise_energy_distribution!BI$15:BI$69))</f>
        <v>-</v>
      </c>
      <c r="BJ45" s="436" t="str">
        <f>IF(SUMIF(Processwise_energy_distribution!$B$15:$B$68,$B45,Processwise_energy_distribution!BJ$15:BJ$69)=0,"-",SUMIF(Processwise_energy_distribution!$B$15:$B$68,$B45,Processwise_energy_distribution!BJ$15:BJ$69))</f>
        <v>-</v>
      </c>
      <c r="BK45" s="432" t="str">
        <f>IFERROR(BP45*'Energy &amp; GHG'!$X$27,"-")</f>
        <v>-</v>
      </c>
      <c r="BL45" s="433" t="str">
        <f>IFERROR(BP45*'Energy &amp; GHG'!$Y$27,"-")</f>
        <v>-</v>
      </c>
      <c r="BM45" s="434" t="str">
        <f>IFERROR(BP45*'Energy &amp; GHG'!$Z$27,"-")</f>
        <v>-</v>
      </c>
      <c r="BN45" s="435" t="str">
        <f>IF(SUMIF(Processwise_energy_distribution!$B$15:$B$68,$B45,Processwise_energy_distribution!BN$15:BN$69)=0,"-",SUMIF(Processwise_energy_distribution!$B$15:$B$68,$B45,Processwise_energy_distribution!BN$15:BN$69))</f>
        <v>-</v>
      </c>
      <c r="BO45" s="435" t="str">
        <f>IF(SUMIF(Processwise_energy_distribution!$B$15:$B$68,$B45,Processwise_energy_distribution!BO$15:BO$69)=0,"-",SUMIF(Processwise_energy_distribution!$B$15:$B$68,$B45,Processwise_energy_distribution!BO$15:BO$69))</f>
        <v>-</v>
      </c>
      <c r="BP45" s="436" t="str">
        <f>IF(SUMIF(Processwise_energy_distribution!$B$15:$B$68,$B45,Processwise_energy_distribution!BP$15:BP$69)=0,"-",SUMIF(Processwise_energy_distribution!$B$15:$B$68,$B45,Processwise_energy_distribution!BP$15:BP$69))</f>
        <v>-</v>
      </c>
      <c r="BQ45" s="432" t="str">
        <f>IFERROR(BV45*'Energy &amp; GHG'!$X$28,"-")</f>
        <v>-</v>
      </c>
      <c r="BR45" s="433" t="str">
        <f>IFERROR(BV45*'Energy &amp; GHG'!$Y$28,"-")</f>
        <v>-</v>
      </c>
      <c r="BS45" s="434" t="str">
        <f>IFERROR(BV45*'Energy &amp; GHG'!$Z$28,"-")</f>
        <v>-</v>
      </c>
      <c r="BT45" s="435" t="str">
        <f>IF(SUMIF(Processwise_energy_distribution!$B$15:$B$68,$B45,Processwise_energy_distribution!BT$15:BT$69)=0,"-",SUMIF(Processwise_energy_distribution!$B$15:$B$68,$B45,Processwise_energy_distribution!BT$15:BT$69))</f>
        <v>-</v>
      </c>
      <c r="BU45" s="435" t="str">
        <f>IF(SUMIF(Processwise_energy_distribution!$B$15:$B$68,$B45,Processwise_energy_distribution!BU$15:BU$69)=0,"-",SUMIF(Processwise_energy_distribution!$B$15:$B$68,$B45,Processwise_energy_distribution!BU$15:BU$69))</f>
        <v>-</v>
      </c>
      <c r="BV45" s="436" t="str">
        <f>IF(SUMIF(Processwise_energy_distribution!$B$15:$B$68,$B45,Processwise_energy_distribution!BV$15:BV$69)=0,"-",SUMIF(Processwise_energy_distribution!$B$15:$B$68,$B45,Processwise_energy_distribution!BV$15:BV$69))</f>
        <v>-</v>
      </c>
      <c r="BW45" s="438">
        <f t="shared" ref="BW45:CA45" si="35">IF(SUM(C45,I45,O45,U45,AA45,AG45,AM45,AS45,AY45,BE45,BK45,BQ45)=0,"-",SUM(C45,I45,O45,U45,AA45,AG45,AM45,AS45,AY45,BE45,BK45,BQ45))</f>
        <v>76.680693852738401</v>
      </c>
      <c r="BX45" s="433">
        <f t="shared" si="35"/>
        <v>3539.0186098277527</v>
      </c>
      <c r="BY45" s="434">
        <f t="shared" si="35"/>
        <v>29.300696319508582</v>
      </c>
      <c r="BZ45" s="439" t="str">
        <f t="shared" si="35"/>
        <v>-</v>
      </c>
      <c r="CA45" s="440" t="str">
        <f t="shared" si="35"/>
        <v>-</v>
      </c>
      <c r="CB45" s="441">
        <f t="shared" si="1"/>
        <v>7.2823167731135238E-4</v>
      </c>
      <c r="CC45" s="442">
        <f t="shared" si="2"/>
        <v>1.7117301954152615E-3</v>
      </c>
      <c r="CD45" s="443">
        <f t="shared" si="3"/>
        <v>8.058655323789286E-4</v>
      </c>
      <c r="CE45" s="444" t="str">
        <f t="shared" si="4"/>
        <v>-</v>
      </c>
      <c r="CF45" s="445" t="str">
        <f t="shared" si="5"/>
        <v>-</v>
      </c>
      <c r="CG45" s="412"/>
      <c r="CH45" s="412"/>
      <c r="CI45" s="412"/>
      <c r="CJ45" s="412"/>
      <c r="CK45" s="412"/>
    </row>
    <row r="46" spans="1:89" ht="15">
      <c r="A46" s="1070">
        <v>32</v>
      </c>
      <c r="B46" s="1072" t="s">
        <v>298</v>
      </c>
      <c r="C46" s="432">
        <f>IFERROR(H46*'Energy &amp; GHG'!$X$17,"-")</f>
        <v>8.0946262565187812</v>
      </c>
      <c r="D46" s="433">
        <f>IFERROR(H46*'Energy &amp; GHG'!$Y$17,"-")</f>
        <v>1507.1423172851635</v>
      </c>
      <c r="E46" s="434">
        <f>IFERROR(H46*'Energy &amp; GHG'!$Z$17,"-")</f>
        <v>14.763056458317587</v>
      </c>
      <c r="F46" s="435" t="str">
        <f>IF(SUMIF(Processwise_energy_distribution!$B$15:$B$68,$B46,Processwise_energy_distribution!F$15:F$69)=0,"-",SUMIF(Processwise_energy_distribution!$B$15:$B$68,$B46,Processwise_energy_distribution!F$15:F$69))</f>
        <v>-</v>
      </c>
      <c r="G46" s="435" t="str">
        <f>IF(SUMIF(Processwise_energy_distribution!$B$15:$B$68,$B46,Processwise_energy_distribution!G$15:G$69)=0,"-",SUMIF(Processwise_energy_distribution!$B$15:$B$68,$B46,Processwise_energy_distribution!G$15:G$69))</f>
        <v>-</v>
      </c>
      <c r="H46" s="436">
        <f>IF(SUMIF(Processwise_energy_distribution!$B$15:$B$68,$B46,Processwise_energy_distribution!H$15:H$69)=0,"-",SUMIF(Processwise_energy_distribution!$B$15:$B$68,$B46,Processwise_energy_distribution!H$15:H$69))</f>
        <v>1530</v>
      </c>
      <c r="I46" s="432">
        <f>IFERROR(N46*'Energy &amp; GHG'!$X$18,"-")</f>
        <v>58.016284581270376</v>
      </c>
      <c r="J46" s="433">
        <f>IFERROR(N46*'Energy &amp; GHG'!$Y$18,"-")</f>
        <v>1647.4207475889905</v>
      </c>
      <c r="K46" s="434">
        <f>IFERROR(N46*'Energy &amp; GHG'!$Z$18,"-")</f>
        <v>11.562967829739305</v>
      </c>
      <c r="L46" s="435" t="str">
        <f>IF(SUMIF(Processwise_energy_distribution!$B$15:$B$68,$B46,Processwise_energy_distribution!L$15:L$69)=0,"-",SUMIF(Processwise_energy_distribution!$B$15:$B$68,$B46,Processwise_energy_distribution!L$15:L$69))</f>
        <v>-</v>
      </c>
      <c r="M46" s="435" t="str">
        <f>IF(SUMIF(Processwise_energy_distribution!$B$15:$B$68,$B46,Processwise_energy_distribution!M$15:M$69)=0,"-",SUMIF(Processwise_energy_distribution!$B$15:$B$68,$B46,Processwise_energy_distribution!M$15:M$69))</f>
        <v>-</v>
      </c>
      <c r="N46" s="436">
        <f>IF(SUMIF(Processwise_energy_distribution!$B$15:$B$68,$B46,Processwise_energy_distribution!N$15:N$69)=0,"-",SUMIF(Processwise_energy_distribution!$B$15:$B$68,$B46,Processwise_energy_distribution!N$15:N$69))</f>
        <v>1717</v>
      </c>
      <c r="O46" s="432">
        <f>IFERROR(T46*'Energy &amp; GHG'!$X$19,"-")</f>
        <v>12.881509859684584</v>
      </c>
      <c r="P46" s="433">
        <f>IFERROR(T46*'Energy &amp; GHG'!$Y$19,"-")</f>
        <v>1940.5680870566669</v>
      </c>
      <c r="Q46" s="434">
        <f>IFERROR(T46*'Energy &amp; GHG'!$Z$19,"-")</f>
        <v>9.5504030836486695</v>
      </c>
      <c r="R46" s="435" t="str">
        <f>IF(SUMIF(Processwise_energy_distribution!$B$15:$B$68,$B46,Processwise_energy_distribution!R$15:R$69)=0,"-",SUMIF(Processwise_energy_distribution!$B$15:$B$68,$B46,Processwise_energy_distribution!R$15:R$69))</f>
        <v>-</v>
      </c>
      <c r="S46" s="435" t="str">
        <f>IF(SUMIF(Processwise_energy_distribution!$B$15:$B$68,$B46,Processwise_energy_distribution!S$15:S$69)=0,"-",SUMIF(Processwise_energy_distribution!$B$15:$B$68,$B46,Processwise_energy_distribution!S$15:S$69))</f>
        <v>-</v>
      </c>
      <c r="T46" s="436">
        <f>IF(SUMIF(Processwise_energy_distribution!$B$15:$B$68,$B46,Processwise_energy_distribution!T$15:T$69)=0,"-",SUMIF(Processwise_energy_distribution!$B$15:$B$68,$B46,Processwise_energy_distribution!T$15:T$69))</f>
        <v>1963</v>
      </c>
      <c r="U46" s="432">
        <f>IFERROR(Z46*'Energy &amp; GHG'!$X$20,"-")</f>
        <v>174.32856826785977</v>
      </c>
      <c r="V46" s="433">
        <f>IFERROR(Z46*'Energy &amp; GHG'!$Y$20,"-")</f>
        <v>1773.3256920202566</v>
      </c>
      <c r="W46" s="434">
        <f>IFERROR(Z46*'Energy &amp; GHG'!$Z$20,"-")</f>
        <v>15.345739711883573</v>
      </c>
      <c r="X46" s="435" t="str">
        <f>IF(SUMIF(Processwise_energy_distribution!$B$15:$B$68,$B46,Processwise_energy_distribution!X$15:X$69)=0,"-",SUMIF(Processwise_energy_distribution!$B$15:$B$68,$B46,Processwise_energy_distribution!X$15:X$69))</f>
        <v>-</v>
      </c>
      <c r="Y46" s="435" t="str">
        <f>IF(SUMIF(Processwise_energy_distribution!$B$15:$B$68,$B46,Processwise_energy_distribution!Y$15:Y$69)=0,"-",SUMIF(Processwise_energy_distribution!$B$15:$B$68,$B46,Processwise_energy_distribution!Y$15:Y$69))</f>
        <v>-</v>
      </c>
      <c r="Z46" s="436">
        <f>IF(SUMIF(Processwise_energy_distribution!$B$15:$B$68,$B46,Processwise_energy_distribution!Z$15:Z$69)=0,"-",SUMIF(Processwise_energy_distribution!$B$15:$B$68,$B46,Processwise_energy_distribution!Z$15:Z$69))</f>
        <v>1963</v>
      </c>
      <c r="AA46" s="432">
        <f>IFERROR(AF46*'Energy &amp; GHG'!$X$21,"-")</f>
        <v>377.26057444509104</v>
      </c>
      <c r="AB46" s="433">
        <f>IFERROR(AF46*'Energy &amp; GHG'!$Y$21,"-")</f>
        <v>4930.4549463795829</v>
      </c>
      <c r="AC46" s="434">
        <f>IFERROR(AF46*'Energy &amp; GHG'!$Z$21,"-")</f>
        <v>89.284479175326297</v>
      </c>
      <c r="AD46" s="435" t="str">
        <f>IF(SUMIF(Processwise_energy_distribution!$B$15:$B$68,$B46,Processwise_energy_distribution!AD$15:AD$69)=0,"-",SUMIF(Processwise_energy_distribution!$B$15:$B$68,$B46,Processwise_energy_distribution!AD$15:AD$69))</f>
        <v>-</v>
      </c>
      <c r="AE46" s="435" t="str">
        <f>IF(SUMIF(Processwise_energy_distribution!$B$15:$B$68,$B46,Processwise_energy_distribution!AE$15:AE$69)=0,"-",SUMIF(Processwise_energy_distribution!$B$15:$B$68,$B46,Processwise_energy_distribution!AE$15:AE$69))</f>
        <v>-</v>
      </c>
      <c r="AF46" s="436">
        <f>IF(SUMIF(Processwise_energy_distribution!$B$15:$B$68,$B46,Processwise_energy_distribution!AF$15:AF$69)=0,"-",SUMIF(Processwise_energy_distribution!$B$15:$B$68,$B46,Processwise_energy_distribution!AF$15:AF$69))</f>
        <v>5397</v>
      </c>
      <c r="AG46" s="432">
        <f>IFERROR(AL46*'Energy &amp; GHG'!$X$22,"-")</f>
        <v>130.10124610591899</v>
      </c>
      <c r="AH46" s="433">
        <f>IFERROR(AL46*'Energy &amp; GHG'!$Y$22,"-")</f>
        <v>2151.4797507788162</v>
      </c>
      <c r="AI46" s="434">
        <f>IFERROR(AL46*'Energy &amp; GHG'!$Z$22,"-")</f>
        <v>58.4190031152648</v>
      </c>
      <c r="AJ46" s="435" t="str">
        <f>IF(SUMIF(Processwise_energy_distribution!$B$15:$B$68,$B46,Processwise_energy_distribution!AJ$15:AJ$69)=0,"-",SUMIF(Processwise_energy_distribution!$B$15:$B$68,$B46,Processwise_energy_distribution!AJ$15:AJ$69))</f>
        <v>-</v>
      </c>
      <c r="AK46" s="435" t="str">
        <f>IF(SUMIF(Processwise_energy_distribution!$B$15:$B$68,$B46,Processwise_energy_distribution!AK$15:AK$69)=0,"-",SUMIF(Processwise_energy_distribution!$B$15:$B$68,$B46,Processwise_energy_distribution!AK$15:AK$69))</f>
        <v>-</v>
      </c>
      <c r="AL46" s="436">
        <f>IF(SUMIF(Processwise_energy_distribution!$B$15:$B$68,$B46,Processwise_energy_distribution!AL$15:AL$69)=0,"-",SUMIF(Processwise_energy_distribution!$B$15:$B$68,$B46,Processwise_energy_distribution!AL$15:AL$69))</f>
        <v>2340</v>
      </c>
      <c r="AM46" s="432">
        <f>IFERROR(AR46*'Energy &amp; GHG'!$X$23,"-")</f>
        <v>87.462182797658826</v>
      </c>
      <c r="AN46" s="433">
        <f>IFERROR(AR46*'Energy &amp; GHG'!$Y$23,"-")</f>
        <v>900.83641776535626</v>
      </c>
      <c r="AO46" s="434">
        <f>IFERROR(AR46*'Energy &amp; GHG'!$Z$23,"-")</f>
        <v>18.701399436984829</v>
      </c>
      <c r="AP46" s="435" t="str">
        <f>IF(SUMIF(Processwise_energy_distribution!$B$15:$B$68,$B46,Processwise_energy_distribution!AP$15:AP$69)=0,"-",SUMIF(Processwise_energy_distribution!$B$15:$B$68,$B46,Processwise_energy_distribution!AP$15:AP$69))</f>
        <v>-</v>
      </c>
      <c r="AQ46" s="435" t="str">
        <f>IF(SUMIF(Processwise_energy_distribution!$B$15:$B$68,$B46,Processwise_energy_distribution!AQ$15:AQ$69)=0,"-",SUMIF(Processwise_energy_distribution!$B$15:$B$68,$B46,Processwise_energy_distribution!AQ$15:AQ$69))</f>
        <v>-</v>
      </c>
      <c r="AR46" s="436">
        <f>IF(SUMIF(Processwise_energy_distribution!$B$15:$B$68,$B46,Processwise_energy_distribution!AR$15:AR$69)=0,"-",SUMIF(Processwise_energy_distribution!$B$15:$B$68,$B46,Processwise_energy_distribution!AR$15:AR$69))</f>
        <v>1007</v>
      </c>
      <c r="AS46" s="432">
        <f>IFERROR(AX46*'Energy &amp; GHG'!$X$24,"-")</f>
        <v>50.850532581453635</v>
      </c>
      <c r="AT46" s="433">
        <f>IFERROR(AX46*'Energy &amp; GHG'!$Y$24,"-")</f>
        <v>2124.5556913116125</v>
      </c>
      <c r="AU46" s="434">
        <f>IFERROR(AX46*'Energy &amp; GHG'!$Z$24,"-")</f>
        <v>79.593776106934001</v>
      </c>
      <c r="AV46" s="435" t="str">
        <f>IF(SUMIF(Processwise_energy_distribution!$B$15:$B$68,$B46,Processwise_energy_distribution!AV$15:AV$69)=0,"-",SUMIF(Processwise_energy_distribution!$B$15:$B$68,$B46,Processwise_energy_distribution!AV$15:AV$69))</f>
        <v>-</v>
      </c>
      <c r="AW46" s="435" t="str">
        <f>IF(SUMIF(Processwise_energy_distribution!$B$15:$B$68,$B46,Processwise_energy_distribution!AW$15:AW$69)=0,"-",SUMIF(Processwise_energy_distribution!$B$15:$B$68,$B46,Processwise_energy_distribution!AW$15:AW$69))</f>
        <v>-</v>
      </c>
      <c r="AX46" s="436">
        <f>IF(SUMIF(Processwise_energy_distribution!$B$15:$B$68,$B46,Processwise_energy_distribution!AX$15:AX$69)=0,"-",SUMIF(Processwise_energy_distribution!$B$15:$B$68,$B46,Processwise_energy_distribution!AX$15:AX$69))</f>
        <v>2255</v>
      </c>
      <c r="AY46" s="432" t="str">
        <f>IFERROR(BD46*'Energy &amp; GHG'!$X$25,"-")</f>
        <v>-</v>
      </c>
      <c r="AZ46" s="433" t="str">
        <f>IFERROR(BD46*'Energy &amp; GHG'!$Y$25,"-")</f>
        <v>-</v>
      </c>
      <c r="BA46" s="434" t="str">
        <f>IFERROR(BD46*'Energy &amp; GHG'!$Z$25,"-")</f>
        <v>-</v>
      </c>
      <c r="BB46" s="435" t="str">
        <f>IF(SUMIF(Processwise_energy_distribution!$B$15:$B$68,$B46,Processwise_energy_distribution!BB$15:BB$69)=0,"-",SUMIF(Processwise_energy_distribution!$B$15:$B$68,$B46,Processwise_energy_distribution!BB$15:BB$69))</f>
        <v>-</v>
      </c>
      <c r="BC46" s="435" t="str">
        <f>IF(SUMIF(Processwise_energy_distribution!$B$15:$B$68,$B46,Processwise_energy_distribution!BC$15:BC$69)=0,"-",SUMIF(Processwise_energy_distribution!$B$15:$B$68,$B46,Processwise_energy_distribution!BC$15:BC$69))</f>
        <v>-</v>
      </c>
      <c r="BD46" s="436" t="str">
        <f>IF(SUMIF(Processwise_energy_distribution!$B$15:$B$68,$B46,Processwise_energy_distribution!BD$15:BD$69)=0,"-",SUMIF(Processwise_energy_distribution!$B$15:$B$68,$B46,Processwise_energy_distribution!BD$15:BD$69))</f>
        <v>-</v>
      </c>
      <c r="BE46" s="432" t="str">
        <f>IFERROR(BJ46*'Energy &amp; GHG'!$X$26,"-")</f>
        <v>-</v>
      </c>
      <c r="BF46" s="433" t="str">
        <f>IFERROR(BJ46*'Energy &amp; GHG'!$Y$26,"-")</f>
        <v>-</v>
      </c>
      <c r="BG46" s="434" t="str">
        <f>IFERROR(BJ46*'Energy &amp; GHG'!$Z$26,"-")</f>
        <v>-</v>
      </c>
      <c r="BH46" s="435" t="str">
        <f>IF(SUMIF(Processwise_energy_distribution!$B$15:$B$68,$B46,Processwise_energy_distribution!BH$15:BH$69)=0,"-",SUMIF(Processwise_energy_distribution!$B$15:$B$68,$B46,Processwise_energy_distribution!BH$15:BH$69))</f>
        <v>-</v>
      </c>
      <c r="BI46" s="435" t="str">
        <f>IF(SUMIF(Processwise_energy_distribution!$B$15:$B$68,$B46,Processwise_energy_distribution!BI$15:BI$69)=0,"-",SUMIF(Processwise_energy_distribution!$B$15:$B$68,$B46,Processwise_energy_distribution!BI$15:BI$69))</f>
        <v>-</v>
      </c>
      <c r="BJ46" s="436" t="str">
        <f>IF(SUMIF(Processwise_energy_distribution!$B$15:$B$68,$B46,Processwise_energy_distribution!BJ$15:BJ$69)=0,"-",SUMIF(Processwise_energy_distribution!$B$15:$B$68,$B46,Processwise_energy_distribution!BJ$15:BJ$69))</f>
        <v>-</v>
      </c>
      <c r="BK46" s="432" t="str">
        <f>IFERROR(BP46*'Energy &amp; GHG'!$X$27,"-")</f>
        <v>-</v>
      </c>
      <c r="BL46" s="433" t="str">
        <f>IFERROR(BP46*'Energy &amp; GHG'!$Y$27,"-")</f>
        <v>-</v>
      </c>
      <c r="BM46" s="434" t="str">
        <f>IFERROR(BP46*'Energy &amp; GHG'!$Z$27,"-")</f>
        <v>-</v>
      </c>
      <c r="BN46" s="435" t="str">
        <f>IF(SUMIF(Processwise_energy_distribution!$B$15:$B$68,$B46,Processwise_energy_distribution!BN$15:BN$69)=0,"-",SUMIF(Processwise_energy_distribution!$B$15:$B$68,$B46,Processwise_energy_distribution!BN$15:BN$69))</f>
        <v>-</v>
      </c>
      <c r="BO46" s="435" t="str">
        <f>IF(SUMIF(Processwise_energy_distribution!$B$15:$B$68,$B46,Processwise_energy_distribution!BO$15:BO$69)=0,"-",SUMIF(Processwise_energy_distribution!$B$15:$B$68,$B46,Processwise_energy_distribution!BO$15:BO$69))</f>
        <v>-</v>
      </c>
      <c r="BP46" s="436" t="str">
        <f>IF(SUMIF(Processwise_energy_distribution!$B$15:$B$68,$B46,Processwise_energy_distribution!BP$15:BP$69)=0,"-",SUMIF(Processwise_energy_distribution!$B$15:$B$68,$B46,Processwise_energy_distribution!BP$15:BP$69))</f>
        <v>-</v>
      </c>
      <c r="BQ46" s="432" t="str">
        <f>IFERROR(BV46*'Energy &amp; GHG'!$X$28,"-")</f>
        <v>-</v>
      </c>
      <c r="BR46" s="433" t="str">
        <f>IFERROR(BV46*'Energy &amp; GHG'!$Y$28,"-")</f>
        <v>-</v>
      </c>
      <c r="BS46" s="434" t="str">
        <f>IFERROR(BV46*'Energy &amp; GHG'!$Z$28,"-")</f>
        <v>-</v>
      </c>
      <c r="BT46" s="435" t="str">
        <f>IF(SUMIF(Processwise_energy_distribution!$B$15:$B$68,$B46,Processwise_energy_distribution!BT$15:BT$69)=0,"-",SUMIF(Processwise_energy_distribution!$B$15:$B$68,$B46,Processwise_energy_distribution!BT$15:BT$69))</f>
        <v>-</v>
      </c>
      <c r="BU46" s="435" t="str">
        <f>IF(SUMIF(Processwise_energy_distribution!$B$15:$B$68,$B46,Processwise_energy_distribution!BU$15:BU$69)=0,"-",SUMIF(Processwise_energy_distribution!$B$15:$B$68,$B46,Processwise_energy_distribution!BU$15:BU$69))</f>
        <v>-</v>
      </c>
      <c r="BV46" s="436" t="str">
        <f>IF(SUMIF(Processwise_energy_distribution!$B$15:$B$68,$B46,Processwise_energy_distribution!BV$15:BV$69)=0,"-",SUMIF(Processwise_energy_distribution!$B$15:$B$68,$B46,Processwise_energy_distribution!BV$15:BV$69))</f>
        <v>-</v>
      </c>
      <c r="BW46" s="438">
        <f t="shared" ref="BW46:CA46" si="36">IF(SUM(C46,I46,O46,U46,AA46,AG46,AM46,AS46,AY46,BE46,BK46,BQ46)=0,"-",SUM(C46,I46,O46,U46,AA46,AG46,AM46,AS46,AY46,BE46,BK46,BQ46))</f>
        <v>898.99552489545601</v>
      </c>
      <c r="BX46" s="433">
        <f t="shared" si="36"/>
        <v>16975.783650186448</v>
      </c>
      <c r="BY46" s="434">
        <f t="shared" si="36"/>
        <v>297.22082491809908</v>
      </c>
      <c r="BZ46" s="439" t="str">
        <f t="shared" si="36"/>
        <v>-</v>
      </c>
      <c r="CA46" s="440" t="str">
        <f t="shared" si="36"/>
        <v>-</v>
      </c>
      <c r="CB46" s="441">
        <f t="shared" si="1"/>
        <v>8.5377033787317237E-3</v>
      </c>
      <c r="CC46" s="442">
        <f t="shared" si="2"/>
        <v>8.2107399447314943E-3</v>
      </c>
      <c r="CD46" s="443">
        <f t="shared" si="3"/>
        <v>8.1745503825195569E-3</v>
      </c>
      <c r="CE46" s="444" t="str">
        <f t="shared" si="4"/>
        <v>-</v>
      </c>
      <c r="CF46" s="445" t="str">
        <f t="shared" si="5"/>
        <v>-</v>
      </c>
      <c r="CG46" s="412"/>
      <c r="CH46" s="412"/>
      <c r="CI46" s="412"/>
      <c r="CJ46" s="412"/>
      <c r="CK46" s="412"/>
    </row>
    <row r="47" spans="1:89" ht="15">
      <c r="A47" s="1066">
        <v>33</v>
      </c>
      <c r="B47" s="1072" t="s">
        <v>299</v>
      </c>
      <c r="C47" s="432" t="str">
        <f>IFERROR(H47*'Energy &amp; GHG'!$X$17,"-")</f>
        <v>-</v>
      </c>
      <c r="D47" s="433" t="str">
        <f>IFERROR(H47*'Energy &amp; GHG'!$Y$17,"-")</f>
        <v>-</v>
      </c>
      <c r="E47" s="434" t="str">
        <f>IFERROR(H47*'Energy &amp; GHG'!$Z$17,"-")</f>
        <v>-</v>
      </c>
      <c r="F47" s="435" t="str">
        <f>IF(SUMIF(Processwise_energy_distribution!$B$15:$B$68,$B47,Processwise_energy_distribution!F$15:F$69)=0,"-",SUMIF(Processwise_energy_distribution!$B$15:$B$68,$B47,Processwise_energy_distribution!F$15:F$69))</f>
        <v>-</v>
      </c>
      <c r="G47" s="435" t="str">
        <f>IF(SUMIF(Processwise_energy_distribution!$B$15:$B$68,$B47,Processwise_energy_distribution!G$15:G$69)=0,"-",SUMIF(Processwise_energy_distribution!$B$15:$B$68,$B47,Processwise_energy_distribution!G$15:G$69))</f>
        <v>-</v>
      </c>
      <c r="H47" s="436" t="str">
        <f>IF(SUMIF(Processwise_energy_distribution!$B$15:$B$68,$B47,Processwise_energy_distribution!H$15:H$69)=0,"-",SUMIF(Processwise_energy_distribution!$B$15:$B$68,$B47,Processwise_energy_distribution!H$15:H$69))</f>
        <v>-</v>
      </c>
      <c r="I47" s="432" t="str">
        <f>IFERROR(N47*'Energy &amp; GHG'!$X$18,"-")</f>
        <v>-</v>
      </c>
      <c r="J47" s="433" t="str">
        <f>IFERROR(N47*'Energy &amp; GHG'!$Y$18,"-")</f>
        <v>-</v>
      </c>
      <c r="K47" s="434" t="str">
        <f>IFERROR(N47*'Energy &amp; GHG'!$Z$18,"-")</f>
        <v>-</v>
      </c>
      <c r="L47" s="435" t="str">
        <f>IF(SUMIF(Processwise_energy_distribution!$B$15:$B$68,$B47,Processwise_energy_distribution!L$15:L$69)=0,"-",SUMIF(Processwise_energy_distribution!$B$15:$B$68,$B47,Processwise_energy_distribution!L$15:L$69))</f>
        <v>-</v>
      </c>
      <c r="M47" s="435" t="str">
        <f>IF(SUMIF(Processwise_energy_distribution!$B$15:$B$68,$B47,Processwise_energy_distribution!M$15:M$69)=0,"-",SUMIF(Processwise_energy_distribution!$B$15:$B$68,$B47,Processwise_energy_distribution!M$15:M$69))</f>
        <v>-</v>
      </c>
      <c r="N47" s="436" t="str">
        <f>IF(SUMIF(Processwise_energy_distribution!$B$15:$B$68,$B47,Processwise_energy_distribution!N$15:N$69)=0,"-",SUMIF(Processwise_energy_distribution!$B$15:$B$68,$B47,Processwise_energy_distribution!N$15:N$69))</f>
        <v>-</v>
      </c>
      <c r="O47" s="432" t="str">
        <f>IFERROR(T47*'Energy &amp; GHG'!$X$19,"-")</f>
        <v>-</v>
      </c>
      <c r="P47" s="433" t="str">
        <f>IFERROR(T47*'Energy &amp; GHG'!$Y$19,"-")</f>
        <v>-</v>
      </c>
      <c r="Q47" s="434" t="str">
        <f>IFERROR(T47*'Energy &amp; GHG'!$Z$19,"-")</f>
        <v>-</v>
      </c>
      <c r="R47" s="435" t="str">
        <f>IF(SUMIF(Processwise_energy_distribution!$B$15:$B$68,$B47,Processwise_energy_distribution!R$15:R$69)=0,"-",SUMIF(Processwise_energy_distribution!$B$15:$B$68,$B47,Processwise_energy_distribution!R$15:R$69))</f>
        <v>-</v>
      </c>
      <c r="S47" s="435" t="str">
        <f>IF(SUMIF(Processwise_energy_distribution!$B$15:$B$68,$B47,Processwise_energy_distribution!S$15:S$69)=0,"-",SUMIF(Processwise_energy_distribution!$B$15:$B$68,$B47,Processwise_energy_distribution!S$15:S$69))</f>
        <v>-</v>
      </c>
      <c r="T47" s="436" t="str">
        <f>IF(SUMIF(Processwise_energy_distribution!$B$15:$B$68,$B47,Processwise_energy_distribution!T$15:T$69)=0,"-",SUMIF(Processwise_energy_distribution!$B$15:$B$68,$B47,Processwise_energy_distribution!T$15:T$69))</f>
        <v>-</v>
      </c>
      <c r="U47" s="432" t="str">
        <f>IFERROR(Z47*'Energy &amp; GHG'!$X$20,"-")</f>
        <v>-</v>
      </c>
      <c r="V47" s="433" t="str">
        <f>IFERROR(Z47*'Energy &amp; GHG'!$Y$20,"-")</f>
        <v>-</v>
      </c>
      <c r="W47" s="434" t="str">
        <f>IFERROR(Z47*'Energy &amp; GHG'!$Z$20,"-")</f>
        <v>-</v>
      </c>
      <c r="X47" s="435" t="str">
        <f>IF(SUMIF(Processwise_energy_distribution!$B$15:$B$68,$B47,Processwise_energy_distribution!X$15:X$69)=0,"-",SUMIF(Processwise_energy_distribution!$B$15:$B$68,$B47,Processwise_energy_distribution!X$15:X$69))</f>
        <v>-</v>
      </c>
      <c r="Y47" s="435" t="str">
        <f>IF(SUMIF(Processwise_energy_distribution!$B$15:$B$68,$B47,Processwise_energy_distribution!Y$15:Y$69)=0,"-",SUMIF(Processwise_energy_distribution!$B$15:$B$68,$B47,Processwise_energy_distribution!Y$15:Y$69))</f>
        <v>-</v>
      </c>
      <c r="Z47" s="436" t="str">
        <f>IF(SUMIF(Processwise_energy_distribution!$B$15:$B$68,$B47,Processwise_energy_distribution!Z$15:Z$69)=0,"-",SUMIF(Processwise_energy_distribution!$B$15:$B$68,$B47,Processwise_energy_distribution!Z$15:Z$69))</f>
        <v>-</v>
      </c>
      <c r="AA47" s="432" t="str">
        <f>IFERROR(AF47*'Energy &amp; GHG'!$X$21,"-")</f>
        <v>-</v>
      </c>
      <c r="AB47" s="433" t="str">
        <f>IFERROR(AF47*'Energy &amp; GHG'!$Y$21,"-")</f>
        <v>-</v>
      </c>
      <c r="AC47" s="434" t="str">
        <f>IFERROR(AF47*'Energy &amp; GHG'!$Z$21,"-")</f>
        <v>-</v>
      </c>
      <c r="AD47" s="435" t="str">
        <f>IF(SUMIF(Processwise_energy_distribution!$B$15:$B$68,$B47,Processwise_energy_distribution!AD$15:AD$69)=0,"-",SUMIF(Processwise_energy_distribution!$B$15:$B$68,$B47,Processwise_energy_distribution!AD$15:AD$69))</f>
        <v>-</v>
      </c>
      <c r="AE47" s="435" t="str">
        <f>IF(SUMIF(Processwise_energy_distribution!$B$15:$B$68,$B47,Processwise_energy_distribution!AE$15:AE$69)=0,"-",SUMIF(Processwise_energy_distribution!$B$15:$B$68,$B47,Processwise_energy_distribution!AE$15:AE$69))</f>
        <v>-</v>
      </c>
      <c r="AF47" s="436" t="str">
        <f>IF(SUMIF(Processwise_energy_distribution!$B$15:$B$68,$B47,Processwise_energy_distribution!AF$15:AF$69)=0,"-",SUMIF(Processwise_energy_distribution!$B$15:$B$68,$B47,Processwise_energy_distribution!AF$15:AF$69))</f>
        <v>-</v>
      </c>
      <c r="AG47" s="432" t="str">
        <f>IFERROR(AL47*'Energy &amp; GHG'!$X$22,"-")</f>
        <v>-</v>
      </c>
      <c r="AH47" s="433" t="str">
        <f>IFERROR(AL47*'Energy &amp; GHG'!$Y$22,"-")</f>
        <v>-</v>
      </c>
      <c r="AI47" s="434" t="str">
        <f>IFERROR(AL47*'Energy &amp; GHG'!$Z$22,"-")</f>
        <v>-</v>
      </c>
      <c r="AJ47" s="435" t="str">
        <f>IF(SUMIF(Processwise_energy_distribution!$B$15:$B$68,$B47,Processwise_energy_distribution!AJ$15:AJ$69)=0,"-",SUMIF(Processwise_energy_distribution!$B$15:$B$68,$B47,Processwise_energy_distribution!AJ$15:AJ$69))</f>
        <v>-</v>
      </c>
      <c r="AK47" s="435" t="str">
        <f>IF(SUMIF(Processwise_energy_distribution!$B$15:$B$68,$B47,Processwise_energy_distribution!AK$15:AK$69)=0,"-",SUMIF(Processwise_energy_distribution!$B$15:$B$68,$B47,Processwise_energy_distribution!AK$15:AK$69))</f>
        <v>-</v>
      </c>
      <c r="AL47" s="436" t="str">
        <f>IF(SUMIF(Processwise_energy_distribution!$B$15:$B$68,$B47,Processwise_energy_distribution!AL$15:AL$69)=0,"-",SUMIF(Processwise_energy_distribution!$B$15:$B$68,$B47,Processwise_energy_distribution!AL$15:AL$69))</f>
        <v>-</v>
      </c>
      <c r="AM47" s="432" t="str">
        <f>IFERROR(AR47*'Energy &amp; GHG'!$X$23,"-")</f>
        <v>-</v>
      </c>
      <c r="AN47" s="433" t="str">
        <f>IFERROR(AR47*'Energy &amp; GHG'!$Y$23,"-")</f>
        <v>-</v>
      </c>
      <c r="AO47" s="434" t="str">
        <f>IFERROR(AR47*'Energy &amp; GHG'!$Z$23,"-")</f>
        <v>-</v>
      </c>
      <c r="AP47" s="435" t="str">
        <f>IF(SUMIF(Processwise_energy_distribution!$B$15:$B$68,$B47,Processwise_energy_distribution!AP$15:AP$69)=0,"-",SUMIF(Processwise_energy_distribution!$B$15:$B$68,$B47,Processwise_energy_distribution!AP$15:AP$69))</f>
        <v>-</v>
      </c>
      <c r="AQ47" s="435" t="str">
        <f>IF(SUMIF(Processwise_energy_distribution!$B$15:$B$68,$B47,Processwise_energy_distribution!AQ$15:AQ$69)=0,"-",SUMIF(Processwise_energy_distribution!$B$15:$B$68,$B47,Processwise_energy_distribution!AQ$15:AQ$69))</f>
        <v>-</v>
      </c>
      <c r="AR47" s="436" t="str">
        <f>IF(SUMIF(Processwise_energy_distribution!$B$15:$B$68,$B47,Processwise_energy_distribution!AR$15:AR$69)=0,"-",SUMIF(Processwise_energy_distribution!$B$15:$B$68,$B47,Processwise_energy_distribution!AR$15:AR$69))</f>
        <v>-</v>
      </c>
      <c r="AS47" s="432" t="str">
        <f>IFERROR(AX47*'Energy &amp; GHG'!$X$24,"-")</f>
        <v>-</v>
      </c>
      <c r="AT47" s="433" t="str">
        <f>IFERROR(AX47*'Energy &amp; GHG'!$Y$24,"-")</f>
        <v>-</v>
      </c>
      <c r="AU47" s="434" t="str">
        <f>IFERROR(AX47*'Energy &amp; GHG'!$Z$24,"-")</f>
        <v>-</v>
      </c>
      <c r="AV47" s="435" t="str">
        <f>IF(SUMIF(Processwise_energy_distribution!$B$15:$B$68,$B47,Processwise_energy_distribution!AV$15:AV$69)=0,"-",SUMIF(Processwise_energy_distribution!$B$15:$B$68,$B47,Processwise_energy_distribution!AV$15:AV$69))</f>
        <v>-</v>
      </c>
      <c r="AW47" s="435" t="str">
        <f>IF(SUMIF(Processwise_energy_distribution!$B$15:$B$68,$B47,Processwise_energy_distribution!AW$15:AW$69)=0,"-",SUMIF(Processwise_energy_distribution!$B$15:$B$68,$B47,Processwise_energy_distribution!AW$15:AW$69))</f>
        <v>-</v>
      </c>
      <c r="AX47" s="436" t="str">
        <f>IF(SUMIF(Processwise_energy_distribution!$B$15:$B$68,$B47,Processwise_energy_distribution!AX$15:AX$69)=0,"-",SUMIF(Processwise_energy_distribution!$B$15:$B$68,$B47,Processwise_energy_distribution!AX$15:AX$69))</f>
        <v>-</v>
      </c>
      <c r="AY47" s="432" t="str">
        <f>IFERROR(BD47*'Energy &amp; GHG'!$X$25,"-")</f>
        <v>-</v>
      </c>
      <c r="AZ47" s="433" t="str">
        <f>IFERROR(BD47*'Energy &amp; GHG'!$Y$25,"-")</f>
        <v>-</v>
      </c>
      <c r="BA47" s="434" t="str">
        <f>IFERROR(BD47*'Energy &amp; GHG'!$Z$25,"-")</f>
        <v>-</v>
      </c>
      <c r="BB47" s="435" t="str">
        <f>IF(SUMIF(Processwise_energy_distribution!$B$15:$B$68,$B47,Processwise_energy_distribution!BB$15:BB$69)=0,"-",SUMIF(Processwise_energy_distribution!$B$15:$B$68,$B47,Processwise_energy_distribution!BB$15:BB$69))</f>
        <v>-</v>
      </c>
      <c r="BC47" s="435" t="str">
        <f>IF(SUMIF(Processwise_energy_distribution!$B$15:$B$68,$B47,Processwise_energy_distribution!BC$15:BC$69)=0,"-",SUMIF(Processwise_energy_distribution!$B$15:$B$68,$B47,Processwise_energy_distribution!BC$15:BC$69))</f>
        <v>-</v>
      </c>
      <c r="BD47" s="436" t="str">
        <f>IF(SUMIF(Processwise_energy_distribution!$B$15:$B$68,$B47,Processwise_energy_distribution!BD$15:BD$69)=0,"-",SUMIF(Processwise_energy_distribution!$B$15:$B$68,$B47,Processwise_energy_distribution!BD$15:BD$69))</f>
        <v>-</v>
      </c>
      <c r="BE47" s="432" t="str">
        <f>IFERROR(BJ47*'Energy &amp; GHG'!$X$26,"-")</f>
        <v>-</v>
      </c>
      <c r="BF47" s="433" t="str">
        <f>IFERROR(BJ47*'Energy &amp; GHG'!$Y$26,"-")</f>
        <v>-</v>
      </c>
      <c r="BG47" s="434" t="str">
        <f>IFERROR(BJ47*'Energy &amp; GHG'!$Z$26,"-")</f>
        <v>-</v>
      </c>
      <c r="BH47" s="435" t="str">
        <f>IF(SUMIF(Processwise_energy_distribution!$B$15:$B$68,$B47,Processwise_energy_distribution!BH$15:BH$69)=0,"-",SUMIF(Processwise_energy_distribution!$B$15:$B$68,$B47,Processwise_energy_distribution!BH$15:BH$69))</f>
        <v>-</v>
      </c>
      <c r="BI47" s="435" t="str">
        <f>IF(SUMIF(Processwise_energy_distribution!$B$15:$B$68,$B47,Processwise_energy_distribution!BI$15:BI$69)=0,"-",SUMIF(Processwise_energy_distribution!$B$15:$B$68,$B47,Processwise_energy_distribution!BI$15:BI$69))</f>
        <v>-</v>
      </c>
      <c r="BJ47" s="436" t="str">
        <f>IF(SUMIF(Processwise_energy_distribution!$B$15:$B$68,$B47,Processwise_energy_distribution!BJ$15:BJ$69)=0,"-",SUMIF(Processwise_energy_distribution!$B$15:$B$68,$B47,Processwise_energy_distribution!BJ$15:BJ$69))</f>
        <v>-</v>
      </c>
      <c r="BK47" s="432" t="str">
        <f>IFERROR(BP47*'Energy &amp; GHG'!$X$27,"-")</f>
        <v>-</v>
      </c>
      <c r="BL47" s="433" t="str">
        <f>IFERROR(BP47*'Energy &amp; GHG'!$Y$27,"-")</f>
        <v>-</v>
      </c>
      <c r="BM47" s="434" t="str">
        <f>IFERROR(BP47*'Energy &amp; GHG'!$Z$27,"-")</f>
        <v>-</v>
      </c>
      <c r="BN47" s="435" t="str">
        <f>IF(SUMIF(Processwise_energy_distribution!$B$15:$B$68,$B47,Processwise_energy_distribution!BN$15:BN$69)=0,"-",SUMIF(Processwise_energy_distribution!$B$15:$B$68,$B47,Processwise_energy_distribution!BN$15:BN$69))</f>
        <v>-</v>
      </c>
      <c r="BO47" s="435" t="str">
        <f>IF(SUMIF(Processwise_energy_distribution!$B$15:$B$68,$B47,Processwise_energy_distribution!BO$15:BO$69)=0,"-",SUMIF(Processwise_energy_distribution!$B$15:$B$68,$B47,Processwise_energy_distribution!BO$15:BO$69))</f>
        <v>-</v>
      </c>
      <c r="BP47" s="436" t="str">
        <f>IF(SUMIF(Processwise_energy_distribution!$B$15:$B$68,$B47,Processwise_energy_distribution!BP$15:BP$69)=0,"-",SUMIF(Processwise_energy_distribution!$B$15:$B$68,$B47,Processwise_energy_distribution!BP$15:BP$69))</f>
        <v>-</v>
      </c>
      <c r="BQ47" s="432" t="str">
        <f>IFERROR(BV47*'Energy &amp; GHG'!$X$28,"-")</f>
        <v>-</v>
      </c>
      <c r="BR47" s="433" t="str">
        <f>IFERROR(BV47*'Energy &amp; GHG'!$Y$28,"-")</f>
        <v>-</v>
      </c>
      <c r="BS47" s="434" t="str">
        <f>IFERROR(BV47*'Energy &amp; GHG'!$Z$28,"-")</f>
        <v>-</v>
      </c>
      <c r="BT47" s="435" t="str">
        <f>IF(SUMIF(Processwise_energy_distribution!$B$15:$B$68,$B47,Processwise_energy_distribution!BT$15:BT$69)=0,"-",SUMIF(Processwise_energy_distribution!$B$15:$B$68,$B47,Processwise_energy_distribution!BT$15:BT$69))</f>
        <v>-</v>
      </c>
      <c r="BU47" s="435" t="str">
        <f>IF(SUMIF(Processwise_energy_distribution!$B$15:$B$68,$B47,Processwise_energy_distribution!BU$15:BU$69)=0,"-",SUMIF(Processwise_energy_distribution!$B$15:$B$68,$B47,Processwise_energy_distribution!BU$15:BU$69))</f>
        <v>-</v>
      </c>
      <c r="BV47" s="436" t="str">
        <f>IF(SUMIF(Processwise_energy_distribution!$B$15:$B$68,$B47,Processwise_energy_distribution!BV$15:BV$69)=0,"-",SUMIF(Processwise_energy_distribution!$B$15:$B$68,$B47,Processwise_energy_distribution!BV$15:BV$69))</f>
        <v>-</v>
      </c>
      <c r="BW47" s="438" t="str">
        <f t="shared" ref="BW47:CA47" si="37">IF(SUM(C47,I47,O47,U47,AA47,AG47,AM47,AS47,AY47,BE47,BK47,BQ47)=0,"-",SUM(C47,I47,O47,U47,AA47,AG47,AM47,AS47,AY47,BE47,BK47,BQ47))</f>
        <v>-</v>
      </c>
      <c r="BX47" s="433" t="str">
        <f t="shared" si="37"/>
        <v>-</v>
      </c>
      <c r="BY47" s="434" t="str">
        <f t="shared" si="37"/>
        <v>-</v>
      </c>
      <c r="BZ47" s="439" t="str">
        <f t="shared" si="37"/>
        <v>-</v>
      </c>
      <c r="CA47" s="440" t="str">
        <f t="shared" si="37"/>
        <v>-</v>
      </c>
      <c r="CB47" s="441" t="str">
        <f t="shared" si="1"/>
        <v>-</v>
      </c>
      <c r="CC47" s="442" t="str">
        <f t="shared" si="2"/>
        <v>-</v>
      </c>
      <c r="CD47" s="443" t="str">
        <f t="shared" si="3"/>
        <v>-</v>
      </c>
      <c r="CE47" s="444" t="str">
        <f t="shared" si="4"/>
        <v>-</v>
      </c>
      <c r="CF47" s="445" t="str">
        <f t="shared" si="5"/>
        <v>-</v>
      </c>
      <c r="CG47" s="412"/>
      <c r="CH47" s="412"/>
      <c r="CI47" s="412"/>
      <c r="CJ47" s="412"/>
      <c r="CK47" s="412"/>
    </row>
    <row r="48" spans="1:89" ht="15">
      <c r="A48" s="1070">
        <v>34</v>
      </c>
      <c r="B48" s="1072" t="s">
        <v>300</v>
      </c>
      <c r="C48" s="432">
        <f>IFERROR(H48*'Energy &amp; GHG'!$X$17,"-")</f>
        <v>2.8569269140654523</v>
      </c>
      <c r="D48" s="433">
        <f>IFERROR(H48*'Energy &amp; GHG'!$Y$17,"-")</f>
        <v>531.93258257123421</v>
      </c>
      <c r="E48" s="434">
        <f>IFERROR(H48*'Energy &amp; GHG'!$Z$17,"-")</f>
        <v>5.2104905147003251</v>
      </c>
      <c r="F48" s="435" t="str">
        <f>IF(SUMIF(Processwise_energy_distribution!$B$15:$B$68,$B48,Processwise_energy_distribution!F$15:F$69)=0,"-",SUMIF(Processwise_energy_distribution!$B$15:$B$68,$B48,Processwise_energy_distribution!F$15:F$69))</f>
        <v>-</v>
      </c>
      <c r="G48" s="435" t="str">
        <f>IF(SUMIF(Processwise_energy_distribution!$B$15:$B$68,$B48,Processwise_energy_distribution!G$15:G$69)=0,"-",SUMIF(Processwise_energy_distribution!$B$15:$B$68,$B48,Processwise_energy_distribution!G$15:G$69))</f>
        <v>-</v>
      </c>
      <c r="H48" s="436">
        <f>IF(SUMIF(Processwise_energy_distribution!$B$15:$B$68,$B48,Processwise_energy_distribution!H$15:H$69)=0,"-",SUMIF(Processwise_energy_distribution!$B$15:$B$68,$B48,Processwise_energy_distribution!H$15:H$69))</f>
        <v>540</v>
      </c>
      <c r="I48" s="432">
        <f>IFERROR(N48*'Energy &amp; GHG'!$X$18,"-")</f>
        <v>17.232559776614963</v>
      </c>
      <c r="J48" s="433">
        <f>IFERROR(N48*'Energy &amp; GHG'!$Y$18,"-")</f>
        <v>489.33289532346248</v>
      </c>
      <c r="K48" s="434">
        <f>IFERROR(N48*'Energy &amp; GHG'!$Z$18,"-")</f>
        <v>3.4345448999225661</v>
      </c>
      <c r="L48" s="435" t="str">
        <f>IF(SUMIF(Processwise_energy_distribution!$B$15:$B$68,$B48,Processwise_energy_distribution!L$15:L$69)=0,"-",SUMIF(Processwise_energy_distribution!$B$15:$B$68,$B48,Processwise_energy_distribution!L$15:L$69))</f>
        <v>-</v>
      </c>
      <c r="M48" s="435" t="str">
        <f>IF(SUMIF(Processwise_energy_distribution!$B$15:$B$68,$B48,Processwise_energy_distribution!M$15:M$69)=0,"-",SUMIF(Processwise_energy_distribution!$B$15:$B$68,$B48,Processwise_energy_distribution!M$15:M$69))</f>
        <v>-</v>
      </c>
      <c r="N48" s="436">
        <f>IF(SUMIF(Processwise_energy_distribution!$B$15:$B$68,$B48,Processwise_energy_distribution!N$15:N$69)=0,"-",SUMIF(Processwise_energy_distribution!$B$15:$B$68,$B48,Processwise_energy_distribution!N$15:N$69))</f>
        <v>510</v>
      </c>
      <c r="O48" s="432">
        <f>IFERROR(T48*'Energy &amp; GHG'!$X$19,"-")</f>
        <v>3.9372928761134744</v>
      </c>
      <c r="P48" s="433">
        <f>IFERROR(T48*'Energy &amp; GHG'!$Y$19,"-")</f>
        <v>593.14358239123794</v>
      </c>
      <c r="Q48" s="434">
        <f>IFERROR(T48*'Energy &amp; GHG'!$Z$19,"-")</f>
        <v>2.9191247326486001</v>
      </c>
      <c r="R48" s="435" t="str">
        <f>IF(SUMIF(Processwise_energy_distribution!$B$15:$B$68,$B48,Processwise_energy_distribution!R$15:R$69)=0,"-",SUMIF(Processwise_energy_distribution!$B$15:$B$68,$B48,Processwise_energy_distribution!R$15:R$69))</f>
        <v>-</v>
      </c>
      <c r="S48" s="435" t="str">
        <f>IF(SUMIF(Processwise_energy_distribution!$B$15:$B$68,$B48,Processwise_energy_distribution!S$15:S$69)=0,"-",SUMIF(Processwise_energy_distribution!$B$15:$B$68,$B48,Processwise_energy_distribution!S$15:S$69))</f>
        <v>-</v>
      </c>
      <c r="T48" s="436">
        <f>IF(SUMIF(Processwise_energy_distribution!$B$15:$B$68,$B48,Processwise_energy_distribution!T$15:T$69)=0,"-",SUMIF(Processwise_energy_distribution!$B$15:$B$68,$B48,Processwise_energy_distribution!T$15:T$69))</f>
        <v>600</v>
      </c>
      <c r="U48" s="432">
        <f>IFERROR(Z48*'Energy &amp; GHG'!$X$20,"-")</f>
        <v>62.165052362456358</v>
      </c>
      <c r="V48" s="433">
        <f>IFERROR(Z48*'Energy &amp; GHG'!$Y$20,"-")</f>
        <v>632.36270219774815</v>
      </c>
      <c r="W48" s="434">
        <f>IFERROR(Z48*'Energy &amp; GHG'!$Z$20,"-")</f>
        <v>5.4722454397954667</v>
      </c>
      <c r="X48" s="435" t="str">
        <f>IF(SUMIF(Processwise_energy_distribution!$B$15:$B$68,$B48,Processwise_energy_distribution!X$15:X$69)=0,"-",SUMIF(Processwise_energy_distribution!$B$15:$B$68,$B48,Processwise_energy_distribution!X$15:X$69))</f>
        <v>-</v>
      </c>
      <c r="Y48" s="435" t="str">
        <f>IF(SUMIF(Processwise_energy_distribution!$B$15:$B$68,$B48,Processwise_energy_distribution!Y$15:Y$69)=0,"-",SUMIF(Processwise_energy_distribution!$B$15:$B$68,$B48,Processwise_energy_distribution!Y$15:Y$69))</f>
        <v>-</v>
      </c>
      <c r="Z48" s="436">
        <f>IF(SUMIF(Processwise_energy_distribution!$B$15:$B$68,$B48,Processwise_energy_distribution!Z$15:Z$69)=0,"-",SUMIF(Processwise_energy_distribution!$B$15:$B$68,$B48,Processwise_energy_distribution!Z$15:Z$69))</f>
        <v>700</v>
      </c>
      <c r="AA48" s="432">
        <f>IFERROR(AF48*'Energy &amp; GHG'!$X$21,"-")</f>
        <v>48.93133261285228</v>
      </c>
      <c r="AB48" s="433">
        <f>IFERROR(AF48*'Energy &amp; GHG'!$Y$21,"-")</f>
        <v>639.48831989359053</v>
      </c>
      <c r="AC48" s="434">
        <f>IFERROR(AF48*'Energy &amp; GHG'!$Z$21,"-")</f>
        <v>11.580347493557237</v>
      </c>
      <c r="AD48" s="435" t="str">
        <f>IF(SUMIF(Processwise_energy_distribution!$B$15:$B$68,$B48,Processwise_energy_distribution!AD$15:AD$69)=0,"-",SUMIF(Processwise_energy_distribution!$B$15:$B$68,$B48,Processwise_energy_distribution!AD$15:AD$69))</f>
        <v>-</v>
      </c>
      <c r="AE48" s="435" t="str">
        <f>IF(SUMIF(Processwise_energy_distribution!$B$15:$B$68,$B48,Processwise_energy_distribution!AE$15:AE$69)=0,"-",SUMIF(Processwise_energy_distribution!$B$15:$B$68,$B48,Processwise_energy_distribution!AE$15:AE$69))</f>
        <v>-</v>
      </c>
      <c r="AF48" s="436">
        <f>IF(SUMIF(Processwise_energy_distribution!$B$15:$B$68,$B48,Processwise_energy_distribution!AF$15:AF$69)=0,"-",SUMIF(Processwise_energy_distribution!$B$15:$B$68,$B48,Processwise_energy_distribution!AF$15:AF$69))</f>
        <v>700</v>
      </c>
      <c r="AG48" s="432">
        <f>IFERROR(AL48*'Energy &amp; GHG'!$X$22,"-")</f>
        <v>38.919176185531327</v>
      </c>
      <c r="AH48" s="433">
        <f>IFERROR(AL48*'Energy &amp; GHG'!$Y$22,"-")</f>
        <v>643.60505365178267</v>
      </c>
      <c r="AI48" s="434">
        <f>IFERROR(AL48*'Energy &amp; GHG'!$Z$22,"-")</f>
        <v>17.47577016268605</v>
      </c>
      <c r="AJ48" s="435" t="str">
        <f>IF(SUMIF(Processwise_energy_distribution!$B$15:$B$68,$B48,Processwise_energy_distribution!AJ$15:AJ$69)=0,"-",SUMIF(Processwise_energy_distribution!$B$15:$B$68,$B48,Processwise_energy_distribution!AJ$15:AJ$69))</f>
        <v>-</v>
      </c>
      <c r="AK48" s="435" t="str">
        <f>IF(SUMIF(Processwise_energy_distribution!$B$15:$B$68,$B48,Processwise_energy_distribution!AK$15:AK$69)=0,"-",SUMIF(Processwise_energy_distribution!$B$15:$B$68,$B48,Processwise_energy_distribution!AK$15:AK$69))</f>
        <v>-</v>
      </c>
      <c r="AL48" s="436">
        <f>IF(SUMIF(Processwise_energy_distribution!$B$15:$B$68,$B48,Processwise_energy_distribution!AL$15:AL$69)=0,"-",SUMIF(Processwise_energy_distribution!$B$15:$B$68,$B48,Processwise_energy_distribution!AL$15:AL$69))</f>
        <v>700</v>
      </c>
      <c r="AM48" s="432">
        <f>IFERROR(AR48*'Energy &amp; GHG'!$X$23,"-")</f>
        <v>60.797942361828376</v>
      </c>
      <c r="AN48" s="433">
        <f>IFERROR(AR48*'Energy &amp; GHG'!$Y$23,"-")</f>
        <v>626.20207789051585</v>
      </c>
      <c r="AO48" s="434">
        <f>IFERROR(AR48*'Energy &amp; GHG'!$Z$23,"-")</f>
        <v>12.999979747655789</v>
      </c>
      <c r="AP48" s="435" t="str">
        <f>IF(SUMIF(Processwise_energy_distribution!$B$15:$B$68,$B48,Processwise_energy_distribution!AP$15:AP$69)=0,"-",SUMIF(Processwise_energy_distribution!$B$15:$B$68,$B48,Processwise_energy_distribution!AP$15:AP$69))</f>
        <v>-</v>
      </c>
      <c r="AQ48" s="435" t="str">
        <f>IF(SUMIF(Processwise_energy_distribution!$B$15:$B$68,$B48,Processwise_energy_distribution!AQ$15:AQ$69)=0,"-",SUMIF(Processwise_energy_distribution!$B$15:$B$68,$B48,Processwise_energy_distribution!AQ$15:AQ$69))</f>
        <v>-</v>
      </c>
      <c r="AR48" s="436">
        <f>IF(SUMIF(Processwise_energy_distribution!$B$15:$B$68,$B48,Processwise_energy_distribution!AR$15:AR$69)=0,"-",SUMIF(Processwise_energy_distribution!$B$15:$B$68,$B48,Processwise_energy_distribution!AR$15:AR$69))</f>
        <v>700</v>
      </c>
      <c r="AS48" s="432">
        <f>IFERROR(AX48*'Energy &amp; GHG'!$X$24,"-")</f>
        <v>15.830187969924813</v>
      </c>
      <c r="AT48" s="433">
        <f>IFERROR(AX48*'Energy &amp; GHG'!$Y$24,"-")</f>
        <v>661.39161654135341</v>
      </c>
      <c r="AU48" s="434">
        <f>IFERROR(AX48*'Energy &amp; GHG'!$Z$24,"-")</f>
        <v>24.778195488721803</v>
      </c>
      <c r="AV48" s="435" t="str">
        <f>IF(SUMIF(Processwise_energy_distribution!$B$15:$B$68,$B48,Processwise_energy_distribution!AV$15:AV$69)=0,"-",SUMIF(Processwise_energy_distribution!$B$15:$B$68,$B48,Processwise_energy_distribution!AV$15:AV$69))</f>
        <v>-</v>
      </c>
      <c r="AW48" s="435" t="str">
        <f>IF(SUMIF(Processwise_energy_distribution!$B$15:$B$68,$B48,Processwise_energy_distribution!AW$15:AW$69)=0,"-",SUMIF(Processwise_energy_distribution!$B$15:$B$68,$B48,Processwise_energy_distribution!AW$15:AW$69))</f>
        <v>-</v>
      </c>
      <c r="AX48" s="436">
        <f>IF(SUMIF(Processwise_energy_distribution!$B$15:$B$68,$B48,Processwise_energy_distribution!AX$15:AX$69)=0,"-",SUMIF(Processwise_energy_distribution!$B$15:$B$68,$B48,Processwise_energy_distribution!AX$15:AX$69))</f>
        <v>702</v>
      </c>
      <c r="AY48" s="432" t="str">
        <f>IFERROR(BD48*'Energy &amp; GHG'!$X$25,"-")</f>
        <v>-</v>
      </c>
      <c r="AZ48" s="433" t="str">
        <f>IFERROR(BD48*'Energy &amp; GHG'!$Y$25,"-")</f>
        <v>-</v>
      </c>
      <c r="BA48" s="434" t="str">
        <f>IFERROR(BD48*'Energy &amp; GHG'!$Z$25,"-")</f>
        <v>-</v>
      </c>
      <c r="BB48" s="435" t="str">
        <f>IF(SUMIF(Processwise_energy_distribution!$B$15:$B$68,$B48,Processwise_energy_distribution!BB$15:BB$69)=0,"-",SUMIF(Processwise_energy_distribution!$B$15:$B$68,$B48,Processwise_energy_distribution!BB$15:BB$69))</f>
        <v>-</v>
      </c>
      <c r="BC48" s="435" t="str">
        <f>IF(SUMIF(Processwise_energy_distribution!$B$15:$B$68,$B48,Processwise_energy_distribution!BC$15:BC$69)=0,"-",SUMIF(Processwise_energy_distribution!$B$15:$B$68,$B48,Processwise_energy_distribution!BC$15:BC$69))</f>
        <v>-</v>
      </c>
      <c r="BD48" s="436" t="str">
        <f>IF(SUMIF(Processwise_energy_distribution!$B$15:$B$68,$B48,Processwise_energy_distribution!BD$15:BD$69)=0,"-",SUMIF(Processwise_energy_distribution!$B$15:$B$68,$B48,Processwise_energy_distribution!BD$15:BD$69))</f>
        <v>-</v>
      </c>
      <c r="BE48" s="432" t="str">
        <f>IFERROR(BJ48*'Energy &amp; GHG'!$X$26,"-")</f>
        <v>-</v>
      </c>
      <c r="BF48" s="433" t="str">
        <f>IFERROR(BJ48*'Energy &amp; GHG'!$Y$26,"-")</f>
        <v>-</v>
      </c>
      <c r="BG48" s="434" t="str">
        <f>IFERROR(BJ48*'Energy &amp; GHG'!$Z$26,"-")</f>
        <v>-</v>
      </c>
      <c r="BH48" s="435" t="str">
        <f>IF(SUMIF(Processwise_energy_distribution!$B$15:$B$68,$B48,Processwise_energy_distribution!BH$15:BH$69)=0,"-",SUMIF(Processwise_energy_distribution!$B$15:$B$68,$B48,Processwise_energy_distribution!BH$15:BH$69))</f>
        <v>-</v>
      </c>
      <c r="BI48" s="435" t="str">
        <f>IF(SUMIF(Processwise_energy_distribution!$B$15:$B$68,$B48,Processwise_energy_distribution!BI$15:BI$69)=0,"-",SUMIF(Processwise_energy_distribution!$B$15:$B$68,$B48,Processwise_energy_distribution!BI$15:BI$69))</f>
        <v>-</v>
      </c>
      <c r="BJ48" s="436" t="str">
        <f>IF(SUMIF(Processwise_energy_distribution!$B$15:$B$68,$B48,Processwise_energy_distribution!BJ$15:BJ$69)=0,"-",SUMIF(Processwise_energy_distribution!$B$15:$B$68,$B48,Processwise_energy_distribution!BJ$15:BJ$69))</f>
        <v>-</v>
      </c>
      <c r="BK48" s="432" t="str">
        <f>IFERROR(BP48*'Energy &amp; GHG'!$X$27,"-")</f>
        <v>-</v>
      </c>
      <c r="BL48" s="433" t="str">
        <f>IFERROR(BP48*'Energy &amp; GHG'!$Y$27,"-")</f>
        <v>-</v>
      </c>
      <c r="BM48" s="434" t="str">
        <f>IFERROR(BP48*'Energy &amp; GHG'!$Z$27,"-")</f>
        <v>-</v>
      </c>
      <c r="BN48" s="435" t="str">
        <f>IF(SUMIF(Processwise_energy_distribution!$B$15:$B$68,$B48,Processwise_energy_distribution!BN$15:BN$69)=0,"-",SUMIF(Processwise_energy_distribution!$B$15:$B$68,$B48,Processwise_energy_distribution!BN$15:BN$69))</f>
        <v>-</v>
      </c>
      <c r="BO48" s="435" t="str">
        <f>IF(SUMIF(Processwise_energy_distribution!$B$15:$B$68,$B48,Processwise_energy_distribution!BO$15:BO$69)=0,"-",SUMIF(Processwise_energy_distribution!$B$15:$B$68,$B48,Processwise_energy_distribution!BO$15:BO$69))</f>
        <v>-</v>
      </c>
      <c r="BP48" s="436" t="str">
        <f>IF(SUMIF(Processwise_energy_distribution!$B$15:$B$68,$B48,Processwise_energy_distribution!BP$15:BP$69)=0,"-",SUMIF(Processwise_energy_distribution!$B$15:$B$68,$B48,Processwise_energy_distribution!BP$15:BP$69))</f>
        <v>-</v>
      </c>
      <c r="BQ48" s="432" t="str">
        <f>IFERROR(BV48*'Energy &amp; GHG'!$X$28,"-")</f>
        <v>-</v>
      </c>
      <c r="BR48" s="433" t="str">
        <f>IFERROR(BV48*'Energy &amp; GHG'!$Y$28,"-")</f>
        <v>-</v>
      </c>
      <c r="BS48" s="434" t="str">
        <f>IFERROR(BV48*'Energy &amp; GHG'!$Z$28,"-")</f>
        <v>-</v>
      </c>
      <c r="BT48" s="435" t="str">
        <f>IF(SUMIF(Processwise_energy_distribution!$B$15:$B$68,$B48,Processwise_energy_distribution!BT$15:BT$69)=0,"-",SUMIF(Processwise_energy_distribution!$B$15:$B$68,$B48,Processwise_energy_distribution!BT$15:BT$69))</f>
        <v>-</v>
      </c>
      <c r="BU48" s="435" t="str">
        <f>IF(SUMIF(Processwise_energy_distribution!$B$15:$B$68,$B48,Processwise_energy_distribution!BU$15:BU$69)=0,"-",SUMIF(Processwise_energy_distribution!$B$15:$B$68,$B48,Processwise_energy_distribution!BU$15:BU$69))</f>
        <v>-</v>
      </c>
      <c r="BV48" s="436" t="str">
        <f>IF(SUMIF(Processwise_energy_distribution!$B$15:$B$68,$B48,Processwise_energy_distribution!BV$15:BV$69)=0,"-",SUMIF(Processwise_energy_distribution!$B$15:$B$68,$B48,Processwise_energy_distribution!BV$15:BV$69))</f>
        <v>-</v>
      </c>
      <c r="BW48" s="438">
        <f t="shared" ref="BW48:CA48" si="38">IF(SUM(C48,I48,O48,U48,AA48,AG48,AM48,AS48,AY48,BE48,BK48,BQ48)=0,"-",SUM(C48,I48,O48,U48,AA48,AG48,AM48,AS48,AY48,BE48,BK48,BQ48))</f>
        <v>250.67047105938707</v>
      </c>
      <c r="BX48" s="433">
        <f t="shared" si="38"/>
        <v>4817.458830460926</v>
      </c>
      <c r="BY48" s="434">
        <f t="shared" si="38"/>
        <v>83.870698479687846</v>
      </c>
      <c r="BZ48" s="439" t="str">
        <f t="shared" si="38"/>
        <v>-</v>
      </c>
      <c r="CA48" s="440" t="str">
        <f t="shared" si="38"/>
        <v>-</v>
      </c>
      <c r="CB48" s="441">
        <f t="shared" si="1"/>
        <v>2.3806015363211953E-3</v>
      </c>
      <c r="CC48" s="442">
        <f t="shared" si="2"/>
        <v>2.3300780963316854E-3</v>
      </c>
      <c r="CD48" s="443">
        <f t="shared" si="3"/>
        <v>2.3067200978539684E-3</v>
      </c>
      <c r="CE48" s="444" t="str">
        <f t="shared" si="4"/>
        <v>-</v>
      </c>
      <c r="CF48" s="445" t="str">
        <f t="shared" si="5"/>
        <v>-</v>
      </c>
      <c r="CG48" s="412"/>
      <c r="CH48" s="412"/>
      <c r="CI48" s="412"/>
      <c r="CJ48" s="412"/>
      <c r="CK48" s="412"/>
    </row>
    <row r="49" spans="1:89" ht="15">
      <c r="A49" s="1066">
        <v>35</v>
      </c>
      <c r="B49" s="1072" t="s">
        <v>301</v>
      </c>
      <c r="C49" s="432" t="str">
        <f>IFERROR(H49*'Energy &amp; GHG'!$X$17,"-")</f>
        <v>-</v>
      </c>
      <c r="D49" s="433" t="str">
        <f>IFERROR(H49*'Energy &amp; GHG'!$Y$17,"-")</f>
        <v>-</v>
      </c>
      <c r="E49" s="434" t="str">
        <f>IFERROR(H49*'Energy &amp; GHG'!$Z$17,"-")</f>
        <v>-</v>
      </c>
      <c r="F49" s="435" t="str">
        <f>IF(SUMIF(Processwise_energy_distribution!$B$15:$B$68,$B49,Processwise_energy_distribution!F$15:F$69)=0,"-",SUMIF(Processwise_energy_distribution!$B$15:$B$68,$B49,Processwise_energy_distribution!F$15:F$69))</f>
        <v>-</v>
      </c>
      <c r="G49" s="435" t="str">
        <f>IF(SUMIF(Processwise_energy_distribution!$B$15:$B$68,$B49,Processwise_energy_distribution!G$15:G$69)=0,"-",SUMIF(Processwise_energy_distribution!$B$15:$B$68,$B49,Processwise_energy_distribution!G$15:G$69))</f>
        <v>-</v>
      </c>
      <c r="H49" s="436" t="str">
        <f>IF(SUMIF(Processwise_energy_distribution!$B$15:$B$68,$B49,Processwise_energy_distribution!H$15:H$69)=0,"-",SUMIF(Processwise_energy_distribution!$B$15:$B$68,$B49,Processwise_energy_distribution!H$15:H$69))</f>
        <v>-</v>
      </c>
      <c r="I49" s="432" t="str">
        <f>IFERROR(N49*'Energy &amp; GHG'!$X$18,"-")</f>
        <v>-</v>
      </c>
      <c r="J49" s="433" t="str">
        <f>IFERROR(N49*'Energy &amp; GHG'!$Y$18,"-")</f>
        <v>-</v>
      </c>
      <c r="K49" s="434" t="str">
        <f>IFERROR(N49*'Energy &amp; GHG'!$Z$18,"-")</f>
        <v>-</v>
      </c>
      <c r="L49" s="435" t="str">
        <f>IF(SUMIF(Processwise_energy_distribution!$B$15:$B$68,$B49,Processwise_energy_distribution!L$15:L$69)=0,"-",SUMIF(Processwise_energy_distribution!$B$15:$B$68,$B49,Processwise_energy_distribution!L$15:L$69))</f>
        <v>-</v>
      </c>
      <c r="M49" s="435" t="str">
        <f>IF(SUMIF(Processwise_energy_distribution!$B$15:$B$68,$B49,Processwise_energy_distribution!M$15:M$69)=0,"-",SUMIF(Processwise_energy_distribution!$B$15:$B$68,$B49,Processwise_energy_distribution!M$15:M$69))</f>
        <v>-</v>
      </c>
      <c r="N49" s="436" t="str">
        <f>IF(SUMIF(Processwise_energy_distribution!$B$15:$B$68,$B49,Processwise_energy_distribution!N$15:N$69)=0,"-",SUMIF(Processwise_energy_distribution!$B$15:$B$68,$B49,Processwise_energy_distribution!N$15:N$69))</f>
        <v>-</v>
      </c>
      <c r="O49" s="432" t="str">
        <f>IFERROR(T49*'Energy &amp; GHG'!$X$19,"-")</f>
        <v>-</v>
      </c>
      <c r="P49" s="433" t="str">
        <f>IFERROR(T49*'Energy &amp; GHG'!$Y$19,"-")</f>
        <v>-</v>
      </c>
      <c r="Q49" s="434" t="str">
        <f>IFERROR(T49*'Energy &amp; GHG'!$Z$19,"-")</f>
        <v>-</v>
      </c>
      <c r="R49" s="435" t="str">
        <f>IF(SUMIF(Processwise_energy_distribution!$B$15:$B$68,$B49,Processwise_energy_distribution!R$15:R$69)=0,"-",SUMIF(Processwise_energy_distribution!$B$15:$B$68,$B49,Processwise_energy_distribution!R$15:R$69))</f>
        <v>-</v>
      </c>
      <c r="S49" s="435" t="str">
        <f>IF(SUMIF(Processwise_energy_distribution!$B$15:$B$68,$B49,Processwise_energy_distribution!S$15:S$69)=0,"-",SUMIF(Processwise_energy_distribution!$B$15:$B$68,$B49,Processwise_energy_distribution!S$15:S$69))</f>
        <v>-</v>
      </c>
      <c r="T49" s="436" t="str">
        <f>IF(SUMIF(Processwise_energy_distribution!$B$15:$B$68,$B49,Processwise_energy_distribution!T$15:T$69)=0,"-",SUMIF(Processwise_energy_distribution!$B$15:$B$68,$B49,Processwise_energy_distribution!T$15:T$69))</f>
        <v>-</v>
      </c>
      <c r="U49" s="432" t="str">
        <f>IFERROR(Z49*'Energy &amp; GHG'!$X$20,"-")</f>
        <v>-</v>
      </c>
      <c r="V49" s="433" t="str">
        <f>IFERROR(Z49*'Energy &amp; GHG'!$Y$20,"-")</f>
        <v>-</v>
      </c>
      <c r="W49" s="434" t="str">
        <f>IFERROR(Z49*'Energy &amp; GHG'!$Z$20,"-")</f>
        <v>-</v>
      </c>
      <c r="X49" s="435" t="str">
        <f>IF(SUMIF(Processwise_energy_distribution!$B$15:$B$68,$B49,Processwise_energy_distribution!X$15:X$69)=0,"-",SUMIF(Processwise_energy_distribution!$B$15:$B$68,$B49,Processwise_energy_distribution!X$15:X$69))</f>
        <v>-</v>
      </c>
      <c r="Y49" s="435" t="str">
        <f>IF(SUMIF(Processwise_energy_distribution!$B$15:$B$68,$B49,Processwise_energy_distribution!Y$15:Y$69)=0,"-",SUMIF(Processwise_energy_distribution!$B$15:$B$68,$B49,Processwise_energy_distribution!Y$15:Y$69))</f>
        <v>-</v>
      </c>
      <c r="Z49" s="436" t="str">
        <f>IF(SUMIF(Processwise_energy_distribution!$B$15:$B$68,$B49,Processwise_energy_distribution!Z$15:Z$69)=0,"-",SUMIF(Processwise_energy_distribution!$B$15:$B$68,$B49,Processwise_energy_distribution!Z$15:Z$69))</f>
        <v>-</v>
      </c>
      <c r="AA49" s="432" t="str">
        <f>IFERROR(AF49*'Energy &amp; GHG'!$X$21,"-")</f>
        <v>-</v>
      </c>
      <c r="AB49" s="433" t="str">
        <f>IFERROR(AF49*'Energy &amp; GHG'!$Y$21,"-")</f>
        <v>-</v>
      </c>
      <c r="AC49" s="434" t="str">
        <f>IFERROR(AF49*'Energy &amp; GHG'!$Z$21,"-")</f>
        <v>-</v>
      </c>
      <c r="AD49" s="435" t="str">
        <f>IF(SUMIF(Processwise_energy_distribution!$B$15:$B$68,$B49,Processwise_energy_distribution!AD$15:AD$69)=0,"-",SUMIF(Processwise_energy_distribution!$B$15:$B$68,$B49,Processwise_energy_distribution!AD$15:AD$69))</f>
        <v>-</v>
      </c>
      <c r="AE49" s="435" t="str">
        <f>IF(SUMIF(Processwise_energy_distribution!$B$15:$B$68,$B49,Processwise_energy_distribution!AE$15:AE$69)=0,"-",SUMIF(Processwise_energy_distribution!$B$15:$B$68,$B49,Processwise_energy_distribution!AE$15:AE$69))</f>
        <v>-</v>
      </c>
      <c r="AF49" s="436" t="str">
        <f>IF(SUMIF(Processwise_energy_distribution!$B$15:$B$68,$B49,Processwise_energy_distribution!AF$15:AF$69)=0,"-",SUMIF(Processwise_energy_distribution!$B$15:$B$68,$B49,Processwise_energy_distribution!AF$15:AF$69))</f>
        <v>-</v>
      </c>
      <c r="AG49" s="432" t="str">
        <f>IFERROR(AL49*'Energy &amp; GHG'!$X$22,"-")</f>
        <v>-</v>
      </c>
      <c r="AH49" s="433" t="str">
        <f>IFERROR(AL49*'Energy &amp; GHG'!$Y$22,"-")</f>
        <v>-</v>
      </c>
      <c r="AI49" s="434" t="str">
        <f>IFERROR(AL49*'Energy &amp; GHG'!$Z$22,"-")</f>
        <v>-</v>
      </c>
      <c r="AJ49" s="435" t="str">
        <f>IF(SUMIF(Processwise_energy_distribution!$B$15:$B$68,$B49,Processwise_energy_distribution!AJ$15:AJ$69)=0,"-",SUMIF(Processwise_energy_distribution!$B$15:$B$68,$B49,Processwise_energy_distribution!AJ$15:AJ$69))</f>
        <v>-</v>
      </c>
      <c r="AK49" s="435" t="str">
        <f>IF(SUMIF(Processwise_energy_distribution!$B$15:$B$68,$B49,Processwise_energy_distribution!AK$15:AK$69)=0,"-",SUMIF(Processwise_energy_distribution!$B$15:$B$68,$B49,Processwise_energy_distribution!AK$15:AK$69))</f>
        <v>-</v>
      </c>
      <c r="AL49" s="436" t="str">
        <f>IF(SUMIF(Processwise_energy_distribution!$B$15:$B$68,$B49,Processwise_energy_distribution!AL$15:AL$69)=0,"-",SUMIF(Processwise_energy_distribution!$B$15:$B$68,$B49,Processwise_energy_distribution!AL$15:AL$69))</f>
        <v>-</v>
      </c>
      <c r="AM49" s="432" t="str">
        <f>IFERROR(AR49*'Energy &amp; GHG'!$X$23,"-")</f>
        <v>-</v>
      </c>
      <c r="AN49" s="433" t="str">
        <f>IFERROR(AR49*'Energy &amp; GHG'!$Y$23,"-")</f>
        <v>-</v>
      </c>
      <c r="AO49" s="434" t="str">
        <f>IFERROR(AR49*'Energy &amp; GHG'!$Z$23,"-")</f>
        <v>-</v>
      </c>
      <c r="AP49" s="435" t="str">
        <f>IF(SUMIF(Processwise_energy_distribution!$B$15:$B$68,$B49,Processwise_energy_distribution!AP$15:AP$69)=0,"-",SUMIF(Processwise_energy_distribution!$B$15:$B$68,$B49,Processwise_energy_distribution!AP$15:AP$69))</f>
        <v>-</v>
      </c>
      <c r="AQ49" s="435" t="str">
        <f>IF(SUMIF(Processwise_energy_distribution!$B$15:$B$68,$B49,Processwise_energy_distribution!AQ$15:AQ$69)=0,"-",SUMIF(Processwise_energy_distribution!$B$15:$B$68,$B49,Processwise_energy_distribution!AQ$15:AQ$69))</f>
        <v>-</v>
      </c>
      <c r="AR49" s="436" t="str">
        <f>IF(SUMIF(Processwise_energy_distribution!$B$15:$B$68,$B49,Processwise_energy_distribution!AR$15:AR$69)=0,"-",SUMIF(Processwise_energy_distribution!$B$15:$B$68,$B49,Processwise_energy_distribution!AR$15:AR$69))</f>
        <v>-</v>
      </c>
      <c r="AS49" s="432" t="str">
        <f>IFERROR(AX49*'Energy &amp; GHG'!$X$24,"-")</f>
        <v>-</v>
      </c>
      <c r="AT49" s="433" t="str">
        <f>IFERROR(AX49*'Energy &amp; GHG'!$Y$24,"-")</f>
        <v>-</v>
      </c>
      <c r="AU49" s="434" t="str">
        <f>IFERROR(AX49*'Energy &amp; GHG'!$Z$24,"-")</f>
        <v>-</v>
      </c>
      <c r="AV49" s="435" t="str">
        <f>IF(SUMIF(Processwise_energy_distribution!$B$15:$B$68,$B49,Processwise_energy_distribution!AV$15:AV$69)=0,"-",SUMIF(Processwise_energy_distribution!$B$15:$B$68,$B49,Processwise_energy_distribution!AV$15:AV$69))</f>
        <v>-</v>
      </c>
      <c r="AW49" s="435" t="str">
        <f>IF(SUMIF(Processwise_energy_distribution!$B$15:$B$68,$B49,Processwise_energy_distribution!AW$15:AW$69)=0,"-",SUMIF(Processwise_energy_distribution!$B$15:$B$68,$B49,Processwise_energy_distribution!AW$15:AW$69))</f>
        <v>-</v>
      </c>
      <c r="AX49" s="436" t="str">
        <f>IF(SUMIF(Processwise_energy_distribution!$B$15:$B$68,$B49,Processwise_energy_distribution!AX$15:AX$69)=0,"-",SUMIF(Processwise_energy_distribution!$B$15:$B$68,$B49,Processwise_energy_distribution!AX$15:AX$69))</f>
        <v>-</v>
      </c>
      <c r="AY49" s="432" t="str">
        <f>IFERROR(BD49*'Energy &amp; GHG'!$X$25,"-")</f>
        <v>-</v>
      </c>
      <c r="AZ49" s="433" t="str">
        <f>IFERROR(BD49*'Energy &amp; GHG'!$Y$25,"-")</f>
        <v>-</v>
      </c>
      <c r="BA49" s="434" t="str">
        <f>IFERROR(BD49*'Energy &amp; GHG'!$Z$25,"-")</f>
        <v>-</v>
      </c>
      <c r="BB49" s="435" t="str">
        <f>IF(SUMIF(Processwise_energy_distribution!$B$15:$B$68,$B49,Processwise_energy_distribution!BB$15:BB$69)=0,"-",SUMIF(Processwise_energy_distribution!$B$15:$B$68,$B49,Processwise_energy_distribution!BB$15:BB$69))</f>
        <v>-</v>
      </c>
      <c r="BC49" s="435" t="str">
        <f>IF(SUMIF(Processwise_energy_distribution!$B$15:$B$68,$B49,Processwise_energy_distribution!BC$15:BC$69)=0,"-",SUMIF(Processwise_energy_distribution!$B$15:$B$68,$B49,Processwise_energy_distribution!BC$15:BC$69))</f>
        <v>-</v>
      </c>
      <c r="BD49" s="436" t="str">
        <f>IF(SUMIF(Processwise_energy_distribution!$B$15:$B$68,$B49,Processwise_energy_distribution!BD$15:BD$69)=0,"-",SUMIF(Processwise_energy_distribution!$B$15:$B$68,$B49,Processwise_energy_distribution!BD$15:BD$69))</f>
        <v>-</v>
      </c>
      <c r="BE49" s="432" t="str">
        <f>IFERROR(BJ49*'Energy &amp; GHG'!$X$26,"-")</f>
        <v>-</v>
      </c>
      <c r="BF49" s="433" t="str">
        <f>IFERROR(BJ49*'Energy &amp; GHG'!$Y$26,"-")</f>
        <v>-</v>
      </c>
      <c r="BG49" s="434" t="str">
        <f>IFERROR(BJ49*'Energy &amp; GHG'!$Z$26,"-")</f>
        <v>-</v>
      </c>
      <c r="BH49" s="435" t="str">
        <f>IF(SUMIF(Processwise_energy_distribution!$B$15:$B$68,$B49,Processwise_energy_distribution!BH$15:BH$69)=0,"-",SUMIF(Processwise_energy_distribution!$B$15:$B$68,$B49,Processwise_energy_distribution!BH$15:BH$69))</f>
        <v>-</v>
      </c>
      <c r="BI49" s="435" t="str">
        <f>IF(SUMIF(Processwise_energy_distribution!$B$15:$B$68,$B49,Processwise_energy_distribution!BI$15:BI$69)=0,"-",SUMIF(Processwise_energy_distribution!$B$15:$B$68,$B49,Processwise_energy_distribution!BI$15:BI$69))</f>
        <v>-</v>
      </c>
      <c r="BJ49" s="436" t="str">
        <f>IF(SUMIF(Processwise_energy_distribution!$B$15:$B$68,$B49,Processwise_energy_distribution!BJ$15:BJ$69)=0,"-",SUMIF(Processwise_energy_distribution!$B$15:$B$68,$B49,Processwise_energy_distribution!BJ$15:BJ$69))</f>
        <v>-</v>
      </c>
      <c r="BK49" s="432" t="str">
        <f>IFERROR(BP49*'Energy &amp; GHG'!$X$27,"-")</f>
        <v>-</v>
      </c>
      <c r="BL49" s="433" t="str">
        <f>IFERROR(BP49*'Energy &amp; GHG'!$Y$27,"-")</f>
        <v>-</v>
      </c>
      <c r="BM49" s="434" t="str">
        <f>IFERROR(BP49*'Energy &amp; GHG'!$Z$27,"-")</f>
        <v>-</v>
      </c>
      <c r="BN49" s="435" t="str">
        <f>IF(SUMIF(Processwise_energy_distribution!$B$15:$B$68,$B49,Processwise_energy_distribution!BN$15:BN$69)=0,"-",SUMIF(Processwise_energy_distribution!$B$15:$B$68,$B49,Processwise_energy_distribution!BN$15:BN$69))</f>
        <v>-</v>
      </c>
      <c r="BO49" s="435" t="str">
        <f>IF(SUMIF(Processwise_energy_distribution!$B$15:$B$68,$B49,Processwise_energy_distribution!BO$15:BO$69)=0,"-",SUMIF(Processwise_energy_distribution!$B$15:$B$68,$B49,Processwise_energy_distribution!BO$15:BO$69))</f>
        <v>-</v>
      </c>
      <c r="BP49" s="436" t="str">
        <f>IF(SUMIF(Processwise_energy_distribution!$B$15:$B$68,$B49,Processwise_energy_distribution!BP$15:BP$69)=0,"-",SUMIF(Processwise_energy_distribution!$B$15:$B$68,$B49,Processwise_energy_distribution!BP$15:BP$69))</f>
        <v>-</v>
      </c>
      <c r="BQ49" s="432" t="str">
        <f>IFERROR(BV49*'Energy &amp; GHG'!$X$28,"-")</f>
        <v>-</v>
      </c>
      <c r="BR49" s="433" t="str">
        <f>IFERROR(BV49*'Energy &amp; GHG'!$Y$28,"-")</f>
        <v>-</v>
      </c>
      <c r="BS49" s="434" t="str">
        <f>IFERROR(BV49*'Energy &amp; GHG'!$Z$28,"-")</f>
        <v>-</v>
      </c>
      <c r="BT49" s="435" t="str">
        <f>IF(SUMIF(Processwise_energy_distribution!$B$15:$B$68,$B49,Processwise_energy_distribution!BT$15:BT$69)=0,"-",SUMIF(Processwise_energy_distribution!$B$15:$B$68,$B49,Processwise_energy_distribution!BT$15:BT$69))</f>
        <v>-</v>
      </c>
      <c r="BU49" s="435" t="str">
        <f>IF(SUMIF(Processwise_energy_distribution!$B$15:$B$68,$B49,Processwise_energy_distribution!BU$15:BU$69)=0,"-",SUMIF(Processwise_energy_distribution!$B$15:$B$68,$B49,Processwise_energy_distribution!BU$15:BU$69))</f>
        <v>-</v>
      </c>
      <c r="BV49" s="436" t="str">
        <f>IF(SUMIF(Processwise_energy_distribution!$B$15:$B$68,$B49,Processwise_energy_distribution!BV$15:BV$69)=0,"-",SUMIF(Processwise_energy_distribution!$B$15:$B$68,$B49,Processwise_energy_distribution!BV$15:BV$69))</f>
        <v>-</v>
      </c>
      <c r="BW49" s="438" t="str">
        <f t="shared" ref="BW49:CA49" si="39">IF(SUM(C49,I49,O49,U49,AA49,AG49,AM49,AS49,AY49,BE49,BK49,BQ49)=0,"-",SUM(C49,I49,O49,U49,AA49,AG49,AM49,AS49,AY49,BE49,BK49,BQ49))</f>
        <v>-</v>
      </c>
      <c r="BX49" s="433" t="str">
        <f t="shared" si="39"/>
        <v>-</v>
      </c>
      <c r="BY49" s="434" t="str">
        <f t="shared" si="39"/>
        <v>-</v>
      </c>
      <c r="BZ49" s="439" t="str">
        <f t="shared" si="39"/>
        <v>-</v>
      </c>
      <c r="CA49" s="440" t="str">
        <f t="shared" si="39"/>
        <v>-</v>
      </c>
      <c r="CB49" s="441" t="str">
        <f t="shared" si="1"/>
        <v>-</v>
      </c>
      <c r="CC49" s="442" t="str">
        <f t="shared" si="2"/>
        <v>-</v>
      </c>
      <c r="CD49" s="443" t="str">
        <f t="shared" si="3"/>
        <v>-</v>
      </c>
      <c r="CE49" s="444" t="str">
        <f t="shared" si="4"/>
        <v>-</v>
      </c>
      <c r="CF49" s="445" t="str">
        <f t="shared" si="5"/>
        <v>-</v>
      </c>
      <c r="CG49" s="412"/>
      <c r="CH49" s="412"/>
      <c r="CI49" s="412"/>
      <c r="CJ49" s="412"/>
      <c r="CK49" s="412"/>
    </row>
    <row r="50" spans="1:89" ht="15">
      <c r="A50" s="1070">
        <v>36</v>
      </c>
      <c r="B50" s="1072" t="s">
        <v>302</v>
      </c>
      <c r="C50" s="432">
        <f>IFERROR(H50*'Energy &amp; GHG'!$X$17,"-")</f>
        <v>2.0633361046028265</v>
      </c>
      <c r="D50" s="433">
        <f>IFERROR(H50*'Energy &amp; GHG'!$Y$17,"-")</f>
        <v>384.1735318570025</v>
      </c>
      <c r="E50" s="434">
        <f>IFERROR(H50*'Energy &amp; GHG'!$Z$17,"-")</f>
        <v>3.7631320383946791</v>
      </c>
      <c r="F50" s="435" t="str">
        <f>IF(SUMIF(Processwise_energy_distribution!$B$15:$B$68,$B50,Processwise_energy_distribution!F$15:F$69)=0,"-",SUMIF(Processwise_energy_distribution!$B$15:$B$68,$B50,Processwise_energy_distribution!F$15:F$69))</f>
        <v>-</v>
      </c>
      <c r="G50" s="435" t="str">
        <f>IF(SUMIF(Processwise_energy_distribution!$B$15:$B$68,$B50,Processwise_energy_distribution!G$15:G$69)=0,"-",SUMIF(Processwise_energy_distribution!$B$15:$B$68,$B50,Processwise_energy_distribution!G$15:G$69))</f>
        <v>-</v>
      </c>
      <c r="H50" s="436">
        <f>IF(SUMIF(Processwise_energy_distribution!$B$15:$B$68,$B50,Processwise_energy_distribution!H$15:H$69)=0,"-",SUMIF(Processwise_energy_distribution!$B$15:$B$68,$B50,Processwise_energy_distribution!H$15:H$69))</f>
        <v>390</v>
      </c>
      <c r="I50" s="432">
        <f>IFERROR(N50*'Energy &amp; GHG'!$X$18,"-")</f>
        <v>12.502053171269679</v>
      </c>
      <c r="J50" s="433">
        <f>IFERROR(N50*'Energy &amp; GHG'!$Y$18,"-")</f>
        <v>355.00621817584533</v>
      </c>
      <c r="K50" s="434">
        <f>IFERROR(N50*'Energy &amp; GHG'!$Z$18,"-")</f>
        <v>2.4917286528849991</v>
      </c>
      <c r="L50" s="435" t="str">
        <f>IF(SUMIF(Processwise_energy_distribution!$B$15:$B$68,$B50,Processwise_energy_distribution!L$15:L$69)=0,"-",SUMIF(Processwise_energy_distribution!$B$15:$B$68,$B50,Processwise_energy_distribution!L$15:L$69))</f>
        <v>-</v>
      </c>
      <c r="M50" s="435" t="str">
        <f>IF(SUMIF(Processwise_energy_distribution!$B$15:$B$68,$B50,Processwise_energy_distribution!M$15:M$69)=0,"-",SUMIF(Processwise_energy_distribution!$B$15:$B$68,$B50,Processwise_energy_distribution!M$15:M$69))</f>
        <v>-</v>
      </c>
      <c r="N50" s="436">
        <f>IF(SUMIF(Processwise_energy_distribution!$B$15:$B$68,$B50,Processwise_energy_distribution!N$15:N$69)=0,"-",SUMIF(Processwise_energy_distribution!$B$15:$B$68,$B50,Processwise_energy_distribution!N$15:N$69))</f>
        <v>370</v>
      </c>
      <c r="O50" s="432">
        <f>IFERROR(T50*'Energy &amp; GHG'!$X$19,"-")</f>
        <v>2.9529696570851058</v>
      </c>
      <c r="P50" s="433">
        <f>IFERROR(T50*'Energy &amp; GHG'!$Y$19,"-")</f>
        <v>444.85768679342846</v>
      </c>
      <c r="Q50" s="434">
        <f>IFERROR(T50*'Energy &amp; GHG'!$Z$19,"-")</f>
        <v>2.1893435494864502</v>
      </c>
      <c r="R50" s="435" t="str">
        <f>IF(SUMIF(Processwise_energy_distribution!$B$15:$B$68,$B50,Processwise_energy_distribution!R$15:R$69)=0,"-",SUMIF(Processwise_energy_distribution!$B$15:$B$68,$B50,Processwise_energy_distribution!R$15:R$69))</f>
        <v>-</v>
      </c>
      <c r="S50" s="435" t="str">
        <f>IF(SUMIF(Processwise_energy_distribution!$B$15:$B$68,$B50,Processwise_energy_distribution!S$15:S$69)=0,"-",SUMIF(Processwise_energy_distribution!$B$15:$B$68,$B50,Processwise_energy_distribution!S$15:S$69))</f>
        <v>-</v>
      </c>
      <c r="T50" s="436">
        <f>IF(SUMIF(Processwise_energy_distribution!$B$15:$B$68,$B50,Processwise_energy_distribution!T$15:T$69)=0,"-",SUMIF(Processwise_energy_distribution!$B$15:$B$68,$B50,Processwise_energy_distribution!T$15:T$69))</f>
        <v>450</v>
      </c>
      <c r="U50" s="432">
        <f>IFERROR(Z50*'Energy &amp; GHG'!$X$20,"-")</f>
        <v>38.187103594080334</v>
      </c>
      <c r="V50" s="433">
        <f>IFERROR(Z50*'Energy &amp; GHG'!$Y$20,"-")</f>
        <v>388.45137420718817</v>
      </c>
      <c r="W50" s="434">
        <f>IFERROR(Z50*'Energy &amp; GHG'!$Z$20,"-")</f>
        <v>3.3615221987315009</v>
      </c>
      <c r="X50" s="435" t="str">
        <f>IF(SUMIF(Processwise_energy_distribution!$B$15:$B$68,$B50,Processwise_energy_distribution!X$15:X$69)=0,"-",SUMIF(Processwise_energy_distribution!$B$15:$B$68,$B50,Processwise_energy_distribution!X$15:X$69))</f>
        <v>-</v>
      </c>
      <c r="Y50" s="435" t="str">
        <f>IF(SUMIF(Processwise_energy_distribution!$B$15:$B$68,$B50,Processwise_energy_distribution!Y$15:Y$69)=0,"-",SUMIF(Processwise_energy_distribution!$B$15:$B$68,$B50,Processwise_energy_distribution!Y$15:Y$69))</f>
        <v>-</v>
      </c>
      <c r="Z50" s="436">
        <f>IF(SUMIF(Processwise_energy_distribution!$B$15:$B$68,$B50,Processwise_energy_distribution!Z$15:Z$69)=0,"-",SUMIF(Processwise_energy_distribution!$B$15:$B$68,$B50,Processwise_energy_distribution!Z$15:Z$69))</f>
        <v>430</v>
      </c>
      <c r="AA50" s="432">
        <f>IFERROR(AF50*'Energy &amp; GHG'!$X$21,"-")</f>
        <v>41.94114223958767</v>
      </c>
      <c r="AB50" s="433">
        <f>IFERROR(AF50*'Energy &amp; GHG'!$Y$21,"-")</f>
        <v>548.13284562307751</v>
      </c>
      <c r="AC50" s="434">
        <f>IFERROR(AF50*'Energy &amp; GHG'!$Z$21,"-")</f>
        <v>9.9260121373347747</v>
      </c>
      <c r="AD50" s="435" t="str">
        <f>IF(SUMIF(Processwise_energy_distribution!$B$15:$B$68,$B50,Processwise_energy_distribution!AD$15:AD$69)=0,"-",SUMIF(Processwise_energy_distribution!$B$15:$B$68,$B50,Processwise_energy_distribution!AD$15:AD$69))</f>
        <v>-</v>
      </c>
      <c r="AE50" s="435" t="str">
        <f>IF(SUMIF(Processwise_energy_distribution!$B$15:$B$68,$B50,Processwise_energy_distribution!AE$15:AE$69)=0,"-",SUMIF(Processwise_energy_distribution!$B$15:$B$68,$B50,Processwise_energy_distribution!AE$15:AE$69))</f>
        <v>-</v>
      </c>
      <c r="AF50" s="436">
        <f>IF(SUMIF(Processwise_energy_distribution!$B$15:$B$68,$B50,Processwise_energy_distribution!AF$15:AF$69)=0,"-",SUMIF(Processwise_energy_distribution!$B$15:$B$68,$B50,Processwise_energy_distribution!AF$15:AF$69))</f>
        <v>600</v>
      </c>
      <c r="AG50" s="432">
        <f>IFERROR(AL50*'Energy &amp; GHG'!$X$22,"-")</f>
        <v>33.359293873312566</v>
      </c>
      <c r="AH50" s="433">
        <f>IFERROR(AL50*'Energy &amp; GHG'!$Y$22,"-")</f>
        <v>551.66147455867088</v>
      </c>
      <c r="AI50" s="434">
        <f>IFERROR(AL50*'Energy &amp; GHG'!$Z$22,"-")</f>
        <v>14.979231568016615</v>
      </c>
      <c r="AJ50" s="435" t="str">
        <f>IF(SUMIF(Processwise_energy_distribution!$B$15:$B$68,$B50,Processwise_energy_distribution!AJ$15:AJ$69)=0,"-",SUMIF(Processwise_energy_distribution!$B$15:$B$68,$B50,Processwise_energy_distribution!AJ$15:AJ$69))</f>
        <v>-</v>
      </c>
      <c r="AK50" s="435" t="str">
        <f>IF(SUMIF(Processwise_energy_distribution!$B$15:$B$68,$B50,Processwise_energy_distribution!AK$15:AK$69)=0,"-",SUMIF(Processwise_energy_distribution!$B$15:$B$68,$B50,Processwise_energy_distribution!AK$15:AK$69))</f>
        <v>-</v>
      </c>
      <c r="AL50" s="436">
        <f>IF(SUMIF(Processwise_energy_distribution!$B$15:$B$68,$B50,Processwise_energy_distribution!AL$15:AL$69)=0,"-",SUMIF(Processwise_energy_distribution!$B$15:$B$68,$B50,Processwise_energy_distribution!AL$15:AL$69))</f>
        <v>600</v>
      </c>
      <c r="AM50" s="432">
        <f>IFERROR(AR50*'Energy &amp; GHG'!$X$23,"-")</f>
        <v>52.112522024424322</v>
      </c>
      <c r="AN50" s="433">
        <f>IFERROR(AR50*'Energy &amp; GHG'!$Y$23,"-")</f>
        <v>536.74463819187065</v>
      </c>
      <c r="AO50" s="434">
        <f>IFERROR(AR50*'Energy &amp; GHG'!$Z$23,"-")</f>
        <v>11.142839783704963</v>
      </c>
      <c r="AP50" s="435" t="str">
        <f>IF(SUMIF(Processwise_energy_distribution!$B$15:$B$68,$B50,Processwise_energy_distribution!AP$15:AP$69)=0,"-",SUMIF(Processwise_energy_distribution!$B$15:$B$68,$B50,Processwise_energy_distribution!AP$15:AP$69))</f>
        <v>-</v>
      </c>
      <c r="AQ50" s="435" t="str">
        <f>IF(SUMIF(Processwise_energy_distribution!$B$15:$B$68,$B50,Processwise_energy_distribution!AQ$15:AQ$69)=0,"-",SUMIF(Processwise_energy_distribution!$B$15:$B$68,$B50,Processwise_energy_distribution!AQ$15:AQ$69))</f>
        <v>-</v>
      </c>
      <c r="AR50" s="436">
        <f>IF(SUMIF(Processwise_energy_distribution!$B$15:$B$68,$B50,Processwise_energy_distribution!AR$15:AR$69)=0,"-",SUMIF(Processwise_energy_distribution!$B$15:$B$68,$B50,Processwise_energy_distribution!AR$15:AR$69))</f>
        <v>600</v>
      </c>
      <c r="AS50" s="432">
        <f>IFERROR(AX50*'Energy &amp; GHG'!$X$24,"-")</f>
        <v>14.071278195488723</v>
      </c>
      <c r="AT50" s="433">
        <f>IFERROR(AX50*'Energy &amp; GHG'!$Y$24,"-")</f>
        <v>587.90365914786969</v>
      </c>
      <c r="AU50" s="434">
        <f>IFERROR(AX50*'Energy &amp; GHG'!$Z$24,"-")</f>
        <v>22.025062656641602</v>
      </c>
      <c r="AV50" s="435" t="str">
        <f>IF(SUMIF(Processwise_energy_distribution!$B$15:$B$68,$B50,Processwise_energy_distribution!AV$15:AV$69)=0,"-",SUMIF(Processwise_energy_distribution!$B$15:$B$68,$B50,Processwise_energy_distribution!AV$15:AV$69))</f>
        <v>-</v>
      </c>
      <c r="AW50" s="435" t="str">
        <f>IF(SUMIF(Processwise_energy_distribution!$B$15:$B$68,$B50,Processwise_energy_distribution!AW$15:AW$69)=0,"-",SUMIF(Processwise_energy_distribution!$B$15:$B$68,$B50,Processwise_energy_distribution!AW$15:AW$69))</f>
        <v>-</v>
      </c>
      <c r="AX50" s="436">
        <f>IF(SUMIF(Processwise_energy_distribution!$B$15:$B$68,$B50,Processwise_energy_distribution!AX$15:AX$69)=0,"-",SUMIF(Processwise_energy_distribution!$B$15:$B$68,$B50,Processwise_energy_distribution!AX$15:AX$69))</f>
        <v>624</v>
      </c>
      <c r="AY50" s="432" t="str">
        <f>IFERROR(BD50*'Energy &amp; GHG'!$X$25,"-")</f>
        <v>-</v>
      </c>
      <c r="AZ50" s="433" t="str">
        <f>IFERROR(BD50*'Energy &amp; GHG'!$Y$25,"-")</f>
        <v>-</v>
      </c>
      <c r="BA50" s="434" t="str">
        <f>IFERROR(BD50*'Energy &amp; GHG'!$Z$25,"-")</f>
        <v>-</v>
      </c>
      <c r="BB50" s="435" t="str">
        <f>IF(SUMIF(Processwise_energy_distribution!$B$15:$B$68,$B50,Processwise_energy_distribution!BB$15:BB$69)=0,"-",SUMIF(Processwise_energy_distribution!$B$15:$B$68,$B50,Processwise_energy_distribution!BB$15:BB$69))</f>
        <v>-</v>
      </c>
      <c r="BC50" s="435" t="str">
        <f>IF(SUMIF(Processwise_energy_distribution!$B$15:$B$68,$B50,Processwise_energy_distribution!BC$15:BC$69)=0,"-",SUMIF(Processwise_energy_distribution!$B$15:$B$68,$B50,Processwise_energy_distribution!BC$15:BC$69))</f>
        <v>-</v>
      </c>
      <c r="BD50" s="436" t="str">
        <f>IF(SUMIF(Processwise_energy_distribution!$B$15:$B$68,$B50,Processwise_energy_distribution!BD$15:BD$69)=0,"-",SUMIF(Processwise_energy_distribution!$B$15:$B$68,$B50,Processwise_energy_distribution!BD$15:BD$69))</f>
        <v>-</v>
      </c>
      <c r="BE50" s="432" t="str">
        <f>IFERROR(BJ50*'Energy &amp; GHG'!$X$26,"-")</f>
        <v>-</v>
      </c>
      <c r="BF50" s="433" t="str">
        <f>IFERROR(BJ50*'Energy &amp; GHG'!$Y$26,"-")</f>
        <v>-</v>
      </c>
      <c r="BG50" s="434" t="str">
        <f>IFERROR(BJ50*'Energy &amp; GHG'!$Z$26,"-")</f>
        <v>-</v>
      </c>
      <c r="BH50" s="435" t="str">
        <f>IF(SUMIF(Processwise_energy_distribution!$B$15:$B$68,$B50,Processwise_energy_distribution!BH$15:BH$69)=0,"-",SUMIF(Processwise_energy_distribution!$B$15:$B$68,$B50,Processwise_energy_distribution!BH$15:BH$69))</f>
        <v>-</v>
      </c>
      <c r="BI50" s="435" t="str">
        <f>IF(SUMIF(Processwise_energy_distribution!$B$15:$B$68,$B50,Processwise_energy_distribution!BI$15:BI$69)=0,"-",SUMIF(Processwise_energy_distribution!$B$15:$B$68,$B50,Processwise_energy_distribution!BI$15:BI$69))</f>
        <v>-</v>
      </c>
      <c r="BJ50" s="436" t="str">
        <f>IF(SUMIF(Processwise_energy_distribution!$B$15:$B$68,$B50,Processwise_energy_distribution!BJ$15:BJ$69)=0,"-",SUMIF(Processwise_energy_distribution!$B$15:$B$68,$B50,Processwise_energy_distribution!BJ$15:BJ$69))</f>
        <v>-</v>
      </c>
      <c r="BK50" s="432" t="str">
        <f>IFERROR(BP50*'Energy &amp; GHG'!$X$27,"-")</f>
        <v>-</v>
      </c>
      <c r="BL50" s="433" t="str">
        <f>IFERROR(BP50*'Energy &amp; GHG'!$Y$27,"-")</f>
        <v>-</v>
      </c>
      <c r="BM50" s="434" t="str">
        <f>IFERROR(BP50*'Energy &amp; GHG'!$Z$27,"-")</f>
        <v>-</v>
      </c>
      <c r="BN50" s="435" t="str">
        <f>IF(SUMIF(Processwise_energy_distribution!$B$15:$B$68,$B50,Processwise_energy_distribution!BN$15:BN$69)=0,"-",SUMIF(Processwise_energy_distribution!$B$15:$B$68,$B50,Processwise_energy_distribution!BN$15:BN$69))</f>
        <v>-</v>
      </c>
      <c r="BO50" s="435" t="str">
        <f>IF(SUMIF(Processwise_energy_distribution!$B$15:$B$68,$B50,Processwise_energy_distribution!BO$15:BO$69)=0,"-",SUMIF(Processwise_energy_distribution!$B$15:$B$68,$B50,Processwise_energy_distribution!BO$15:BO$69))</f>
        <v>-</v>
      </c>
      <c r="BP50" s="436" t="str">
        <f>IF(SUMIF(Processwise_energy_distribution!$B$15:$B$68,$B50,Processwise_energy_distribution!BP$15:BP$69)=0,"-",SUMIF(Processwise_energy_distribution!$B$15:$B$68,$B50,Processwise_energy_distribution!BP$15:BP$69))</f>
        <v>-</v>
      </c>
      <c r="BQ50" s="432" t="str">
        <f>IFERROR(BV50*'Energy &amp; GHG'!$X$28,"-")</f>
        <v>-</v>
      </c>
      <c r="BR50" s="433" t="str">
        <f>IFERROR(BV50*'Energy &amp; GHG'!$Y$28,"-")</f>
        <v>-</v>
      </c>
      <c r="BS50" s="434" t="str">
        <f>IFERROR(BV50*'Energy &amp; GHG'!$Z$28,"-")</f>
        <v>-</v>
      </c>
      <c r="BT50" s="435" t="str">
        <f>IF(SUMIF(Processwise_energy_distribution!$B$15:$B$68,$B50,Processwise_energy_distribution!BT$15:BT$69)=0,"-",SUMIF(Processwise_energy_distribution!$B$15:$B$68,$B50,Processwise_energy_distribution!BT$15:BT$69))</f>
        <v>-</v>
      </c>
      <c r="BU50" s="435" t="str">
        <f>IF(SUMIF(Processwise_energy_distribution!$B$15:$B$68,$B50,Processwise_energy_distribution!BU$15:BU$69)=0,"-",SUMIF(Processwise_energy_distribution!$B$15:$B$68,$B50,Processwise_energy_distribution!BU$15:BU$69))</f>
        <v>-</v>
      </c>
      <c r="BV50" s="436" t="str">
        <f>IF(SUMIF(Processwise_energy_distribution!$B$15:$B$68,$B50,Processwise_energy_distribution!BV$15:BV$69)=0,"-",SUMIF(Processwise_energy_distribution!$B$15:$B$68,$B50,Processwise_energy_distribution!BV$15:BV$69))</f>
        <v>-</v>
      </c>
      <c r="BW50" s="438">
        <f t="shared" ref="BW50:CA50" si="40">IF(SUM(C50,I50,O50,U50,AA50,AG50,AM50,AS50,AY50,BE50,BK50,BQ50)=0,"-",SUM(C50,I50,O50,U50,AA50,AG50,AM50,AS50,AY50,BE50,BK50,BQ50))</f>
        <v>197.18969885985123</v>
      </c>
      <c r="BX50" s="433">
        <f t="shared" si="40"/>
        <v>3796.9314285549531</v>
      </c>
      <c r="BY50" s="434">
        <f t="shared" si="40"/>
        <v>69.87887258519558</v>
      </c>
      <c r="BZ50" s="439" t="str">
        <f t="shared" si="40"/>
        <v>-</v>
      </c>
      <c r="CA50" s="440" t="str">
        <f t="shared" si="40"/>
        <v>-</v>
      </c>
      <c r="CB50" s="441">
        <f t="shared" si="1"/>
        <v>1.872698040852453E-3</v>
      </c>
      <c r="CC50" s="442">
        <f t="shared" si="2"/>
        <v>1.8364758405424282E-3</v>
      </c>
      <c r="CD50" s="443">
        <f t="shared" si="3"/>
        <v>1.9218988601446456E-3</v>
      </c>
      <c r="CE50" s="444" t="str">
        <f t="shared" si="4"/>
        <v>-</v>
      </c>
      <c r="CF50" s="445" t="str">
        <f t="shared" si="5"/>
        <v>-</v>
      </c>
      <c r="CG50" s="412"/>
      <c r="CH50" s="412"/>
      <c r="CI50" s="412"/>
      <c r="CJ50" s="412"/>
      <c r="CK50" s="412"/>
    </row>
    <row r="51" spans="1:89" ht="15">
      <c r="A51" s="1066">
        <v>37</v>
      </c>
      <c r="B51" s="1072"/>
      <c r="C51" s="432" t="str">
        <f>IFERROR(H51*'Energy &amp; GHG'!$X$17,"-")</f>
        <v>-</v>
      </c>
      <c r="D51" s="433" t="str">
        <f>IFERROR(H51*'Energy &amp; GHG'!$Y$17,"-")</f>
        <v>-</v>
      </c>
      <c r="E51" s="434" t="str">
        <f>IFERROR(H51*'Energy &amp; GHG'!$Z$17,"-")</f>
        <v>-</v>
      </c>
      <c r="F51" s="435" t="str">
        <f>IF(SUMIF(Processwise_energy_distribution!$B$15:$B$68,$B51,Processwise_energy_distribution!F$15:F$69)=0,"-",SUMIF(Processwise_energy_distribution!$B$15:$B$68,$B51,Processwise_energy_distribution!F$15:F$69))</f>
        <v>-</v>
      </c>
      <c r="G51" s="435" t="str">
        <f>IF(SUMIF(Processwise_energy_distribution!$B$15:$B$68,$B51,Processwise_energy_distribution!G$15:G$69)=0,"-",SUMIF(Processwise_energy_distribution!$B$15:$B$68,$B51,Processwise_energy_distribution!G$15:G$69))</f>
        <v>-</v>
      </c>
      <c r="H51" s="436" t="str">
        <f>IF(SUMIF(Processwise_energy_distribution!$B$15:$B$68,$B51,Processwise_energy_distribution!H$15:H$69)=0,"-",SUMIF(Processwise_energy_distribution!$B$15:$B$68,$B51,Processwise_energy_distribution!H$15:H$69))</f>
        <v>-</v>
      </c>
      <c r="I51" s="432" t="str">
        <f>IFERROR(N51*'Energy &amp; GHG'!$X$18,"-")</f>
        <v>-</v>
      </c>
      <c r="J51" s="433" t="str">
        <f>IFERROR(N51*'Energy &amp; GHG'!$Y$18,"-")</f>
        <v>-</v>
      </c>
      <c r="K51" s="434" t="str">
        <f>IFERROR(N51*'Energy &amp; GHG'!$Z$18,"-")</f>
        <v>-</v>
      </c>
      <c r="L51" s="435" t="str">
        <f>IF(SUMIF(Processwise_energy_distribution!$B$15:$B$68,$B51,Processwise_energy_distribution!L$15:L$69)=0,"-",SUMIF(Processwise_energy_distribution!$B$15:$B$68,$B51,Processwise_energy_distribution!L$15:L$69))</f>
        <v>-</v>
      </c>
      <c r="M51" s="435" t="str">
        <f>IF(SUMIF(Processwise_energy_distribution!$B$15:$B$68,$B51,Processwise_energy_distribution!M$15:M$69)=0,"-",SUMIF(Processwise_energy_distribution!$B$15:$B$68,$B51,Processwise_energy_distribution!M$15:M$69))</f>
        <v>-</v>
      </c>
      <c r="N51" s="436" t="str">
        <f>IF(SUMIF(Processwise_energy_distribution!$B$15:$B$68,$B51,Processwise_energy_distribution!N$15:N$69)=0,"-",SUMIF(Processwise_energy_distribution!$B$15:$B$68,$B51,Processwise_energy_distribution!N$15:N$69))</f>
        <v>-</v>
      </c>
      <c r="O51" s="432" t="str">
        <f>IFERROR(T51*'Energy &amp; GHG'!$X$19,"-")</f>
        <v>-</v>
      </c>
      <c r="P51" s="433" t="str">
        <f>IFERROR(T51*'Energy &amp; GHG'!$Y$19,"-")</f>
        <v>-</v>
      </c>
      <c r="Q51" s="434" t="str">
        <f>IFERROR(T51*'Energy &amp; GHG'!$Z$19,"-")</f>
        <v>-</v>
      </c>
      <c r="R51" s="435" t="str">
        <f>IF(SUMIF(Processwise_energy_distribution!$B$15:$B$68,$B51,Processwise_energy_distribution!R$15:R$69)=0,"-",SUMIF(Processwise_energy_distribution!$B$15:$B$68,$B51,Processwise_energy_distribution!R$15:R$69))</f>
        <v>-</v>
      </c>
      <c r="S51" s="435" t="str">
        <f>IF(SUMIF(Processwise_energy_distribution!$B$15:$B$68,$B51,Processwise_energy_distribution!S$15:S$69)=0,"-",SUMIF(Processwise_energy_distribution!$B$15:$B$68,$B51,Processwise_energy_distribution!S$15:S$69))</f>
        <v>-</v>
      </c>
      <c r="T51" s="436" t="str">
        <f>IF(SUMIF(Processwise_energy_distribution!$B$15:$B$68,$B51,Processwise_energy_distribution!T$15:T$69)=0,"-",SUMIF(Processwise_energy_distribution!$B$15:$B$68,$B51,Processwise_energy_distribution!T$15:T$69))</f>
        <v>-</v>
      </c>
      <c r="U51" s="432" t="str">
        <f>IFERROR(Z51*'Energy &amp; GHG'!$X$20,"-")</f>
        <v>-</v>
      </c>
      <c r="V51" s="433" t="str">
        <f>IFERROR(Z51*'Energy &amp; GHG'!$Y$20,"-")</f>
        <v>-</v>
      </c>
      <c r="W51" s="434" t="str">
        <f>IFERROR(Z51*'Energy &amp; GHG'!$Z$20,"-")</f>
        <v>-</v>
      </c>
      <c r="X51" s="435" t="str">
        <f>IF(SUMIF(Processwise_energy_distribution!$B$15:$B$68,$B51,Processwise_energy_distribution!X$15:X$69)=0,"-",SUMIF(Processwise_energy_distribution!$B$15:$B$68,$B51,Processwise_energy_distribution!X$15:X$69))</f>
        <v>-</v>
      </c>
      <c r="Y51" s="435" t="str">
        <f>IF(SUMIF(Processwise_energy_distribution!$B$15:$B$68,$B51,Processwise_energy_distribution!Y$15:Y$69)=0,"-",SUMIF(Processwise_energy_distribution!$B$15:$B$68,$B51,Processwise_energy_distribution!Y$15:Y$69))</f>
        <v>-</v>
      </c>
      <c r="Z51" s="436" t="str">
        <f>IF(SUMIF(Processwise_energy_distribution!$B$15:$B$68,$B51,Processwise_energy_distribution!Z$15:Z$69)=0,"-",SUMIF(Processwise_energy_distribution!$B$15:$B$68,$B51,Processwise_energy_distribution!Z$15:Z$69))</f>
        <v>-</v>
      </c>
      <c r="AA51" s="432" t="str">
        <f>IFERROR(AF51*'Energy &amp; GHG'!$X$21,"-")</f>
        <v>-</v>
      </c>
      <c r="AB51" s="433" t="str">
        <f>IFERROR(AF51*'Energy &amp; GHG'!$Y$21,"-")</f>
        <v>-</v>
      </c>
      <c r="AC51" s="434" t="str">
        <f>IFERROR(AF51*'Energy &amp; GHG'!$Z$21,"-")</f>
        <v>-</v>
      </c>
      <c r="AD51" s="435" t="str">
        <f>IF(SUMIF(Processwise_energy_distribution!$B$15:$B$68,$B51,Processwise_energy_distribution!AD$15:AD$69)=0,"-",SUMIF(Processwise_energy_distribution!$B$15:$B$68,$B51,Processwise_energy_distribution!AD$15:AD$69))</f>
        <v>-</v>
      </c>
      <c r="AE51" s="435" t="str">
        <f>IF(SUMIF(Processwise_energy_distribution!$B$15:$B$68,$B51,Processwise_energy_distribution!AE$15:AE$69)=0,"-",SUMIF(Processwise_energy_distribution!$B$15:$B$68,$B51,Processwise_energy_distribution!AE$15:AE$69))</f>
        <v>-</v>
      </c>
      <c r="AF51" s="436" t="str">
        <f>IF(SUMIF(Processwise_energy_distribution!$B$15:$B$68,$B51,Processwise_energy_distribution!AF$15:AF$69)=0,"-",SUMIF(Processwise_energy_distribution!$B$15:$B$68,$B51,Processwise_energy_distribution!AF$15:AF$69))</f>
        <v>-</v>
      </c>
      <c r="AG51" s="432" t="str">
        <f>IFERROR(AL51*'Energy &amp; GHG'!$X$22,"-")</f>
        <v>-</v>
      </c>
      <c r="AH51" s="433" t="str">
        <f>IFERROR(AL51*'Energy &amp; GHG'!$Y$22,"-")</f>
        <v>-</v>
      </c>
      <c r="AI51" s="434" t="str">
        <f>IFERROR(AL51*'Energy &amp; GHG'!$Z$22,"-")</f>
        <v>-</v>
      </c>
      <c r="AJ51" s="435" t="str">
        <f>IF(SUMIF(Processwise_energy_distribution!$B$15:$B$68,$B51,Processwise_energy_distribution!AJ$15:AJ$69)=0,"-",SUMIF(Processwise_energy_distribution!$B$15:$B$68,$B51,Processwise_energy_distribution!AJ$15:AJ$69))</f>
        <v>-</v>
      </c>
      <c r="AK51" s="435" t="str">
        <f>IF(SUMIF(Processwise_energy_distribution!$B$15:$B$68,$B51,Processwise_energy_distribution!AK$15:AK$69)=0,"-",SUMIF(Processwise_energy_distribution!$B$15:$B$68,$B51,Processwise_energy_distribution!AK$15:AK$69))</f>
        <v>-</v>
      </c>
      <c r="AL51" s="436" t="str">
        <f>IF(SUMIF(Processwise_energy_distribution!$B$15:$B$68,$B51,Processwise_energy_distribution!AL$15:AL$69)=0,"-",SUMIF(Processwise_energy_distribution!$B$15:$B$68,$B51,Processwise_energy_distribution!AL$15:AL$69))</f>
        <v>-</v>
      </c>
      <c r="AM51" s="432" t="str">
        <f>IFERROR(AR51*'Energy &amp; GHG'!$X$23,"-")</f>
        <v>-</v>
      </c>
      <c r="AN51" s="433" t="str">
        <f>IFERROR(AR51*'Energy &amp; GHG'!$Y$23,"-")</f>
        <v>-</v>
      </c>
      <c r="AO51" s="434" t="str">
        <f>IFERROR(AR51*'Energy &amp; GHG'!$Z$23,"-")</f>
        <v>-</v>
      </c>
      <c r="AP51" s="435" t="str">
        <f>IF(SUMIF(Processwise_energy_distribution!$B$15:$B$68,$B51,Processwise_energy_distribution!AP$15:AP$69)=0,"-",SUMIF(Processwise_energy_distribution!$B$15:$B$68,$B51,Processwise_energy_distribution!AP$15:AP$69))</f>
        <v>-</v>
      </c>
      <c r="AQ51" s="435" t="str">
        <f>IF(SUMIF(Processwise_energy_distribution!$B$15:$B$68,$B51,Processwise_energy_distribution!AQ$15:AQ$69)=0,"-",SUMIF(Processwise_energy_distribution!$B$15:$B$68,$B51,Processwise_energy_distribution!AQ$15:AQ$69))</f>
        <v>-</v>
      </c>
      <c r="AR51" s="436" t="str">
        <f>IF(SUMIF(Processwise_energy_distribution!$B$15:$B$68,$B51,Processwise_energy_distribution!AR$15:AR$69)=0,"-",SUMIF(Processwise_energy_distribution!$B$15:$B$68,$B51,Processwise_energy_distribution!AR$15:AR$69))</f>
        <v>-</v>
      </c>
      <c r="AS51" s="432" t="str">
        <f>IFERROR(AX51*'Energy &amp; GHG'!$X$24,"-")</f>
        <v>-</v>
      </c>
      <c r="AT51" s="433" t="str">
        <f>IFERROR(AX51*'Energy &amp; GHG'!$Y$24,"-")</f>
        <v>-</v>
      </c>
      <c r="AU51" s="434" t="str">
        <f>IFERROR(AX51*'Energy &amp; GHG'!$Z$24,"-")</f>
        <v>-</v>
      </c>
      <c r="AV51" s="435" t="str">
        <f>IF(SUMIF(Processwise_energy_distribution!$B$15:$B$68,$B51,Processwise_energy_distribution!AV$15:AV$69)=0,"-",SUMIF(Processwise_energy_distribution!$B$15:$B$68,$B51,Processwise_energy_distribution!AV$15:AV$69))</f>
        <v>-</v>
      </c>
      <c r="AW51" s="435" t="str">
        <f>IF(SUMIF(Processwise_energy_distribution!$B$15:$B$68,$B51,Processwise_energy_distribution!AW$15:AW$69)=0,"-",SUMIF(Processwise_energy_distribution!$B$15:$B$68,$B51,Processwise_energy_distribution!AW$15:AW$69))</f>
        <v>-</v>
      </c>
      <c r="AX51" s="436" t="str">
        <f>IF(SUMIF(Processwise_energy_distribution!$B$15:$B$68,$B51,Processwise_energy_distribution!AX$15:AX$69)=0,"-",SUMIF(Processwise_energy_distribution!$B$15:$B$68,$B51,Processwise_energy_distribution!AX$15:AX$69))</f>
        <v>-</v>
      </c>
      <c r="AY51" s="432" t="str">
        <f>IFERROR(BD51*'Energy &amp; GHG'!$X$25,"-")</f>
        <v>-</v>
      </c>
      <c r="AZ51" s="433" t="str">
        <f>IFERROR(BD51*'Energy &amp; GHG'!$Y$25,"-")</f>
        <v>-</v>
      </c>
      <c r="BA51" s="434" t="str">
        <f>IFERROR(BD51*'Energy &amp; GHG'!$Z$25,"-")</f>
        <v>-</v>
      </c>
      <c r="BB51" s="435" t="str">
        <f>IF(SUMIF(Processwise_energy_distribution!$B$15:$B$68,$B51,Processwise_energy_distribution!BB$15:BB$69)=0,"-",SUMIF(Processwise_energy_distribution!$B$15:$B$68,$B51,Processwise_energy_distribution!BB$15:BB$69))</f>
        <v>-</v>
      </c>
      <c r="BC51" s="435" t="str">
        <f>IF(SUMIF(Processwise_energy_distribution!$B$15:$B$68,$B51,Processwise_energy_distribution!BC$15:BC$69)=0,"-",SUMIF(Processwise_energy_distribution!$B$15:$B$68,$B51,Processwise_energy_distribution!BC$15:BC$69))</f>
        <v>-</v>
      </c>
      <c r="BD51" s="436" t="str">
        <f>IF(SUMIF(Processwise_energy_distribution!$B$15:$B$68,$B51,Processwise_energy_distribution!BD$15:BD$69)=0,"-",SUMIF(Processwise_energy_distribution!$B$15:$B$68,$B51,Processwise_energy_distribution!BD$15:BD$69))</f>
        <v>-</v>
      </c>
      <c r="BE51" s="432" t="str">
        <f>IFERROR(BJ51*'Energy &amp; GHG'!$X$26,"-")</f>
        <v>-</v>
      </c>
      <c r="BF51" s="433" t="str">
        <f>IFERROR(BJ51*'Energy &amp; GHG'!$Y$26,"-")</f>
        <v>-</v>
      </c>
      <c r="BG51" s="434" t="str">
        <f>IFERROR(BJ51*'Energy &amp; GHG'!$Z$26,"-")</f>
        <v>-</v>
      </c>
      <c r="BH51" s="435" t="str">
        <f>IF(SUMIF(Processwise_energy_distribution!$B$15:$B$68,$B51,Processwise_energy_distribution!BH$15:BH$69)=0,"-",SUMIF(Processwise_energy_distribution!$B$15:$B$68,$B51,Processwise_energy_distribution!BH$15:BH$69))</f>
        <v>-</v>
      </c>
      <c r="BI51" s="435" t="str">
        <f>IF(SUMIF(Processwise_energy_distribution!$B$15:$B$68,$B51,Processwise_energy_distribution!BI$15:BI$69)=0,"-",SUMIF(Processwise_energy_distribution!$B$15:$B$68,$B51,Processwise_energy_distribution!BI$15:BI$69))</f>
        <v>-</v>
      </c>
      <c r="BJ51" s="436" t="str">
        <f>IF(SUMIF(Processwise_energy_distribution!$B$15:$B$68,$B51,Processwise_energy_distribution!BJ$15:BJ$69)=0,"-",SUMIF(Processwise_energy_distribution!$B$15:$B$68,$B51,Processwise_energy_distribution!BJ$15:BJ$69))</f>
        <v>-</v>
      </c>
      <c r="BK51" s="432" t="str">
        <f>IFERROR(BP51*'Energy &amp; GHG'!$X$27,"-")</f>
        <v>-</v>
      </c>
      <c r="BL51" s="433" t="str">
        <f>IFERROR(BP51*'Energy &amp; GHG'!$Y$27,"-")</f>
        <v>-</v>
      </c>
      <c r="BM51" s="434" t="str">
        <f>IFERROR(BP51*'Energy &amp; GHG'!$Z$27,"-")</f>
        <v>-</v>
      </c>
      <c r="BN51" s="435" t="str">
        <f>IF(SUMIF(Processwise_energy_distribution!$B$15:$B$68,$B51,Processwise_energy_distribution!BN$15:BN$69)=0,"-",SUMIF(Processwise_energy_distribution!$B$15:$B$68,$B51,Processwise_energy_distribution!BN$15:BN$69))</f>
        <v>-</v>
      </c>
      <c r="BO51" s="435" t="str">
        <f>IF(SUMIF(Processwise_energy_distribution!$B$15:$B$68,$B51,Processwise_energy_distribution!BO$15:BO$69)=0,"-",SUMIF(Processwise_energy_distribution!$B$15:$B$68,$B51,Processwise_energy_distribution!BO$15:BO$69))</f>
        <v>-</v>
      </c>
      <c r="BP51" s="436" t="str">
        <f>IF(SUMIF(Processwise_energy_distribution!$B$15:$B$68,$B51,Processwise_energy_distribution!BP$15:BP$69)=0,"-",SUMIF(Processwise_energy_distribution!$B$15:$B$68,$B51,Processwise_energy_distribution!BP$15:BP$69))</f>
        <v>-</v>
      </c>
      <c r="BQ51" s="432" t="str">
        <f>IFERROR(BV51*'Energy &amp; GHG'!$X$28,"-")</f>
        <v>-</v>
      </c>
      <c r="BR51" s="433" t="str">
        <f>IFERROR(BV51*'Energy &amp; GHG'!$Y$28,"-")</f>
        <v>-</v>
      </c>
      <c r="BS51" s="434" t="str">
        <f>IFERROR(BV51*'Energy &amp; GHG'!$Z$28,"-")</f>
        <v>-</v>
      </c>
      <c r="BT51" s="435" t="str">
        <f>IF(SUMIF(Processwise_energy_distribution!$B$15:$B$68,$B51,Processwise_energy_distribution!BT$15:BT$69)=0,"-",SUMIF(Processwise_energy_distribution!$B$15:$B$68,$B51,Processwise_energy_distribution!BT$15:BT$69))</f>
        <v>-</v>
      </c>
      <c r="BU51" s="435" t="str">
        <f>IF(SUMIF(Processwise_energy_distribution!$B$15:$B$68,$B51,Processwise_energy_distribution!BU$15:BU$69)=0,"-",SUMIF(Processwise_energy_distribution!$B$15:$B$68,$B51,Processwise_energy_distribution!BU$15:BU$69))</f>
        <v>-</v>
      </c>
      <c r="BV51" s="436" t="str">
        <f>IF(SUMIF(Processwise_energy_distribution!$B$15:$B$68,$B51,Processwise_energy_distribution!BV$15:BV$69)=0,"-",SUMIF(Processwise_energy_distribution!$B$15:$B$68,$B51,Processwise_energy_distribution!BV$15:BV$69))</f>
        <v>-</v>
      </c>
      <c r="BW51" s="438" t="str">
        <f t="shared" ref="BW51:CA51" si="41">IF(SUM(C51,I51,O51,U51,AA51,AG51,AM51,AS51,AY51,BE51,BK51,BQ51)=0,"-",SUM(C51,I51,O51,U51,AA51,AG51,AM51,AS51,AY51,BE51,BK51,BQ51))</f>
        <v>-</v>
      </c>
      <c r="BX51" s="433" t="str">
        <f t="shared" si="41"/>
        <v>-</v>
      </c>
      <c r="BY51" s="434" t="str">
        <f t="shared" si="41"/>
        <v>-</v>
      </c>
      <c r="BZ51" s="439" t="str">
        <f t="shared" si="41"/>
        <v>-</v>
      </c>
      <c r="CA51" s="440" t="str">
        <f t="shared" si="41"/>
        <v>-</v>
      </c>
      <c r="CB51" s="441" t="str">
        <f t="shared" si="1"/>
        <v>-</v>
      </c>
      <c r="CC51" s="442" t="str">
        <f t="shared" si="2"/>
        <v>-</v>
      </c>
      <c r="CD51" s="443" t="str">
        <f t="shared" si="3"/>
        <v>-</v>
      </c>
      <c r="CE51" s="444" t="str">
        <f t="shared" si="4"/>
        <v>-</v>
      </c>
      <c r="CF51" s="445" t="str">
        <f t="shared" si="5"/>
        <v>-</v>
      </c>
      <c r="CG51" s="412"/>
      <c r="CH51" s="412"/>
      <c r="CI51" s="412"/>
      <c r="CJ51" s="412"/>
      <c r="CK51" s="412"/>
    </row>
    <row r="52" spans="1:89" ht="15">
      <c r="A52" s="1070">
        <v>38</v>
      </c>
      <c r="B52" s="1072"/>
      <c r="C52" s="432" t="str">
        <f>IFERROR(H52*'Energy &amp; GHG'!$X$17,"-")</f>
        <v>-</v>
      </c>
      <c r="D52" s="433" t="str">
        <f>IFERROR(H52*'Energy &amp; GHG'!$Y$17,"-")</f>
        <v>-</v>
      </c>
      <c r="E52" s="434" t="str">
        <f>IFERROR(H52*'Energy &amp; GHG'!$Z$17,"-")</f>
        <v>-</v>
      </c>
      <c r="F52" s="435" t="str">
        <f>IF(SUMIF(Processwise_energy_distribution!$B$15:$B$68,$B52,Processwise_energy_distribution!F$15:F$69)=0,"-",SUMIF(Processwise_energy_distribution!$B$15:$B$68,$B52,Processwise_energy_distribution!F$15:F$69))</f>
        <v>-</v>
      </c>
      <c r="G52" s="435" t="str">
        <f>IF(SUMIF(Processwise_energy_distribution!$B$15:$B$68,$B52,Processwise_energy_distribution!G$15:G$69)=0,"-",SUMIF(Processwise_energy_distribution!$B$15:$B$68,$B52,Processwise_energy_distribution!G$15:G$69))</f>
        <v>-</v>
      </c>
      <c r="H52" s="436" t="str">
        <f>IF(SUMIF(Processwise_energy_distribution!$B$15:$B$68,$B52,Processwise_energy_distribution!H$15:H$69)=0,"-",SUMIF(Processwise_energy_distribution!$B$15:$B$68,$B52,Processwise_energy_distribution!H$15:H$69))</f>
        <v>-</v>
      </c>
      <c r="I52" s="432" t="str">
        <f>IFERROR(N52*'Energy &amp; GHG'!$X$18,"-")</f>
        <v>-</v>
      </c>
      <c r="J52" s="433" t="str">
        <f>IFERROR(N52*'Energy &amp; GHG'!$Y$18,"-")</f>
        <v>-</v>
      </c>
      <c r="K52" s="434" t="str">
        <f>IFERROR(N52*'Energy &amp; GHG'!$Z$18,"-")</f>
        <v>-</v>
      </c>
      <c r="L52" s="435" t="str">
        <f>IF(SUMIF(Processwise_energy_distribution!$B$15:$B$68,$B52,Processwise_energy_distribution!L$15:L$69)=0,"-",SUMIF(Processwise_energy_distribution!$B$15:$B$68,$B52,Processwise_energy_distribution!L$15:L$69))</f>
        <v>-</v>
      </c>
      <c r="M52" s="435" t="str">
        <f>IF(SUMIF(Processwise_energy_distribution!$B$15:$B$68,$B52,Processwise_energy_distribution!M$15:M$69)=0,"-",SUMIF(Processwise_energy_distribution!$B$15:$B$68,$B52,Processwise_energy_distribution!M$15:M$69))</f>
        <v>-</v>
      </c>
      <c r="N52" s="436" t="str">
        <f>IF(SUMIF(Processwise_energy_distribution!$B$15:$B$68,$B52,Processwise_energy_distribution!N$15:N$69)=0,"-",SUMIF(Processwise_energy_distribution!$B$15:$B$68,$B52,Processwise_energy_distribution!N$15:N$69))</f>
        <v>-</v>
      </c>
      <c r="O52" s="432" t="str">
        <f>IFERROR(T52*'Energy &amp; GHG'!$X$19,"-")</f>
        <v>-</v>
      </c>
      <c r="P52" s="433" t="str">
        <f>IFERROR(T52*'Energy &amp; GHG'!$Y$19,"-")</f>
        <v>-</v>
      </c>
      <c r="Q52" s="434" t="str">
        <f>IFERROR(T52*'Energy &amp; GHG'!$Z$19,"-")</f>
        <v>-</v>
      </c>
      <c r="R52" s="435" t="str">
        <f>IF(SUMIF(Processwise_energy_distribution!$B$15:$B$68,$B52,Processwise_energy_distribution!R$15:R$69)=0,"-",SUMIF(Processwise_energy_distribution!$B$15:$B$68,$B52,Processwise_energy_distribution!R$15:R$69))</f>
        <v>-</v>
      </c>
      <c r="S52" s="435" t="str">
        <f>IF(SUMIF(Processwise_energy_distribution!$B$15:$B$68,$B52,Processwise_energy_distribution!S$15:S$69)=0,"-",SUMIF(Processwise_energy_distribution!$B$15:$B$68,$B52,Processwise_energy_distribution!S$15:S$69))</f>
        <v>-</v>
      </c>
      <c r="T52" s="436" t="str">
        <f>IF(SUMIF(Processwise_energy_distribution!$B$15:$B$68,$B52,Processwise_energy_distribution!T$15:T$69)=0,"-",SUMIF(Processwise_energy_distribution!$B$15:$B$68,$B52,Processwise_energy_distribution!T$15:T$69))</f>
        <v>-</v>
      </c>
      <c r="U52" s="432" t="str">
        <f>IFERROR(Z52*'Energy &amp; GHG'!$X$20,"-")</f>
        <v>-</v>
      </c>
      <c r="V52" s="433" t="str">
        <f>IFERROR(Z52*'Energy &amp; GHG'!$Y$20,"-")</f>
        <v>-</v>
      </c>
      <c r="W52" s="434" t="str">
        <f>IFERROR(Z52*'Energy &amp; GHG'!$Z$20,"-")</f>
        <v>-</v>
      </c>
      <c r="X52" s="435" t="str">
        <f>IF(SUMIF(Processwise_energy_distribution!$B$15:$B$68,$B52,Processwise_energy_distribution!X$15:X$69)=0,"-",SUMIF(Processwise_energy_distribution!$B$15:$B$68,$B52,Processwise_energy_distribution!X$15:X$69))</f>
        <v>-</v>
      </c>
      <c r="Y52" s="435" t="str">
        <f>IF(SUMIF(Processwise_energy_distribution!$B$15:$B$68,$B52,Processwise_energy_distribution!Y$15:Y$69)=0,"-",SUMIF(Processwise_energy_distribution!$B$15:$B$68,$B52,Processwise_energy_distribution!Y$15:Y$69))</f>
        <v>-</v>
      </c>
      <c r="Z52" s="436" t="str">
        <f>IF(SUMIF(Processwise_energy_distribution!$B$15:$B$68,$B52,Processwise_energy_distribution!Z$15:Z$69)=0,"-",SUMIF(Processwise_energy_distribution!$B$15:$B$68,$B52,Processwise_energy_distribution!Z$15:Z$69))</f>
        <v>-</v>
      </c>
      <c r="AA52" s="432" t="str">
        <f>IFERROR(AF52*'Energy &amp; GHG'!$X$21,"-")</f>
        <v>-</v>
      </c>
      <c r="AB52" s="433" t="str">
        <f>IFERROR(AF52*'Energy &amp; GHG'!$Y$21,"-")</f>
        <v>-</v>
      </c>
      <c r="AC52" s="434" t="str">
        <f>IFERROR(AF52*'Energy &amp; GHG'!$Z$21,"-")</f>
        <v>-</v>
      </c>
      <c r="AD52" s="435" t="str">
        <f>IF(SUMIF(Processwise_energy_distribution!$B$15:$B$68,$B52,Processwise_energy_distribution!AD$15:AD$69)=0,"-",SUMIF(Processwise_energy_distribution!$B$15:$B$68,$B52,Processwise_energy_distribution!AD$15:AD$69))</f>
        <v>-</v>
      </c>
      <c r="AE52" s="435" t="str">
        <f>IF(SUMIF(Processwise_energy_distribution!$B$15:$B$68,$B52,Processwise_energy_distribution!AE$15:AE$69)=0,"-",SUMIF(Processwise_energy_distribution!$B$15:$B$68,$B52,Processwise_energy_distribution!AE$15:AE$69))</f>
        <v>-</v>
      </c>
      <c r="AF52" s="436" t="str">
        <f>IF(SUMIF(Processwise_energy_distribution!$B$15:$B$68,$B52,Processwise_energy_distribution!AF$15:AF$69)=0,"-",SUMIF(Processwise_energy_distribution!$B$15:$B$68,$B52,Processwise_energy_distribution!AF$15:AF$69))</f>
        <v>-</v>
      </c>
      <c r="AG52" s="432" t="str">
        <f>IFERROR(AL52*'Energy &amp; GHG'!$X$22,"-")</f>
        <v>-</v>
      </c>
      <c r="AH52" s="433" t="str">
        <f>IFERROR(AL52*'Energy &amp; GHG'!$Y$22,"-")</f>
        <v>-</v>
      </c>
      <c r="AI52" s="434" t="str">
        <f>IFERROR(AL52*'Energy &amp; GHG'!$Z$22,"-")</f>
        <v>-</v>
      </c>
      <c r="AJ52" s="435" t="str">
        <f>IF(SUMIF(Processwise_energy_distribution!$B$15:$B$68,$B52,Processwise_energy_distribution!AJ$15:AJ$69)=0,"-",SUMIF(Processwise_energy_distribution!$B$15:$B$68,$B52,Processwise_energy_distribution!AJ$15:AJ$69))</f>
        <v>-</v>
      </c>
      <c r="AK52" s="435" t="str">
        <f>IF(SUMIF(Processwise_energy_distribution!$B$15:$B$68,$B52,Processwise_energy_distribution!AK$15:AK$69)=0,"-",SUMIF(Processwise_energy_distribution!$B$15:$B$68,$B52,Processwise_energy_distribution!AK$15:AK$69))</f>
        <v>-</v>
      </c>
      <c r="AL52" s="436" t="str">
        <f>IF(SUMIF(Processwise_energy_distribution!$B$15:$B$68,$B52,Processwise_energy_distribution!AL$15:AL$69)=0,"-",SUMIF(Processwise_energy_distribution!$B$15:$B$68,$B52,Processwise_energy_distribution!AL$15:AL$69))</f>
        <v>-</v>
      </c>
      <c r="AM52" s="432" t="str">
        <f>IFERROR(AR52*'Energy &amp; GHG'!$X$23,"-")</f>
        <v>-</v>
      </c>
      <c r="AN52" s="433" t="str">
        <f>IFERROR(AR52*'Energy &amp; GHG'!$Y$23,"-")</f>
        <v>-</v>
      </c>
      <c r="AO52" s="434" t="str">
        <f>IFERROR(AR52*'Energy &amp; GHG'!$Z$23,"-")</f>
        <v>-</v>
      </c>
      <c r="AP52" s="435" t="str">
        <f>IF(SUMIF(Processwise_energy_distribution!$B$15:$B$68,$B52,Processwise_energy_distribution!AP$15:AP$69)=0,"-",SUMIF(Processwise_energy_distribution!$B$15:$B$68,$B52,Processwise_energy_distribution!AP$15:AP$69))</f>
        <v>-</v>
      </c>
      <c r="AQ52" s="435" t="str">
        <f>IF(SUMIF(Processwise_energy_distribution!$B$15:$B$68,$B52,Processwise_energy_distribution!AQ$15:AQ$69)=0,"-",SUMIF(Processwise_energy_distribution!$B$15:$B$68,$B52,Processwise_energy_distribution!AQ$15:AQ$69))</f>
        <v>-</v>
      </c>
      <c r="AR52" s="436" t="str">
        <f>IF(SUMIF(Processwise_energy_distribution!$B$15:$B$68,$B52,Processwise_energy_distribution!AR$15:AR$69)=0,"-",SUMIF(Processwise_energy_distribution!$B$15:$B$68,$B52,Processwise_energy_distribution!AR$15:AR$69))</f>
        <v>-</v>
      </c>
      <c r="AS52" s="432" t="str">
        <f>IFERROR(AX52*'Energy &amp; GHG'!$X$24,"-")</f>
        <v>-</v>
      </c>
      <c r="AT52" s="433" t="str">
        <f>IFERROR(AX52*'Energy &amp; GHG'!$Y$24,"-")</f>
        <v>-</v>
      </c>
      <c r="AU52" s="434" t="str">
        <f>IFERROR(AX52*'Energy &amp; GHG'!$Z$24,"-")</f>
        <v>-</v>
      </c>
      <c r="AV52" s="435" t="str">
        <f>IF(SUMIF(Processwise_energy_distribution!$B$15:$B$68,$B52,Processwise_energy_distribution!AV$15:AV$69)=0,"-",SUMIF(Processwise_energy_distribution!$B$15:$B$68,$B52,Processwise_energy_distribution!AV$15:AV$69))</f>
        <v>-</v>
      </c>
      <c r="AW52" s="435" t="str">
        <f>IF(SUMIF(Processwise_energy_distribution!$B$15:$B$68,$B52,Processwise_energy_distribution!AW$15:AW$69)=0,"-",SUMIF(Processwise_energy_distribution!$B$15:$B$68,$B52,Processwise_energy_distribution!AW$15:AW$69))</f>
        <v>-</v>
      </c>
      <c r="AX52" s="436" t="str">
        <f>IF(SUMIF(Processwise_energy_distribution!$B$15:$B$68,$B52,Processwise_energy_distribution!AX$15:AX$69)=0,"-",SUMIF(Processwise_energy_distribution!$B$15:$B$68,$B52,Processwise_energy_distribution!AX$15:AX$69))</f>
        <v>-</v>
      </c>
      <c r="AY52" s="432" t="str">
        <f>IFERROR(BD52*'Energy &amp; GHG'!$X$25,"-")</f>
        <v>-</v>
      </c>
      <c r="AZ52" s="433" t="str">
        <f>IFERROR(BD52*'Energy &amp; GHG'!$Y$25,"-")</f>
        <v>-</v>
      </c>
      <c r="BA52" s="434" t="str">
        <f>IFERROR(BD52*'Energy &amp; GHG'!$Z$25,"-")</f>
        <v>-</v>
      </c>
      <c r="BB52" s="435" t="str">
        <f>IF(SUMIF(Processwise_energy_distribution!$B$15:$B$68,$B52,Processwise_energy_distribution!BB$15:BB$69)=0,"-",SUMIF(Processwise_energy_distribution!$B$15:$B$68,$B52,Processwise_energy_distribution!BB$15:BB$69))</f>
        <v>-</v>
      </c>
      <c r="BC52" s="435" t="str">
        <f>IF(SUMIF(Processwise_energy_distribution!$B$15:$B$68,$B52,Processwise_energy_distribution!BC$15:BC$69)=0,"-",SUMIF(Processwise_energy_distribution!$B$15:$B$68,$B52,Processwise_energy_distribution!BC$15:BC$69))</f>
        <v>-</v>
      </c>
      <c r="BD52" s="436" t="str">
        <f>IF(SUMIF(Processwise_energy_distribution!$B$15:$B$68,$B52,Processwise_energy_distribution!BD$15:BD$69)=0,"-",SUMIF(Processwise_energy_distribution!$B$15:$B$68,$B52,Processwise_energy_distribution!BD$15:BD$69))</f>
        <v>-</v>
      </c>
      <c r="BE52" s="432" t="str">
        <f>IFERROR(BJ52*'Energy &amp; GHG'!$X$26,"-")</f>
        <v>-</v>
      </c>
      <c r="BF52" s="433" t="str">
        <f>IFERROR(BJ52*'Energy &amp; GHG'!$Y$26,"-")</f>
        <v>-</v>
      </c>
      <c r="BG52" s="434" t="str">
        <f>IFERROR(BJ52*'Energy &amp; GHG'!$Z$26,"-")</f>
        <v>-</v>
      </c>
      <c r="BH52" s="435" t="str">
        <f>IF(SUMIF(Processwise_energy_distribution!$B$15:$B$68,$B52,Processwise_energy_distribution!BH$15:BH$69)=0,"-",SUMIF(Processwise_energy_distribution!$B$15:$B$68,$B52,Processwise_energy_distribution!BH$15:BH$69))</f>
        <v>-</v>
      </c>
      <c r="BI52" s="435" t="str">
        <f>IF(SUMIF(Processwise_energy_distribution!$B$15:$B$68,$B52,Processwise_energy_distribution!BI$15:BI$69)=0,"-",SUMIF(Processwise_energy_distribution!$B$15:$B$68,$B52,Processwise_energy_distribution!BI$15:BI$69))</f>
        <v>-</v>
      </c>
      <c r="BJ52" s="436" t="str">
        <f>IF(SUMIF(Processwise_energy_distribution!$B$15:$B$68,$B52,Processwise_energy_distribution!BJ$15:BJ$69)=0,"-",SUMIF(Processwise_energy_distribution!$B$15:$B$68,$B52,Processwise_energy_distribution!BJ$15:BJ$69))</f>
        <v>-</v>
      </c>
      <c r="BK52" s="432" t="str">
        <f>IFERROR(BP52*'Energy &amp; GHG'!$X$27,"-")</f>
        <v>-</v>
      </c>
      <c r="BL52" s="433" t="str">
        <f>IFERROR(BP52*'Energy &amp; GHG'!$Y$27,"-")</f>
        <v>-</v>
      </c>
      <c r="BM52" s="434" t="str">
        <f>IFERROR(BP52*'Energy &amp; GHG'!$Z$27,"-")</f>
        <v>-</v>
      </c>
      <c r="BN52" s="435" t="str">
        <f>IF(SUMIF(Processwise_energy_distribution!$B$15:$B$68,$B52,Processwise_energy_distribution!BN$15:BN$69)=0,"-",SUMIF(Processwise_energy_distribution!$B$15:$B$68,$B52,Processwise_energy_distribution!BN$15:BN$69))</f>
        <v>-</v>
      </c>
      <c r="BO52" s="435" t="str">
        <f>IF(SUMIF(Processwise_energy_distribution!$B$15:$B$68,$B52,Processwise_energy_distribution!BO$15:BO$69)=0,"-",SUMIF(Processwise_energy_distribution!$B$15:$B$68,$B52,Processwise_energy_distribution!BO$15:BO$69))</f>
        <v>-</v>
      </c>
      <c r="BP52" s="436" t="str">
        <f>IF(SUMIF(Processwise_energy_distribution!$B$15:$B$68,$B52,Processwise_energy_distribution!BP$15:BP$69)=0,"-",SUMIF(Processwise_energy_distribution!$B$15:$B$68,$B52,Processwise_energy_distribution!BP$15:BP$69))</f>
        <v>-</v>
      </c>
      <c r="BQ52" s="432" t="str">
        <f>IFERROR(BV52*'Energy &amp; GHG'!$X$28,"-")</f>
        <v>-</v>
      </c>
      <c r="BR52" s="433" t="str">
        <f>IFERROR(BV52*'Energy &amp; GHG'!$Y$28,"-")</f>
        <v>-</v>
      </c>
      <c r="BS52" s="434" t="str">
        <f>IFERROR(BV52*'Energy &amp; GHG'!$Z$28,"-")</f>
        <v>-</v>
      </c>
      <c r="BT52" s="435" t="str">
        <f>IF(SUMIF(Processwise_energy_distribution!$B$15:$B$68,$B52,Processwise_energy_distribution!BT$15:BT$69)=0,"-",SUMIF(Processwise_energy_distribution!$B$15:$B$68,$B52,Processwise_energy_distribution!BT$15:BT$69))</f>
        <v>-</v>
      </c>
      <c r="BU52" s="435" t="str">
        <f>IF(SUMIF(Processwise_energy_distribution!$B$15:$B$68,$B52,Processwise_energy_distribution!BU$15:BU$69)=0,"-",SUMIF(Processwise_energy_distribution!$B$15:$B$68,$B52,Processwise_energy_distribution!BU$15:BU$69))</f>
        <v>-</v>
      </c>
      <c r="BV52" s="436" t="str">
        <f>IF(SUMIF(Processwise_energy_distribution!$B$15:$B$68,$B52,Processwise_energy_distribution!BV$15:BV$69)=0,"-",SUMIF(Processwise_energy_distribution!$B$15:$B$68,$B52,Processwise_energy_distribution!BV$15:BV$69))</f>
        <v>-</v>
      </c>
      <c r="BW52" s="438" t="str">
        <f t="shared" ref="BW52:CA52" si="42">IF(SUM(C52,I52,O52,U52,AA52,AG52,AM52,AS52,AY52,BE52,BK52,BQ52)=0,"-",SUM(C52,I52,O52,U52,AA52,AG52,AM52,AS52,AY52,BE52,BK52,BQ52))</f>
        <v>-</v>
      </c>
      <c r="BX52" s="433" t="str">
        <f t="shared" si="42"/>
        <v>-</v>
      </c>
      <c r="BY52" s="434" t="str">
        <f t="shared" si="42"/>
        <v>-</v>
      </c>
      <c r="BZ52" s="439" t="str">
        <f t="shared" si="42"/>
        <v>-</v>
      </c>
      <c r="CA52" s="440" t="str">
        <f t="shared" si="42"/>
        <v>-</v>
      </c>
      <c r="CB52" s="441" t="str">
        <f t="shared" si="1"/>
        <v>-</v>
      </c>
      <c r="CC52" s="442" t="str">
        <f t="shared" si="2"/>
        <v>-</v>
      </c>
      <c r="CD52" s="443" t="str">
        <f t="shared" si="3"/>
        <v>-</v>
      </c>
      <c r="CE52" s="444" t="str">
        <f t="shared" si="4"/>
        <v>-</v>
      </c>
      <c r="CF52" s="445" t="str">
        <f t="shared" si="5"/>
        <v>-</v>
      </c>
      <c r="CG52" s="412"/>
      <c r="CH52" s="412"/>
      <c r="CI52" s="412"/>
      <c r="CJ52" s="412"/>
      <c r="CK52" s="412"/>
    </row>
    <row r="53" spans="1:89" ht="15">
      <c r="A53" s="1066">
        <v>39</v>
      </c>
      <c r="B53" s="1071"/>
      <c r="C53" s="455" t="str">
        <f>IFERROR(H53*'Energy &amp; GHG'!$X$17,"-")</f>
        <v>-</v>
      </c>
      <c r="D53" s="451" t="str">
        <f>IFERROR(H53*'Energy &amp; GHG'!$Y$17,"-")</f>
        <v>-</v>
      </c>
      <c r="E53" s="452" t="str">
        <f>IFERROR(H53*'Energy &amp; GHG'!$Z$17,"-")</f>
        <v>-</v>
      </c>
      <c r="F53" s="453" t="str">
        <f>IF(SUMIF(Processwise_energy_distribution!$B$15:$B$68,$B53,Processwise_energy_distribution!F$15:F$69)=0,"-",SUMIF(Processwise_energy_distribution!$B$15:$B$68,$B53,Processwise_energy_distribution!F$15:F$69))</f>
        <v>-</v>
      </c>
      <c r="G53" s="453" t="str">
        <f>IF(SUMIF(Processwise_energy_distribution!$B$15:$B$68,$B53,Processwise_energy_distribution!G$15:G$69)=0,"-",SUMIF(Processwise_energy_distribution!$B$15:$B$68,$B53,Processwise_energy_distribution!G$15:G$69))</f>
        <v>-</v>
      </c>
      <c r="H53" s="454" t="str">
        <f>IF(SUMIF(Processwise_energy_distribution!$B$15:$B$68,$B53,Processwise_energy_distribution!H$15:H$69)=0,"-",SUMIF(Processwise_energy_distribution!$B$15:$B$68,$B53,Processwise_energy_distribution!H$15:H$69))</f>
        <v>-</v>
      </c>
      <c r="I53" s="455" t="str">
        <f>IFERROR(N53*'Energy &amp; GHG'!$X$18,"-")</f>
        <v>-</v>
      </c>
      <c r="J53" s="451" t="str">
        <f>IFERROR(N53*'Energy &amp; GHG'!$Y$18,"-")</f>
        <v>-</v>
      </c>
      <c r="K53" s="452" t="str">
        <f>IFERROR(N53*'Energy &amp; GHG'!$Z$18,"-")</f>
        <v>-</v>
      </c>
      <c r="L53" s="453" t="str">
        <f>IF(SUMIF(Processwise_energy_distribution!$B$15:$B$68,$B53,Processwise_energy_distribution!L$15:L$69)=0,"-",SUMIF(Processwise_energy_distribution!$B$15:$B$68,$B53,Processwise_energy_distribution!L$15:L$69))</f>
        <v>-</v>
      </c>
      <c r="M53" s="453" t="str">
        <f>IF(SUMIF(Processwise_energy_distribution!$B$15:$B$68,$B53,Processwise_energy_distribution!M$15:M$69)=0,"-",SUMIF(Processwise_energy_distribution!$B$15:$B$68,$B53,Processwise_energy_distribution!M$15:M$69))</f>
        <v>-</v>
      </c>
      <c r="N53" s="454" t="str">
        <f>IF(SUMIF(Processwise_energy_distribution!$B$15:$B$68,$B53,Processwise_energy_distribution!N$15:N$69)=0,"-",SUMIF(Processwise_energy_distribution!$B$15:$B$68,$B53,Processwise_energy_distribution!N$15:N$69))</f>
        <v>-</v>
      </c>
      <c r="O53" s="455" t="str">
        <f>IFERROR(T53*'Energy &amp; GHG'!$X$19,"-")</f>
        <v>-</v>
      </c>
      <c r="P53" s="451" t="str">
        <f>IFERROR(T53*'Energy &amp; GHG'!$Y$19,"-")</f>
        <v>-</v>
      </c>
      <c r="Q53" s="452" t="str">
        <f>IFERROR(T53*'Energy &amp; GHG'!$Z$19,"-")</f>
        <v>-</v>
      </c>
      <c r="R53" s="453" t="str">
        <f>IF(SUMIF(Processwise_energy_distribution!$B$15:$B$68,$B53,Processwise_energy_distribution!R$15:R$69)=0,"-",SUMIF(Processwise_energy_distribution!$B$15:$B$68,$B53,Processwise_energy_distribution!R$15:R$69))</f>
        <v>-</v>
      </c>
      <c r="S53" s="453" t="str">
        <f>IF(SUMIF(Processwise_energy_distribution!$B$15:$B$68,$B53,Processwise_energy_distribution!S$15:S$69)=0,"-",SUMIF(Processwise_energy_distribution!$B$15:$B$68,$B53,Processwise_energy_distribution!S$15:S$69))</f>
        <v>-</v>
      </c>
      <c r="T53" s="454" t="str">
        <f>IF(SUMIF(Processwise_energy_distribution!$B$15:$B$68,$B53,Processwise_energy_distribution!T$15:T$69)=0,"-",SUMIF(Processwise_energy_distribution!$B$15:$B$68,$B53,Processwise_energy_distribution!T$15:T$69))</f>
        <v>-</v>
      </c>
      <c r="U53" s="455" t="str">
        <f>IFERROR(Z53*'Energy &amp; GHG'!$X$20,"-")</f>
        <v>-</v>
      </c>
      <c r="V53" s="451" t="str">
        <f>IFERROR(Z53*'Energy &amp; GHG'!$Y$20,"-")</f>
        <v>-</v>
      </c>
      <c r="W53" s="452" t="str">
        <f>IFERROR(Z53*'Energy &amp; GHG'!$Z$20,"-")</f>
        <v>-</v>
      </c>
      <c r="X53" s="453" t="str">
        <f>IF(SUMIF(Processwise_energy_distribution!$B$15:$B$68,$B53,Processwise_energy_distribution!X$15:X$69)=0,"-",SUMIF(Processwise_energy_distribution!$B$15:$B$68,$B53,Processwise_energy_distribution!X$15:X$69))</f>
        <v>-</v>
      </c>
      <c r="Y53" s="453" t="str">
        <f>IF(SUMIF(Processwise_energy_distribution!$B$15:$B$68,$B53,Processwise_energy_distribution!Y$15:Y$69)=0,"-",SUMIF(Processwise_energy_distribution!$B$15:$B$68,$B53,Processwise_energy_distribution!Y$15:Y$69))</f>
        <v>-</v>
      </c>
      <c r="Z53" s="454" t="str">
        <f>IF(SUMIF(Processwise_energy_distribution!$B$15:$B$68,$B53,Processwise_energy_distribution!Z$15:Z$69)=0,"-",SUMIF(Processwise_energy_distribution!$B$15:$B$68,$B53,Processwise_energy_distribution!Z$15:Z$69))</f>
        <v>-</v>
      </c>
      <c r="AA53" s="455" t="str">
        <f>IFERROR(AF53*'Energy &amp; GHG'!$X$21,"-")</f>
        <v>-</v>
      </c>
      <c r="AB53" s="451" t="str">
        <f>IFERROR(AF53*'Energy &amp; GHG'!$Y$21,"-")</f>
        <v>-</v>
      </c>
      <c r="AC53" s="452" t="str">
        <f>IFERROR(AF53*'Energy &amp; GHG'!$Z$21,"-")</f>
        <v>-</v>
      </c>
      <c r="AD53" s="453" t="str">
        <f>IF(SUMIF(Processwise_energy_distribution!$B$15:$B$68,$B53,Processwise_energy_distribution!AD$15:AD$69)=0,"-",SUMIF(Processwise_energy_distribution!$B$15:$B$68,$B53,Processwise_energy_distribution!AD$15:AD$69))</f>
        <v>-</v>
      </c>
      <c r="AE53" s="453" t="str">
        <f>IF(SUMIF(Processwise_energy_distribution!$B$15:$B$68,$B53,Processwise_energy_distribution!AE$15:AE$69)=0,"-",SUMIF(Processwise_energy_distribution!$B$15:$B$68,$B53,Processwise_energy_distribution!AE$15:AE$69))</f>
        <v>-</v>
      </c>
      <c r="AF53" s="454" t="str">
        <f>IF(SUMIF(Processwise_energy_distribution!$B$15:$B$68,$B53,Processwise_energy_distribution!AF$15:AF$69)=0,"-",SUMIF(Processwise_energy_distribution!$B$15:$B$68,$B53,Processwise_energy_distribution!AF$15:AF$69))</f>
        <v>-</v>
      </c>
      <c r="AG53" s="455" t="str">
        <f>IFERROR(AL53*'Energy &amp; GHG'!$X$22,"-")</f>
        <v>-</v>
      </c>
      <c r="AH53" s="451" t="str">
        <f>IFERROR(AL53*'Energy &amp; GHG'!$Y$22,"-")</f>
        <v>-</v>
      </c>
      <c r="AI53" s="452" t="str">
        <f>IFERROR(AL53*'Energy &amp; GHG'!$Z$22,"-")</f>
        <v>-</v>
      </c>
      <c r="AJ53" s="453" t="str">
        <f>IF(SUMIF(Processwise_energy_distribution!$B$15:$B$68,$B53,Processwise_energy_distribution!AJ$15:AJ$69)=0,"-",SUMIF(Processwise_energy_distribution!$B$15:$B$68,$B53,Processwise_energy_distribution!AJ$15:AJ$69))</f>
        <v>-</v>
      </c>
      <c r="AK53" s="453" t="str">
        <f>IF(SUMIF(Processwise_energy_distribution!$B$15:$B$68,$B53,Processwise_energy_distribution!AK$15:AK$69)=0,"-",SUMIF(Processwise_energy_distribution!$B$15:$B$68,$B53,Processwise_energy_distribution!AK$15:AK$69))</f>
        <v>-</v>
      </c>
      <c r="AL53" s="454" t="str">
        <f>IF(SUMIF(Processwise_energy_distribution!$B$15:$B$68,$B53,Processwise_energy_distribution!AL$15:AL$69)=0,"-",SUMIF(Processwise_energy_distribution!$B$15:$B$68,$B53,Processwise_energy_distribution!AL$15:AL$69))</f>
        <v>-</v>
      </c>
      <c r="AM53" s="455" t="str">
        <f>IFERROR(AR53*'Energy &amp; GHG'!$X$23,"-")</f>
        <v>-</v>
      </c>
      <c r="AN53" s="451" t="str">
        <f>IFERROR(AR53*'Energy &amp; GHG'!$Y$23,"-")</f>
        <v>-</v>
      </c>
      <c r="AO53" s="452" t="str">
        <f>IFERROR(AR53*'Energy &amp; GHG'!$Z$23,"-")</f>
        <v>-</v>
      </c>
      <c r="AP53" s="453" t="str">
        <f>IF(SUMIF(Processwise_energy_distribution!$B$15:$B$68,$B53,Processwise_energy_distribution!AP$15:AP$69)=0,"-",SUMIF(Processwise_energy_distribution!$B$15:$B$68,$B53,Processwise_energy_distribution!AP$15:AP$69))</f>
        <v>-</v>
      </c>
      <c r="AQ53" s="453" t="str">
        <f>IF(SUMIF(Processwise_energy_distribution!$B$15:$B$68,$B53,Processwise_energy_distribution!AQ$15:AQ$69)=0,"-",SUMIF(Processwise_energy_distribution!$B$15:$B$68,$B53,Processwise_energy_distribution!AQ$15:AQ$69))</f>
        <v>-</v>
      </c>
      <c r="AR53" s="454" t="str">
        <f>IF(SUMIF(Processwise_energy_distribution!$B$15:$B$68,$B53,Processwise_energy_distribution!AR$15:AR$69)=0,"-",SUMIF(Processwise_energy_distribution!$B$15:$B$68,$B53,Processwise_energy_distribution!AR$15:AR$69))</f>
        <v>-</v>
      </c>
      <c r="AS53" s="455" t="str">
        <f>IFERROR(AX53*'Energy &amp; GHG'!$X$24,"-")</f>
        <v>-</v>
      </c>
      <c r="AT53" s="451" t="str">
        <f>IFERROR(AX53*'Energy &amp; GHG'!$Y$24,"-")</f>
        <v>-</v>
      </c>
      <c r="AU53" s="452" t="str">
        <f>IFERROR(AX53*'Energy &amp; GHG'!$Z$24,"-")</f>
        <v>-</v>
      </c>
      <c r="AV53" s="453" t="str">
        <f>IF(SUMIF(Processwise_energy_distribution!$B$15:$B$68,$B53,Processwise_energy_distribution!AV$15:AV$69)=0,"-",SUMIF(Processwise_energy_distribution!$B$15:$B$68,$B53,Processwise_energy_distribution!AV$15:AV$69))</f>
        <v>-</v>
      </c>
      <c r="AW53" s="453" t="str">
        <f>IF(SUMIF(Processwise_energy_distribution!$B$15:$B$68,$B53,Processwise_energy_distribution!AW$15:AW$69)=0,"-",SUMIF(Processwise_energy_distribution!$B$15:$B$68,$B53,Processwise_energy_distribution!AW$15:AW$69))</f>
        <v>-</v>
      </c>
      <c r="AX53" s="454" t="str">
        <f>IF(SUMIF(Processwise_energy_distribution!$B$15:$B$68,$B53,Processwise_energy_distribution!AX$15:AX$69)=0,"-",SUMIF(Processwise_energy_distribution!$B$15:$B$68,$B53,Processwise_energy_distribution!AX$15:AX$69))</f>
        <v>-</v>
      </c>
      <c r="AY53" s="455" t="str">
        <f>IFERROR(BD53*'Energy &amp; GHG'!$X$25,"-")</f>
        <v>-</v>
      </c>
      <c r="AZ53" s="451" t="str">
        <f>IFERROR(BD53*'Energy &amp; GHG'!$Y$25,"-")</f>
        <v>-</v>
      </c>
      <c r="BA53" s="452" t="str">
        <f>IFERROR(BD53*'Energy &amp; GHG'!$Z$25,"-")</f>
        <v>-</v>
      </c>
      <c r="BB53" s="453" t="str">
        <f>IF(SUMIF(Processwise_energy_distribution!$B$15:$B$68,$B53,Processwise_energy_distribution!BB$15:BB$69)=0,"-",SUMIF(Processwise_energy_distribution!$B$15:$B$68,$B53,Processwise_energy_distribution!BB$15:BB$69))</f>
        <v>-</v>
      </c>
      <c r="BC53" s="453" t="str">
        <f>IF(SUMIF(Processwise_energy_distribution!$B$15:$B$68,$B53,Processwise_energy_distribution!BC$15:BC$69)=0,"-",SUMIF(Processwise_energy_distribution!$B$15:$B$68,$B53,Processwise_energy_distribution!BC$15:BC$69))</f>
        <v>-</v>
      </c>
      <c r="BD53" s="454" t="str">
        <f>IF(SUMIF(Processwise_energy_distribution!$B$15:$B$68,$B53,Processwise_energy_distribution!BD$15:BD$69)=0,"-",SUMIF(Processwise_energy_distribution!$B$15:$B$68,$B53,Processwise_energy_distribution!BD$15:BD$69))</f>
        <v>-</v>
      </c>
      <c r="BE53" s="455" t="str">
        <f>IFERROR(BJ53*'Energy &amp; GHG'!$X$26,"-")</f>
        <v>-</v>
      </c>
      <c r="BF53" s="451" t="str">
        <f>IFERROR(BJ53*'Energy &amp; GHG'!$Y$26,"-")</f>
        <v>-</v>
      </c>
      <c r="BG53" s="452" t="str">
        <f>IFERROR(BJ53*'Energy &amp; GHG'!$Z$26,"-")</f>
        <v>-</v>
      </c>
      <c r="BH53" s="453" t="str">
        <f>IF(SUMIF(Processwise_energy_distribution!$B$15:$B$68,$B53,Processwise_energy_distribution!BH$15:BH$69)=0,"-",SUMIF(Processwise_energy_distribution!$B$15:$B$68,$B53,Processwise_energy_distribution!BH$15:BH$69))</f>
        <v>-</v>
      </c>
      <c r="BI53" s="453" t="str">
        <f>IF(SUMIF(Processwise_energy_distribution!$B$15:$B$68,$B53,Processwise_energy_distribution!BI$15:BI$69)=0,"-",SUMIF(Processwise_energy_distribution!$B$15:$B$68,$B53,Processwise_energy_distribution!BI$15:BI$69))</f>
        <v>-</v>
      </c>
      <c r="BJ53" s="454" t="str">
        <f>IF(SUMIF(Processwise_energy_distribution!$B$15:$B$68,$B53,Processwise_energy_distribution!BJ$15:BJ$69)=0,"-",SUMIF(Processwise_energy_distribution!$B$15:$B$68,$B53,Processwise_energy_distribution!BJ$15:BJ$69))</f>
        <v>-</v>
      </c>
      <c r="BK53" s="455" t="str">
        <f>IFERROR(BP53*'Energy &amp; GHG'!$X$27,"-")</f>
        <v>-</v>
      </c>
      <c r="BL53" s="451" t="str">
        <f>IFERROR(BP53*'Energy &amp; GHG'!$Y$27,"-")</f>
        <v>-</v>
      </c>
      <c r="BM53" s="452" t="str">
        <f>IFERROR(BP53*'Energy &amp; GHG'!$Z$27,"-")</f>
        <v>-</v>
      </c>
      <c r="BN53" s="453" t="str">
        <f>IF(SUMIF(Processwise_energy_distribution!$B$15:$B$68,$B53,Processwise_energy_distribution!BN$15:BN$69)=0,"-",SUMIF(Processwise_energy_distribution!$B$15:$B$68,$B53,Processwise_energy_distribution!BN$15:BN$69))</f>
        <v>-</v>
      </c>
      <c r="BO53" s="453" t="str">
        <f>IF(SUMIF(Processwise_energy_distribution!$B$15:$B$68,$B53,Processwise_energy_distribution!BO$15:BO$69)=0,"-",SUMIF(Processwise_energy_distribution!$B$15:$B$68,$B53,Processwise_energy_distribution!BO$15:BO$69))</f>
        <v>-</v>
      </c>
      <c r="BP53" s="454" t="str">
        <f>IF(SUMIF(Processwise_energy_distribution!$B$15:$B$68,$B53,Processwise_energy_distribution!BP$15:BP$69)=0,"-",SUMIF(Processwise_energy_distribution!$B$15:$B$68,$B53,Processwise_energy_distribution!BP$15:BP$69))</f>
        <v>-</v>
      </c>
      <c r="BQ53" s="455" t="str">
        <f>IFERROR(BV53*'Energy &amp; GHG'!$X$28,"-")</f>
        <v>-</v>
      </c>
      <c r="BR53" s="451" t="str">
        <f>IFERROR(BV53*'Energy &amp; GHG'!$Y$28,"-")</f>
        <v>-</v>
      </c>
      <c r="BS53" s="452" t="str">
        <f>IFERROR(BV53*'Energy &amp; GHG'!$Z$28,"-")</f>
        <v>-</v>
      </c>
      <c r="BT53" s="453" t="str">
        <f>IF(SUMIF(Processwise_energy_distribution!$B$15:$B$68,$B53,Processwise_energy_distribution!BT$15:BT$69)=0,"-",SUMIF(Processwise_energy_distribution!$B$15:$B$68,$B53,Processwise_energy_distribution!BT$15:BT$69))</f>
        <v>-</v>
      </c>
      <c r="BU53" s="453" t="str">
        <f>IF(SUMIF(Processwise_energy_distribution!$B$15:$B$68,$B53,Processwise_energy_distribution!BU$15:BU$69)=0,"-",SUMIF(Processwise_energy_distribution!$B$15:$B$68,$B53,Processwise_energy_distribution!BU$15:BU$69))</f>
        <v>-</v>
      </c>
      <c r="BV53" s="454" t="str">
        <f>IF(SUMIF(Processwise_energy_distribution!$B$15:$B$68,$B53,Processwise_energy_distribution!BV$15:BV$69)=0,"-",SUMIF(Processwise_energy_distribution!$B$15:$B$68,$B53,Processwise_energy_distribution!BV$15:BV$69))</f>
        <v>-</v>
      </c>
      <c r="BW53" s="438" t="str">
        <f t="shared" ref="BW53:CA53" si="43">IF(SUM(C53,I53,O53,U53,AA53,AG53,AM53,AS53,AY53,BE53,BK53,BQ53)=0,"-",SUM(C53,I53,O53,U53,AA53,AG53,AM53,AS53,AY53,BE53,BK53,BQ53))</f>
        <v>-</v>
      </c>
      <c r="BX53" s="433" t="str">
        <f t="shared" si="43"/>
        <v>-</v>
      </c>
      <c r="BY53" s="434" t="str">
        <f t="shared" si="43"/>
        <v>-</v>
      </c>
      <c r="BZ53" s="439" t="str">
        <f t="shared" si="43"/>
        <v>-</v>
      </c>
      <c r="CA53" s="440" t="str">
        <f t="shared" si="43"/>
        <v>-</v>
      </c>
      <c r="CB53" s="441" t="str">
        <f t="shared" si="1"/>
        <v>-</v>
      </c>
      <c r="CC53" s="442" t="str">
        <f t="shared" si="2"/>
        <v>-</v>
      </c>
      <c r="CD53" s="443" t="str">
        <f t="shared" si="3"/>
        <v>-</v>
      </c>
      <c r="CE53" s="444" t="str">
        <f t="shared" si="4"/>
        <v>-</v>
      </c>
      <c r="CF53" s="445" t="str">
        <f t="shared" si="5"/>
        <v>-</v>
      </c>
      <c r="CG53" s="412"/>
      <c r="CH53" s="412"/>
      <c r="CI53" s="412"/>
      <c r="CJ53" s="412"/>
      <c r="CK53" s="412"/>
    </row>
    <row r="54" spans="1:89" ht="18">
      <c r="A54" s="1595" t="s">
        <v>33</v>
      </c>
      <c r="B54" s="1513"/>
      <c r="C54" s="457">
        <f t="shared" ref="C54:Y54" si="44">IF(SUM(C15:C53)=0,"-",SUM(C15:C53))</f>
        <v>1246.3925629204141</v>
      </c>
      <c r="D54" s="458">
        <f t="shared" si="44"/>
        <v>232066.42481041991</v>
      </c>
      <c r="E54" s="459">
        <f t="shared" si="44"/>
        <v>2273.1826266596136</v>
      </c>
      <c r="F54" s="460">
        <f t="shared" si="44"/>
        <v>199065</v>
      </c>
      <c r="G54" s="460" t="str">
        <f t="shared" si="44"/>
        <v>-</v>
      </c>
      <c r="H54" s="462">
        <f t="shared" si="44"/>
        <v>235586</v>
      </c>
      <c r="I54" s="457">
        <f t="shared" si="44"/>
        <v>7630.2057864232575</v>
      </c>
      <c r="J54" s="458">
        <f t="shared" si="44"/>
        <v>216666.05181031048</v>
      </c>
      <c r="K54" s="459">
        <f t="shared" si="44"/>
        <v>1520.7424032663025</v>
      </c>
      <c r="L54" s="460">
        <f t="shared" si="44"/>
        <v>245312.5</v>
      </c>
      <c r="M54" s="460" t="str">
        <f t="shared" si="44"/>
        <v>-</v>
      </c>
      <c r="N54" s="462">
        <f t="shared" si="44"/>
        <v>225817</v>
      </c>
      <c r="O54" s="457">
        <f t="shared" si="44"/>
        <v>1753.1715232566341</v>
      </c>
      <c r="P54" s="458">
        <f t="shared" si="44"/>
        <v>264111.02007662121</v>
      </c>
      <c r="Q54" s="459">
        <f t="shared" si="44"/>
        <v>1299.8084001222178</v>
      </c>
      <c r="R54" s="460">
        <f t="shared" si="44"/>
        <v>215595</v>
      </c>
      <c r="S54" s="460" t="str">
        <f t="shared" si="44"/>
        <v>-</v>
      </c>
      <c r="T54" s="462">
        <f t="shared" si="44"/>
        <v>267164</v>
      </c>
      <c r="U54" s="457">
        <f t="shared" si="44"/>
        <v>22094.347681793603</v>
      </c>
      <c r="V54" s="458">
        <f t="shared" si="44"/>
        <v>224750.73811396825</v>
      </c>
      <c r="W54" s="459">
        <f t="shared" si="44"/>
        <v>1944.9142042381632</v>
      </c>
      <c r="X54" s="460">
        <f t="shared" si="44"/>
        <v>225687.5</v>
      </c>
      <c r="Y54" s="460" t="str">
        <f t="shared" si="44"/>
        <v>-</v>
      </c>
      <c r="Z54" s="462"/>
      <c r="AA54" s="457">
        <f t="shared" ref="AA54:CF54" si="45">IF(SUM(AA15:AA53)=0,"-",SUM(AA15:AA53))</f>
        <v>21562.011127275746</v>
      </c>
      <c r="AB54" s="458">
        <f t="shared" si="45"/>
        <v>281796.00948956696</v>
      </c>
      <c r="AC54" s="459">
        <f t="shared" si="45"/>
        <v>5102.9793831573697</v>
      </c>
      <c r="AD54" s="460">
        <f t="shared" si="45"/>
        <v>257551</v>
      </c>
      <c r="AE54" s="460" t="str">
        <f t="shared" si="45"/>
        <v>-</v>
      </c>
      <c r="AF54" s="462">
        <f t="shared" si="45"/>
        <v>308461</v>
      </c>
      <c r="AG54" s="457">
        <f t="shared" si="45"/>
        <v>16700.107303565248</v>
      </c>
      <c r="AH54" s="458">
        <f t="shared" si="45"/>
        <v>276169.08965039812</v>
      </c>
      <c r="AI54" s="459">
        <f t="shared" si="45"/>
        <v>7498.8030460366908</v>
      </c>
      <c r="AJ54" s="460">
        <f t="shared" si="45"/>
        <v>273860</v>
      </c>
      <c r="AK54" s="460" t="str">
        <f t="shared" si="45"/>
        <v>-</v>
      </c>
      <c r="AL54" s="462">
        <f t="shared" si="45"/>
        <v>300368</v>
      </c>
      <c r="AM54" s="457">
        <f t="shared" si="45"/>
        <v>27368.280608380417</v>
      </c>
      <c r="AN54" s="458">
        <f t="shared" si="45"/>
        <v>281885.75993681268</v>
      </c>
      <c r="AO54" s="459">
        <f t="shared" si="45"/>
        <v>5851.9594548068935</v>
      </c>
      <c r="AP54" s="460">
        <f t="shared" si="45"/>
        <v>288203</v>
      </c>
      <c r="AQ54" s="460" t="str">
        <f t="shared" si="45"/>
        <v>-</v>
      </c>
      <c r="AR54" s="462">
        <f t="shared" si="45"/>
        <v>315106</v>
      </c>
      <c r="AS54" s="457">
        <f t="shared" si="45"/>
        <v>6942.5972807017552</v>
      </c>
      <c r="AT54" s="458">
        <f t="shared" si="45"/>
        <v>290064.5050584795</v>
      </c>
      <c r="AU54" s="459">
        <f t="shared" si="45"/>
        <v>10866.897660818711</v>
      </c>
      <c r="AV54" s="460">
        <f t="shared" si="45"/>
        <v>222765</v>
      </c>
      <c r="AW54" s="460" t="str">
        <f t="shared" si="45"/>
        <v>-</v>
      </c>
      <c r="AX54" s="462">
        <f t="shared" si="45"/>
        <v>307874</v>
      </c>
      <c r="AY54" s="457" t="str">
        <f t="shared" si="45"/>
        <v>-</v>
      </c>
      <c r="AZ54" s="458" t="str">
        <f t="shared" si="45"/>
        <v>-</v>
      </c>
      <c r="BA54" s="459" t="str">
        <f t="shared" si="45"/>
        <v>-</v>
      </c>
      <c r="BB54" s="460" t="str">
        <f t="shared" si="45"/>
        <v>-</v>
      </c>
      <c r="BC54" s="460" t="str">
        <f t="shared" si="45"/>
        <v>-</v>
      </c>
      <c r="BD54" s="462" t="str">
        <f t="shared" si="45"/>
        <v>-</v>
      </c>
      <c r="BE54" s="457" t="str">
        <f t="shared" si="45"/>
        <v>-</v>
      </c>
      <c r="BF54" s="458" t="str">
        <f t="shared" si="45"/>
        <v>-</v>
      </c>
      <c r="BG54" s="459" t="str">
        <f t="shared" si="45"/>
        <v>-</v>
      </c>
      <c r="BH54" s="460" t="str">
        <f t="shared" si="45"/>
        <v>-</v>
      </c>
      <c r="BI54" s="460" t="str">
        <f t="shared" si="45"/>
        <v>-</v>
      </c>
      <c r="BJ54" s="462" t="str">
        <f t="shared" si="45"/>
        <v>-</v>
      </c>
      <c r="BK54" s="457" t="str">
        <f t="shared" si="45"/>
        <v>-</v>
      </c>
      <c r="BL54" s="458" t="str">
        <f t="shared" si="45"/>
        <v>-</v>
      </c>
      <c r="BM54" s="459" t="str">
        <f t="shared" si="45"/>
        <v>-</v>
      </c>
      <c r="BN54" s="460" t="str">
        <f t="shared" si="45"/>
        <v>-</v>
      </c>
      <c r="BO54" s="460" t="str">
        <f t="shared" si="45"/>
        <v>-</v>
      </c>
      <c r="BP54" s="462" t="str">
        <f t="shared" si="45"/>
        <v>-</v>
      </c>
      <c r="BQ54" s="457" t="str">
        <f t="shared" si="45"/>
        <v>-</v>
      </c>
      <c r="BR54" s="458" t="str">
        <f t="shared" si="45"/>
        <v>-</v>
      </c>
      <c r="BS54" s="459" t="str">
        <f t="shared" si="45"/>
        <v>-</v>
      </c>
      <c r="BT54" s="460" t="str">
        <f t="shared" si="45"/>
        <v>-</v>
      </c>
      <c r="BU54" s="460" t="str">
        <f t="shared" si="45"/>
        <v>-</v>
      </c>
      <c r="BV54" s="462" t="str">
        <f t="shared" si="45"/>
        <v>-</v>
      </c>
      <c r="BW54" s="464">
        <f t="shared" si="45"/>
        <v>105297.11387431707</v>
      </c>
      <c r="BX54" s="465">
        <f t="shared" si="45"/>
        <v>2067509.5989465767</v>
      </c>
      <c r="BY54" s="465">
        <f t="shared" si="45"/>
        <v>36359.287179105966</v>
      </c>
      <c r="BZ54" s="465">
        <f t="shared" si="45"/>
        <v>1928039</v>
      </c>
      <c r="CA54" s="466" t="str">
        <f t="shared" si="45"/>
        <v>-</v>
      </c>
      <c r="CB54" s="467">
        <f t="shared" si="45"/>
        <v>1.0000000000000002</v>
      </c>
      <c r="CC54" s="468">
        <f t="shared" si="45"/>
        <v>1.0000000000000002</v>
      </c>
      <c r="CD54" s="468">
        <f t="shared" si="45"/>
        <v>1</v>
      </c>
      <c r="CE54" s="468">
        <f t="shared" si="45"/>
        <v>1</v>
      </c>
      <c r="CF54" s="469" t="str">
        <f t="shared" si="45"/>
        <v>-</v>
      </c>
      <c r="CG54" s="470"/>
      <c r="CH54" s="470"/>
      <c r="CI54" s="470"/>
      <c r="CJ54" s="470"/>
      <c r="CK54" s="470"/>
    </row>
    <row r="55" spans="1:89">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row>
    <row r="56" spans="1:89">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row>
    <row r="57" spans="1:89">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row>
    <row r="58" spans="1:89">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row>
    <row r="59" spans="1:89">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row>
    <row r="60" spans="1:89">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row>
    <row r="61" spans="1:89">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row>
    <row r="62" spans="1:89">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row>
    <row r="63" spans="1:89">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row>
    <row r="64" spans="1:89">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row>
    <row r="65" spans="1:89">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row>
    <row r="66" spans="1:89">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row>
    <row r="67" spans="1:89">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row>
    <row r="68" spans="1:89">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row>
    <row r="69" spans="1:89">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row>
    <row r="70" spans="1:89">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row>
    <row r="71" spans="1:89">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row>
    <row r="72" spans="1:89">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row>
    <row r="73" spans="1:89">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row>
    <row r="74" spans="1:89">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row>
    <row r="75" spans="1:89">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row>
    <row r="76" spans="1:89">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row>
    <row r="77" spans="1:89">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row>
    <row r="78" spans="1:89">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row>
    <row r="79" spans="1:89">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row>
    <row r="80" spans="1:89">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row>
    <row r="81" spans="1:89">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row>
    <row r="82" spans="1:89">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row>
    <row r="83" spans="1:89">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row>
    <row r="84" spans="1:89">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row>
    <row r="85" spans="1:89">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row>
    <row r="86" spans="1:89">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row>
    <row r="87" spans="1:89">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row>
    <row r="88" spans="1:89">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row>
    <row r="89" spans="1:89">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row>
    <row r="90" spans="1:89">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row>
    <row r="91" spans="1:89">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row>
    <row r="92" spans="1:89">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row>
    <row r="93" spans="1:89">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row>
    <row r="94" spans="1:89">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row>
    <row r="95" spans="1:89">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row>
    <row r="96" spans="1:89">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row>
    <row r="97" spans="1:89">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row>
    <row r="98" spans="1:89">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row>
    <row r="99" spans="1:89">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row>
    <row r="100" spans="1:89">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row>
    <row r="101" spans="1:89">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row>
    <row r="102" spans="1:89">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row>
    <row r="103" spans="1:89">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row>
    <row r="104" spans="1:89">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row>
    <row r="105" spans="1:89">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row>
    <row r="106" spans="1:89">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row>
    <row r="107" spans="1:89">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row>
    <row r="108" spans="1:89">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row>
    <row r="109" spans="1:89">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row>
    <row r="110" spans="1:89">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row>
    <row r="111" spans="1:89">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row>
    <row r="112" spans="1:89">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row>
    <row r="113" spans="1:89">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row>
    <row r="114" spans="1:89">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row>
    <row r="115" spans="1:89">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row>
    <row r="116" spans="1:89">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row>
    <row r="117" spans="1:89">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row>
    <row r="118" spans="1:89">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row>
    <row r="119" spans="1:89">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row>
    <row r="120" spans="1:89">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row>
    <row r="121" spans="1:89">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row>
    <row r="122" spans="1:89">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row>
    <row r="123" spans="1:89">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row>
    <row r="124" spans="1:89">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row>
    <row r="125" spans="1:89">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row>
    <row r="126" spans="1:89">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row>
    <row r="127" spans="1:89">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row>
    <row r="128" spans="1:89">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row>
    <row r="129" spans="1:89">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row>
    <row r="130" spans="1:89">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row>
    <row r="131" spans="1:89">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row>
    <row r="132" spans="1:89">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row>
    <row r="133" spans="1:89">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row>
    <row r="134" spans="1:89">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row>
    <row r="135" spans="1:89">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row>
    <row r="136" spans="1:89">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row>
    <row r="137" spans="1:89">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row>
    <row r="138" spans="1:89">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row>
    <row r="139" spans="1:89">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row>
    <row r="140" spans="1:89">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row>
    <row r="141" spans="1:89">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row>
    <row r="142" spans="1:89">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row>
    <row r="143" spans="1:89">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row>
    <row r="144" spans="1:89">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row>
    <row r="145" spans="1:89">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row>
    <row r="146" spans="1:89">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row>
    <row r="147" spans="1:89">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row>
    <row r="148" spans="1:89">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row>
    <row r="149" spans="1:89">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row>
    <row r="150" spans="1:89">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row>
    <row r="151" spans="1:89">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row>
    <row r="152" spans="1:89">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row>
    <row r="153" spans="1:89">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row>
    <row r="154" spans="1:89">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row>
    <row r="155" spans="1:89">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row>
    <row r="156" spans="1:89">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row>
    <row r="157" spans="1:89">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row>
    <row r="158" spans="1:89">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row>
    <row r="159" spans="1:89">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row>
    <row r="160" spans="1:89">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row>
    <row r="161" spans="1:89">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row>
    <row r="162" spans="1:89">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row>
    <row r="163" spans="1:89">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row>
    <row r="164" spans="1:89">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row>
    <row r="165" spans="1:89">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row>
    <row r="166" spans="1:89">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row>
    <row r="167" spans="1:89">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row>
    <row r="168" spans="1:89">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row>
    <row r="169" spans="1:89">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row>
    <row r="170" spans="1:89">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row>
    <row r="171" spans="1:89">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row>
    <row r="172" spans="1:89">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row>
    <row r="173" spans="1:89">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row>
    <row r="174" spans="1:89">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row>
    <row r="175" spans="1:89">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row>
    <row r="176" spans="1:89">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row>
    <row r="177" spans="1:89">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row>
    <row r="178" spans="1:89">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row>
    <row r="179" spans="1:89">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row>
    <row r="180" spans="1:89">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row>
    <row r="181" spans="1:89">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row>
    <row r="182" spans="1:89">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row>
    <row r="183" spans="1:89">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row>
    <row r="184" spans="1:89">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row>
    <row r="185" spans="1:89">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row>
    <row r="186" spans="1:89">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row>
    <row r="187" spans="1:89">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row>
    <row r="188" spans="1:89">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row>
    <row r="189" spans="1:89">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row>
    <row r="190" spans="1:89">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row>
    <row r="191" spans="1:89">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row>
    <row r="192" spans="1:89">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row>
    <row r="193" spans="1:89">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row>
    <row r="194" spans="1:89">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row>
    <row r="195" spans="1:89">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row>
    <row r="196" spans="1:89">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row>
    <row r="197" spans="1:89">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row>
    <row r="198" spans="1:89">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row>
    <row r="199" spans="1:89">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row>
    <row r="200" spans="1:89">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row>
    <row r="201" spans="1:89">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row>
    <row r="202" spans="1:89">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row>
    <row r="203" spans="1:89">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row>
    <row r="204" spans="1:89">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row>
    <row r="205" spans="1:89">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row>
    <row r="206" spans="1:89">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row>
    <row r="207" spans="1:89">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row>
    <row r="208" spans="1:89">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row>
    <row r="209" spans="1:89">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row>
    <row r="210" spans="1:89">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row>
    <row r="211" spans="1:89">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row>
    <row r="212" spans="1:89">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row>
    <row r="213" spans="1:89">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row>
    <row r="214" spans="1:89">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row>
    <row r="215" spans="1:89">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row>
    <row r="216" spans="1:89">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row>
    <row r="217" spans="1:89">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row>
    <row r="218" spans="1:89">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row>
    <row r="219" spans="1:89">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row>
    <row r="220" spans="1:89">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row>
    <row r="221" spans="1:89">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row>
    <row r="222" spans="1:89">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row>
    <row r="223" spans="1:89">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row>
    <row r="224" spans="1:89">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row>
    <row r="225" spans="1:89">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row>
    <row r="226" spans="1:89">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row>
    <row r="227" spans="1:89">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row>
    <row r="228" spans="1:89">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row>
    <row r="229" spans="1:89">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row>
    <row r="230" spans="1:89">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row>
    <row r="231" spans="1:89">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row>
    <row r="232" spans="1:89">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row>
    <row r="233" spans="1:89">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row>
    <row r="234" spans="1:89">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row>
    <row r="235" spans="1:89">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row>
    <row r="236" spans="1:89">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row>
    <row r="237" spans="1:89">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row>
    <row r="238" spans="1:89">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row>
    <row r="239" spans="1:89">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row>
    <row r="240" spans="1:89">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row>
    <row r="241" spans="1:89">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row>
    <row r="242" spans="1:89">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row>
    <row r="243" spans="1:89">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row>
    <row r="244" spans="1:89">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row>
    <row r="245" spans="1:89">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row>
    <row r="246" spans="1:89">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row>
    <row r="247" spans="1:89">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row>
    <row r="248" spans="1:89">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row>
    <row r="249" spans="1:89">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row>
    <row r="250" spans="1:89">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row>
    <row r="251" spans="1:89">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row>
    <row r="252" spans="1:89">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row>
    <row r="253" spans="1:89">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row>
    <row r="254" spans="1:89">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row>
    <row r="255" spans="1:89">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row>
    <row r="256" spans="1:89">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row>
    <row r="257" spans="1:89">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row>
    <row r="258" spans="1:89">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row>
    <row r="259" spans="1:89">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row>
    <row r="260" spans="1:89">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row>
    <row r="261" spans="1:89">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row>
    <row r="262" spans="1:89">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row>
    <row r="263" spans="1:89">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row>
    <row r="264" spans="1:89">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row>
    <row r="265" spans="1:89">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row>
    <row r="266" spans="1:89">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row>
    <row r="267" spans="1:89">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row>
    <row r="268" spans="1:89">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row>
    <row r="269" spans="1:89">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row>
    <row r="270" spans="1:89">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row>
    <row r="271" spans="1:89">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row>
    <row r="272" spans="1:89">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row>
    <row r="273" spans="1:89">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row>
    <row r="274" spans="1:89">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row>
    <row r="275" spans="1:89">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row>
    <row r="276" spans="1:89">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row>
    <row r="277" spans="1:89">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row>
    <row r="278" spans="1:89">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row>
    <row r="279" spans="1:89">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c r="CI279" s="127"/>
      <c r="CJ279" s="127"/>
      <c r="CK279" s="127"/>
    </row>
    <row r="280" spans="1:89">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row>
    <row r="281" spans="1:89">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row>
    <row r="282" spans="1:89">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row>
    <row r="283" spans="1:89">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c r="CI283" s="127"/>
      <c r="CJ283" s="127"/>
      <c r="CK283" s="127"/>
    </row>
    <row r="284" spans="1:89">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row>
    <row r="285" spans="1:89">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c r="CI285" s="127"/>
      <c r="CJ285" s="127"/>
      <c r="CK285" s="127"/>
    </row>
    <row r="286" spans="1:89">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row>
    <row r="287" spans="1:89">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c r="CI287" s="127"/>
      <c r="CJ287" s="127"/>
      <c r="CK287" s="127"/>
    </row>
    <row r="288" spans="1:89">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row>
    <row r="289" spans="1:89">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c r="CG289" s="127"/>
      <c r="CH289" s="127"/>
      <c r="CI289" s="127"/>
      <c r="CJ289" s="127"/>
      <c r="CK289" s="127"/>
    </row>
    <row r="290" spans="1:89">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c r="CI290" s="127"/>
      <c r="CJ290" s="127"/>
      <c r="CK290" s="127"/>
    </row>
    <row r="291" spans="1:89">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c r="CG291" s="127"/>
      <c r="CH291" s="127"/>
      <c r="CI291" s="127"/>
      <c r="CJ291" s="127"/>
      <c r="CK291" s="127"/>
    </row>
    <row r="292" spans="1:89">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c r="CG292" s="127"/>
      <c r="CH292" s="127"/>
      <c r="CI292" s="127"/>
      <c r="CJ292" s="127"/>
      <c r="CK292" s="127"/>
    </row>
    <row r="293" spans="1:89">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row>
    <row r="294" spans="1:89">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row>
    <row r="295" spans="1:89">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c r="CI295" s="127"/>
      <c r="CJ295" s="127"/>
      <c r="CK295" s="127"/>
    </row>
    <row r="296" spans="1:89">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c r="CI296" s="127"/>
      <c r="CJ296" s="127"/>
      <c r="CK296" s="127"/>
    </row>
    <row r="297" spans="1:89">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c r="CI297" s="127"/>
      <c r="CJ297" s="127"/>
      <c r="CK297" s="127"/>
    </row>
    <row r="298" spans="1:89">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row>
    <row r="299" spans="1:89">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c r="CI299" s="127"/>
      <c r="CJ299" s="127"/>
      <c r="CK299" s="127"/>
    </row>
    <row r="300" spans="1:89">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row>
    <row r="301" spans="1:89">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row>
    <row r="302" spans="1:89">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c r="CI302" s="127"/>
      <c r="CJ302" s="127"/>
      <c r="CK302" s="127"/>
    </row>
    <row r="303" spans="1:89">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c r="CG303" s="127"/>
      <c r="CH303" s="127"/>
      <c r="CI303" s="127"/>
      <c r="CJ303" s="127"/>
      <c r="CK303" s="127"/>
    </row>
    <row r="304" spans="1:89">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row>
    <row r="305" spans="1:89">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row>
    <row r="306" spans="1:89">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7"/>
    </row>
    <row r="307" spans="1:89">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c r="CG307" s="127"/>
      <c r="CH307" s="127"/>
      <c r="CI307" s="127"/>
      <c r="CJ307" s="127"/>
      <c r="CK307" s="127"/>
    </row>
    <row r="308" spans="1:89">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row>
    <row r="309" spans="1:89">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row>
    <row r="310" spans="1:89">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c r="CG310" s="127"/>
      <c r="CH310" s="127"/>
      <c r="CI310" s="127"/>
      <c r="CJ310" s="127"/>
      <c r="CK310" s="127"/>
    </row>
    <row r="311" spans="1:89">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c r="CG311" s="127"/>
      <c r="CH311" s="127"/>
      <c r="CI311" s="127"/>
      <c r="CJ311" s="127"/>
      <c r="CK311" s="127"/>
    </row>
    <row r="312" spans="1:89">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row>
    <row r="313" spans="1:89">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row>
    <row r="314" spans="1:89">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c r="CG314" s="127"/>
      <c r="CH314" s="127"/>
      <c r="CI314" s="127"/>
      <c r="CJ314" s="127"/>
      <c r="CK314" s="127"/>
    </row>
    <row r="315" spans="1:89">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c r="CG315" s="127"/>
      <c r="CH315" s="127"/>
      <c r="CI315" s="127"/>
      <c r="CJ315" s="127"/>
      <c r="CK315" s="127"/>
    </row>
    <row r="316" spans="1:89">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row>
    <row r="317" spans="1:89">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row>
    <row r="318" spans="1:89">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row>
    <row r="319" spans="1:89">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c r="CG319" s="127"/>
      <c r="CH319" s="127"/>
      <c r="CI319" s="127"/>
      <c r="CJ319" s="127"/>
      <c r="CK319" s="127"/>
    </row>
    <row r="320" spans="1:89">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row>
    <row r="321" spans="1:89">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row>
    <row r="322" spans="1:89">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c r="CG322" s="127"/>
      <c r="CH322" s="127"/>
      <c r="CI322" s="127"/>
      <c r="CJ322" s="127"/>
      <c r="CK322" s="127"/>
    </row>
    <row r="323" spans="1:89">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c r="CG323" s="127"/>
      <c r="CH323" s="127"/>
      <c r="CI323" s="127"/>
      <c r="CJ323" s="127"/>
      <c r="CK323" s="127"/>
    </row>
    <row r="324" spans="1:89">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row>
    <row r="325" spans="1:89">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row>
    <row r="326" spans="1:89">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c r="CG326" s="127"/>
      <c r="CH326" s="127"/>
      <c r="CI326" s="127"/>
      <c r="CJ326" s="127"/>
      <c r="CK326" s="127"/>
    </row>
    <row r="327" spans="1:89">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c r="CG327" s="127"/>
      <c r="CH327" s="127"/>
      <c r="CI327" s="127"/>
      <c r="CJ327" s="127"/>
      <c r="CK327" s="127"/>
    </row>
    <row r="328" spans="1:89">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row>
    <row r="329" spans="1:89">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row>
    <row r="330" spans="1:89">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row>
    <row r="331" spans="1:89">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c r="CG331" s="127"/>
      <c r="CH331" s="127"/>
      <c r="CI331" s="127"/>
      <c r="CJ331" s="127"/>
      <c r="CK331" s="127"/>
    </row>
    <row r="332" spans="1:89">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row>
    <row r="333" spans="1:89">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row>
    <row r="334" spans="1:89">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row>
    <row r="335" spans="1:89">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c r="CI335" s="127"/>
      <c r="CJ335" s="127"/>
      <c r="CK335" s="127"/>
    </row>
    <row r="336" spans="1:89">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row>
    <row r="337" spans="1:89">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row>
    <row r="338" spans="1:89">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c r="CI338" s="127"/>
      <c r="CJ338" s="127"/>
      <c r="CK338" s="127"/>
    </row>
    <row r="339" spans="1:89">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c r="CI339" s="127"/>
      <c r="CJ339" s="127"/>
      <c r="CK339" s="127"/>
    </row>
    <row r="340" spans="1:89">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row>
    <row r="341" spans="1:89">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row>
    <row r="342" spans="1:89">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c r="CI342" s="127"/>
      <c r="CJ342" s="127"/>
      <c r="CK342" s="127"/>
    </row>
    <row r="343" spans="1:89">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c r="CG343" s="127"/>
      <c r="CH343" s="127"/>
      <c r="CI343" s="127"/>
      <c r="CJ343" s="127"/>
      <c r="CK343" s="127"/>
    </row>
    <row r="344" spans="1:89">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c r="CG344" s="127"/>
      <c r="CH344" s="127"/>
      <c r="CI344" s="127"/>
      <c r="CJ344" s="127"/>
      <c r="CK344" s="127"/>
    </row>
    <row r="345" spans="1:89">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row>
    <row r="346" spans="1:89">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c r="CG346" s="127"/>
      <c r="CH346" s="127"/>
      <c r="CI346" s="127"/>
      <c r="CJ346" s="127"/>
      <c r="CK346" s="127"/>
    </row>
    <row r="347" spans="1:89">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c r="CG347" s="127"/>
      <c r="CH347" s="127"/>
      <c r="CI347" s="127"/>
      <c r="CJ347" s="127"/>
      <c r="CK347" s="127"/>
    </row>
    <row r="348" spans="1:89">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c r="CI348" s="127"/>
      <c r="CJ348" s="127"/>
      <c r="CK348" s="127"/>
    </row>
    <row r="349" spans="1:89">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row>
    <row r="350" spans="1:89">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c r="CI350" s="127"/>
      <c r="CJ350" s="127"/>
      <c r="CK350" s="127"/>
    </row>
    <row r="351" spans="1:89">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c r="CG351" s="127"/>
      <c r="CH351" s="127"/>
      <c r="CI351" s="127"/>
      <c r="CJ351" s="127"/>
      <c r="CK351" s="127"/>
    </row>
    <row r="352" spans="1:89">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c r="CG352" s="127"/>
      <c r="CH352" s="127"/>
      <c r="CI352" s="127"/>
      <c r="CJ352" s="127"/>
      <c r="CK352" s="127"/>
    </row>
    <row r="353" spans="1:89">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c r="CI353" s="127"/>
      <c r="CJ353" s="127"/>
      <c r="CK353" s="127"/>
    </row>
    <row r="354" spans="1:89">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c r="CG354" s="127"/>
      <c r="CH354" s="127"/>
      <c r="CI354" s="127"/>
      <c r="CJ354" s="127"/>
      <c r="CK354" s="127"/>
    </row>
    <row r="355" spans="1:89">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c r="CG355" s="127"/>
      <c r="CH355" s="127"/>
      <c r="CI355" s="127"/>
      <c r="CJ355" s="127"/>
      <c r="CK355" s="127"/>
    </row>
    <row r="356" spans="1:89">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c r="CG356" s="127"/>
      <c r="CH356" s="127"/>
      <c r="CI356" s="127"/>
      <c r="CJ356" s="127"/>
      <c r="CK356" s="127"/>
    </row>
    <row r="357" spans="1:89">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c r="CG357" s="127"/>
      <c r="CH357" s="127"/>
      <c r="CI357" s="127"/>
      <c r="CJ357" s="127"/>
      <c r="CK357" s="127"/>
    </row>
    <row r="358" spans="1:89">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c r="CG358" s="127"/>
      <c r="CH358" s="127"/>
      <c r="CI358" s="127"/>
      <c r="CJ358" s="127"/>
      <c r="CK358" s="127"/>
    </row>
    <row r="359" spans="1:89">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c r="CG359" s="127"/>
      <c r="CH359" s="127"/>
      <c r="CI359" s="127"/>
      <c r="CJ359" s="127"/>
      <c r="CK359" s="127"/>
    </row>
    <row r="360" spans="1:89">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c r="CG360" s="127"/>
      <c r="CH360" s="127"/>
      <c r="CI360" s="127"/>
      <c r="CJ360" s="127"/>
      <c r="CK360" s="127"/>
    </row>
    <row r="361" spans="1:89">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c r="CI361" s="127"/>
      <c r="CJ361" s="127"/>
      <c r="CK361" s="127"/>
    </row>
    <row r="362" spans="1:89">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c r="CG362" s="127"/>
      <c r="CH362" s="127"/>
      <c r="CI362" s="127"/>
      <c r="CJ362" s="127"/>
      <c r="CK362" s="127"/>
    </row>
    <row r="363" spans="1:89">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c r="CG363" s="127"/>
      <c r="CH363" s="127"/>
      <c r="CI363" s="127"/>
      <c r="CJ363" s="127"/>
      <c r="CK363" s="127"/>
    </row>
    <row r="364" spans="1:89">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c r="CG364" s="127"/>
      <c r="CH364" s="127"/>
      <c r="CI364" s="127"/>
      <c r="CJ364" s="127"/>
      <c r="CK364" s="127"/>
    </row>
    <row r="365" spans="1:89">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c r="CG365" s="127"/>
      <c r="CH365" s="127"/>
      <c r="CI365" s="127"/>
      <c r="CJ365" s="127"/>
      <c r="CK365" s="127"/>
    </row>
    <row r="366" spans="1:89">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c r="CG366" s="127"/>
      <c r="CH366" s="127"/>
      <c r="CI366" s="127"/>
      <c r="CJ366" s="127"/>
      <c r="CK366" s="127"/>
    </row>
    <row r="367" spans="1:89">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row>
    <row r="368" spans="1:89">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row>
    <row r="369" spans="1:89">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c r="CG369" s="127"/>
      <c r="CH369" s="127"/>
      <c r="CI369" s="127"/>
      <c r="CJ369" s="127"/>
      <c r="CK369" s="127"/>
    </row>
    <row r="370" spans="1:89">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c r="CG370" s="127"/>
      <c r="CH370" s="127"/>
      <c r="CI370" s="127"/>
      <c r="CJ370" s="127"/>
      <c r="CK370" s="127"/>
    </row>
    <row r="371" spans="1:89">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row>
    <row r="372" spans="1:89">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row>
    <row r="373" spans="1:89">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c r="CI373" s="127"/>
      <c r="CJ373" s="127"/>
      <c r="CK373" s="127"/>
    </row>
    <row r="374" spans="1:89">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c r="CG374" s="127"/>
      <c r="CH374" s="127"/>
      <c r="CI374" s="127"/>
      <c r="CJ374" s="127"/>
      <c r="CK374" s="127"/>
    </row>
    <row r="375" spans="1:89">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row>
    <row r="376" spans="1:89">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row>
    <row r="377" spans="1:89">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c r="CI377" s="127"/>
      <c r="CJ377" s="127"/>
      <c r="CK377" s="127"/>
    </row>
    <row r="378" spans="1:89">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c r="CI378" s="127"/>
      <c r="CJ378" s="127"/>
      <c r="CK378" s="127"/>
    </row>
    <row r="379" spans="1:89">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row>
    <row r="380" spans="1:89">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row>
    <row r="381" spans="1:89">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c r="CI381" s="127"/>
      <c r="CJ381" s="127"/>
      <c r="CK381" s="127"/>
    </row>
    <row r="382" spans="1:89">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c r="CI382" s="127"/>
      <c r="CJ382" s="127"/>
      <c r="CK382" s="127"/>
    </row>
    <row r="383" spans="1:89">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row>
    <row r="384" spans="1:89">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row>
    <row r="385" spans="1:89">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7"/>
    </row>
    <row r="386" spans="1:89">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c r="CG386" s="127"/>
      <c r="CH386" s="127"/>
      <c r="CI386" s="127"/>
      <c r="CJ386" s="127"/>
      <c r="CK386" s="127"/>
    </row>
    <row r="387" spans="1:89">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row>
    <row r="388" spans="1:89">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row>
    <row r="389" spans="1:89">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c r="CG389" s="127"/>
      <c r="CH389" s="127"/>
      <c r="CI389" s="127"/>
      <c r="CJ389" s="127"/>
      <c r="CK389" s="127"/>
    </row>
    <row r="390" spans="1:89">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c r="CG390" s="127"/>
      <c r="CH390" s="127"/>
      <c r="CI390" s="127"/>
      <c r="CJ390" s="127"/>
      <c r="CK390" s="127"/>
    </row>
    <row r="391" spans="1:89">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row>
    <row r="392" spans="1:89">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row>
    <row r="393" spans="1:89">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c r="CI393" s="127"/>
      <c r="CJ393" s="127"/>
      <c r="CK393" s="127"/>
    </row>
    <row r="394" spans="1:89">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c r="CG394" s="127"/>
      <c r="CH394" s="127"/>
      <c r="CI394" s="127"/>
      <c r="CJ394" s="127"/>
      <c r="CK394" s="127"/>
    </row>
    <row r="395" spans="1:89">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row>
    <row r="396" spans="1:89">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row>
    <row r="397" spans="1:89">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c r="CG397" s="127"/>
      <c r="CH397" s="127"/>
      <c r="CI397" s="127"/>
      <c r="CJ397" s="127"/>
      <c r="CK397" s="127"/>
    </row>
    <row r="398" spans="1:89">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c r="CG398" s="127"/>
      <c r="CH398" s="127"/>
      <c r="CI398" s="127"/>
      <c r="CJ398" s="127"/>
      <c r="CK398" s="127"/>
    </row>
    <row r="399" spans="1:89">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row>
    <row r="400" spans="1:89">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row>
    <row r="401" spans="1:89">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c r="CG401" s="127"/>
      <c r="CH401" s="127"/>
      <c r="CI401" s="127"/>
      <c r="CJ401" s="127"/>
      <c r="CK401" s="127"/>
    </row>
    <row r="402" spans="1:89">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7"/>
    </row>
    <row r="403" spans="1:89">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row>
    <row r="404" spans="1:89">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row>
    <row r="405" spans="1:89">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c r="CG405" s="127"/>
      <c r="CH405" s="127"/>
      <c r="CI405" s="127"/>
      <c r="CJ405" s="127"/>
      <c r="CK405" s="127"/>
    </row>
    <row r="406" spans="1:89">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c r="CG406" s="127"/>
      <c r="CH406" s="127"/>
      <c r="CI406" s="127"/>
      <c r="CJ406" s="127"/>
      <c r="CK406" s="127"/>
    </row>
    <row r="407" spans="1:89">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row>
    <row r="408" spans="1:89">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row>
    <row r="409" spans="1:89">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row>
    <row r="410" spans="1:89">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c r="CG410" s="127"/>
      <c r="CH410" s="127"/>
      <c r="CI410" s="127"/>
      <c r="CJ410" s="127"/>
      <c r="CK410" s="127"/>
    </row>
    <row r="411" spans="1:89">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c r="CG411" s="127"/>
      <c r="CH411" s="127"/>
      <c r="CI411" s="127"/>
      <c r="CJ411" s="127"/>
      <c r="CK411" s="127"/>
    </row>
    <row r="412" spans="1:89">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c r="CG412" s="127"/>
      <c r="CH412" s="127"/>
      <c r="CI412" s="127"/>
      <c r="CJ412" s="127"/>
      <c r="CK412" s="127"/>
    </row>
    <row r="413" spans="1:89">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c r="CI413" s="127"/>
      <c r="CJ413" s="127"/>
      <c r="CK413" s="127"/>
    </row>
    <row r="414" spans="1:89">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c r="CG414" s="127"/>
      <c r="CH414" s="127"/>
      <c r="CI414" s="127"/>
      <c r="CJ414" s="127"/>
      <c r="CK414" s="127"/>
    </row>
    <row r="415" spans="1:89">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c r="CG415" s="127"/>
      <c r="CH415" s="127"/>
      <c r="CI415" s="127"/>
      <c r="CJ415" s="127"/>
      <c r="CK415" s="127"/>
    </row>
    <row r="416" spans="1:89">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c r="CG416" s="127"/>
      <c r="CH416" s="127"/>
      <c r="CI416" s="127"/>
      <c r="CJ416" s="127"/>
      <c r="CK416" s="127"/>
    </row>
    <row r="417" spans="1:89">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c r="CG417" s="127"/>
      <c r="CH417" s="127"/>
      <c r="CI417" s="127"/>
      <c r="CJ417" s="127"/>
      <c r="CK417" s="127"/>
    </row>
    <row r="418" spans="1:89">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c r="CG418" s="127"/>
      <c r="CH418" s="127"/>
      <c r="CI418" s="127"/>
      <c r="CJ418" s="127"/>
      <c r="CK418" s="127"/>
    </row>
    <row r="419" spans="1:89">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c r="CG419" s="127"/>
      <c r="CH419" s="127"/>
      <c r="CI419" s="127"/>
      <c r="CJ419" s="127"/>
      <c r="CK419" s="127"/>
    </row>
    <row r="420" spans="1:89">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c r="CG420" s="127"/>
      <c r="CH420" s="127"/>
      <c r="CI420" s="127"/>
      <c r="CJ420" s="127"/>
      <c r="CK420" s="127"/>
    </row>
    <row r="421" spans="1:89">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c r="CG421" s="127"/>
      <c r="CH421" s="127"/>
      <c r="CI421" s="127"/>
      <c r="CJ421" s="127"/>
      <c r="CK421" s="127"/>
    </row>
    <row r="422" spans="1:89">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c r="CG422" s="127"/>
      <c r="CH422" s="127"/>
      <c r="CI422" s="127"/>
      <c r="CJ422" s="127"/>
      <c r="CK422" s="127"/>
    </row>
    <row r="423" spans="1:89">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c r="CG423" s="127"/>
      <c r="CH423" s="127"/>
      <c r="CI423" s="127"/>
      <c r="CJ423" s="127"/>
      <c r="CK423" s="127"/>
    </row>
    <row r="424" spans="1:89">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c r="CG424" s="127"/>
      <c r="CH424" s="127"/>
      <c r="CI424" s="127"/>
      <c r="CJ424" s="127"/>
      <c r="CK424" s="127"/>
    </row>
    <row r="425" spans="1:89">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c r="CG425" s="127"/>
      <c r="CH425" s="127"/>
      <c r="CI425" s="127"/>
      <c r="CJ425" s="127"/>
      <c r="CK425" s="127"/>
    </row>
    <row r="426" spans="1:89">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c r="CG426" s="127"/>
      <c r="CH426" s="127"/>
      <c r="CI426" s="127"/>
      <c r="CJ426" s="127"/>
      <c r="CK426" s="127"/>
    </row>
    <row r="427" spans="1:89">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c r="CG427" s="127"/>
      <c r="CH427" s="127"/>
      <c r="CI427" s="127"/>
      <c r="CJ427" s="127"/>
      <c r="CK427" s="127"/>
    </row>
    <row r="428" spans="1:89">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c r="CG428" s="127"/>
      <c r="CH428" s="127"/>
      <c r="CI428" s="127"/>
      <c r="CJ428" s="127"/>
      <c r="CK428" s="127"/>
    </row>
    <row r="429" spans="1:89">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c r="CG429" s="127"/>
      <c r="CH429" s="127"/>
      <c r="CI429" s="127"/>
      <c r="CJ429" s="127"/>
      <c r="CK429" s="127"/>
    </row>
    <row r="430" spans="1:89">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c r="CG430" s="127"/>
      <c r="CH430" s="127"/>
      <c r="CI430" s="127"/>
      <c r="CJ430" s="127"/>
      <c r="CK430" s="127"/>
    </row>
    <row r="431" spans="1:89">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c r="CG431" s="127"/>
      <c r="CH431" s="127"/>
      <c r="CI431" s="127"/>
      <c r="CJ431" s="127"/>
      <c r="CK431" s="127"/>
    </row>
    <row r="432" spans="1:89">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c r="CG432" s="127"/>
      <c r="CH432" s="127"/>
      <c r="CI432" s="127"/>
      <c r="CJ432" s="127"/>
      <c r="CK432" s="127"/>
    </row>
    <row r="433" spans="1:89">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c r="CG433" s="127"/>
      <c r="CH433" s="127"/>
      <c r="CI433" s="127"/>
      <c r="CJ433" s="127"/>
      <c r="CK433" s="127"/>
    </row>
    <row r="434" spans="1:89">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row>
    <row r="435" spans="1:89">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row>
    <row r="436" spans="1:89">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c r="CG436" s="127"/>
      <c r="CH436" s="127"/>
      <c r="CI436" s="127"/>
      <c r="CJ436" s="127"/>
      <c r="CK436" s="127"/>
    </row>
    <row r="437" spans="1:89">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c r="CG437" s="127"/>
      <c r="CH437" s="127"/>
      <c r="CI437" s="127"/>
      <c r="CJ437" s="127"/>
      <c r="CK437" s="127"/>
    </row>
    <row r="438" spans="1:89">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row>
    <row r="439" spans="1:89">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row>
    <row r="440" spans="1:89">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c r="CG440" s="127"/>
      <c r="CH440" s="127"/>
      <c r="CI440" s="127"/>
      <c r="CJ440" s="127"/>
      <c r="CK440" s="127"/>
    </row>
    <row r="441" spans="1:89">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c r="CG441" s="127"/>
      <c r="CH441" s="127"/>
      <c r="CI441" s="127"/>
      <c r="CJ441" s="127"/>
      <c r="CK441" s="127"/>
    </row>
    <row r="442" spans="1:89">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row>
    <row r="443" spans="1:89">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row>
    <row r="444" spans="1:89">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c r="CG444" s="127"/>
      <c r="CH444" s="127"/>
      <c r="CI444" s="127"/>
      <c r="CJ444" s="127"/>
      <c r="CK444" s="127"/>
    </row>
    <row r="445" spans="1:89">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c r="CG445" s="127"/>
      <c r="CH445" s="127"/>
      <c r="CI445" s="127"/>
      <c r="CJ445" s="127"/>
      <c r="CK445" s="127"/>
    </row>
    <row r="446" spans="1:89">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row>
    <row r="447" spans="1:89">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row>
    <row r="448" spans="1:89">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c r="CI448" s="127"/>
      <c r="CJ448" s="127"/>
      <c r="CK448" s="127"/>
    </row>
    <row r="449" spans="1:89">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c r="CG449" s="127"/>
      <c r="CH449" s="127"/>
      <c r="CI449" s="127"/>
      <c r="CJ449" s="127"/>
      <c r="CK449" s="127"/>
    </row>
    <row r="450" spans="1:89">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row>
    <row r="451" spans="1:89">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row>
    <row r="452" spans="1:89">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c r="CG452" s="127"/>
      <c r="CH452" s="127"/>
      <c r="CI452" s="127"/>
      <c r="CJ452" s="127"/>
      <c r="CK452" s="127"/>
    </row>
    <row r="453" spans="1:89">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c r="CG453" s="127"/>
      <c r="CH453" s="127"/>
      <c r="CI453" s="127"/>
      <c r="CJ453" s="127"/>
      <c r="CK453" s="127"/>
    </row>
    <row r="454" spans="1:89">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row>
    <row r="455" spans="1:89">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row>
    <row r="456" spans="1:89">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c r="CI456" s="127"/>
      <c r="CJ456" s="127"/>
      <c r="CK456" s="127"/>
    </row>
    <row r="457" spans="1:89">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c r="CG457" s="127"/>
      <c r="CH457" s="127"/>
      <c r="CI457" s="127"/>
      <c r="CJ457" s="127"/>
      <c r="CK457" s="127"/>
    </row>
    <row r="458" spans="1:89">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row>
    <row r="459" spans="1:89">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row>
    <row r="460" spans="1:89">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c r="CG460" s="127"/>
      <c r="CH460" s="127"/>
      <c r="CI460" s="127"/>
      <c r="CJ460" s="127"/>
      <c r="CK460" s="127"/>
    </row>
    <row r="461" spans="1:89">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c r="CI461" s="127"/>
      <c r="CJ461" s="127"/>
      <c r="CK461" s="127"/>
    </row>
    <row r="462" spans="1:89">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row>
    <row r="463" spans="1:89">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row>
    <row r="464" spans="1:89">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c r="CI464" s="127"/>
      <c r="CJ464" s="127"/>
      <c r="CK464" s="127"/>
    </row>
    <row r="465" spans="1:89">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c r="CI465" s="127"/>
      <c r="CJ465" s="127"/>
      <c r="CK465" s="127"/>
    </row>
    <row r="466" spans="1:89">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row>
    <row r="467" spans="1:89">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row>
    <row r="468" spans="1:89">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row>
    <row r="469" spans="1:89">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c r="CI469" s="127"/>
      <c r="CJ469" s="127"/>
      <c r="CK469" s="127"/>
    </row>
    <row r="470" spans="1:89">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row>
    <row r="471" spans="1:89">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row>
    <row r="472" spans="1:89">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c r="CG472" s="127"/>
      <c r="CH472" s="127"/>
      <c r="CI472" s="127"/>
      <c r="CJ472" s="127"/>
      <c r="CK472" s="127"/>
    </row>
    <row r="473" spans="1:89">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c r="CG473" s="127"/>
      <c r="CH473" s="127"/>
      <c r="CI473" s="127"/>
      <c r="CJ473" s="127"/>
      <c r="CK473" s="127"/>
    </row>
    <row r="474" spans="1:89">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row>
    <row r="475" spans="1:89">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row>
    <row r="476" spans="1:89">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c r="CG476" s="127"/>
      <c r="CH476" s="127"/>
      <c r="CI476" s="127"/>
      <c r="CJ476" s="127"/>
      <c r="CK476" s="127"/>
    </row>
    <row r="477" spans="1:89">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row>
    <row r="478" spans="1:89">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row>
    <row r="479" spans="1:89">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c r="CI479" s="127"/>
      <c r="CJ479" s="127"/>
      <c r="CK479" s="127"/>
    </row>
    <row r="480" spans="1:89">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c r="CG480" s="127"/>
      <c r="CH480" s="127"/>
      <c r="CI480" s="127"/>
      <c r="CJ480" s="127"/>
      <c r="CK480" s="127"/>
    </row>
    <row r="481" spans="1:89">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c r="CG481" s="127"/>
      <c r="CH481" s="127"/>
      <c r="CI481" s="127"/>
      <c r="CJ481" s="127"/>
      <c r="CK481" s="127"/>
    </row>
    <row r="482" spans="1:89">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c r="CG482" s="127"/>
      <c r="CH482" s="127"/>
      <c r="CI482" s="127"/>
      <c r="CJ482" s="127"/>
      <c r="CK482" s="127"/>
    </row>
    <row r="483" spans="1:89">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c r="CG483" s="127"/>
      <c r="CH483" s="127"/>
      <c r="CI483" s="127"/>
      <c r="CJ483" s="127"/>
      <c r="CK483" s="127"/>
    </row>
    <row r="484" spans="1:89">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c r="CG484" s="127"/>
      <c r="CH484" s="127"/>
      <c r="CI484" s="127"/>
      <c r="CJ484" s="127"/>
      <c r="CK484" s="127"/>
    </row>
    <row r="485" spans="1:89">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c r="CI485" s="127"/>
      <c r="CJ485" s="127"/>
      <c r="CK485" s="127"/>
    </row>
    <row r="486" spans="1:89">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c r="CI486" s="127"/>
      <c r="CJ486" s="127"/>
      <c r="CK486" s="127"/>
    </row>
    <row r="487" spans="1:89">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c r="CG487" s="127"/>
      <c r="CH487" s="127"/>
      <c r="CI487" s="127"/>
      <c r="CJ487" s="127"/>
      <c r="CK487" s="127"/>
    </row>
    <row r="488" spans="1:89">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c r="CI488" s="127"/>
      <c r="CJ488" s="127"/>
      <c r="CK488" s="127"/>
    </row>
    <row r="489" spans="1:89">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c r="CG489" s="127"/>
      <c r="CH489" s="127"/>
      <c r="CI489" s="127"/>
      <c r="CJ489" s="127"/>
      <c r="CK489" s="127"/>
    </row>
    <row r="490" spans="1:89">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c r="CG490" s="127"/>
      <c r="CH490" s="127"/>
      <c r="CI490" s="127"/>
      <c r="CJ490" s="127"/>
      <c r="CK490" s="127"/>
    </row>
    <row r="491" spans="1:89">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c r="CG491" s="127"/>
      <c r="CH491" s="127"/>
      <c r="CI491" s="127"/>
      <c r="CJ491" s="127"/>
      <c r="CK491" s="127"/>
    </row>
    <row r="492" spans="1:89">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c r="CG492" s="127"/>
      <c r="CH492" s="127"/>
      <c r="CI492" s="127"/>
      <c r="CJ492" s="127"/>
      <c r="CK492" s="127"/>
    </row>
    <row r="493" spans="1:89">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c r="CG493" s="127"/>
      <c r="CH493" s="127"/>
      <c r="CI493" s="127"/>
      <c r="CJ493" s="127"/>
      <c r="CK493" s="127"/>
    </row>
    <row r="494" spans="1:89">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c r="CG494" s="127"/>
      <c r="CH494" s="127"/>
      <c r="CI494" s="127"/>
      <c r="CJ494" s="127"/>
      <c r="CK494" s="127"/>
    </row>
    <row r="495" spans="1:89">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c r="CG495" s="127"/>
      <c r="CH495" s="127"/>
      <c r="CI495" s="127"/>
      <c r="CJ495" s="127"/>
      <c r="CK495" s="127"/>
    </row>
    <row r="496" spans="1:89">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c r="CG496" s="127"/>
      <c r="CH496" s="127"/>
      <c r="CI496" s="127"/>
      <c r="CJ496" s="127"/>
      <c r="CK496" s="127"/>
    </row>
    <row r="497" spans="1:89">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c r="CG497" s="127"/>
      <c r="CH497" s="127"/>
      <c r="CI497" s="127"/>
      <c r="CJ497" s="127"/>
      <c r="CK497" s="127"/>
    </row>
    <row r="498" spans="1:89">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c r="CI498" s="127"/>
      <c r="CJ498" s="127"/>
      <c r="CK498" s="127"/>
    </row>
    <row r="499" spans="1:89">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c r="CG499" s="127"/>
      <c r="CH499" s="127"/>
      <c r="CI499" s="127"/>
      <c r="CJ499" s="127"/>
      <c r="CK499" s="127"/>
    </row>
    <row r="500" spans="1:89">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c r="CG500" s="127"/>
      <c r="CH500" s="127"/>
      <c r="CI500" s="127"/>
      <c r="CJ500" s="127"/>
      <c r="CK500" s="127"/>
    </row>
    <row r="501" spans="1:89">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row>
    <row r="502" spans="1:89">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row>
    <row r="503" spans="1:89">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c r="CG503" s="127"/>
      <c r="CH503" s="127"/>
      <c r="CI503" s="127"/>
      <c r="CJ503" s="127"/>
      <c r="CK503" s="127"/>
    </row>
    <row r="504" spans="1:89">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c r="CG504" s="127"/>
      <c r="CH504" s="127"/>
      <c r="CI504" s="127"/>
      <c r="CJ504" s="127"/>
      <c r="CK504" s="127"/>
    </row>
    <row r="505" spans="1:89">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row>
    <row r="506" spans="1:89">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row>
    <row r="507" spans="1:89">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c r="CG507" s="127"/>
      <c r="CH507" s="127"/>
      <c r="CI507" s="127"/>
      <c r="CJ507" s="127"/>
      <c r="CK507" s="127"/>
    </row>
    <row r="508" spans="1:89">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c r="CG508" s="127"/>
      <c r="CH508" s="127"/>
      <c r="CI508" s="127"/>
      <c r="CJ508" s="127"/>
      <c r="CK508" s="127"/>
    </row>
    <row r="509" spans="1:89">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row>
    <row r="510" spans="1:89">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row>
    <row r="511" spans="1:89">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c r="CG511" s="127"/>
      <c r="CH511" s="127"/>
      <c r="CI511" s="127"/>
      <c r="CJ511" s="127"/>
      <c r="CK511" s="127"/>
    </row>
    <row r="512" spans="1:89">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c r="CG512" s="127"/>
      <c r="CH512" s="127"/>
      <c r="CI512" s="127"/>
      <c r="CJ512" s="127"/>
      <c r="CK512" s="127"/>
    </row>
    <row r="513" spans="1:89">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row>
    <row r="514" spans="1:89">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row>
    <row r="515" spans="1:89">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c r="CG515" s="127"/>
      <c r="CH515" s="127"/>
      <c r="CI515" s="127"/>
      <c r="CJ515" s="127"/>
      <c r="CK515" s="127"/>
    </row>
    <row r="516" spans="1:89">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c r="CG516" s="127"/>
      <c r="CH516" s="127"/>
      <c r="CI516" s="127"/>
      <c r="CJ516" s="127"/>
      <c r="CK516" s="127"/>
    </row>
    <row r="517" spans="1:89">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row>
    <row r="518" spans="1:89">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row>
    <row r="519" spans="1:89">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c r="CI519" s="127"/>
      <c r="CJ519" s="127"/>
      <c r="CK519" s="127"/>
    </row>
    <row r="520" spans="1:89">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c r="CG520" s="127"/>
      <c r="CH520" s="127"/>
      <c r="CI520" s="127"/>
      <c r="CJ520" s="127"/>
      <c r="CK520" s="127"/>
    </row>
    <row r="521" spans="1:89">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row>
    <row r="522" spans="1:89">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row>
    <row r="523" spans="1:89">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c r="CG523" s="127"/>
      <c r="CH523" s="127"/>
      <c r="CI523" s="127"/>
      <c r="CJ523" s="127"/>
      <c r="CK523" s="127"/>
    </row>
    <row r="524" spans="1:89">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c r="CG524" s="127"/>
      <c r="CH524" s="127"/>
      <c r="CI524" s="127"/>
      <c r="CJ524" s="127"/>
      <c r="CK524" s="127"/>
    </row>
    <row r="525" spans="1:89">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row>
    <row r="526" spans="1:89">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row>
    <row r="527" spans="1:89">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c r="CG527" s="127"/>
      <c r="CH527" s="127"/>
      <c r="CI527" s="127"/>
      <c r="CJ527" s="127"/>
      <c r="CK527" s="127"/>
    </row>
    <row r="528" spans="1:89">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c r="CG528" s="127"/>
      <c r="CH528" s="127"/>
      <c r="CI528" s="127"/>
      <c r="CJ528" s="127"/>
      <c r="CK528" s="127"/>
    </row>
    <row r="529" spans="1:89">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row>
    <row r="530" spans="1:89">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row>
    <row r="531" spans="1:89">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c r="CG531" s="127"/>
      <c r="CH531" s="127"/>
      <c r="CI531" s="127"/>
      <c r="CJ531" s="127"/>
      <c r="CK531" s="127"/>
    </row>
    <row r="532" spans="1:89">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c r="CG532" s="127"/>
      <c r="CH532" s="127"/>
      <c r="CI532" s="127"/>
      <c r="CJ532" s="127"/>
      <c r="CK532" s="127"/>
    </row>
    <row r="533" spans="1:89">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row>
    <row r="534" spans="1:89">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row>
    <row r="535" spans="1:89">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c r="CG535" s="127"/>
      <c r="CH535" s="127"/>
      <c r="CI535" s="127"/>
      <c r="CJ535" s="127"/>
      <c r="CK535" s="127"/>
    </row>
    <row r="536" spans="1:89">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c r="CG536" s="127"/>
      <c r="CH536" s="127"/>
      <c r="CI536" s="127"/>
      <c r="CJ536" s="127"/>
      <c r="CK536" s="127"/>
    </row>
    <row r="537" spans="1:89">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row>
    <row r="538" spans="1:89">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row>
    <row r="539" spans="1:89">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c r="CG539" s="127"/>
      <c r="CH539" s="127"/>
      <c r="CI539" s="127"/>
      <c r="CJ539" s="127"/>
      <c r="CK539" s="127"/>
    </row>
    <row r="540" spans="1:89">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c r="CG540" s="127"/>
      <c r="CH540" s="127"/>
      <c r="CI540" s="127"/>
      <c r="CJ540" s="127"/>
      <c r="CK540" s="127"/>
    </row>
    <row r="541" spans="1:89">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row>
    <row r="542" spans="1:89">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row>
    <row r="543" spans="1:89">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c r="CI543" s="127"/>
      <c r="CJ543" s="127"/>
      <c r="CK543" s="127"/>
    </row>
    <row r="544" spans="1:89">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c r="CG544" s="127"/>
      <c r="CH544" s="127"/>
      <c r="CI544" s="127"/>
      <c r="CJ544" s="127"/>
      <c r="CK544" s="127"/>
    </row>
    <row r="545" spans="1:89">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row>
    <row r="546" spans="1:89">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c r="CI546" s="127"/>
      <c r="CJ546" s="127"/>
      <c r="CK546" s="127"/>
    </row>
    <row r="547" spans="1:89">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row>
    <row r="548" spans="1:89">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row>
    <row r="549" spans="1:89">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c r="CI549" s="127"/>
      <c r="CJ549" s="127"/>
      <c r="CK549" s="127"/>
    </row>
    <row r="550" spans="1:89">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row>
    <row r="551" spans="1:89">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c r="CI551" s="127"/>
      <c r="CJ551" s="127"/>
      <c r="CK551" s="127"/>
    </row>
    <row r="552" spans="1:89">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c r="CI552" s="127"/>
      <c r="CJ552" s="127"/>
      <c r="CK552" s="127"/>
    </row>
    <row r="553" spans="1:89">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row>
    <row r="554" spans="1:89">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c r="CG554" s="127"/>
      <c r="CH554" s="127"/>
      <c r="CI554" s="127"/>
      <c r="CJ554" s="127"/>
      <c r="CK554" s="127"/>
    </row>
    <row r="555" spans="1:89">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c r="CG555" s="127"/>
      <c r="CH555" s="127"/>
      <c r="CI555" s="127"/>
      <c r="CJ555" s="127"/>
      <c r="CK555" s="127"/>
    </row>
    <row r="556" spans="1:89">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c r="CG556" s="127"/>
      <c r="CH556" s="127"/>
      <c r="CI556" s="127"/>
      <c r="CJ556" s="127"/>
      <c r="CK556" s="127"/>
    </row>
    <row r="557" spans="1:89">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c r="CG557" s="127"/>
      <c r="CH557" s="127"/>
      <c r="CI557" s="127"/>
      <c r="CJ557" s="127"/>
      <c r="CK557" s="127"/>
    </row>
    <row r="558" spans="1:89">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c r="CG558" s="127"/>
      <c r="CH558" s="127"/>
      <c r="CI558" s="127"/>
      <c r="CJ558" s="127"/>
      <c r="CK558" s="127"/>
    </row>
    <row r="559" spans="1:89">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c r="CG559" s="127"/>
      <c r="CH559" s="127"/>
      <c r="CI559" s="127"/>
      <c r="CJ559" s="127"/>
      <c r="CK559" s="127"/>
    </row>
    <row r="560" spans="1:89">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c r="CG560" s="127"/>
      <c r="CH560" s="127"/>
      <c r="CI560" s="127"/>
      <c r="CJ560" s="127"/>
      <c r="CK560" s="127"/>
    </row>
    <row r="561" spans="1:89">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c r="CG561" s="127"/>
      <c r="CH561" s="127"/>
      <c r="CI561" s="127"/>
      <c r="CJ561" s="127"/>
      <c r="CK561" s="127"/>
    </row>
    <row r="562" spans="1:89">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c r="CG562" s="127"/>
      <c r="CH562" s="127"/>
      <c r="CI562" s="127"/>
      <c r="CJ562" s="127"/>
      <c r="CK562" s="127"/>
    </row>
    <row r="563" spans="1:89">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c r="CI563" s="127"/>
      <c r="CJ563" s="127"/>
      <c r="CK563" s="127"/>
    </row>
    <row r="564" spans="1:89">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c r="CG564" s="127"/>
      <c r="CH564" s="127"/>
      <c r="CI564" s="127"/>
      <c r="CJ564" s="127"/>
      <c r="CK564" s="127"/>
    </row>
    <row r="565" spans="1:89">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c r="CG565" s="127"/>
      <c r="CH565" s="127"/>
      <c r="CI565" s="127"/>
      <c r="CJ565" s="127"/>
      <c r="CK565" s="127"/>
    </row>
    <row r="566" spans="1:89">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c r="CG566" s="127"/>
      <c r="CH566" s="127"/>
      <c r="CI566" s="127"/>
      <c r="CJ566" s="127"/>
      <c r="CK566" s="127"/>
    </row>
    <row r="567" spans="1:89">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c r="CG567" s="127"/>
      <c r="CH567" s="127"/>
      <c r="CI567" s="127"/>
      <c r="CJ567" s="127"/>
      <c r="CK567" s="127"/>
    </row>
    <row r="568" spans="1:89">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row>
    <row r="569" spans="1:89">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row>
    <row r="570" spans="1:89">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c r="CI570" s="127"/>
      <c r="CJ570" s="127"/>
      <c r="CK570" s="127"/>
    </row>
    <row r="571" spans="1:89">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c r="CG571" s="127"/>
      <c r="CH571" s="127"/>
      <c r="CI571" s="127"/>
      <c r="CJ571" s="127"/>
      <c r="CK571" s="127"/>
    </row>
    <row r="572" spans="1:89">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row>
    <row r="573" spans="1:89">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row>
    <row r="574" spans="1:89">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c r="CG574" s="127"/>
      <c r="CH574" s="127"/>
      <c r="CI574" s="127"/>
      <c r="CJ574" s="127"/>
      <c r="CK574" s="127"/>
    </row>
    <row r="575" spans="1:89">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c r="CG575" s="127"/>
      <c r="CH575" s="127"/>
      <c r="CI575" s="127"/>
      <c r="CJ575" s="127"/>
      <c r="CK575" s="127"/>
    </row>
    <row r="576" spans="1:89">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row>
    <row r="577" spans="1:89">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row>
    <row r="578" spans="1:89">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c r="CG578" s="127"/>
      <c r="CH578" s="127"/>
      <c r="CI578" s="127"/>
      <c r="CJ578" s="127"/>
      <c r="CK578" s="127"/>
    </row>
    <row r="579" spans="1:89">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c r="CG579" s="127"/>
      <c r="CH579" s="127"/>
      <c r="CI579" s="127"/>
      <c r="CJ579" s="127"/>
      <c r="CK579" s="127"/>
    </row>
    <row r="580" spans="1:89">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row>
    <row r="581" spans="1:89">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row>
    <row r="582" spans="1:89">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c r="CG582" s="127"/>
      <c r="CH582" s="127"/>
      <c r="CI582" s="127"/>
      <c r="CJ582" s="127"/>
      <c r="CK582" s="127"/>
    </row>
    <row r="583" spans="1:89">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c r="CI583" s="127"/>
      <c r="CJ583" s="127"/>
      <c r="CK583" s="127"/>
    </row>
    <row r="584" spans="1:89">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row>
    <row r="585" spans="1:89">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row>
    <row r="586" spans="1:89">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c r="CG586" s="127"/>
      <c r="CH586" s="127"/>
      <c r="CI586" s="127"/>
      <c r="CJ586" s="127"/>
      <c r="CK586" s="127"/>
    </row>
    <row r="587" spans="1:89">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c r="CG587" s="127"/>
      <c r="CH587" s="127"/>
      <c r="CI587" s="127"/>
      <c r="CJ587" s="127"/>
      <c r="CK587" s="127"/>
    </row>
    <row r="588" spans="1:89">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row>
    <row r="589" spans="1:89">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row>
    <row r="590" spans="1:89">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row>
    <row r="591" spans="1:89">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c r="CG591" s="127"/>
      <c r="CH591" s="127"/>
      <c r="CI591" s="127"/>
      <c r="CJ591" s="127"/>
      <c r="CK591" s="127"/>
    </row>
    <row r="592" spans="1:89">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row>
    <row r="593" spans="1:89">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row>
    <row r="594" spans="1:89">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c r="CG594" s="127"/>
      <c r="CH594" s="127"/>
      <c r="CI594" s="127"/>
      <c r="CJ594" s="127"/>
      <c r="CK594" s="127"/>
    </row>
    <row r="595" spans="1:89">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c r="CG595" s="127"/>
      <c r="CH595" s="127"/>
      <c r="CI595" s="127"/>
      <c r="CJ595" s="127"/>
      <c r="CK595" s="127"/>
    </row>
    <row r="596" spans="1:89">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row>
    <row r="597" spans="1:89">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row>
    <row r="598" spans="1:89">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c r="CG598" s="127"/>
      <c r="CH598" s="127"/>
      <c r="CI598" s="127"/>
      <c r="CJ598" s="127"/>
      <c r="CK598" s="127"/>
    </row>
    <row r="599" spans="1:89">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c r="CJ599" s="127"/>
      <c r="CK599" s="127"/>
    </row>
    <row r="600" spans="1:89">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row>
    <row r="601" spans="1:89">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row>
    <row r="602" spans="1:89">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c r="CG602" s="127"/>
      <c r="CH602" s="127"/>
      <c r="CI602" s="127"/>
      <c r="CJ602" s="127"/>
      <c r="CK602" s="127"/>
    </row>
    <row r="603" spans="1:89">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c r="CG603" s="127"/>
      <c r="CH603" s="127"/>
      <c r="CI603" s="127"/>
      <c r="CJ603" s="127"/>
      <c r="CK603" s="127"/>
    </row>
    <row r="604" spans="1:89">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row>
    <row r="605" spans="1:89">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row>
    <row r="606" spans="1:89">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c r="CG606" s="127"/>
      <c r="CH606" s="127"/>
      <c r="CI606" s="127"/>
      <c r="CJ606" s="127"/>
      <c r="CK606" s="127"/>
    </row>
    <row r="607" spans="1:89">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c r="CG607" s="127"/>
      <c r="CH607" s="127"/>
      <c r="CI607" s="127"/>
      <c r="CJ607" s="127"/>
      <c r="CK607" s="127"/>
    </row>
    <row r="608" spans="1:89">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row>
    <row r="609" spans="1:89">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row>
    <row r="610" spans="1:89">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c r="CG610" s="127"/>
      <c r="CH610" s="127"/>
      <c r="CI610" s="127"/>
      <c r="CJ610" s="127"/>
      <c r="CK610" s="127"/>
    </row>
    <row r="611" spans="1:89">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c r="CG611" s="127"/>
      <c r="CH611" s="127"/>
      <c r="CI611" s="127"/>
      <c r="CJ611" s="127"/>
      <c r="CK611" s="127"/>
    </row>
    <row r="612" spans="1:89">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c r="CG612" s="127"/>
      <c r="CH612" s="127"/>
      <c r="CI612" s="127"/>
      <c r="CJ612" s="127"/>
      <c r="CK612" s="127"/>
    </row>
    <row r="613" spans="1:89">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c r="CI613" s="127"/>
      <c r="CJ613" s="127"/>
      <c r="CK613" s="127"/>
    </row>
    <row r="614" spans="1:89">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c r="CG614" s="127"/>
      <c r="CH614" s="127"/>
      <c r="CI614" s="127"/>
      <c r="CJ614" s="127"/>
      <c r="CK614" s="127"/>
    </row>
    <row r="615" spans="1:89">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c r="CG615" s="127"/>
      <c r="CH615" s="127"/>
      <c r="CI615" s="127"/>
      <c r="CJ615" s="127"/>
      <c r="CK615" s="127"/>
    </row>
    <row r="616" spans="1:89">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c r="CJ616" s="127"/>
      <c r="CK616" s="127"/>
    </row>
    <row r="617" spans="1:89">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c r="CG617" s="127"/>
      <c r="CH617" s="127"/>
      <c r="CI617" s="127"/>
      <c r="CJ617" s="127"/>
      <c r="CK617" s="127"/>
    </row>
    <row r="618" spans="1:89">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c r="CG618" s="127"/>
      <c r="CH618" s="127"/>
      <c r="CI618" s="127"/>
      <c r="CJ618" s="127"/>
      <c r="CK618" s="127"/>
    </row>
    <row r="619" spans="1:89">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c r="CG619" s="127"/>
      <c r="CH619" s="127"/>
      <c r="CI619" s="127"/>
      <c r="CJ619" s="127"/>
      <c r="CK619" s="127"/>
    </row>
    <row r="620" spans="1:89">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c r="CG620" s="127"/>
      <c r="CH620" s="127"/>
      <c r="CI620" s="127"/>
      <c r="CJ620" s="127"/>
      <c r="CK620" s="127"/>
    </row>
    <row r="621" spans="1:89">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c r="CG621" s="127"/>
      <c r="CH621" s="127"/>
      <c r="CI621" s="127"/>
      <c r="CJ621" s="127"/>
      <c r="CK621" s="127"/>
    </row>
    <row r="622" spans="1:89">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c r="CG622" s="127"/>
      <c r="CH622" s="127"/>
      <c r="CI622" s="127"/>
      <c r="CJ622" s="127"/>
      <c r="CK622" s="127"/>
    </row>
    <row r="623" spans="1:89">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c r="CG623" s="127"/>
      <c r="CH623" s="127"/>
      <c r="CI623" s="127"/>
      <c r="CJ623" s="127"/>
      <c r="CK623" s="127"/>
    </row>
    <row r="624" spans="1:89">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c r="CG624" s="127"/>
      <c r="CH624" s="127"/>
      <c r="CI624" s="127"/>
      <c r="CJ624" s="127"/>
      <c r="CK624" s="127"/>
    </row>
    <row r="625" spans="1:89">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c r="CG625" s="127"/>
      <c r="CH625" s="127"/>
      <c r="CI625" s="127"/>
      <c r="CJ625" s="127"/>
      <c r="CK625" s="127"/>
    </row>
    <row r="626" spans="1:89">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c r="CG626" s="127"/>
      <c r="CH626" s="127"/>
      <c r="CI626" s="127"/>
      <c r="CJ626" s="127"/>
      <c r="CK626" s="127"/>
    </row>
    <row r="627" spans="1:89">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c r="CG627" s="127"/>
      <c r="CH627" s="127"/>
      <c r="CI627" s="127"/>
      <c r="CJ627" s="127"/>
      <c r="CK627" s="127"/>
    </row>
    <row r="628" spans="1:89">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c r="CG628" s="127"/>
      <c r="CH628" s="127"/>
      <c r="CI628" s="127"/>
      <c r="CJ628" s="127"/>
      <c r="CK628" s="127"/>
    </row>
    <row r="629" spans="1:89">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c r="CG629" s="127"/>
      <c r="CH629" s="127"/>
      <c r="CI629" s="127"/>
      <c r="CJ629" s="127"/>
      <c r="CK629" s="127"/>
    </row>
    <row r="630" spans="1:89">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c r="CG630" s="127"/>
      <c r="CH630" s="127"/>
      <c r="CI630" s="127"/>
      <c r="CJ630" s="127"/>
      <c r="CK630" s="127"/>
    </row>
    <row r="631" spans="1:89">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c r="CG631" s="127"/>
      <c r="CH631" s="127"/>
      <c r="CI631" s="127"/>
      <c r="CJ631" s="127"/>
      <c r="CK631" s="127"/>
    </row>
    <row r="632" spans="1:89">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c r="CG632" s="127"/>
      <c r="CH632" s="127"/>
      <c r="CI632" s="127"/>
      <c r="CJ632" s="127"/>
      <c r="CK632" s="127"/>
    </row>
    <row r="633" spans="1:89">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c r="CG633" s="127"/>
      <c r="CH633" s="127"/>
      <c r="CI633" s="127"/>
      <c r="CJ633" s="127"/>
      <c r="CK633" s="127"/>
    </row>
    <row r="634" spans="1:89">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c r="CG634" s="127"/>
      <c r="CH634" s="127"/>
      <c r="CI634" s="127"/>
      <c r="CJ634" s="127"/>
      <c r="CK634" s="127"/>
    </row>
    <row r="635" spans="1:89">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row>
    <row r="636" spans="1:89">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row>
    <row r="637" spans="1:89">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c r="CG637" s="127"/>
      <c r="CH637" s="127"/>
      <c r="CI637" s="127"/>
      <c r="CJ637" s="127"/>
      <c r="CK637" s="127"/>
    </row>
    <row r="638" spans="1:89">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c r="CG638" s="127"/>
      <c r="CH638" s="127"/>
      <c r="CI638" s="127"/>
      <c r="CJ638" s="127"/>
      <c r="CK638" s="127"/>
    </row>
    <row r="639" spans="1:89">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row>
    <row r="640" spans="1:89">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row>
    <row r="641" spans="1:89">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c r="CG641" s="127"/>
      <c r="CH641" s="127"/>
      <c r="CI641" s="127"/>
      <c r="CJ641" s="127"/>
      <c r="CK641" s="127"/>
    </row>
    <row r="642" spans="1:89">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c r="CG642" s="127"/>
      <c r="CH642" s="127"/>
      <c r="CI642" s="127"/>
      <c r="CJ642" s="127"/>
      <c r="CK642" s="127"/>
    </row>
    <row r="643" spans="1:89">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row>
    <row r="644" spans="1:89">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row>
    <row r="645" spans="1:89">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c r="CG645" s="127"/>
      <c r="CH645" s="127"/>
      <c r="CI645" s="127"/>
      <c r="CJ645" s="127"/>
      <c r="CK645" s="127"/>
    </row>
    <row r="646" spans="1:89">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c r="CG646" s="127"/>
      <c r="CH646" s="127"/>
      <c r="CI646" s="127"/>
      <c r="CJ646" s="127"/>
      <c r="CK646" s="127"/>
    </row>
    <row r="647" spans="1:89">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row>
    <row r="648" spans="1:89">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row>
    <row r="649" spans="1:89">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c r="CG649" s="127"/>
      <c r="CH649" s="127"/>
      <c r="CI649" s="127"/>
      <c r="CJ649" s="127"/>
      <c r="CK649" s="127"/>
    </row>
    <row r="650" spans="1:89">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c r="CG650" s="127"/>
      <c r="CH650" s="127"/>
      <c r="CI650" s="127"/>
      <c r="CJ650" s="127"/>
      <c r="CK650" s="127"/>
    </row>
    <row r="651" spans="1:89">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row>
    <row r="652" spans="1:89">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row>
    <row r="653" spans="1:89">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c r="CG653" s="127"/>
      <c r="CH653" s="127"/>
      <c r="CI653" s="127"/>
      <c r="CJ653" s="127"/>
      <c r="CK653" s="127"/>
    </row>
    <row r="654" spans="1:89">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c r="CG654" s="127"/>
      <c r="CH654" s="127"/>
      <c r="CI654" s="127"/>
      <c r="CJ654" s="127"/>
      <c r="CK654" s="127"/>
    </row>
    <row r="655" spans="1:89">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row>
    <row r="656" spans="1:89">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row>
    <row r="657" spans="1:89">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c r="CG657" s="127"/>
      <c r="CH657" s="127"/>
      <c r="CI657" s="127"/>
      <c r="CJ657" s="127"/>
      <c r="CK657" s="127"/>
    </row>
    <row r="658" spans="1:89">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c r="CG658" s="127"/>
      <c r="CH658" s="127"/>
      <c r="CI658" s="127"/>
      <c r="CJ658" s="127"/>
      <c r="CK658" s="127"/>
    </row>
    <row r="659" spans="1:89">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row>
    <row r="660" spans="1:89">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row>
    <row r="661" spans="1:89">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c r="CG661" s="127"/>
      <c r="CH661" s="127"/>
      <c r="CI661" s="127"/>
      <c r="CJ661" s="127"/>
      <c r="CK661" s="127"/>
    </row>
    <row r="662" spans="1:89">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c r="CG662" s="127"/>
      <c r="CH662" s="127"/>
      <c r="CI662" s="127"/>
      <c r="CJ662" s="127"/>
      <c r="CK662" s="127"/>
    </row>
    <row r="663" spans="1:89">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row>
    <row r="664" spans="1:89">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row>
    <row r="665" spans="1:89">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c r="CG665" s="127"/>
      <c r="CH665" s="127"/>
      <c r="CI665" s="127"/>
      <c r="CJ665" s="127"/>
      <c r="CK665" s="127"/>
    </row>
    <row r="666" spans="1:89">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c r="CG666" s="127"/>
      <c r="CH666" s="127"/>
      <c r="CI666" s="127"/>
      <c r="CJ666" s="127"/>
      <c r="CK666" s="127"/>
    </row>
    <row r="667" spans="1:89">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row>
    <row r="668" spans="1:89">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row>
    <row r="669" spans="1:89">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c r="CG669" s="127"/>
      <c r="CH669" s="127"/>
      <c r="CI669" s="127"/>
      <c r="CJ669" s="127"/>
      <c r="CK669" s="127"/>
    </row>
    <row r="670" spans="1:89">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c r="CG670" s="127"/>
      <c r="CH670" s="127"/>
      <c r="CI670" s="127"/>
      <c r="CJ670" s="127"/>
      <c r="CK670" s="127"/>
    </row>
    <row r="671" spans="1:89">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row>
    <row r="672" spans="1:89">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row>
    <row r="673" spans="1:89">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c r="CG673" s="127"/>
      <c r="CH673" s="127"/>
      <c r="CI673" s="127"/>
      <c r="CJ673" s="127"/>
      <c r="CK673" s="127"/>
    </row>
    <row r="674" spans="1:89">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c r="CG674" s="127"/>
      <c r="CH674" s="127"/>
      <c r="CI674" s="127"/>
      <c r="CJ674" s="127"/>
      <c r="CK674" s="127"/>
    </row>
    <row r="675" spans="1:89">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row>
    <row r="676" spans="1:89">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row>
    <row r="677" spans="1:89">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c r="CG677" s="127"/>
      <c r="CH677" s="127"/>
      <c r="CI677" s="127"/>
      <c r="CJ677" s="127"/>
      <c r="CK677" s="127"/>
    </row>
    <row r="678" spans="1:89">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c r="CG678" s="127"/>
      <c r="CH678" s="127"/>
      <c r="CI678" s="127"/>
      <c r="CJ678" s="127"/>
      <c r="CK678" s="127"/>
    </row>
    <row r="679" spans="1:89">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7"/>
    </row>
    <row r="680" spans="1:89">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c r="CG680" s="127"/>
      <c r="CH680" s="127"/>
      <c r="CI680" s="127"/>
      <c r="CJ680" s="127"/>
      <c r="CK680" s="127"/>
    </row>
    <row r="681" spans="1:89">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c r="CI681" s="127"/>
      <c r="CJ681" s="127"/>
      <c r="CK681" s="127"/>
    </row>
    <row r="682" spans="1:89">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c r="CG682" s="127"/>
      <c r="CH682" s="127"/>
      <c r="CI682" s="127"/>
      <c r="CJ682" s="127"/>
      <c r="CK682" s="127"/>
    </row>
    <row r="683" spans="1:89">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c r="CG683" s="127"/>
      <c r="CH683" s="127"/>
      <c r="CI683" s="127"/>
      <c r="CJ683" s="127"/>
      <c r="CK683" s="127"/>
    </row>
    <row r="684" spans="1:89">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c r="CG684" s="127"/>
      <c r="CH684" s="127"/>
      <c r="CI684" s="127"/>
      <c r="CJ684" s="127"/>
      <c r="CK684" s="127"/>
    </row>
    <row r="685" spans="1:89">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c r="CG685" s="127"/>
      <c r="CH685" s="127"/>
      <c r="CI685" s="127"/>
      <c r="CJ685" s="127"/>
      <c r="CK685" s="127"/>
    </row>
    <row r="686" spans="1:89">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c r="CG686" s="127"/>
      <c r="CH686" s="127"/>
      <c r="CI686" s="127"/>
      <c r="CJ686" s="127"/>
      <c r="CK686" s="127"/>
    </row>
    <row r="687" spans="1:89">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c r="CG687" s="127"/>
      <c r="CH687" s="127"/>
      <c r="CI687" s="127"/>
      <c r="CJ687" s="127"/>
      <c r="CK687" s="127"/>
    </row>
    <row r="688" spans="1:89">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c r="CG688" s="127"/>
      <c r="CH688" s="127"/>
      <c r="CI688" s="127"/>
      <c r="CJ688" s="127"/>
      <c r="CK688" s="127"/>
    </row>
    <row r="689" spans="1:89">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c r="CG689" s="127"/>
      <c r="CH689" s="127"/>
      <c r="CI689" s="127"/>
      <c r="CJ689" s="127"/>
      <c r="CK689" s="127"/>
    </row>
    <row r="690" spans="1:89">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c r="CG690" s="127"/>
      <c r="CH690" s="127"/>
      <c r="CI690" s="127"/>
      <c r="CJ690" s="127"/>
      <c r="CK690" s="127"/>
    </row>
    <row r="691" spans="1:89">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c r="CG691" s="127"/>
      <c r="CH691" s="127"/>
      <c r="CI691" s="127"/>
      <c r="CJ691" s="127"/>
      <c r="CK691" s="127"/>
    </row>
    <row r="692" spans="1:89">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c r="CG692" s="127"/>
      <c r="CH692" s="127"/>
      <c r="CI692" s="127"/>
      <c r="CJ692" s="127"/>
      <c r="CK692" s="127"/>
    </row>
    <row r="693" spans="1:89">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c r="CG693" s="127"/>
      <c r="CH693" s="127"/>
      <c r="CI693" s="127"/>
      <c r="CJ693" s="127"/>
      <c r="CK693" s="127"/>
    </row>
    <row r="694" spans="1:89">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c r="CG694" s="127"/>
      <c r="CH694" s="127"/>
      <c r="CI694" s="127"/>
      <c r="CJ694" s="127"/>
      <c r="CK694" s="127"/>
    </row>
    <row r="695" spans="1:89">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c r="CG695" s="127"/>
      <c r="CH695" s="127"/>
      <c r="CI695" s="127"/>
      <c r="CJ695" s="127"/>
      <c r="CK695" s="127"/>
    </row>
    <row r="696" spans="1:89">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c r="CG696" s="127"/>
      <c r="CH696" s="127"/>
      <c r="CI696" s="127"/>
      <c r="CJ696" s="127"/>
      <c r="CK696" s="127"/>
    </row>
    <row r="697" spans="1:89">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c r="CG697" s="127"/>
      <c r="CH697" s="127"/>
      <c r="CI697" s="127"/>
      <c r="CJ697" s="127"/>
      <c r="CK697" s="127"/>
    </row>
    <row r="698" spans="1:89">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c r="CG698" s="127"/>
      <c r="CH698" s="127"/>
      <c r="CI698" s="127"/>
      <c r="CJ698" s="127"/>
      <c r="CK698" s="127"/>
    </row>
    <row r="699" spans="1:89">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c r="CG699" s="127"/>
      <c r="CH699" s="127"/>
      <c r="CI699" s="127"/>
      <c r="CJ699" s="127"/>
      <c r="CK699" s="127"/>
    </row>
    <row r="700" spans="1:89">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c r="CG700" s="127"/>
      <c r="CH700" s="127"/>
      <c r="CI700" s="127"/>
      <c r="CJ700" s="127"/>
      <c r="CK700" s="127"/>
    </row>
    <row r="701" spans="1:89">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c r="CG701" s="127"/>
      <c r="CH701" s="127"/>
      <c r="CI701" s="127"/>
      <c r="CJ701" s="127"/>
      <c r="CK701" s="127"/>
    </row>
    <row r="702" spans="1:89">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c r="CG702" s="127"/>
      <c r="CH702" s="127"/>
      <c r="CI702" s="127"/>
      <c r="CJ702" s="127"/>
      <c r="CK702" s="127"/>
    </row>
    <row r="703" spans="1:89">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c r="CG703" s="127"/>
      <c r="CH703" s="127"/>
      <c r="CI703" s="127"/>
      <c r="CJ703" s="127"/>
      <c r="CK703" s="127"/>
    </row>
    <row r="704" spans="1:89">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c r="CG704" s="127"/>
      <c r="CH704" s="127"/>
      <c r="CI704" s="127"/>
      <c r="CJ704" s="127"/>
      <c r="CK704" s="127"/>
    </row>
    <row r="705" spans="1:89">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c r="CG705" s="127"/>
      <c r="CH705" s="127"/>
      <c r="CI705" s="127"/>
      <c r="CJ705" s="127"/>
      <c r="CK705" s="127"/>
    </row>
    <row r="706" spans="1:89">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c r="CG706" s="127"/>
      <c r="CH706" s="127"/>
      <c r="CI706" s="127"/>
      <c r="CJ706" s="127"/>
      <c r="CK706" s="127"/>
    </row>
    <row r="707" spans="1:89">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c r="CG707" s="127"/>
      <c r="CH707" s="127"/>
      <c r="CI707" s="127"/>
      <c r="CJ707" s="127"/>
      <c r="CK707" s="127"/>
    </row>
    <row r="708" spans="1:89">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c r="CG708" s="127"/>
      <c r="CH708" s="127"/>
      <c r="CI708" s="127"/>
      <c r="CJ708" s="127"/>
      <c r="CK708" s="127"/>
    </row>
    <row r="709" spans="1:89">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c r="CG709" s="127"/>
      <c r="CH709" s="127"/>
      <c r="CI709" s="127"/>
      <c r="CJ709" s="127"/>
      <c r="CK709" s="127"/>
    </row>
    <row r="710" spans="1:89">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c r="CG710" s="127"/>
      <c r="CH710" s="127"/>
      <c r="CI710" s="127"/>
      <c r="CJ710" s="127"/>
      <c r="CK710" s="127"/>
    </row>
    <row r="711" spans="1:89">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c r="CG711" s="127"/>
      <c r="CH711" s="127"/>
      <c r="CI711" s="127"/>
      <c r="CJ711" s="127"/>
      <c r="CK711" s="127"/>
    </row>
    <row r="712" spans="1:89">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c r="CG712" s="127"/>
      <c r="CH712" s="127"/>
      <c r="CI712" s="127"/>
      <c r="CJ712" s="127"/>
      <c r="CK712" s="127"/>
    </row>
    <row r="713" spans="1:89">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c r="CG713" s="127"/>
      <c r="CH713" s="127"/>
      <c r="CI713" s="127"/>
      <c r="CJ713" s="127"/>
      <c r="CK713" s="127"/>
    </row>
    <row r="714" spans="1:89">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c r="CG714" s="127"/>
      <c r="CH714" s="127"/>
      <c r="CI714" s="127"/>
      <c r="CJ714" s="127"/>
      <c r="CK714" s="127"/>
    </row>
    <row r="715" spans="1:89">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c r="CG715" s="127"/>
      <c r="CH715" s="127"/>
      <c r="CI715" s="127"/>
      <c r="CJ715" s="127"/>
      <c r="CK715" s="127"/>
    </row>
    <row r="716" spans="1:89">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c r="CG716" s="127"/>
      <c r="CH716" s="127"/>
      <c r="CI716" s="127"/>
      <c r="CJ716" s="127"/>
      <c r="CK716" s="127"/>
    </row>
    <row r="717" spans="1:89">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c r="CG717" s="127"/>
      <c r="CH717" s="127"/>
      <c r="CI717" s="127"/>
      <c r="CJ717" s="127"/>
      <c r="CK717" s="127"/>
    </row>
    <row r="718" spans="1:89">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c r="CG718" s="127"/>
      <c r="CH718" s="127"/>
      <c r="CI718" s="127"/>
      <c r="CJ718" s="127"/>
      <c r="CK718" s="127"/>
    </row>
    <row r="719" spans="1:89">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c r="CG719" s="127"/>
      <c r="CH719" s="127"/>
      <c r="CI719" s="127"/>
      <c r="CJ719" s="127"/>
      <c r="CK719" s="127"/>
    </row>
    <row r="720" spans="1:89">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c r="CG720" s="127"/>
      <c r="CH720" s="127"/>
      <c r="CI720" s="127"/>
      <c r="CJ720" s="127"/>
      <c r="CK720" s="127"/>
    </row>
    <row r="721" spans="1:89">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c r="CG721" s="127"/>
      <c r="CH721" s="127"/>
      <c r="CI721" s="127"/>
      <c r="CJ721" s="127"/>
      <c r="CK721" s="127"/>
    </row>
    <row r="722" spans="1:89">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c r="CG722" s="127"/>
      <c r="CH722" s="127"/>
      <c r="CI722" s="127"/>
      <c r="CJ722" s="127"/>
      <c r="CK722" s="127"/>
    </row>
    <row r="723" spans="1:89">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c r="CG723" s="127"/>
      <c r="CH723" s="127"/>
      <c r="CI723" s="127"/>
      <c r="CJ723" s="127"/>
      <c r="CK723" s="127"/>
    </row>
    <row r="724" spans="1:89">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c r="CG724" s="127"/>
      <c r="CH724" s="127"/>
      <c r="CI724" s="127"/>
      <c r="CJ724" s="127"/>
      <c r="CK724" s="127"/>
    </row>
    <row r="725" spans="1:89">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c r="CG725" s="127"/>
      <c r="CH725" s="127"/>
      <c r="CI725" s="127"/>
      <c r="CJ725" s="127"/>
      <c r="CK725" s="127"/>
    </row>
    <row r="726" spans="1:89">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c r="CG726" s="127"/>
      <c r="CH726" s="127"/>
      <c r="CI726" s="127"/>
      <c r="CJ726" s="127"/>
      <c r="CK726" s="127"/>
    </row>
    <row r="727" spans="1:89">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c r="CG727" s="127"/>
      <c r="CH727" s="127"/>
      <c r="CI727" s="127"/>
      <c r="CJ727" s="127"/>
      <c r="CK727" s="127"/>
    </row>
    <row r="728" spans="1:89">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c r="CG728" s="127"/>
      <c r="CH728" s="127"/>
      <c r="CI728" s="127"/>
      <c r="CJ728" s="127"/>
      <c r="CK728" s="127"/>
    </row>
    <row r="729" spans="1:89">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c r="CG729" s="127"/>
      <c r="CH729" s="127"/>
      <c r="CI729" s="127"/>
      <c r="CJ729" s="127"/>
      <c r="CK729" s="127"/>
    </row>
    <row r="730" spans="1:89">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c r="CG730" s="127"/>
      <c r="CH730" s="127"/>
      <c r="CI730" s="127"/>
      <c r="CJ730" s="127"/>
      <c r="CK730" s="127"/>
    </row>
    <row r="731" spans="1:89">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c r="CG731" s="127"/>
      <c r="CH731" s="127"/>
      <c r="CI731" s="127"/>
      <c r="CJ731" s="127"/>
      <c r="CK731" s="127"/>
    </row>
    <row r="732" spans="1:89">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c r="CG732" s="127"/>
      <c r="CH732" s="127"/>
      <c r="CI732" s="127"/>
      <c r="CJ732" s="127"/>
      <c r="CK732" s="127"/>
    </row>
    <row r="733" spans="1:89">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c r="CG733" s="127"/>
      <c r="CH733" s="127"/>
      <c r="CI733" s="127"/>
      <c r="CJ733" s="127"/>
      <c r="CK733" s="127"/>
    </row>
    <row r="734" spans="1:89">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c r="CG734" s="127"/>
      <c r="CH734" s="127"/>
      <c r="CI734" s="127"/>
      <c r="CJ734" s="127"/>
      <c r="CK734" s="127"/>
    </row>
    <row r="735" spans="1:89">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c r="CG735" s="127"/>
      <c r="CH735" s="127"/>
      <c r="CI735" s="127"/>
      <c r="CJ735" s="127"/>
      <c r="CK735" s="127"/>
    </row>
    <row r="736" spans="1:89">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c r="CG736" s="127"/>
      <c r="CH736" s="127"/>
      <c r="CI736" s="127"/>
      <c r="CJ736" s="127"/>
      <c r="CK736" s="127"/>
    </row>
    <row r="737" spans="1:89">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c r="CG737" s="127"/>
      <c r="CH737" s="127"/>
      <c r="CI737" s="127"/>
      <c r="CJ737" s="127"/>
      <c r="CK737" s="127"/>
    </row>
    <row r="738" spans="1:89">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c r="CG738" s="127"/>
      <c r="CH738" s="127"/>
      <c r="CI738" s="127"/>
      <c r="CJ738" s="127"/>
      <c r="CK738" s="127"/>
    </row>
    <row r="739" spans="1:89">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c r="CG739" s="127"/>
      <c r="CH739" s="127"/>
      <c r="CI739" s="127"/>
      <c r="CJ739" s="127"/>
      <c r="CK739" s="127"/>
    </row>
    <row r="740" spans="1:89">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c r="CG740" s="127"/>
      <c r="CH740" s="127"/>
      <c r="CI740" s="127"/>
      <c r="CJ740" s="127"/>
      <c r="CK740" s="127"/>
    </row>
    <row r="741" spans="1:89">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c r="CG741" s="127"/>
      <c r="CH741" s="127"/>
      <c r="CI741" s="127"/>
      <c r="CJ741" s="127"/>
      <c r="CK741" s="127"/>
    </row>
    <row r="742" spans="1:89">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c r="CG742" s="127"/>
      <c r="CH742" s="127"/>
      <c r="CI742" s="127"/>
      <c r="CJ742" s="127"/>
      <c r="CK742" s="127"/>
    </row>
    <row r="743" spans="1:89">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c r="CG743" s="127"/>
      <c r="CH743" s="127"/>
      <c r="CI743" s="127"/>
      <c r="CJ743" s="127"/>
      <c r="CK743" s="127"/>
    </row>
    <row r="744" spans="1:89">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c r="CG744" s="127"/>
      <c r="CH744" s="127"/>
      <c r="CI744" s="127"/>
      <c r="CJ744" s="127"/>
      <c r="CK744" s="127"/>
    </row>
    <row r="745" spans="1:89">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c r="CG745" s="127"/>
      <c r="CH745" s="127"/>
      <c r="CI745" s="127"/>
      <c r="CJ745" s="127"/>
      <c r="CK745" s="127"/>
    </row>
    <row r="746" spans="1:89">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c r="CG746" s="127"/>
      <c r="CH746" s="127"/>
      <c r="CI746" s="127"/>
      <c r="CJ746" s="127"/>
      <c r="CK746" s="127"/>
    </row>
    <row r="747" spans="1:89">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c r="CG747" s="127"/>
      <c r="CH747" s="127"/>
      <c r="CI747" s="127"/>
      <c r="CJ747" s="127"/>
      <c r="CK747" s="127"/>
    </row>
    <row r="748" spans="1:89">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c r="CG748" s="127"/>
      <c r="CH748" s="127"/>
      <c r="CI748" s="127"/>
      <c r="CJ748" s="127"/>
      <c r="CK748" s="127"/>
    </row>
    <row r="749" spans="1:89">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c r="CI749" s="127"/>
      <c r="CJ749" s="127"/>
      <c r="CK749" s="127"/>
    </row>
    <row r="750" spans="1:89">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c r="CG750" s="127"/>
      <c r="CH750" s="127"/>
      <c r="CI750" s="127"/>
      <c r="CJ750" s="127"/>
      <c r="CK750" s="127"/>
    </row>
    <row r="751" spans="1:89">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c r="CG751" s="127"/>
      <c r="CH751" s="127"/>
      <c r="CI751" s="127"/>
      <c r="CJ751" s="127"/>
      <c r="CK751" s="127"/>
    </row>
    <row r="752" spans="1:89">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c r="CG752" s="127"/>
      <c r="CH752" s="127"/>
      <c r="CI752" s="127"/>
      <c r="CJ752" s="127"/>
      <c r="CK752" s="127"/>
    </row>
    <row r="753" spans="1:89">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c r="CG753" s="127"/>
      <c r="CH753" s="127"/>
      <c r="CI753" s="127"/>
      <c r="CJ753" s="127"/>
      <c r="CK753" s="127"/>
    </row>
    <row r="754" spans="1:89">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c r="CG754" s="127"/>
      <c r="CH754" s="127"/>
      <c r="CI754" s="127"/>
      <c r="CJ754" s="127"/>
      <c r="CK754" s="127"/>
    </row>
    <row r="755" spans="1:89">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c r="CG755" s="127"/>
      <c r="CH755" s="127"/>
      <c r="CI755" s="127"/>
      <c r="CJ755" s="127"/>
      <c r="CK755" s="127"/>
    </row>
    <row r="756" spans="1:89">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c r="CG756" s="127"/>
      <c r="CH756" s="127"/>
      <c r="CI756" s="127"/>
      <c r="CJ756" s="127"/>
      <c r="CK756" s="127"/>
    </row>
    <row r="757" spans="1:89">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c r="CG757" s="127"/>
      <c r="CH757" s="127"/>
      <c r="CI757" s="127"/>
      <c r="CJ757" s="127"/>
      <c r="CK757" s="127"/>
    </row>
    <row r="758" spans="1:89">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c r="CG758" s="127"/>
      <c r="CH758" s="127"/>
      <c r="CI758" s="127"/>
      <c r="CJ758" s="127"/>
      <c r="CK758" s="127"/>
    </row>
    <row r="759" spans="1:89">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c r="CG759" s="127"/>
      <c r="CH759" s="127"/>
      <c r="CI759" s="127"/>
      <c r="CJ759" s="127"/>
      <c r="CK759" s="127"/>
    </row>
    <row r="760" spans="1:89">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c r="CG760" s="127"/>
      <c r="CH760" s="127"/>
      <c r="CI760" s="127"/>
      <c r="CJ760" s="127"/>
      <c r="CK760" s="127"/>
    </row>
    <row r="761" spans="1:89">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c r="CG761" s="127"/>
      <c r="CH761" s="127"/>
      <c r="CI761" s="127"/>
      <c r="CJ761" s="127"/>
      <c r="CK761" s="127"/>
    </row>
    <row r="762" spans="1:89">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c r="CG762" s="127"/>
      <c r="CH762" s="127"/>
      <c r="CI762" s="127"/>
      <c r="CJ762" s="127"/>
      <c r="CK762" s="127"/>
    </row>
    <row r="763" spans="1:89">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c r="CG763" s="127"/>
      <c r="CH763" s="127"/>
      <c r="CI763" s="127"/>
      <c r="CJ763" s="127"/>
      <c r="CK763" s="127"/>
    </row>
    <row r="764" spans="1:89">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c r="CG764" s="127"/>
      <c r="CH764" s="127"/>
      <c r="CI764" s="127"/>
      <c r="CJ764" s="127"/>
      <c r="CK764" s="127"/>
    </row>
    <row r="765" spans="1:89">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c r="CG765" s="127"/>
      <c r="CH765" s="127"/>
      <c r="CI765" s="127"/>
      <c r="CJ765" s="127"/>
      <c r="CK765" s="127"/>
    </row>
    <row r="766" spans="1:89">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c r="CG766" s="127"/>
      <c r="CH766" s="127"/>
      <c r="CI766" s="127"/>
      <c r="CJ766" s="127"/>
      <c r="CK766" s="127"/>
    </row>
    <row r="767" spans="1:89">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c r="CG767" s="127"/>
      <c r="CH767" s="127"/>
      <c r="CI767" s="127"/>
      <c r="CJ767" s="127"/>
      <c r="CK767" s="127"/>
    </row>
    <row r="768" spans="1:89">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c r="CG768" s="127"/>
      <c r="CH768" s="127"/>
      <c r="CI768" s="127"/>
      <c r="CJ768" s="127"/>
      <c r="CK768" s="127"/>
    </row>
    <row r="769" spans="1:89">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c r="CG769" s="127"/>
      <c r="CH769" s="127"/>
      <c r="CI769" s="127"/>
      <c r="CJ769" s="127"/>
      <c r="CK769" s="127"/>
    </row>
    <row r="770" spans="1:89">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c r="CG770" s="127"/>
      <c r="CH770" s="127"/>
      <c r="CI770" s="127"/>
      <c r="CJ770" s="127"/>
      <c r="CK770" s="127"/>
    </row>
    <row r="771" spans="1:89">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c r="CG771" s="127"/>
      <c r="CH771" s="127"/>
      <c r="CI771" s="127"/>
      <c r="CJ771" s="127"/>
      <c r="CK771" s="127"/>
    </row>
    <row r="772" spans="1:89">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c r="CG772" s="127"/>
      <c r="CH772" s="127"/>
      <c r="CI772" s="127"/>
      <c r="CJ772" s="127"/>
      <c r="CK772" s="127"/>
    </row>
    <row r="773" spans="1:89">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c r="CG773" s="127"/>
      <c r="CH773" s="127"/>
      <c r="CI773" s="127"/>
      <c r="CJ773" s="127"/>
      <c r="CK773" s="127"/>
    </row>
    <row r="774" spans="1:89">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c r="CG774" s="127"/>
      <c r="CH774" s="127"/>
      <c r="CI774" s="127"/>
      <c r="CJ774" s="127"/>
      <c r="CK774" s="127"/>
    </row>
    <row r="775" spans="1:89">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c r="CG775" s="127"/>
      <c r="CH775" s="127"/>
      <c r="CI775" s="127"/>
      <c r="CJ775" s="127"/>
      <c r="CK775" s="127"/>
    </row>
    <row r="776" spans="1:89">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c r="CG776" s="127"/>
      <c r="CH776" s="127"/>
      <c r="CI776" s="127"/>
      <c r="CJ776" s="127"/>
      <c r="CK776" s="127"/>
    </row>
    <row r="777" spans="1:89">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c r="CG777" s="127"/>
      <c r="CH777" s="127"/>
      <c r="CI777" s="127"/>
      <c r="CJ777" s="127"/>
      <c r="CK777" s="127"/>
    </row>
    <row r="778" spans="1:89">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c r="CG778" s="127"/>
      <c r="CH778" s="127"/>
      <c r="CI778" s="127"/>
      <c r="CJ778" s="127"/>
      <c r="CK778" s="127"/>
    </row>
    <row r="779" spans="1:89">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c r="CG779" s="127"/>
      <c r="CH779" s="127"/>
      <c r="CI779" s="127"/>
      <c r="CJ779" s="127"/>
      <c r="CK779" s="127"/>
    </row>
    <row r="780" spans="1:89">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c r="CG780" s="127"/>
      <c r="CH780" s="127"/>
      <c r="CI780" s="127"/>
      <c r="CJ780" s="127"/>
      <c r="CK780" s="127"/>
    </row>
    <row r="781" spans="1:89">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c r="CG781" s="127"/>
      <c r="CH781" s="127"/>
      <c r="CI781" s="127"/>
      <c r="CJ781" s="127"/>
      <c r="CK781" s="127"/>
    </row>
    <row r="782" spans="1:89">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c r="CG782" s="127"/>
      <c r="CH782" s="127"/>
      <c r="CI782" s="127"/>
      <c r="CJ782" s="127"/>
      <c r="CK782" s="127"/>
    </row>
    <row r="783" spans="1:89">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c r="CG783" s="127"/>
      <c r="CH783" s="127"/>
      <c r="CI783" s="127"/>
      <c r="CJ783" s="127"/>
      <c r="CK783" s="127"/>
    </row>
    <row r="784" spans="1:89">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c r="CG784" s="127"/>
      <c r="CH784" s="127"/>
      <c r="CI784" s="127"/>
      <c r="CJ784" s="127"/>
      <c r="CK784" s="127"/>
    </row>
    <row r="785" spans="1:89">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c r="CG785" s="127"/>
      <c r="CH785" s="127"/>
      <c r="CI785" s="127"/>
      <c r="CJ785" s="127"/>
      <c r="CK785" s="127"/>
    </row>
    <row r="786" spans="1:89">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c r="CG786" s="127"/>
      <c r="CH786" s="127"/>
      <c r="CI786" s="127"/>
      <c r="CJ786" s="127"/>
      <c r="CK786" s="127"/>
    </row>
    <row r="787" spans="1:89">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c r="CG787" s="127"/>
      <c r="CH787" s="127"/>
      <c r="CI787" s="127"/>
      <c r="CJ787" s="127"/>
      <c r="CK787" s="127"/>
    </row>
    <row r="788" spans="1:89">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c r="CG788" s="127"/>
      <c r="CH788" s="127"/>
      <c r="CI788" s="127"/>
      <c r="CJ788" s="127"/>
      <c r="CK788" s="127"/>
    </row>
    <row r="789" spans="1:89">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c r="CG789" s="127"/>
      <c r="CH789" s="127"/>
      <c r="CI789" s="127"/>
      <c r="CJ789" s="127"/>
      <c r="CK789" s="127"/>
    </row>
    <row r="790" spans="1:89">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c r="CG790" s="127"/>
      <c r="CH790" s="127"/>
      <c r="CI790" s="127"/>
      <c r="CJ790" s="127"/>
      <c r="CK790" s="127"/>
    </row>
    <row r="791" spans="1:89">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c r="CG791" s="127"/>
      <c r="CH791" s="127"/>
      <c r="CI791" s="127"/>
      <c r="CJ791" s="127"/>
      <c r="CK791" s="127"/>
    </row>
    <row r="792" spans="1:89">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c r="CG792" s="127"/>
      <c r="CH792" s="127"/>
      <c r="CI792" s="127"/>
      <c r="CJ792" s="127"/>
      <c r="CK792" s="127"/>
    </row>
    <row r="793" spans="1:89">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c r="CG793" s="127"/>
      <c r="CH793" s="127"/>
      <c r="CI793" s="127"/>
      <c r="CJ793" s="127"/>
      <c r="CK793" s="127"/>
    </row>
    <row r="794" spans="1:89">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c r="CG794" s="127"/>
      <c r="CH794" s="127"/>
      <c r="CI794" s="127"/>
      <c r="CJ794" s="127"/>
      <c r="CK794" s="127"/>
    </row>
    <row r="795" spans="1:89">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c r="CG795" s="127"/>
      <c r="CH795" s="127"/>
      <c r="CI795" s="127"/>
      <c r="CJ795" s="127"/>
      <c r="CK795" s="127"/>
    </row>
    <row r="796" spans="1:89">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c r="CG796" s="127"/>
      <c r="CH796" s="127"/>
      <c r="CI796" s="127"/>
      <c r="CJ796" s="127"/>
      <c r="CK796" s="127"/>
    </row>
    <row r="797" spans="1:89">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c r="CG797" s="127"/>
      <c r="CH797" s="127"/>
      <c r="CI797" s="127"/>
      <c r="CJ797" s="127"/>
      <c r="CK797" s="127"/>
    </row>
    <row r="798" spans="1:89">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c r="CG798" s="127"/>
      <c r="CH798" s="127"/>
      <c r="CI798" s="127"/>
      <c r="CJ798" s="127"/>
      <c r="CK798" s="127"/>
    </row>
    <row r="799" spans="1:89">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c r="CG799" s="127"/>
      <c r="CH799" s="127"/>
      <c r="CI799" s="127"/>
      <c r="CJ799" s="127"/>
      <c r="CK799" s="127"/>
    </row>
    <row r="800" spans="1:89">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c r="CG800" s="127"/>
      <c r="CH800" s="127"/>
      <c r="CI800" s="127"/>
      <c r="CJ800" s="127"/>
      <c r="CK800" s="127"/>
    </row>
    <row r="801" spans="1:89">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c r="CG801" s="127"/>
      <c r="CH801" s="127"/>
      <c r="CI801" s="127"/>
      <c r="CJ801" s="127"/>
      <c r="CK801" s="127"/>
    </row>
    <row r="802" spans="1:89">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c r="CG802" s="127"/>
      <c r="CH802" s="127"/>
      <c r="CI802" s="127"/>
      <c r="CJ802" s="127"/>
      <c r="CK802" s="127"/>
    </row>
    <row r="803" spans="1:89">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c r="CG803" s="127"/>
      <c r="CH803" s="127"/>
      <c r="CI803" s="127"/>
      <c r="CJ803" s="127"/>
      <c r="CK803" s="127"/>
    </row>
    <row r="804" spans="1:89">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c r="CG804" s="127"/>
      <c r="CH804" s="127"/>
      <c r="CI804" s="127"/>
      <c r="CJ804" s="127"/>
      <c r="CK804" s="127"/>
    </row>
    <row r="805" spans="1:89">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c r="CG805" s="127"/>
      <c r="CH805" s="127"/>
      <c r="CI805" s="127"/>
      <c r="CJ805" s="127"/>
      <c r="CK805" s="127"/>
    </row>
    <row r="806" spans="1:89">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c r="CG806" s="127"/>
      <c r="CH806" s="127"/>
      <c r="CI806" s="127"/>
      <c r="CJ806" s="127"/>
      <c r="CK806" s="127"/>
    </row>
    <row r="807" spans="1:89">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c r="CG807" s="127"/>
      <c r="CH807" s="127"/>
      <c r="CI807" s="127"/>
      <c r="CJ807" s="127"/>
      <c r="CK807" s="127"/>
    </row>
    <row r="808" spans="1:89">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c r="CG808" s="127"/>
      <c r="CH808" s="127"/>
      <c r="CI808" s="127"/>
      <c r="CJ808" s="127"/>
      <c r="CK808" s="127"/>
    </row>
    <row r="809" spans="1:89">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c r="CG809" s="127"/>
      <c r="CH809" s="127"/>
      <c r="CI809" s="127"/>
      <c r="CJ809" s="127"/>
      <c r="CK809" s="127"/>
    </row>
    <row r="810" spans="1:89">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c r="CG810" s="127"/>
      <c r="CH810" s="127"/>
      <c r="CI810" s="127"/>
      <c r="CJ810" s="127"/>
      <c r="CK810" s="127"/>
    </row>
    <row r="811" spans="1:89">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c r="CG811" s="127"/>
      <c r="CH811" s="127"/>
      <c r="CI811" s="127"/>
      <c r="CJ811" s="127"/>
      <c r="CK811" s="127"/>
    </row>
    <row r="812" spans="1:89">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c r="CG812" s="127"/>
      <c r="CH812" s="127"/>
      <c r="CI812" s="127"/>
      <c r="CJ812" s="127"/>
      <c r="CK812" s="127"/>
    </row>
    <row r="813" spans="1:89">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c r="CG813" s="127"/>
      <c r="CH813" s="127"/>
      <c r="CI813" s="127"/>
      <c r="CJ813" s="127"/>
      <c r="CK813" s="127"/>
    </row>
    <row r="814" spans="1:89">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c r="CG814" s="127"/>
      <c r="CH814" s="127"/>
      <c r="CI814" s="127"/>
      <c r="CJ814" s="127"/>
      <c r="CK814" s="127"/>
    </row>
    <row r="815" spans="1:89">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c r="CG815" s="127"/>
      <c r="CH815" s="127"/>
      <c r="CI815" s="127"/>
      <c r="CJ815" s="127"/>
      <c r="CK815" s="127"/>
    </row>
    <row r="816" spans="1:89">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c r="CG816" s="127"/>
      <c r="CH816" s="127"/>
      <c r="CI816" s="127"/>
      <c r="CJ816" s="127"/>
      <c r="CK816" s="127"/>
    </row>
    <row r="817" spans="1:89">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c r="CI817" s="127"/>
      <c r="CJ817" s="127"/>
      <c r="CK817" s="127"/>
    </row>
    <row r="818" spans="1:89">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c r="CG818" s="127"/>
      <c r="CH818" s="127"/>
      <c r="CI818" s="127"/>
      <c r="CJ818" s="127"/>
      <c r="CK818" s="127"/>
    </row>
    <row r="819" spans="1:89">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c r="CG819" s="127"/>
      <c r="CH819" s="127"/>
      <c r="CI819" s="127"/>
      <c r="CJ819" s="127"/>
      <c r="CK819" s="127"/>
    </row>
    <row r="820" spans="1:89">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c r="CG820" s="127"/>
      <c r="CH820" s="127"/>
      <c r="CI820" s="127"/>
      <c r="CJ820" s="127"/>
      <c r="CK820" s="127"/>
    </row>
    <row r="821" spans="1:89">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c r="CG821" s="127"/>
      <c r="CH821" s="127"/>
      <c r="CI821" s="127"/>
      <c r="CJ821" s="127"/>
      <c r="CK821" s="127"/>
    </row>
    <row r="822" spans="1:89">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c r="CG822" s="127"/>
      <c r="CH822" s="127"/>
      <c r="CI822" s="127"/>
      <c r="CJ822" s="127"/>
      <c r="CK822" s="127"/>
    </row>
    <row r="823" spans="1:89">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c r="CG823" s="127"/>
      <c r="CH823" s="127"/>
      <c r="CI823" s="127"/>
      <c r="CJ823" s="127"/>
      <c r="CK823" s="127"/>
    </row>
    <row r="824" spans="1:89">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c r="CG824" s="127"/>
      <c r="CH824" s="127"/>
      <c r="CI824" s="127"/>
      <c r="CJ824" s="127"/>
      <c r="CK824" s="127"/>
    </row>
    <row r="825" spans="1:89">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c r="CG825" s="127"/>
      <c r="CH825" s="127"/>
      <c r="CI825" s="127"/>
      <c r="CJ825" s="127"/>
      <c r="CK825" s="127"/>
    </row>
    <row r="826" spans="1:89">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c r="CG826" s="127"/>
      <c r="CH826" s="127"/>
      <c r="CI826" s="127"/>
      <c r="CJ826" s="127"/>
      <c r="CK826" s="127"/>
    </row>
    <row r="827" spans="1:89">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c r="CG827" s="127"/>
      <c r="CH827" s="127"/>
      <c r="CI827" s="127"/>
      <c r="CJ827" s="127"/>
      <c r="CK827" s="127"/>
    </row>
    <row r="828" spans="1:89">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c r="CG828" s="127"/>
      <c r="CH828" s="127"/>
      <c r="CI828" s="127"/>
      <c r="CJ828" s="127"/>
      <c r="CK828" s="127"/>
    </row>
    <row r="829" spans="1:89">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c r="CG829" s="127"/>
      <c r="CH829" s="127"/>
      <c r="CI829" s="127"/>
      <c r="CJ829" s="127"/>
      <c r="CK829" s="127"/>
    </row>
    <row r="830" spans="1:89">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c r="CG830" s="127"/>
      <c r="CH830" s="127"/>
      <c r="CI830" s="127"/>
      <c r="CJ830" s="127"/>
      <c r="CK830" s="127"/>
    </row>
    <row r="831" spans="1:89">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c r="CG831" s="127"/>
      <c r="CH831" s="127"/>
      <c r="CI831" s="127"/>
      <c r="CJ831" s="127"/>
      <c r="CK831" s="127"/>
    </row>
    <row r="832" spans="1:89">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c r="CG832" s="127"/>
      <c r="CH832" s="127"/>
      <c r="CI832" s="127"/>
      <c r="CJ832" s="127"/>
      <c r="CK832" s="127"/>
    </row>
    <row r="833" spans="1:89">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c r="CG833" s="127"/>
      <c r="CH833" s="127"/>
      <c r="CI833" s="127"/>
      <c r="CJ833" s="127"/>
      <c r="CK833" s="127"/>
    </row>
    <row r="834" spans="1:89">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c r="CG834" s="127"/>
      <c r="CH834" s="127"/>
      <c r="CI834" s="127"/>
      <c r="CJ834" s="127"/>
      <c r="CK834" s="127"/>
    </row>
    <row r="835" spans="1:89">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c r="CG835" s="127"/>
      <c r="CH835" s="127"/>
      <c r="CI835" s="127"/>
      <c r="CJ835" s="127"/>
      <c r="CK835" s="127"/>
    </row>
    <row r="836" spans="1:89">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c r="CG836" s="127"/>
      <c r="CH836" s="127"/>
      <c r="CI836" s="127"/>
      <c r="CJ836" s="127"/>
      <c r="CK836" s="127"/>
    </row>
    <row r="837" spans="1:89">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c r="CG837" s="127"/>
      <c r="CH837" s="127"/>
      <c r="CI837" s="127"/>
      <c r="CJ837" s="127"/>
      <c r="CK837" s="127"/>
    </row>
    <row r="838" spans="1:89">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c r="CG838" s="127"/>
      <c r="CH838" s="127"/>
      <c r="CI838" s="127"/>
      <c r="CJ838" s="127"/>
      <c r="CK838" s="127"/>
    </row>
    <row r="839" spans="1:89">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c r="CG839" s="127"/>
      <c r="CH839" s="127"/>
      <c r="CI839" s="127"/>
      <c r="CJ839" s="127"/>
      <c r="CK839" s="127"/>
    </row>
    <row r="840" spans="1:89">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c r="CG840" s="127"/>
      <c r="CH840" s="127"/>
      <c r="CI840" s="127"/>
      <c r="CJ840" s="127"/>
      <c r="CK840" s="127"/>
    </row>
    <row r="841" spans="1:89">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c r="CG841" s="127"/>
      <c r="CH841" s="127"/>
      <c r="CI841" s="127"/>
      <c r="CJ841" s="127"/>
      <c r="CK841" s="127"/>
    </row>
    <row r="842" spans="1:89">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c r="CG842" s="127"/>
      <c r="CH842" s="127"/>
      <c r="CI842" s="127"/>
      <c r="CJ842" s="127"/>
      <c r="CK842" s="127"/>
    </row>
    <row r="843" spans="1:89">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c r="CG843" s="127"/>
      <c r="CH843" s="127"/>
      <c r="CI843" s="127"/>
      <c r="CJ843" s="127"/>
      <c r="CK843" s="127"/>
    </row>
    <row r="844" spans="1:89">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c r="CG844" s="127"/>
      <c r="CH844" s="127"/>
      <c r="CI844" s="127"/>
      <c r="CJ844" s="127"/>
      <c r="CK844" s="127"/>
    </row>
    <row r="845" spans="1:89">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c r="CG845" s="127"/>
      <c r="CH845" s="127"/>
      <c r="CI845" s="127"/>
      <c r="CJ845" s="127"/>
      <c r="CK845" s="127"/>
    </row>
    <row r="846" spans="1:89">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c r="CG846" s="127"/>
      <c r="CH846" s="127"/>
      <c r="CI846" s="127"/>
      <c r="CJ846" s="127"/>
      <c r="CK846" s="127"/>
    </row>
    <row r="847" spans="1:89">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c r="CG847" s="127"/>
      <c r="CH847" s="127"/>
      <c r="CI847" s="127"/>
      <c r="CJ847" s="127"/>
      <c r="CK847" s="127"/>
    </row>
    <row r="848" spans="1:89">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c r="CG848" s="127"/>
      <c r="CH848" s="127"/>
      <c r="CI848" s="127"/>
      <c r="CJ848" s="127"/>
      <c r="CK848" s="127"/>
    </row>
    <row r="849" spans="1:89">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c r="CG849" s="127"/>
      <c r="CH849" s="127"/>
      <c r="CI849" s="127"/>
      <c r="CJ849" s="127"/>
      <c r="CK849" s="127"/>
    </row>
    <row r="850" spans="1:89">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c r="CG850" s="127"/>
      <c r="CH850" s="127"/>
      <c r="CI850" s="127"/>
      <c r="CJ850" s="127"/>
      <c r="CK850" s="127"/>
    </row>
    <row r="851" spans="1:89">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c r="CG851" s="127"/>
      <c r="CH851" s="127"/>
      <c r="CI851" s="127"/>
      <c r="CJ851" s="127"/>
      <c r="CK851" s="127"/>
    </row>
    <row r="852" spans="1:89">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c r="CG852" s="127"/>
      <c r="CH852" s="127"/>
      <c r="CI852" s="127"/>
      <c r="CJ852" s="127"/>
      <c r="CK852" s="127"/>
    </row>
    <row r="853" spans="1:89">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c r="CG853" s="127"/>
      <c r="CH853" s="127"/>
      <c r="CI853" s="127"/>
      <c r="CJ853" s="127"/>
      <c r="CK853" s="127"/>
    </row>
    <row r="854" spans="1:89">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c r="CG854" s="127"/>
      <c r="CH854" s="127"/>
      <c r="CI854" s="127"/>
      <c r="CJ854" s="127"/>
      <c r="CK854" s="127"/>
    </row>
    <row r="855" spans="1:89">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c r="CG855" s="127"/>
      <c r="CH855" s="127"/>
      <c r="CI855" s="127"/>
      <c r="CJ855" s="127"/>
      <c r="CK855" s="127"/>
    </row>
    <row r="856" spans="1:89">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c r="CG856" s="127"/>
      <c r="CH856" s="127"/>
      <c r="CI856" s="127"/>
      <c r="CJ856" s="127"/>
      <c r="CK856" s="127"/>
    </row>
    <row r="857" spans="1:89">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c r="CG857" s="127"/>
      <c r="CH857" s="127"/>
      <c r="CI857" s="127"/>
      <c r="CJ857" s="127"/>
      <c r="CK857" s="127"/>
    </row>
    <row r="858" spans="1:89">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c r="CG858" s="127"/>
      <c r="CH858" s="127"/>
      <c r="CI858" s="127"/>
      <c r="CJ858" s="127"/>
      <c r="CK858" s="127"/>
    </row>
    <row r="859" spans="1:89">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c r="CG859" s="127"/>
      <c r="CH859" s="127"/>
      <c r="CI859" s="127"/>
      <c r="CJ859" s="127"/>
      <c r="CK859" s="127"/>
    </row>
    <row r="860" spans="1:89">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c r="CG860" s="127"/>
      <c r="CH860" s="127"/>
      <c r="CI860" s="127"/>
      <c r="CJ860" s="127"/>
      <c r="CK860" s="127"/>
    </row>
    <row r="861" spans="1:89">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c r="CG861" s="127"/>
      <c r="CH861" s="127"/>
      <c r="CI861" s="127"/>
      <c r="CJ861" s="127"/>
      <c r="CK861" s="127"/>
    </row>
    <row r="862" spans="1:89">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c r="CG862" s="127"/>
      <c r="CH862" s="127"/>
      <c r="CI862" s="127"/>
      <c r="CJ862" s="127"/>
      <c r="CK862" s="127"/>
    </row>
    <row r="863" spans="1:89">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c r="CG863" s="127"/>
      <c r="CH863" s="127"/>
      <c r="CI863" s="127"/>
      <c r="CJ863" s="127"/>
      <c r="CK863" s="127"/>
    </row>
    <row r="864" spans="1:89">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c r="CG864" s="127"/>
      <c r="CH864" s="127"/>
      <c r="CI864" s="127"/>
      <c r="CJ864" s="127"/>
      <c r="CK864" s="127"/>
    </row>
    <row r="865" spans="1:89">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c r="CG865" s="127"/>
      <c r="CH865" s="127"/>
      <c r="CI865" s="127"/>
      <c r="CJ865" s="127"/>
      <c r="CK865" s="127"/>
    </row>
    <row r="866" spans="1:89">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c r="CG866" s="127"/>
      <c r="CH866" s="127"/>
      <c r="CI866" s="127"/>
      <c r="CJ866" s="127"/>
      <c r="CK866" s="127"/>
    </row>
    <row r="867" spans="1:89">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c r="CG867" s="127"/>
      <c r="CH867" s="127"/>
      <c r="CI867" s="127"/>
      <c r="CJ867" s="127"/>
      <c r="CK867" s="127"/>
    </row>
    <row r="868" spans="1:89">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c r="CG868" s="127"/>
      <c r="CH868" s="127"/>
      <c r="CI868" s="127"/>
      <c r="CJ868" s="127"/>
      <c r="CK868" s="127"/>
    </row>
    <row r="869" spans="1:89">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c r="CG869" s="127"/>
      <c r="CH869" s="127"/>
      <c r="CI869" s="127"/>
      <c r="CJ869" s="127"/>
      <c r="CK869" s="127"/>
    </row>
    <row r="870" spans="1:89">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c r="CG870" s="127"/>
      <c r="CH870" s="127"/>
      <c r="CI870" s="127"/>
      <c r="CJ870" s="127"/>
      <c r="CK870" s="127"/>
    </row>
    <row r="871" spans="1:89">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c r="CG871" s="127"/>
      <c r="CH871" s="127"/>
      <c r="CI871" s="127"/>
      <c r="CJ871" s="127"/>
      <c r="CK871" s="127"/>
    </row>
    <row r="872" spans="1:89">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c r="CG872" s="127"/>
      <c r="CH872" s="127"/>
      <c r="CI872" s="127"/>
      <c r="CJ872" s="127"/>
      <c r="CK872" s="127"/>
    </row>
    <row r="873" spans="1:89">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c r="CG873" s="127"/>
      <c r="CH873" s="127"/>
      <c r="CI873" s="127"/>
      <c r="CJ873" s="127"/>
      <c r="CK873" s="127"/>
    </row>
    <row r="874" spans="1:89">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c r="CG874" s="127"/>
      <c r="CH874" s="127"/>
      <c r="CI874" s="127"/>
      <c r="CJ874" s="127"/>
      <c r="CK874" s="127"/>
    </row>
    <row r="875" spans="1:89">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c r="CG875" s="127"/>
      <c r="CH875" s="127"/>
      <c r="CI875" s="127"/>
      <c r="CJ875" s="127"/>
      <c r="CK875" s="127"/>
    </row>
    <row r="876" spans="1:89">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c r="CG876" s="127"/>
      <c r="CH876" s="127"/>
      <c r="CI876" s="127"/>
      <c r="CJ876" s="127"/>
      <c r="CK876" s="127"/>
    </row>
    <row r="877" spans="1:89">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c r="CG877" s="127"/>
      <c r="CH877" s="127"/>
      <c r="CI877" s="127"/>
      <c r="CJ877" s="127"/>
      <c r="CK877" s="127"/>
    </row>
    <row r="878" spans="1:89">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c r="CG878" s="127"/>
      <c r="CH878" s="127"/>
      <c r="CI878" s="127"/>
      <c r="CJ878" s="127"/>
      <c r="CK878" s="127"/>
    </row>
    <row r="879" spans="1:89">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c r="CG879" s="127"/>
      <c r="CH879" s="127"/>
      <c r="CI879" s="127"/>
      <c r="CJ879" s="127"/>
      <c r="CK879" s="127"/>
    </row>
    <row r="880" spans="1:89">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c r="CG880" s="127"/>
      <c r="CH880" s="127"/>
      <c r="CI880" s="127"/>
      <c r="CJ880" s="127"/>
      <c r="CK880" s="127"/>
    </row>
    <row r="881" spans="1:89">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c r="CG881" s="127"/>
      <c r="CH881" s="127"/>
      <c r="CI881" s="127"/>
      <c r="CJ881" s="127"/>
      <c r="CK881" s="127"/>
    </row>
    <row r="882" spans="1:89">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c r="CG882" s="127"/>
      <c r="CH882" s="127"/>
      <c r="CI882" s="127"/>
      <c r="CJ882" s="127"/>
      <c r="CK882" s="127"/>
    </row>
    <row r="883" spans="1:89">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c r="CG883" s="127"/>
      <c r="CH883" s="127"/>
      <c r="CI883" s="127"/>
      <c r="CJ883" s="127"/>
      <c r="CK883" s="127"/>
    </row>
    <row r="884" spans="1:89">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c r="CG884" s="127"/>
      <c r="CH884" s="127"/>
      <c r="CI884" s="127"/>
      <c r="CJ884" s="127"/>
      <c r="CK884" s="127"/>
    </row>
    <row r="885" spans="1:89">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c r="CI885" s="127"/>
      <c r="CJ885" s="127"/>
      <c r="CK885" s="127"/>
    </row>
    <row r="886" spans="1:89">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c r="CG886" s="127"/>
      <c r="CH886" s="127"/>
      <c r="CI886" s="127"/>
      <c r="CJ886" s="127"/>
      <c r="CK886" s="127"/>
    </row>
    <row r="887" spans="1:89">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c r="CG887" s="127"/>
      <c r="CH887" s="127"/>
      <c r="CI887" s="127"/>
      <c r="CJ887" s="127"/>
      <c r="CK887" s="127"/>
    </row>
    <row r="888" spans="1:89">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c r="CG888" s="127"/>
      <c r="CH888" s="127"/>
      <c r="CI888" s="127"/>
      <c r="CJ888" s="127"/>
      <c r="CK888" s="127"/>
    </row>
    <row r="889" spans="1:89">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c r="CG889" s="127"/>
      <c r="CH889" s="127"/>
      <c r="CI889" s="127"/>
      <c r="CJ889" s="127"/>
      <c r="CK889" s="127"/>
    </row>
    <row r="890" spans="1:89">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c r="CG890" s="127"/>
      <c r="CH890" s="127"/>
      <c r="CI890" s="127"/>
      <c r="CJ890" s="127"/>
      <c r="CK890" s="127"/>
    </row>
    <row r="891" spans="1:89">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c r="CG891" s="127"/>
      <c r="CH891" s="127"/>
      <c r="CI891" s="127"/>
      <c r="CJ891" s="127"/>
      <c r="CK891" s="127"/>
    </row>
    <row r="892" spans="1:89">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c r="CG892" s="127"/>
      <c r="CH892" s="127"/>
      <c r="CI892" s="127"/>
      <c r="CJ892" s="127"/>
      <c r="CK892" s="127"/>
    </row>
    <row r="893" spans="1:89">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c r="CG893" s="127"/>
      <c r="CH893" s="127"/>
      <c r="CI893" s="127"/>
      <c r="CJ893" s="127"/>
      <c r="CK893" s="127"/>
    </row>
    <row r="894" spans="1:89">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c r="CG894" s="127"/>
      <c r="CH894" s="127"/>
      <c r="CI894" s="127"/>
      <c r="CJ894" s="127"/>
      <c r="CK894" s="127"/>
    </row>
    <row r="895" spans="1:89">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c r="CG895" s="127"/>
      <c r="CH895" s="127"/>
      <c r="CI895" s="127"/>
      <c r="CJ895" s="127"/>
      <c r="CK895" s="127"/>
    </row>
    <row r="896" spans="1:89">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c r="CG896" s="127"/>
      <c r="CH896" s="127"/>
      <c r="CI896" s="127"/>
      <c r="CJ896" s="127"/>
      <c r="CK896" s="127"/>
    </row>
    <row r="897" spans="1:89">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c r="CG897" s="127"/>
      <c r="CH897" s="127"/>
      <c r="CI897" s="127"/>
      <c r="CJ897" s="127"/>
      <c r="CK897" s="127"/>
    </row>
    <row r="898" spans="1:89">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c r="CG898" s="127"/>
      <c r="CH898" s="127"/>
      <c r="CI898" s="127"/>
      <c r="CJ898" s="127"/>
      <c r="CK898" s="127"/>
    </row>
    <row r="899" spans="1:89">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c r="CG899" s="127"/>
      <c r="CH899" s="127"/>
      <c r="CI899" s="127"/>
      <c r="CJ899" s="127"/>
      <c r="CK899" s="127"/>
    </row>
    <row r="900" spans="1:89">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c r="CG900" s="127"/>
      <c r="CH900" s="127"/>
      <c r="CI900" s="127"/>
      <c r="CJ900" s="127"/>
      <c r="CK900" s="127"/>
    </row>
    <row r="901" spans="1:89">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c r="CG901" s="127"/>
      <c r="CH901" s="127"/>
      <c r="CI901" s="127"/>
      <c r="CJ901" s="127"/>
      <c r="CK901" s="127"/>
    </row>
    <row r="902" spans="1:89">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c r="CG902" s="127"/>
      <c r="CH902" s="127"/>
      <c r="CI902" s="127"/>
      <c r="CJ902" s="127"/>
      <c r="CK902" s="127"/>
    </row>
    <row r="903" spans="1:89">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c r="CG903" s="127"/>
      <c r="CH903" s="127"/>
      <c r="CI903" s="127"/>
      <c r="CJ903" s="127"/>
      <c r="CK903" s="127"/>
    </row>
    <row r="904" spans="1:89">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c r="CG904" s="127"/>
      <c r="CH904" s="127"/>
      <c r="CI904" s="127"/>
      <c r="CJ904" s="127"/>
      <c r="CK904" s="127"/>
    </row>
    <row r="905" spans="1:89">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c r="CG905" s="127"/>
      <c r="CH905" s="127"/>
      <c r="CI905" s="127"/>
      <c r="CJ905" s="127"/>
      <c r="CK905" s="127"/>
    </row>
    <row r="906" spans="1:89">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c r="CG906" s="127"/>
      <c r="CH906" s="127"/>
      <c r="CI906" s="127"/>
      <c r="CJ906" s="127"/>
      <c r="CK906" s="127"/>
    </row>
    <row r="907" spans="1:89">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c r="CG907" s="127"/>
      <c r="CH907" s="127"/>
      <c r="CI907" s="127"/>
      <c r="CJ907" s="127"/>
      <c r="CK907" s="127"/>
    </row>
    <row r="908" spans="1:89">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c r="CG908" s="127"/>
      <c r="CH908" s="127"/>
      <c r="CI908" s="127"/>
      <c r="CJ908" s="127"/>
      <c r="CK908" s="127"/>
    </row>
    <row r="909" spans="1:89">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c r="CG909" s="127"/>
      <c r="CH909" s="127"/>
      <c r="CI909" s="127"/>
      <c r="CJ909" s="127"/>
      <c r="CK909" s="127"/>
    </row>
    <row r="910" spans="1:89">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c r="CG910" s="127"/>
      <c r="CH910" s="127"/>
      <c r="CI910" s="127"/>
      <c r="CJ910" s="127"/>
      <c r="CK910" s="127"/>
    </row>
    <row r="911" spans="1:89">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c r="CG911" s="127"/>
      <c r="CH911" s="127"/>
      <c r="CI911" s="127"/>
      <c r="CJ911" s="127"/>
      <c r="CK911" s="127"/>
    </row>
    <row r="912" spans="1:89">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c r="CG912" s="127"/>
      <c r="CH912" s="127"/>
      <c r="CI912" s="127"/>
      <c r="CJ912" s="127"/>
      <c r="CK912" s="127"/>
    </row>
    <row r="913" spans="1:89">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c r="CG913" s="127"/>
      <c r="CH913" s="127"/>
      <c r="CI913" s="127"/>
      <c r="CJ913" s="127"/>
      <c r="CK913" s="127"/>
    </row>
    <row r="914" spans="1:89">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c r="CG914" s="127"/>
      <c r="CH914" s="127"/>
      <c r="CI914" s="127"/>
      <c r="CJ914" s="127"/>
      <c r="CK914" s="127"/>
    </row>
    <row r="915" spans="1:89">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c r="CG915" s="127"/>
      <c r="CH915" s="127"/>
      <c r="CI915" s="127"/>
      <c r="CJ915" s="127"/>
      <c r="CK915" s="127"/>
    </row>
    <row r="916" spans="1:89">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c r="CG916" s="127"/>
      <c r="CH916" s="127"/>
      <c r="CI916" s="127"/>
      <c r="CJ916" s="127"/>
      <c r="CK916" s="127"/>
    </row>
    <row r="917" spans="1:89">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c r="CG917" s="127"/>
      <c r="CH917" s="127"/>
      <c r="CI917" s="127"/>
      <c r="CJ917" s="127"/>
      <c r="CK917" s="127"/>
    </row>
    <row r="918" spans="1:89">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c r="CG918" s="127"/>
      <c r="CH918" s="127"/>
      <c r="CI918" s="127"/>
      <c r="CJ918" s="127"/>
      <c r="CK918" s="127"/>
    </row>
    <row r="919" spans="1:89">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c r="CG919" s="127"/>
      <c r="CH919" s="127"/>
      <c r="CI919" s="127"/>
      <c r="CJ919" s="127"/>
      <c r="CK919" s="127"/>
    </row>
    <row r="920" spans="1:89">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c r="CG920" s="127"/>
      <c r="CH920" s="127"/>
      <c r="CI920" s="127"/>
      <c r="CJ920" s="127"/>
      <c r="CK920" s="127"/>
    </row>
    <row r="921" spans="1:89">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c r="CG921" s="127"/>
      <c r="CH921" s="127"/>
      <c r="CI921" s="127"/>
      <c r="CJ921" s="127"/>
      <c r="CK921" s="127"/>
    </row>
    <row r="922" spans="1:89">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c r="CG922" s="127"/>
      <c r="CH922" s="127"/>
      <c r="CI922" s="127"/>
      <c r="CJ922" s="127"/>
      <c r="CK922" s="127"/>
    </row>
    <row r="923" spans="1:89">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c r="CG923" s="127"/>
      <c r="CH923" s="127"/>
      <c r="CI923" s="127"/>
      <c r="CJ923" s="127"/>
      <c r="CK923" s="127"/>
    </row>
    <row r="924" spans="1:89">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c r="CG924" s="127"/>
      <c r="CH924" s="127"/>
      <c r="CI924" s="127"/>
      <c r="CJ924" s="127"/>
      <c r="CK924" s="127"/>
    </row>
    <row r="925" spans="1:89">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c r="CG925" s="127"/>
      <c r="CH925" s="127"/>
      <c r="CI925" s="127"/>
      <c r="CJ925" s="127"/>
      <c r="CK925" s="127"/>
    </row>
    <row r="926" spans="1:89">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c r="CG926" s="127"/>
      <c r="CH926" s="127"/>
      <c r="CI926" s="127"/>
      <c r="CJ926" s="127"/>
      <c r="CK926" s="127"/>
    </row>
    <row r="927" spans="1:89">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c r="CG927" s="127"/>
      <c r="CH927" s="127"/>
      <c r="CI927" s="127"/>
      <c r="CJ927" s="127"/>
      <c r="CK927" s="127"/>
    </row>
    <row r="928" spans="1:89">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c r="CG928" s="127"/>
      <c r="CH928" s="127"/>
      <c r="CI928" s="127"/>
      <c r="CJ928" s="127"/>
      <c r="CK928" s="127"/>
    </row>
    <row r="929" spans="1:89">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c r="CG929" s="127"/>
      <c r="CH929" s="127"/>
      <c r="CI929" s="127"/>
      <c r="CJ929" s="127"/>
      <c r="CK929" s="127"/>
    </row>
    <row r="930" spans="1:89">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c r="CG930" s="127"/>
      <c r="CH930" s="127"/>
      <c r="CI930" s="127"/>
      <c r="CJ930" s="127"/>
      <c r="CK930" s="127"/>
    </row>
    <row r="931" spans="1:89">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c r="CG931" s="127"/>
      <c r="CH931" s="127"/>
      <c r="CI931" s="127"/>
      <c r="CJ931" s="127"/>
      <c r="CK931" s="127"/>
    </row>
    <row r="932" spans="1:89">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c r="CG932" s="127"/>
      <c r="CH932" s="127"/>
      <c r="CI932" s="127"/>
      <c r="CJ932" s="127"/>
      <c r="CK932" s="127"/>
    </row>
    <row r="933" spans="1:89">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c r="CG933" s="127"/>
      <c r="CH933" s="127"/>
      <c r="CI933" s="127"/>
      <c r="CJ933" s="127"/>
      <c r="CK933" s="127"/>
    </row>
    <row r="934" spans="1:89">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c r="CG934" s="127"/>
      <c r="CH934" s="127"/>
      <c r="CI934" s="127"/>
      <c r="CJ934" s="127"/>
      <c r="CK934" s="127"/>
    </row>
    <row r="935" spans="1:89">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c r="CG935" s="127"/>
      <c r="CH935" s="127"/>
      <c r="CI935" s="127"/>
      <c r="CJ935" s="127"/>
      <c r="CK935" s="127"/>
    </row>
    <row r="936" spans="1:89">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c r="CG936" s="127"/>
      <c r="CH936" s="127"/>
      <c r="CI936" s="127"/>
      <c r="CJ936" s="127"/>
      <c r="CK936" s="127"/>
    </row>
    <row r="937" spans="1:89">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c r="CG937" s="127"/>
      <c r="CH937" s="127"/>
      <c r="CI937" s="127"/>
      <c r="CJ937" s="127"/>
      <c r="CK937" s="127"/>
    </row>
    <row r="938" spans="1:89">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c r="CG938" s="127"/>
      <c r="CH938" s="127"/>
      <c r="CI938" s="127"/>
      <c r="CJ938" s="127"/>
      <c r="CK938" s="127"/>
    </row>
    <row r="939" spans="1:89">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c r="CG939" s="127"/>
      <c r="CH939" s="127"/>
      <c r="CI939" s="127"/>
      <c r="CJ939" s="127"/>
      <c r="CK939" s="127"/>
    </row>
    <row r="940" spans="1:89">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c r="CG940" s="127"/>
      <c r="CH940" s="127"/>
      <c r="CI940" s="127"/>
      <c r="CJ940" s="127"/>
      <c r="CK940" s="127"/>
    </row>
    <row r="941" spans="1:89">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c r="CG941" s="127"/>
      <c r="CH941" s="127"/>
      <c r="CI941" s="127"/>
      <c r="CJ941" s="127"/>
      <c r="CK941" s="127"/>
    </row>
    <row r="942" spans="1:89">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c r="CG942" s="127"/>
      <c r="CH942" s="127"/>
      <c r="CI942" s="127"/>
      <c r="CJ942" s="127"/>
      <c r="CK942" s="127"/>
    </row>
    <row r="943" spans="1:89">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c r="CG943" s="127"/>
      <c r="CH943" s="127"/>
      <c r="CI943" s="127"/>
      <c r="CJ943" s="127"/>
      <c r="CK943" s="127"/>
    </row>
    <row r="944" spans="1:89">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c r="CG944" s="127"/>
      <c r="CH944" s="127"/>
      <c r="CI944" s="127"/>
      <c r="CJ944" s="127"/>
      <c r="CK944" s="127"/>
    </row>
    <row r="945" spans="1:89">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c r="CG945" s="127"/>
      <c r="CH945" s="127"/>
      <c r="CI945" s="127"/>
      <c r="CJ945" s="127"/>
      <c r="CK945" s="127"/>
    </row>
    <row r="946" spans="1:89">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c r="CG946" s="127"/>
      <c r="CH946" s="127"/>
      <c r="CI946" s="127"/>
      <c r="CJ946" s="127"/>
      <c r="CK946" s="127"/>
    </row>
    <row r="947" spans="1:89">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c r="CG947" s="127"/>
      <c r="CH947" s="127"/>
      <c r="CI947" s="127"/>
      <c r="CJ947" s="127"/>
      <c r="CK947" s="127"/>
    </row>
    <row r="948" spans="1:89">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c r="CG948" s="127"/>
      <c r="CH948" s="127"/>
      <c r="CI948" s="127"/>
      <c r="CJ948" s="127"/>
      <c r="CK948" s="127"/>
    </row>
    <row r="949" spans="1:89">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c r="CG949" s="127"/>
      <c r="CH949" s="127"/>
      <c r="CI949" s="127"/>
      <c r="CJ949" s="127"/>
      <c r="CK949" s="127"/>
    </row>
    <row r="950" spans="1:89">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c r="CG950" s="127"/>
      <c r="CH950" s="127"/>
      <c r="CI950" s="127"/>
      <c r="CJ950" s="127"/>
      <c r="CK950" s="127"/>
    </row>
    <row r="951" spans="1:89">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c r="CG951" s="127"/>
      <c r="CH951" s="127"/>
      <c r="CI951" s="127"/>
      <c r="CJ951" s="127"/>
      <c r="CK951" s="127"/>
    </row>
    <row r="952" spans="1:89">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c r="CG952" s="127"/>
      <c r="CH952" s="127"/>
      <c r="CI952" s="127"/>
      <c r="CJ952" s="127"/>
      <c r="CK952" s="127"/>
    </row>
    <row r="953" spans="1:89">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c r="CI953" s="127"/>
      <c r="CJ953" s="127"/>
      <c r="CK953" s="127"/>
    </row>
    <row r="954" spans="1:89">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c r="CG954" s="127"/>
      <c r="CH954" s="127"/>
      <c r="CI954" s="127"/>
      <c r="CJ954" s="127"/>
      <c r="CK954" s="127"/>
    </row>
    <row r="955" spans="1:89">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c r="CG955" s="127"/>
      <c r="CH955" s="127"/>
      <c r="CI955" s="127"/>
      <c r="CJ955" s="127"/>
      <c r="CK955" s="127"/>
    </row>
    <row r="956" spans="1:89">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c r="CG956" s="127"/>
      <c r="CH956" s="127"/>
      <c r="CI956" s="127"/>
      <c r="CJ956" s="127"/>
      <c r="CK956" s="127"/>
    </row>
    <row r="957" spans="1:89">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c r="CG957" s="127"/>
      <c r="CH957" s="127"/>
      <c r="CI957" s="127"/>
      <c r="CJ957" s="127"/>
      <c r="CK957" s="127"/>
    </row>
    <row r="958" spans="1:89">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c r="CG958" s="127"/>
      <c r="CH958" s="127"/>
      <c r="CI958" s="127"/>
      <c r="CJ958" s="127"/>
      <c r="CK958" s="127"/>
    </row>
    <row r="959" spans="1:89">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c r="CG959" s="127"/>
      <c r="CH959" s="127"/>
      <c r="CI959" s="127"/>
      <c r="CJ959" s="127"/>
      <c r="CK959" s="127"/>
    </row>
    <row r="960" spans="1:89">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c r="CG960" s="127"/>
      <c r="CH960" s="127"/>
      <c r="CI960" s="127"/>
      <c r="CJ960" s="127"/>
      <c r="CK960" s="127"/>
    </row>
    <row r="961" spans="1:89">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c r="CG961" s="127"/>
      <c r="CH961" s="127"/>
      <c r="CI961" s="127"/>
      <c r="CJ961" s="127"/>
      <c r="CK961" s="127"/>
    </row>
    <row r="962" spans="1:89">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c r="CG962" s="127"/>
      <c r="CH962" s="127"/>
      <c r="CI962" s="127"/>
      <c r="CJ962" s="127"/>
      <c r="CK962" s="127"/>
    </row>
    <row r="963" spans="1:89">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c r="CG963" s="127"/>
      <c r="CH963" s="127"/>
      <c r="CI963" s="127"/>
      <c r="CJ963" s="127"/>
      <c r="CK963" s="127"/>
    </row>
    <row r="964" spans="1:89">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c r="CG964" s="127"/>
      <c r="CH964" s="127"/>
      <c r="CI964" s="127"/>
      <c r="CJ964" s="127"/>
      <c r="CK964" s="127"/>
    </row>
    <row r="965" spans="1:89">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c r="CG965" s="127"/>
      <c r="CH965" s="127"/>
      <c r="CI965" s="127"/>
      <c r="CJ965" s="127"/>
      <c r="CK965" s="127"/>
    </row>
    <row r="966" spans="1:89">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c r="BN966" s="127"/>
      <c r="BO966" s="127"/>
      <c r="BP966" s="127"/>
      <c r="BQ966" s="127"/>
      <c r="BR966" s="127"/>
      <c r="BS966" s="127"/>
      <c r="BT966" s="127"/>
      <c r="BU966" s="127"/>
      <c r="BV966" s="127"/>
      <c r="BW966" s="127"/>
      <c r="BX966" s="127"/>
      <c r="BY966" s="127"/>
      <c r="BZ966" s="127"/>
      <c r="CA966" s="127"/>
      <c r="CB966" s="127"/>
      <c r="CC966" s="127"/>
      <c r="CD966" s="127"/>
      <c r="CE966" s="127"/>
      <c r="CF966" s="127"/>
      <c r="CG966" s="127"/>
      <c r="CH966" s="127"/>
      <c r="CI966" s="127"/>
      <c r="CJ966" s="127"/>
      <c r="CK966" s="127"/>
    </row>
    <row r="967" spans="1:89">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Q967" s="127"/>
      <c r="BR967" s="127"/>
      <c r="BS967" s="127"/>
      <c r="BT967" s="127"/>
      <c r="BU967" s="127"/>
      <c r="BV967" s="127"/>
      <c r="BW967" s="127"/>
      <c r="BX967" s="127"/>
      <c r="BY967" s="127"/>
      <c r="BZ967" s="127"/>
      <c r="CA967" s="127"/>
      <c r="CB967" s="127"/>
      <c r="CC967" s="127"/>
      <c r="CD967" s="127"/>
      <c r="CE967" s="127"/>
      <c r="CF967" s="127"/>
      <c r="CG967" s="127"/>
      <c r="CH967" s="127"/>
      <c r="CI967" s="127"/>
      <c r="CJ967" s="127"/>
      <c r="CK967" s="127"/>
    </row>
    <row r="968" spans="1:89">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c r="BN968" s="127"/>
      <c r="BO968" s="127"/>
      <c r="BP968" s="127"/>
      <c r="BQ968" s="127"/>
      <c r="BR968" s="127"/>
      <c r="BS968" s="127"/>
      <c r="BT968" s="127"/>
      <c r="BU968" s="127"/>
      <c r="BV968" s="127"/>
      <c r="BW968" s="127"/>
      <c r="BX968" s="127"/>
      <c r="BY968" s="127"/>
      <c r="BZ968" s="127"/>
      <c r="CA968" s="127"/>
      <c r="CB968" s="127"/>
      <c r="CC968" s="127"/>
      <c r="CD968" s="127"/>
      <c r="CE968" s="127"/>
      <c r="CF968" s="127"/>
      <c r="CG968" s="127"/>
      <c r="CH968" s="127"/>
      <c r="CI968" s="127"/>
      <c r="CJ968" s="127"/>
      <c r="CK968" s="127"/>
    </row>
    <row r="969" spans="1:89">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c r="BN969" s="127"/>
      <c r="BO969" s="127"/>
      <c r="BP969" s="127"/>
      <c r="BQ969" s="127"/>
      <c r="BR969" s="127"/>
      <c r="BS969" s="127"/>
      <c r="BT969" s="127"/>
      <c r="BU969" s="127"/>
      <c r="BV969" s="127"/>
      <c r="BW969" s="127"/>
      <c r="BX969" s="127"/>
      <c r="BY969" s="127"/>
      <c r="BZ969" s="127"/>
      <c r="CA969" s="127"/>
      <c r="CB969" s="127"/>
      <c r="CC969" s="127"/>
      <c r="CD969" s="127"/>
      <c r="CE969" s="127"/>
      <c r="CF969" s="127"/>
      <c r="CG969" s="127"/>
      <c r="CH969" s="127"/>
      <c r="CI969" s="127"/>
      <c r="CJ969" s="127"/>
      <c r="CK969" s="127"/>
    </row>
    <row r="970" spans="1:89">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c r="BN970" s="127"/>
      <c r="BO970" s="127"/>
      <c r="BP970" s="127"/>
      <c r="BQ970" s="127"/>
      <c r="BR970" s="127"/>
      <c r="BS970" s="127"/>
      <c r="BT970" s="127"/>
      <c r="BU970" s="127"/>
      <c r="BV970" s="127"/>
      <c r="BW970" s="127"/>
      <c r="BX970" s="127"/>
      <c r="BY970" s="127"/>
      <c r="BZ970" s="127"/>
      <c r="CA970" s="127"/>
      <c r="CB970" s="127"/>
      <c r="CC970" s="127"/>
      <c r="CD970" s="127"/>
      <c r="CE970" s="127"/>
      <c r="CF970" s="127"/>
      <c r="CG970" s="127"/>
      <c r="CH970" s="127"/>
      <c r="CI970" s="127"/>
      <c r="CJ970" s="127"/>
      <c r="CK970" s="127"/>
    </row>
    <row r="971" spans="1:89">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c r="BN971" s="127"/>
      <c r="BO971" s="127"/>
      <c r="BP971" s="127"/>
      <c r="BQ971" s="127"/>
      <c r="BR971" s="127"/>
      <c r="BS971" s="127"/>
      <c r="BT971" s="127"/>
      <c r="BU971" s="127"/>
      <c r="BV971" s="127"/>
      <c r="BW971" s="127"/>
      <c r="BX971" s="127"/>
      <c r="BY971" s="127"/>
      <c r="BZ971" s="127"/>
      <c r="CA971" s="127"/>
      <c r="CB971" s="127"/>
      <c r="CC971" s="127"/>
      <c r="CD971" s="127"/>
      <c r="CE971" s="127"/>
      <c r="CF971" s="127"/>
      <c r="CG971" s="127"/>
      <c r="CH971" s="127"/>
      <c r="CI971" s="127"/>
      <c r="CJ971" s="127"/>
      <c r="CK971" s="127"/>
    </row>
    <row r="972" spans="1:89">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c r="BN972" s="127"/>
      <c r="BO972" s="127"/>
      <c r="BP972" s="127"/>
      <c r="BQ972" s="127"/>
      <c r="BR972" s="127"/>
      <c r="BS972" s="127"/>
      <c r="BT972" s="127"/>
      <c r="BU972" s="127"/>
      <c r="BV972" s="127"/>
      <c r="BW972" s="127"/>
      <c r="BX972" s="127"/>
      <c r="BY972" s="127"/>
      <c r="BZ972" s="127"/>
      <c r="CA972" s="127"/>
      <c r="CB972" s="127"/>
      <c r="CC972" s="127"/>
      <c r="CD972" s="127"/>
      <c r="CE972" s="127"/>
      <c r="CF972" s="127"/>
      <c r="CG972" s="127"/>
      <c r="CH972" s="127"/>
      <c r="CI972" s="127"/>
      <c r="CJ972" s="127"/>
      <c r="CK972" s="127"/>
    </row>
    <row r="973" spans="1:89">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c r="BR973" s="127"/>
      <c r="BS973" s="127"/>
      <c r="BT973" s="127"/>
      <c r="BU973" s="127"/>
      <c r="BV973" s="127"/>
      <c r="BW973" s="127"/>
      <c r="BX973" s="127"/>
      <c r="BY973" s="127"/>
      <c r="BZ973" s="127"/>
      <c r="CA973" s="127"/>
      <c r="CB973" s="127"/>
      <c r="CC973" s="127"/>
      <c r="CD973" s="127"/>
      <c r="CE973" s="127"/>
      <c r="CF973" s="127"/>
      <c r="CG973" s="127"/>
      <c r="CH973" s="127"/>
      <c r="CI973" s="127"/>
      <c r="CJ973" s="127"/>
      <c r="CK973" s="127"/>
    </row>
    <row r="974" spans="1:89">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c r="BR974" s="127"/>
      <c r="BS974" s="127"/>
      <c r="BT974" s="127"/>
      <c r="BU974" s="127"/>
      <c r="BV974" s="127"/>
      <c r="BW974" s="127"/>
      <c r="BX974" s="127"/>
      <c r="BY974" s="127"/>
      <c r="BZ974" s="127"/>
      <c r="CA974" s="127"/>
      <c r="CB974" s="127"/>
      <c r="CC974" s="127"/>
      <c r="CD974" s="127"/>
      <c r="CE974" s="127"/>
      <c r="CF974" s="127"/>
      <c r="CG974" s="127"/>
      <c r="CH974" s="127"/>
      <c r="CI974" s="127"/>
      <c r="CJ974" s="127"/>
      <c r="CK974" s="127"/>
    </row>
    <row r="975" spans="1:89">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c r="BN975" s="127"/>
      <c r="BO975" s="127"/>
      <c r="BP975" s="127"/>
      <c r="BQ975" s="127"/>
      <c r="BR975" s="127"/>
      <c r="BS975" s="127"/>
      <c r="BT975" s="127"/>
      <c r="BU975" s="127"/>
      <c r="BV975" s="127"/>
      <c r="BW975" s="127"/>
      <c r="BX975" s="127"/>
      <c r="BY975" s="127"/>
      <c r="BZ975" s="127"/>
      <c r="CA975" s="127"/>
      <c r="CB975" s="127"/>
      <c r="CC975" s="127"/>
      <c r="CD975" s="127"/>
      <c r="CE975" s="127"/>
      <c r="CF975" s="127"/>
      <c r="CG975" s="127"/>
      <c r="CH975" s="127"/>
      <c r="CI975" s="127"/>
      <c r="CJ975" s="127"/>
      <c r="CK975" s="127"/>
    </row>
    <row r="976" spans="1:89">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c r="BN976" s="127"/>
      <c r="BO976" s="127"/>
      <c r="BP976" s="127"/>
      <c r="BQ976" s="127"/>
      <c r="BR976" s="127"/>
      <c r="BS976" s="127"/>
      <c r="BT976" s="127"/>
      <c r="BU976" s="127"/>
      <c r="BV976" s="127"/>
      <c r="BW976" s="127"/>
      <c r="BX976" s="127"/>
      <c r="BY976" s="127"/>
      <c r="BZ976" s="127"/>
      <c r="CA976" s="127"/>
      <c r="CB976" s="127"/>
      <c r="CC976" s="127"/>
      <c r="CD976" s="127"/>
      <c r="CE976" s="127"/>
      <c r="CF976" s="127"/>
      <c r="CG976" s="127"/>
      <c r="CH976" s="127"/>
      <c r="CI976" s="127"/>
      <c r="CJ976" s="127"/>
      <c r="CK976" s="127"/>
    </row>
    <row r="977" spans="1:89">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c r="BN977" s="127"/>
      <c r="BO977" s="127"/>
      <c r="BP977" s="127"/>
      <c r="BQ977" s="127"/>
      <c r="BR977" s="127"/>
      <c r="BS977" s="127"/>
      <c r="BT977" s="127"/>
      <c r="BU977" s="127"/>
      <c r="BV977" s="127"/>
      <c r="BW977" s="127"/>
      <c r="BX977" s="127"/>
      <c r="BY977" s="127"/>
      <c r="BZ977" s="127"/>
      <c r="CA977" s="127"/>
      <c r="CB977" s="127"/>
      <c r="CC977" s="127"/>
      <c r="CD977" s="127"/>
      <c r="CE977" s="127"/>
      <c r="CF977" s="127"/>
      <c r="CG977" s="127"/>
      <c r="CH977" s="127"/>
      <c r="CI977" s="127"/>
      <c r="CJ977" s="127"/>
      <c r="CK977" s="127"/>
    </row>
    <row r="978" spans="1:89">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c r="BN978" s="127"/>
      <c r="BO978" s="127"/>
      <c r="BP978" s="127"/>
      <c r="BQ978" s="127"/>
      <c r="BR978" s="127"/>
      <c r="BS978" s="127"/>
      <c r="BT978" s="127"/>
      <c r="BU978" s="127"/>
      <c r="BV978" s="127"/>
      <c r="BW978" s="127"/>
      <c r="BX978" s="127"/>
      <c r="BY978" s="127"/>
      <c r="BZ978" s="127"/>
      <c r="CA978" s="127"/>
      <c r="CB978" s="127"/>
      <c r="CC978" s="127"/>
      <c r="CD978" s="127"/>
      <c r="CE978" s="127"/>
      <c r="CF978" s="127"/>
      <c r="CG978" s="127"/>
      <c r="CH978" s="127"/>
      <c r="CI978" s="127"/>
      <c r="CJ978" s="127"/>
      <c r="CK978" s="127"/>
    </row>
    <row r="979" spans="1:89">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c r="BN979" s="127"/>
      <c r="BO979" s="127"/>
      <c r="BP979" s="127"/>
      <c r="BQ979" s="127"/>
      <c r="BR979" s="127"/>
      <c r="BS979" s="127"/>
      <c r="BT979" s="127"/>
      <c r="BU979" s="127"/>
      <c r="BV979" s="127"/>
      <c r="BW979" s="127"/>
      <c r="BX979" s="127"/>
      <c r="BY979" s="127"/>
      <c r="BZ979" s="127"/>
      <c r="CA979" s="127"/>
      <c r="CB979" s="127"/>
      <c r="CC979" s="127"/>
      <c r="CD979" s="127"/>
      <c r="CE979" s="127"/>
      <c r="CF979" s="127"/>
      <c r="CG979" s="127"/>
      <c r="CH979" s="127"/>
      <c r="CI979" s="127"/>
      <c r="CJ979" s="127"/>
      <c r="CK979" s="127"/>
    </row>
    <row r="980" spans="1:89">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c r="BN980" s="127"/>
      <c r="BO980" s="127"/>
      <c r="BP980" s="127"/>
      <c r="BQ980" s="127"/>
      <c r="BR980" s="127"/>
      <c r="BS980" s="127"/>
      <c r="BT980" s="127"/>
      <c r="BU980" s="127"/>
      <c r="BV980" s="127"/>
      <c r="BW980" s="127"/>
      <c r="BX980" s="127"/>
      <c r="BY980" s="127"/>
      <c r="BZ980" s="127"/>
      <c r="CA980" s="127"/>
      <c r="CB980" s="127"/>
      <c r="CC980" s="127"/>
      <c r="CD980" s="127"/>
      <c r="CE980" s="127"/>
      <c r="CF980" s="127"/>
      <c r="CG980" s="127"/>
      <c r="CH980" s="127"/>
      <c r="CI980" s="127"/>
      <c r="CJ980" s="127"/>
      <c r="CK980" s="127"/>
    </row>
    <row r="981" spans="1:89">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c r="BN981" s="127"/>
      <c r="BO981" s="127"/>
      <c r="BP981" s="127"/>
      <c r="BQ981" s="127"/>
      <c r="BR981" s="127"/>
      <c r="BS981" s="127"/>
      <c r="BT981" s="127"/>
      <c r="BU981" s="127"/>
      <c r="BV981" s="127"/>
      <c r="BW981" s="127"/>
      <c r="BX981" s="127"/>
      <c r="BY981" s="127"/>
      <c r="BZ981" s="127"/>
      <c r="CA981" s="127"/>
      <c r="CB981" s="127"/>
      <c r="CC981" s="127"/>
      <c r="CD981" s="127"/>
      <c r="CE981" s="127"/>
      <c r="CF981" s="127"/>
      <c r="CG981" s="127"/>
      <c r="CH981" s="127"/>
      <c r="CI981" s="127"/>
      <c r="CJ981" s="127"/>
      <c r="CK981" s="127"/>
    </row>
    <row r="982" spans="1:89">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c r="BN982" s="127"/>
      <c r="BO982" s="127"/>
      <c r="BP982" s="127"/>
      <c r="BQ982" s="127"/>
      <c r="BR982" s="127"/>
      <c r="BS982" s="127"/>
      <c r="BT982" s="127"/>
      <c r="BU982" s="127"/>
      <c r="BV982" s="127"/>
      <c r="BW982" s="127"/>
      <c r="BX982" s="127"/>
      <c r="BY982" s="127"/>
      <c r="BZ982" s="127"/>
      <c r="CA982" s="127"/>
      <c r="CB982" s="127"/>
      <c r="CC982" s="127"/>
      <c r="CD982" s="127"/>
      <c r="CE982" s="127"/>
      <c r="CF982" s="127"/>
      <c r="CG982" s="127"/>
      <c r="CH982" s="127"/>
      <c r="CI982" s="127"/>
      <c r="CJ982" s="127"/>
      <c r="CK982" s="127"/>
    </row>
    <row r="983" spans="1:89">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c r="BN983" s="127"/>
      <c r="BO983" s="127"/>
      <c r="BP983" s="127"/>
      <c r="BQ983" s="127"/>
      <c r="BR983" s="127"/>
      <c r="BS983" s="127"/>
      <c r="BT983" s="127"/>
      <c r="BU983" s="127"/>
      <c r="BV983" s="127"/>
      <c r="BW983" s="127"/>
      <c r="BX983" s="127"/>
      <c r="BY983" s="127"/>
      <c r="BZ983" s="127"/>
      <c r="CA983" s="127"/>
      <c r="CB983" s="127"/>
      <c r="CC983" s="127"/>
      <c r="CD983" s="127"/>
      <c r="CE983" s="127"/>
      <c r="CF983" s="127"/>
      <c r="CG983" s="127"/>
      <c r="CH983" s="127"/>
      <c r="CI983" s="127"/>
      <c r="CJ983" s="127"/>
      <c r="CK983" s="127"/>
    </row>
    <row r="984" spans="1:89">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c r="BN984" s="127"/>
      <c r="BO984" s="127"/>
      <c r="BP984" s="127"/>
      <c r="BQ984" s="127"/>
      <c r="BR984" s="127"/>
      <c r="BS984" s="127"/>
      <c r="BT984" s="127"/>
      <c r="BU984" s="127"/>
      <c r="BV984" s="127"/>
      <c r="BW984" s="127"/>
      <c r="BX984" s="127"/>
      <c r="BY984" s="127"/>
      <c r="BZ984" s="127"/>
      <c r="CA984" s="127"/>
      <c r="CB984" s="127"/>
      <c r="CC984" s="127"/>
      <c r="CD984" s="127"/>
      <c r="CE984" s="127"/>
      <c r="CF984" s="127"/>
      <c r="CG984" s="127"/>
      <c r="CH984" s="127"/>
      <c r="CI984" s="127"/>
      <c r="CJ984" s="127"/>
      <c r="CK984" s="127"/>
    </row>
    <row r="985" spans="1:89">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c r="BN985" s="127"/>
      <c r="BO985" s="127"/>
      <c r="BP985" s="127"/>
      <c r="BQ985" s="127"/>
      <c r="BR985" s="127"/>
      <c r="BS985" s="127"/>
      <c r="BT985" s="127"/>
      <c r="BU985" s="127"/>
      <c r="BV985" s="127"/>
      <c r="BW985" s="127"/>
      <c r="BX985" s="127"/>
      <c r="BY985" s="127"/>
      <c r="BZ985" s="127"/>
      <c r="CA985" s="127"/>
      <c r="CB985" s="127"/>
      <c r="CC985" s="127"/>
      <c r="CD985" s="127"/>
      <c r="CE985" s="127"/>
      <c r="CF985" s="127"/>
      <c r="CG985" s="127"/>
      <c r="CH985" s="127"/>
      <c r="CI985" s="127"/>
      <c r="CJ985" s="127"/>
      <c r="CK985" s="127"/>
    </row>
    <row r="986" spans="1:89">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c r="BN986" s="127"/>
      <c r="BO986" s="127"/>
      <c r="BP986" s="127"/>
      <c r="BQ986" s="127"/>
      <c r="BR986" s="127"/>
      <c r="BS986" s="127"/>
      <c r="BT986" s="127"/>
      <c r="BU986" s="127"/>
      <c r="BV986" s="127"/>
      <c r="BW986" s="127"/>
      <c r="BX986" s="127"/>
      <c r="BY986" s="127"/>
      <c r="BZ986" s="127"/>
      <c r="CA986" s="127"/>
      <c r="CB986" s="127"/>
      <c r="CC986" s="127"/>
      <c r="CD986" s="127"/>
      <c r="CE986" s="127"/>
      <c r="CF986" s="127"/>
      <c r="CG986" s="127"/>
      <c r="CH986" s="127"/>
      <c r="CI986" s="127"/>
      <c r="CJ986" s="127"/>
      <c r="CK986" s="127"/>
    </row>
    <row r="987" spans="1:89">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c r="BN987" s="127"/>
      <c r="BO987" s="127"/>
      <c r="BP987" s="127"/>
      <c r="BQ987" s="127"/>
      <c r="BR987" s="127"/>
      <c r="BS987" s="127"/>
      <c r="BT987" s="127"/>
      <c r="BU987" s="127"/>
      <c r="BV987" s="127"/>
      <c r="BW987" s="127"/>
      <c r="BX987" s="127"/>
      <c r="BY987" s="127"/>
      <c r="BZ987" s="127"/>
      <c r="CA987" s="127"/>
      <c r="CB987" s="127"/>
      <c r="CC987" s="127"/>
      <c r="CD987" s="127"/>
      <c r="CE987" s="127"/>
      <c r="CF987" s="127"/>
      <c r="CG987" s="127"/>
      <c r="CH987" s="127"/>
      <c r="CI987" s="127"/>
      <c r="CJ987" s="127"/>
      <c r="CK987" s="127"/>
    </row>
    <row r="988" spans="1:89">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c r="BN988" s="127"/>
      <c r="BO988" s="127"/>
      <c r="BP988" s="127"/>
      <c r="BQ988" s="127"/>
      <c r="BR988" s="127"/>
      <c r="BS988" s="127"/>
      <c r="BT988" s="127"/>
      <c r="BU988" s="127"/>
      <c r="BV988" s="127"/>
      <c r="BW988" s="127"/>
      <c r="BX988" s="127"/>
      <c r="BY988" s="127"/>
      <c r="BZ988" s="127"/>
      <c r="CA988" s="127"/>
      <c r="CB988" s="127"/>
      <c r="CC988" s="127"/>
      <c r="CD988" s="127"/>
      <c r="CE988" s="127"/>
      <c r="CF988" s="127"/>
      <c r="CG988" s="127"/>
      <c r="CH988" s="127"/>
      <c r="CI988" s="127"/>
      <c r="CJ988" s="127"/>
      <c r="CK988" s="127"/>
    </row>
    <row r="989" spans="1:89">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c r="BN989" s="127"/>
      <c r="BO989" s="127"/>
      <c r="BP989" s="127"/>
      <c r="BQ989" s="127"/>
      <c r="BR989" s="127"/>
      <c r="BS989" s="127"/>
      <c r="BT989" s="127"/>
      <c r="BU989" s="127"/>
      <c r="BV989" s="127"/>
      <c r="BW989" s="127"/>
      <c r="BX989" s="127"/>
      <c r="BY989" s="127"/>
      <c r="BZ989" s="127"/>
      <c r="CA989" s="127"/>
      <c r="CB989" s="127"/>
      <c r="CC989" s="127"/>
      <c r="CD989" s="127"/>
      <c r="CE989" s="127"/>
      <c r="CF989" s="127"/>
      <c r="CG989" s="127"/>
      <c r="CH989" s="127"/>
      <c r="CI989" s="127"/>
      <c r="CJ989" s="127"/>
      <c r="CK989" s="127"/>
    </row>
    <row r="990" spans="1:89">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c r="BN990" s="127"/>
      <c r="BO990" s="127"/>
      <c r="BP990" s="127"/>
      <c r="BQ990" s="127"/>
      <c r="BR990" s="127"/>
      <c r="BS990" s="127"/>
      <c r="BT990" s="127"/>
      <c r="BU990" s="127"/>
      <c r="BV990" s="127"/>
      <c r="BW990" s="127"/>
      <c r="BX990" s="127"/>
      <c r="BY990" s="127"/>
      <c r="BZ990" s="127"/>
      <c r="CA990" s="127"/>
      <c r="CB990" s="127"/>
      <c r="CC990" s="127"/>
      <c r="CD990" s="127"/>
      <c r="CE990" s="127"/>
      <c r="CF990" s="127"/>
      <c r="CG990" s="127"/>
      <c r="CH990" s="127"/>
      <c r="CI990" s="127"/>
      <c r="CJ990" s="127"/>
      <c r="CK990" s="127"/>
    </row>
    <row r="991" spans="1:89">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c r="BN991" s="127"/>
      <c r="BO991" s="127"/>
      <c r="BP991" s="127"/>
      <c r="BQ991" s="127"/>
      <c r="BR991" s="127"/>
      <c r="BS991" s="127"/>
      <c r="BT991" s="127"/>
      <c r="BU991" s="127"/>
      <c r="BV991" s="127"/>
      <c r="BW991" s="127"/>
      <c r="BX991" s="127"/>
      <c r="BY991" s="127"/>
      <c r="BZ991" s="127"/>
      <c r="CA991" s="127"/>
      <c r="CB991" s="127"/>
      <c r="CC991" s="127"/>
      <c r="CD991" s="127"/>
      <c r="CE991" s="127"/>
      <c r="CF991" s="127"/>
      <c r="CG991" s="127"/>
      <c r="CH991" s="127"/>
      <c r="CI991" s="127"/>
      <c r="CJ991" s="127"/>
      <c r="CK991" s="127"/>
    </row>
    <row r="992" spans="1:89">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c r="BN992" s="127"/>
      <c r="BO992" s="127"/>
      <c r="BP992" s="127"/>
      <c r="BQ992" s="127"/>
      <c r="BR992" s="127"/>
      <c r="BS992" s="127"/>
      <c r="BT992" s="127"/>
      <c r="BU992" s="127"/>
      <c r="BV992" s="127"/>
      <c r="BW992" s="127"/>
      <c r="BX992" s="127"/>
      <c r="BY992" s="127"/>
      <c r="BZ992" s="127"/>
      <c r="CA992" s="127"/>
      <c r="CB992" s="127"/>
      <c r="CC992" s="127"/>
      <c r="CD992" s="127"/>
      <c r="CE992" s="127"/>
      <c r="CF992" s="127"/>
      <c r="CG992" s="127"/>
      <c r="CH992" s="127"/>
      <c r="CI992" s="127"/>
      <c r="CJ992" s="127"/>
      <c r="CK992" s="127"/>
    </row>
    <row r="993" spans="1:89">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c r="BN993" s="127"/>
      <c r="BO993" s="127"/>
      <c r="BP993" s="127"/>
      <c r="BQ993" s="127"/>
      <c r="BR993" s="127"/>
      <c r="BS993" s="127"/>
      <c r="BT993" s="127"/>
      <c r="BU993" s="127"/>
      <c r="BV993" s="127"/>
      <c r="BW993" s="127"/>
      <c r="BX993" s="127"/>
      <c r="BY993" s="127"/>
      <c r="BZ993" s="127"/>
      <c r="CA993" s="127"/>
      <c r="CB993" s="127"/>
      <c r="CC993" s="127"/>
      <c r="CD993" s="127"/>
      <c r="CE993" s="127"/>
      <c r="CF993" s="127"/>
      <c r="CG993" s="127"/>
      <c r="CH993" s="127"/>
      <c r="CI993" s="127"/>
      <c r="CJ993" s="127"/>
      <c r="CK993" s="127"/>
    </row>
    <row r="994" spans="1:89">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c r="BN994" s="127"/>
      <c r="BO994" s="127"/>
      <c r="BP994" s="127"/>
      <c r="BQ994" s="127"/>
      <c r="BR994" s="127"/>
      <c r="BS994" s="127"/>
      <c r="BT994" s="127"/>
      <c r="BU994" s="127"/>
      <c r="BV994" s="127"/>
      <c r="BW994" s="127"/>
      <c r="BX994" s="127"/>
      <c r="BY994" s="127"/>
      <c r="BZ994" s="127"/>
      <c r="CA994" s="127"/>
      <c r="CB994" s="127"/>
      <c r="CC994" s="127"/>
      <c r="CD994" s="127"/>
      <c r="CE994" s="127"/>
      <c r="CF994" s="127"/>
      <c r="CG994" s="127"/>
      <c r="CH994" s="127"/>
      <c r="CI994" s="127"/>
      <c r="CJ994" s="127"/>
      <c r="CK994" s="127"/>
    </row>
    <row r="995" spans="1:89">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c r="BN995" s="127"/>
      <c r="BO995" s="127"/>
      <c r="BP995" s="127"/>
      <c r="BQ995" s="127"/>
      <c r="BR995" s="127"/>
      <c r="BS995" s="127"/>
      <c r="BT995" s="127"/>
      <c r="BU995" s="127"/>
      <c r="BV995" s="127"/>
      <c r="BW995" s="127"/>
      <c r="BX995" s="127"/>
      <c r="BY995" s="127"/>
      <c r="BZ995" s="127"/>
      <c r="CA995" s="127"/>
      <c r="CB995" s="127"/>
      <c r="CC995" s="127"/>
      <c r="CD995" s="127"/>
      <c r="CE995" s="127"/>
      <c r="CF995" s="127"/>
      <c r="CG995" s="127"/>
      <c r="CH995" s="127"/>
      <c r="CI995" s="127"/>
      <c r="CJ995" s="127"/>
      <c r="CK995" s="127"/>
    </row>
    <row r="996" spans="1:89">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c r="BN996" s="127"/>
      <c r="BO996" s="127"/>
      <c r="BP996" s="127"/>
      <c r="BQ996" s="127"/>
      <c r="BR996" s="127"/>
      <c r="BS996" s="127"/>
      <c r="BT996" s="127"/>
      <c r="BU996" s="127"/>
      <c r="BV996" s="127"/>
      <c r="BW996" s="127"/>
      <c r="BX996" s="127"/>
      <c r="BY996" s="127"/>
      <c r="BZ996" s="127"/>
      <c r="CA996" s="127"/>
      <c r="CB996" s="127"/>
      <c r="CC996" s="127"/>
      <c r="CD996" s="127"/>
      <c r="CE996" s="127"/>
      <c r="CF996" s="127"/>
      <c r="CG996" s="127"/>
      <c r="CH996" s="127"/>
      <c r="CI996" s="127"/>
      <c r="CJ996" s="127"/>
      <c r="CK996" s="127"/>
    </row>
    <row r="997" spans="1:89">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c r="BN997" s="127"/>
      <c r="BO997" s="127"/>
      <c r="BP997" s="127"/>
      <c r="BQ997" s="127"/>
      <c r="BR997" s="127"/>
      <c r="BS997" s="127"/>
      <c r="BT997" s="127"/>
      <c r="BU997" s="127"/>
      <c r="BV997" s="127"/>
      <c r="BW997" s="127"/>
      <c r="BX997" s="127"/>
      <c r="BY997" s="127"/>
      <c r="BZ997" s="127"/>
      <c r="CA997" s="127"/>
      <c r="CB997" s="127"/>
      <c r="CC997" s="127"/>
      <c r="CD997" s="127"/>
      <c r="CE997" s="127"/>
      <c r="CF997" s="127"/>
      <c r="CG997" s="127"/>
      <c r="CH997" s="127"/>
      <c r="CI997" s="127"/>
      <c r="CJ997" s="127"/>
      <c r="CK997" s="127"/>
    </row>
    <row r="998" spans="1:89">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c r="BN998" s="127"/>
      <c r="BO998" s="127"/>
      <c r="BP998" s="127"/>
      <c r="BQ998" s="127"/>
      <c r="BR998" s="127"/>
      <c r="BS998" s="127"/>
      <c r="BT998" s="127"/>
      <c r="BU998" s="127"/>
      <c r="BV998" s="127"/>
      <c r="BW998" s="127"/>
      <c r="BX998" s="127"/>
      <c r="BY998" s="127"/>
      <c r="BZ998" s="127"/>
      <c r="CA998" s="127"/>
      <c r="CB998" s="127"/>
      <c r="CC998" s="127"/>
      <c r="CD998" s="127"/>
      <c r="CE998" s="127"/>
      <c r="CF998" s="127"/>
      <c r="CG998" s="127"/>
      <c r="CH998" s="127"/>
      <c r="CI998" s="127"/>
      <c r="CJ998" s="127"/>
      <c r="CK998" s="127"/>
    </row>
    <row r="999" spans="1:89">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c r="BN999" s="127"/>
      <c r="BO999" s="127"/>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7"/>
    </row>
    <row r="1000" spans="1:89">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c r="BN1000" s="127"/>
      <c r="BO1000" s="127"/>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7"/>
    </row>
  </sheetData>
  <mergeCells count="22">
    <mergeCell ref="A1:B1"/>
    <mergeCell ref="C1:D1"/>
    <mergeCell ref="A2:B2"/>
    <mergeCell ref="A3:B3"/>
    <mergeCell ref="A4:B4"/>
    <mergeCell ref="A13:A14"/>
    <mergeCell ref="B13:B14"/>
    <mergeCell ref="A54:B54"/>
    <mergeCell ref="AS13:AX13"/>
    <mergeCell ref="AY13:BD13"/>
    <mergeCell ref="C13:H13"/>
    <mergeCell ref="I13:N13"/>
    <mergeCell ref="O13:T13"/>
    <mergeCell ref="U13:Z13"/>
    <mergeCell ref="AA13:AF13"/>
    <mergeCell ref="AG13:AL13"/>
    <mergeCell ref="AM13:AR13"/>
    <mergeCell ref="BE13:BJ13"/>
    <mergeCell ref="BK13:BP13"/>
    <mergeCell ref="BQ13:BV13"/>
    <mergeCell ref="BW13:CA13"/>
    <mergeCell ref="CB13:CF13"/>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8000"/>
  </sheetPr>
  <dimension ref="A1:CK1000"/>
  <sheetViews>
    <sheetView workbookViewId="0">
      <pane xSplit="2" ySplit="9" topLeftCell="C10" activePane="bottomRight" state="frozen"/>
      <selection pane="topRight" activeCell="C1" sqref="C1"/>
      <selection pane="bottomLeft" activeCell="A10" sqref="A10"/>
      <selection pane="bottomRight" sqref="A1:XFD1048576"/>
    </sheetView>
  </sheetViews>
  <sheetFormatPr defaultColWidth="12.6640625" defaultRowHeight="13.2"/>
  <cols>
    <col min="1" max="1" width="7.6640625" customWidth="1"/>
    <col min="2" max="2" width="37.88671875" customWidth="1"/>
    <col min="3" max="4" width="10.44140625" customWidth="1"/>
    <col min="5" max="5" width="9.88671875" customWidth="1"/>
    <col min="6" max="6" width="15.109375" customWidth="1"/>
    <col min="7" max="7" width="9.88671875" customWidth="1"/>
    <col min="8" max="8" width="19.109375" customWidth="1"/>
    <col min="9" max="9" width="10.5546875" customWidth="1"/>
    <col min="10" max="10" width="10.44140625" customWidth="1"/>
    <col min="11" max="11" width="9.88671875" customWidth="1"/>
    <col min="12" max="12" width="15.109375" customWidth="1"/>
    <col min="13" max="13" width="9.88671875" customWidth="1"/>
    <col min="14" max="14" width="19.109375" customWidth="1"/>
    <col min="15" max="16" width="10.44140625" customWidth="1"/>
    <col min="17" max="17" width="9.88671875" customWidth="1"/>
    <col min="18" max="18" width="15.109375" customWidth="1"/>
    <col min="19" max="19" width="9.88671875" customWidth="1"/>
    <col min="20" max="20" width="19.109375" customWidth="1"/>
    <col min="21" max="22" width="10.44140625" customWidth="1"/>
    <col min="23" max="23" width="9.88671875" customWidth="1"/>
    <col min="24" max="24" width="15.109375" customWidth="1"/>
    <col min="25" max="25" width="9.88671875" customWidth="1"/>
    <col min="26" max="26" width="19.109375" customWidth="1"/>
    <col min="27" max="28" width="10.44140625" customWidth="1"/>
    <col min="29" max="29" width="9.88671875" customWidth="1"/>
    <col min="30" max="30" width="15.109375" customWidth="1"/>
    <col min="31" max="31" width="9.88671875" customWidth="1"/>
    <col min="32" max="32" width="19.109375" customWidth="1"/>
    <col min="33" max="34" width="10.44140625" customWidth="1"/>
    <col min="35" max="35" width="9.88671875" customWidth="1"/>
    <col min="36" max="36" width="15.109375" customWidth="1"/>
    <col min="37" max="37" width="9.88671875" customWidth="1"/>
    <col min="38" max="38" width="19.109375" customWidth="1"/>
    <col min="39" max="40" width="10.44140625" customWidth="1"/>
    <col min="41" max="41" width="9.88671875" customWidth="1"/>
    <col min="42" max="42" width="15.109375" customWidth="1"/>
    <col min="43" max="43" width="9.88671875" customWidth="1"/>
    <col min="44" max="44" width="19.109375" customWidth="1"/>
    <col min="45" max="46" width="10.44140625" customWidth="1"/>
    <col min="47" max="47" width="9.88671875" customWidth="1"/>
    <col min="48" max="48" width="15.109375" customWidth="1"/>
    <col min="49" max="49" width="9.88671875" customWidth="1"/>
    <col min="50" max="50" width="19.109375" customWidth="1"/>
    <col min="51" max="52" width="10.44140625" customWidth="1"/>
    <col min="53" max="53" width="9.88671875" customWidth="1"/>
    <col min="54" max="54" width="15.109375" customWidth="1"/>
    <col min="55" max="55" width="9.88671875" customWidth="1"/>
    <col min="56" max="56" width="19.109375" customWidth="1"/>
    <col min="57" max="58" width="10.44140625" customWidth="1"/>
    <col min="59" max="59" width="9.88671875" customWidth="1"/>
    <col min="60" max="60" width="15.109375" customWidth="1"/>
    <col min="61" max="61" width="9.88671875" customWidth="1"/>
    <col min="62" max="62" width="19.109375" customWidth="1"/>
    <col min="63" max="64" width="10.44140625" customWidth="1"/>
    <col min="65" max="65" width="9.88671875" customWidth="1"/>
    <col min="66" max="66" width="15.109375" customWidth="1"/>
    <col min="67" max="67" width="9.88671875" customWidth="1"/>
    <col min="68" max="68" width="19.109375" customWidth="1"/>
    <col min="69" max="70" width="10.44140625" customWidth="1"/>
    <col min="71" max="71" width="9.88671875" customWidth="1"/>
    <col min="72" max="72" width="15.109375" customWidth="1"/>
    <col min="73" max="73" width="9.88671875" customWidth="1"/>
    <col min="74" max="74" width="19.109375" customWidth="1"/>
    <col min="75" max="76" width="10.44140625" customWidth="1"/>
    <col min="77" max="77" width="9.88671875" customWidth="1"/>
    <col min="78" max="78" width="15.109375" customWidth="1"/>
    <col min="79" max="79" width="9.88671875" customWidth="1"/>
    <col min="80" max="81" width="10.44140625" customWidth="1"/>
    <col min="82" max="82" width="9.88671875" customWidth="1"/>
    <col min="83" max="83" width="15.109375" customWidth="1"/>
    <col min="84" max="85" width="9.88671875" customWidth="1"/>
    <col min="86" max="89" width="12.6640625" customWidth="1"/>
  </cols>
  <sheetData>
    <row r="1" spans="1:89" ht="14.4">
      <c r="A1" s="1512" t="s">
        <v>14</v>
      </c>
      <c r="B1" s="1508"/>
      <c r="C1" s="1600">
        <v>2024</v>
      </c>
      <c r="D1" s="1601"/>
      <c r="E1" s="127"/>
      <c r="F1" s="127"/>
      <c r="G1" s="127"/>
      <c r="H1" s="127"/>
      <c r="I1" s="127"/>
      <c r="J1" s="127"/>
      <c r="K1" s="127"/>
      <c r="L1" s="127"/>
      <c r="M1" s="127"/>
      <c r="N1" s="127"/>
      <c r="O1" s="127"/>
      <c r="P1" s="127"/>
      <c r="Q1" s="127"/>
      <c r="R1" s="127"/>
      <c r="S1" s="21"/>
      <c r="T1" s="21"/>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row>
    <row r="2" spans="1:89" ht="14.4">
      <c r="A2" s="1514" t="s">
        <v>15</v>
      </c>
      <c r="B2" s="1513"/>
      <c r="C2" s="362"/>
      <c r="D2" s="363"/>
      <c r="E2" s="127"/>
      <c r="F2" s="127"/>
      <c r="G2" s="127"/>
      <c r="H2" s="127"/>
      <c r="I2" s="127"/>
      <c r="J2" s="127"/>
      <c r="K2" s="127"/>
      <c r="L2" s="127"/>
      <c r="M2" s="127"/>
      <c r="N2" s="127"/>
      <c r="O2" s="127"/>
      <c r="P2" s="127"/>
      <c r="Q2" s="127"/>
      <c r="R2" s="127"/>
      <c r="S2" s="21"/>
      <c r="T2" s="21"/>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row>
    <row r="3" spans="1:89" ht="14.4">
      <c r="A3" s="1514" t="s">
        <v>16</v>
      </c>
      <c r="B3" s="1513"/>
      <c r="C3" s="362"/>
      <c r="D3" s="363"/>
      <c r="E3" s="21"/>
      <c r="F3" s="21"/>
      <c r="G3" s="21"/>
      <c r="H3" s="21"/>
      <c r="I3" s="21"/>
      <c r="J3" s="21"/>
      <c r="K3" s="21"/>
      <c r="L3" s="21"/>
      <c r="M3" s="21"/>
      <c r="N3" s="21"/>
      <c r="O3" s="21"/>
      <c r="P3" s="21"/>
      <c r="Q3" s="1061"/>
      <c r="R3" s="1061"/>
      <c r="S3" s="21"/>
      <c r="T3" s="21"/>
      <c r="U3" s="21"/>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row>
    <row r="4" spans="1:89">
      <c r="A4" s="1515" t="s">
        <v>156</v>
      </c>
      <c r="B4" s="1513"/>
      <c r="C4" s="365"/>
      <c r="D4" s="366"/>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row>
    <row r="5" spans="1:89">
      <c r="A5" s="367"/>
      <c r="B5" s="368"/>
      <c r="C5" s="369"/>
      <c r="D5" s="369"/>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row>
    <row r="6" spans="1:89">
      <c r="A6" s="367"/>
      <c r="B6" s="370" t="s">
        <v>157</v>
      </c>
      <c r="C6" s="371" t="s">
        <v>158</v>
      </c>
      <c r="D6" s="166"/>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row>
    <row r="7" spans="1:89">
      <c r="A7" s="367"/>
      <c r="B7" s="372" t="s">
        <v>231</v>
      </c>
      <c r="C7" s="373" t="str">
        <f>IF(('Energy &amp; GHG'!$B$7)=0,"-",'Energy &amp; GHG'!$B$7)</f>
        <v>kWh</v>
      </c>
      <c r="D7" s="166"/>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row>
    <row r="8" spans="1:89">
      <c r="A8" s="367"/>
      <c r="B8" s="374" t="s">
        <v>232</v>
      </c>
      <c r="C8" s="373" t="str">
        <f>IF(('Energy &amp; GHG'!$B$8)=0,"-",'Energy &amp; GHG'!$B$8)</f>
        <v>kWh</v>
      </c>
      <c r="D8" s="166"/>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row>
    <row r="9" spans="1:89">
      <c r="A9" s="367"/>
      <c r="B9" s="375" t="s">
        <v>233</v>
      </c>
      <c r="C9" s="373" t="str">
        <f>IF(('Energy &amp; GHG'!$B$9)=0,"-",'Energy &amp; GHG'!$B$9)</f>
        <v>kWh</v>
      </c>
      <c r="D9" s="166"/>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row>
    <row r="10" spans="1:89">
      <c r="A10" s="367"/>
      <c r="B10" s="376" t="s">
        <v>234</v>
      </c>
      <c r="C10" s="373" t="str">
        <f>IF(('Energy &amp; GHG'!$B$11)=0,"-",'Energy &amp; GHG'!$B$11)</f>
        <v>kg</v>
      </c>
      <c r="D10" s="166"/>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row>
    <row r="11" spans="1:89">
      <c r="A11" s="367"/>
      <c r="B11" s="377" t="s">
        <v>167</v>
      </c>
      <c r="C11" s="378" t="str">
        <f>IF(('Energy &amp; GHG'!$B$12)=0,"-",'Energy &amp; GHG'!$B$12)</f>
        <v>kg</v>
      </c>
      <c r="D11" s="166"/>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row>
    <row r="12" spans="1:89">
      <c r="A12" s="367"/>
      <c r="B12" s="367"/>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row>
    <row r="13" spans="1:89" ht="15.6">
      <c r="A13" s="1597" t="s">
        <v>235</v>
      </c>
      <c r="B13" s="1598" t="s">
        <v>236</v>
      </c>
      <c r="C13" s="1596" t="s">
        <v>237</v>
      </c>
      <c r="D13" s="1510"/>
      <c r="E13" s="1510"/>
      <c r="F13" s="1510"/>
      <c r="G13" s="1510"/>
      <c r="H13" s="1505"/>
      <c r="I13" s="1596" t="s">
        <v>238</v>
      </c>
      <c r="J13" s="1510"/>
      <c r="K13" s="1510"/>
      <c r="L13" s="1510"/>
      <c r="M13" s="1510"/>
      <c r="N13" s="1505"/>
      <c r="O13" s="1596" t="s">
        <v>239</v>
      </c>
      <c r="P13" s="1510"/>
      <c r="Q13" s="1510"/>
      <c r="R13" s="1510"/>
      <c r="S13" s="1510"/>
      <c r="T13" s="1505"/>
      <c r="U13" s="1596" t="s">
        <v>240</v>
      </c>
      <c r="V13" s="1510"/>
      <c r="W13" s="1510"/>
      <c r="X13" s="1510"/>
      <c r="Y13" s="1510"/>
      <c r="Z13" s="1505"/>
      <c r="AA13" s="1596" t="s">
        <v>241</v>
      </c>
      <c r="AB13" s="1510"/>
      <c r="AC13" s="1510"/>
      <c r="AD13" s="1510"/>
      <c r="AE13" s="1510"/>
      <c r="AF13" s="1505"/>
      <c r="AG13" s="1596" t="s">
        <v>242</v>
      </c>
      <c r="AH13" s="1510"/>
      <c r="AI13" s="1510"/>
      <c r="AJ13" s="1510"/>
      <c r="AK13" s="1510"/>
      <c r="AL13" s="1505"/>
      <c r="AM13" s="1596" t="s">
        <v>243</v>
      </c>
      <c r="AN13" s="1510"/>
      <c r="AO13" s="1510"/>
      <c r="AP13" s="1510"/>
      <c r="AQ13" s="1510"/>
      <c r="AR13" s="1505"/>
      <c r="AS13" s="1596" t="s">
        <v>244</v>
      </c>
      <c r="AT13" s="1510"/>
      <c r="AU13" s="1510"/>
      <c r="AV13" s="1510"/>
      <c r="AW13" s="1510"/>
      <c r="AX13" s="1505"/>
      <c r="AY13" s="1596" t="s">
        <v>245</v>
      </c>
      <c r="AZ13" s="1510"/>
      <c r="BA13" s="1510"/>
      <c r="BB13" s="1510"/>
      <c r="BC13" s="1510"/>
      <c r="BD13" s="1505"/>
      <c r="BE13" s="1596" t="s">
        <v>246</v>
      </c>
      <c r="BF13" s="1510"/>
      <c r="BG13" s="1510"/>
      <c r="BH13" s="1510"/>
      <c r="BI13" s="1510"/>
      <c r="BJ13" s="1505"/>
      <c r="BK13" s="1596" t="s">
        <v>247</v>
      </c>
      <c r="BL13" s="1510"/>
      <c r="BM13" s="1510"/>
      <c r="BN13" s="1510"/>
      <c r="BO13" s="1510"/>
      <c r="BP13" s="1505"/>
      <c r="BQ13" s="1596" t="s">
        <v>248</v>
      </c>
      <c r="BR13" s="1510"/>
      <c r="BS13" s="1510"/>
      <c r="BT13" s="1510"/>
      <c r="BU13" s="1510"/>
      <c r="BV13" s="1505"/>
      <c r="BW13" s="1593" t="s">
        <v>33</v>
      </c>
      <c r="BX13" s="1507"/>
      <c r="BY13" s="1507"/>
      <c r="BZ13" s="1507"/>
      <c r="CA13" s="1508"/>
      <c r="CB13" s="1594" t="s">
        <v>249</v>
      </c>
      <c r="CC13" s="1507"/>
      <c r="CD13" s="1507"/>
      <c r="CE13" s="1507"/>
      <c r="CF13" s="1508"/>
      <c r="CG13" s="127"/>
      <c r="CH13" s="127"/>
      <c r="CI13" s="127"/>
      <c r="CJ13" s="127"/>
      <c r="CK13" s="127"/>
    </row>
    <row r="14" spans="1:89" ht="43.2">
      <c r="A14" s="1522"/>
      <c r="B14" s="1539"/>
      <c r="C14" s="385" t="str">
        <f>$B$7&amp;" ("&amp;$C$7&amp;")"</f>
        <v>Purchased Electricity (kWh)</v>
      </c>
      <c r="D14" s="380" t="str">
        <f>$B$8&amp;" ("&amp;$C$8&amp;")"</f>
        <v>Renewable Energy (kWh)</v>
      </c>
      <c r="E14" s="381" t="str">
        <f>$B$9&amp;" ("&amp;$C$9&amp;")"</f>
        <v>DG (kWh)</v>
      </c>
      <c r="F14" s="382" t="str">
        <f>$B$10&amp;" ("&amp;$C$10&amp;")"</f>
        <v>STEAM CONSUMPTION (kg)</v>
      </c>
      <c r="G14" s="383" t="str">
        <f>$B$11&amp;" ("&amp;$C$11&amp;")"</f>
        <v>LPG (kg)</v>
      </c>
      <c r="H14" s="384" t="s">
        <v>250</v>
      </c>
      <c r="I14" s="385" t="str">
        <f>$B$7&amp;" ("&amp;$C$7&amp;")"</f>
        <v>Purchased Electricity (kWh)</v>
      </c>
      <c r="J14" s="380" t="str">
        <f>$B$8&amp;" ("&amp;$C$8&amp;")"</f>
        <v>Renewable Energy (kWh)</v>
      </c>
      <c r="K14" s="381" t="str">
        <f>$B$9&amp;" ("&amp;$C$9&amp;")"</f>
        <v>DG (kWh)</v>
      </c>
      <c r="L14" s="382" t="str">
        <f>$B$10&amp;" ("&amp;$C$10&amp;")"</f>
        <v>STEAM CONSUMPTION (kg)</v>
      </c>
      <c r="M14" s="383" t="str">
        <f>$B$11&amp;" ("&amp;$C$11&amp;")"</f>
        <v>LPG (kg)</v>
      </c>
      <c r="N14" s="384" t="s">
        <v>250</v>
      </c>
      <c r="O14" s="385" t="str">
        <f>$B$7&amp;" ("&amp;$C$7&amp;")"</f>
        <v>Purchased Electricity (kWh)</v>
      </c>
      <c r="P14" s="380" t="str">
        <f>$B$8&amp;" ("&amp;$C$8&amp;")"</f>
        <v>Renewable Energy (kWh)</v>
      </c>
      <c r="Q14" s="381" t="str">
        <f>$B$9&amp;" ("&amp;$C$9&amp;")"</f>
        <v>DG (kWh)</v>
      </c>
      <c r="R14" s="382" t="str">
        <f>$B$10&amp;" ("&amp;$C$10&amp;")"</f>
        <v>STEAM CONSUMPTION (kg)</v>
      </c>
      <c r="S14" s="383" t="str">
        <f>$B$11&amp;" ("&amp;$C$11&amp;")"</f>
        <v>LPG (kg)</v>
      </c>
      <c r="T14" s="384" t="s">
        <v>250</v>
      </c>
      <c r="U14" s="385" t="str">
        <f>$B$7&amp;" ("&amp;$C$7&amp;")"</f>
        <v>Purchased Electricity (kWh)</v>
      </c>
      <c r="V14" s="380" t="str">
        <f>$B$8&amp;" ("&amp;$C$8&amp;")"</f>
        <v>Renewable Energy (kWh)</v>
      </c>
      <c r="W14" s="381" t="str">
        <f>$B$9&amp;" ("&amp;$C$9&amp;")"</f>
        <v>DG (kWh)</v>
      </c>
      <c r="X14" s="382" t="str">
        <f>$B$10&amp;" ("&amp;$C$10&amp;")"</f>
        <v>STEAM CONSUMPTION (kg)</v>
      </c>
      <c r="Y14" s="383" t="str">
        <f>$B$11&amp;" ("&amp;$C$11&amp;")"</f>
        <v>LPG (kg)</v>
      </c>
      <c r="Z14" s="384" t="s">
        <v>250</v>
      </c>
      <c r="AA14" s="385" t="str">
        <f>$B$7&amp;" ("&amp;$C$7&amp;")"</f>
        <v>Purchased Electricity (kWh)</v>
      </c>
      <c r="AB14" s="380" t="str">
        <f>$B$8&amp;" ("&amp;$C$8&amp;")"</f>
        <v>Renewable Energy (kWh)</v>
      </c>
      <c r="AC14" s="381" t="str">
        <f>$B$9&amp;" ("&amp;$C$9&amp;")"</f>
        <v>DG (kWh)</v>
      </c>
      <c r="AD14" s="382" t="str">
        <f>$B$10&amp;" ("&amp;$C$10&amp;")"</f>
        <v>STEAM CONSUMPTION (kg)</v>
      </c>
      <c r="AE14" s="383" t="str">
        <f>$B$11&amp;" ("&amp;$C$11&amp;")"</f>
        <v>LPG (kg)</v>
      </c>
      <c r="AF14" s="384" t="s">
        <v>250</v>
      </c>
      <c r="AG14" s="385" t="str">
        <f>$B$7&amp;" ("&amp;$C$7&amp;")"</f>
        <v>Purchased Electricity (kWh)</v>
      </c>
      <c r="AH14" s="380" t="str">
        <f>$B$8&amp;" ("&amp;$C$8&amp;")"</f>
        <v>Renewable Energy (kWh)</v>
      </c>
      <c r="AI14" s="381" t="str">
        <f>$B$9&amp;" ("&amp;$C$9&amp;")"</f>
        <v>DG (kWh)</v>
      </c>
      <c r="AJ14" s="382" t="str">
        <f>$B$10&amp;" ("&amp;$C$10&amp;")"</f>
        <v>STEAM CONSUMPTION (kg)</v>
      </c>
      <c r="AK14" s="383" t="str">
        <f>$B$11&amp;" ("&amp;$C$11&amp;")"</f>
        <v>LPG (kg)</v>
      </c>
      <c r="AL14" s="384" t="s">
        <v>250</v>
      </c>
      <c r="AM14" s="385" t="str">
        <f>$B$7&amp;" ("&amp;$C$7&amp;")"</f>
        <v>Purchased Electricity (kWh)</v>
      </c>
      <c r="AN14" s="380" t="str">
        <f>$B$8&amp;" ("&amp;$C$8&amp;")"</f>
        <v>Renewable Energy (kWh)</v>
      </c>
      <c r="AO14" s="381" t="str">
        <f>$B$9&amp;" ("&amp;$C$9&amp;")"</f>
        <v>DG (kWh)</v>
      </c>
      <c r="AP14" s="382" t="str">
        <f>$B$10&amp;" ("&amp;$C$10&amp;")"</f>
        <v>STEAM CONSUMPTION (kg)</v>
      </c>
      <c r="AQ14" s="383" t="str">
        <f>$B$11&amp;" ("&amp;$C$11&amp;")"</f>
        <v>LPG (kg)</v>
      </c>
      <c r="AR14" s="384" t="s">
        <v>250</v>
      </c>
      <c r="AS14" s="385" t="str">
        <f>$B$7&amp;" ("&amp;$C$7&amp;")"</f>
        <v>Purchased Electricity (kWh)</v>
      </c>
      <c r="AT14" s="380" t="str">
        <f>$B$8&amp;" ("&amp;$C$8&amp;")"</f>
        <v>Renewable Energy (kWh)</v>
      </c>
      <c r="AU14" s="381" t="str">
        <f>$B$9&amp;" ("&amp;$C$9&amp;")"</f>
        <v>DG (kWh)</v>
      </c>
      <c r="AV14" s="382" t="str">
        <f>$B$10&amp;" ("&amp;$C$10&amp;")"</f>
        <v>STEAM CONSUMPTION (kg)</v>
      </c>
      <c r="AW14" s="383" t="str">
        <f>$B$11&amp;" ("&amp;$C$11&amp;")"</f>
        <v>LPG (kg)</v>
      </c>
      <c r="AX14" s="384" t="s">
        <v>250</v>
      </c>
      <c r="AY14" s="385" t="str">
        <f>$B$7&amp;" ("&amp;$C$7&amp;")"</f>
        <v>Purchased Electricity (kWh)</v>
      </c>
      <c r="AZ14" s="380" t="str">
        <f>$B$8&amp;" ("&amp;$C$8&amp;")"</f>
        <v>Renewable Energy (kWh)</v>
      </c>
      <c r="BA14" s="381" t="str">
        <f>$B$9&amp;" ("&amp;$C$9&amp;")"</f>
        <v>DG (kWh)</v>
      </c>
      <c r="BB14" s="382" t="str">
        <f>$B$10&amp;" ("&amp;$C$10&amp;")"</f>
        <v>STEAM CONSUMPTION (kg)</v>
      </c>
      <c r="BC14" s="383" t="str">
        <f>$B$11&amp;" ("&amp;$C$11&amp;")"</f>
        <v>LPG (kg)</v>
      </c>
      <c r="BD14" s="384" t="s">
        <v>250</v>
      </c>
      <c r="BE14" s="385" t="str">
        <f>$B$7&amp;" ("&amp;$C$7&amp;")"</f>
        <v>Purchased Electricity (kWh)</v>
      </c>
      <c r="BF14" s="380" t="str">
        <f>$B$8&amp;" ("&amp;$C$8&amp;")"</f>
        <v>Renewable Energy (kWh)</v>
      </c>
      <c r="BG14" s="381" t="str">
        <f>$B$9&amp;" ("&amp;$C$9&amp;")"</f>
        <v>DG (kWh)</v>
      </c>
      <c r="BH14" s="382" t="str">
        <f>$B$10&amp;" ("&amp;$C$10&amp;")"</f>
        <v>STEAM CONSUMPTION (kg)</v>
      </c>
      <c r="BI14" s="383" t="str">
        <f>$B$11&amp;" ("&amp;$C$11&amp;")"</f>
        <v>LPG (kg)</v>
      </c>
      <c r="BJ14" s="384" t="s">
        <v>250</v>
      </c>
      <c r="BK14" s="385" t="str">
        <f>$B$7&amp;" ("&amp;$C$7&amp;")"</f>
        <v>Purchased Electricity (kWh)</v>
      </c>
      <c r="BL14" s="380" t="str">
        <f>$B$8&amp;" ("&amp;$C$8&amp;")"</f>
        <v>Renewable Energy (kWh)</v>
      </c>
      <c r="BM14" s="381" t="str">
        <f>$B$9&amp;" ("&amp;$C$9&amp;")"</f>
        <v>DG (kWh)</v>
      </c>
      <c r="BN14" s="382" t="str">
        <f>$B$10&amp;" ("&amp;$C$10&amp;")"</f>
        <v>STEAM CONSUMPTION (kg)</v>
      </c>
      <c r="BO14" s="383" t="str">
        <f>$B$11&amp;" ("&amp;$C$11&amp;")"</f>
        <v>LPG (kg)</v>
      </c>
      <c r="BP14" s="384" t="s">
        <v>250</v>
      </c>
      <c r="BQ14" s="385" t="str">
        <f>$B$7&amp;" ("&amp;$C$7&amp;")"</f>
        <v>Purchased Electricity (kWh)</v>
      </c>
      <c r="BR14" s="380" t="str">
        <f>$B$8&amp;" ("&amp;$C$8&amp;")"</f>
        <v>Renewable Energy (kWh)</v>
      </c>
      <c r="BS14" s="381" t="str">
        <f>$B$9&amp;" ("&amp;$C$9&amp;")"</f>
        <v>DG (kWh)</v>
      </c>
      <c r="BT14" s="382" t="str">
        <f>$B$10&amp;" ("&amp;$C$10&amp;")"</f>
        <v>STEAM CONSUMPTION (kg)</v>
      </c>
      <c r="BU14" s="383" t="str">
        <f>$B$11&amp;" ("&amp;$C$11&amp;")"</f>
        <v>LPG (kg)</v>
      </c>
      <c r="BV14" s="384" t="s">
        <v>250</v>
      </c>
      <c r="BW14" s="386" t="str">
        <f>$B$7&amp;" ("&amp;$C$7&amp;")"</f>
        <v>Purchased Electricity (kWh)</v>
      </c>
      <c r="BX14" s="387" t="str">
        <f>$B$8&amp;" ("&amp;$C$8&amp;")"</f>
        <v>Renewable Energy (kWh)</v>
      </c>
      <c r="BY14" s="388" t="str">
        <f>$B$9&amp;" ("&amp;$C$9&amp;")"</f>
        <v>DG (kWh)</v>
      </c>
      <c r="BZ14" s="389" t="str">
        <f>$B$10&amp;" ("&amp;$C$10&amp;")"</f>
        <v>STEAM CONSUMPTION (kg)</v>
      </c>
      <c r="CA14" s="390" t="str">
        <f>$B$11&amp;" ("&amp;$C$11&amp;")"</f>
        <v>LPG (kg)</v>
      </c>
      <c r="CB14" s="386" t="str">
        <f>$B$7&amp;" ("&amp;$C$7&amp;")"</f>
        <v>Purchased Electricity (kWh)</v>
      </c>
      <c r="CC14" s="387" t="str">
        <f>$B$8&amp;" ("&amp;$C$8&amp;")"</f>
        <v>Renewable Energy (kWh)</v>
      </c>
      <c r="CD14" s="388" t="str">
        <f>$B$9&amp;" ("&amp;$C$9&amp;")"</f>
        <v>DG (kWh)</v>
      </c>
      <c r="CE14" s="389" t="str">
        <f>$B$10&amp;" ("&amp;$C$10&amp;")"</f>
        <v>STEAM CONSUMPTION (kg)</v>
      </c>
      <c r="CF14" s="390" t="str">
        <f>$B$11&amp;" ("&amp;$C$11&amp;")"</f>
        <v>LPG (kg)</v>
      </c>
      <c r="CG14" s="391"/>
      <c r="CH14" s="391"/>
      <c r="CI14" s="391"/>
      <c r="CJ14" s="391"/>
      <c r="CK14" s="391"/>
    </row>
    <row r="15" spans="1:89" ht="16.2">
      <c r="A15" s="1068">
        <v>1</v>
      </c>
      <c r="B15" s="1069" t="s">
        <v>127</v>
      </c>
      <c r="C15" s="400">
        <f>IFERROR(H15*'Energy &amp; GHG'!$X$17,"-")</f>
        <v>65.831002947623006</v>
      </c>
      <c r="D15" s="395">
        <f>IFERROR(H15*'Energy &amp; GHG'!$Y$17,"-")</f>
        <v>12257.105786914568</v>
      </c>
      <c r="E15" s="396">
        <f>IFERROR(H15*'Energy &amp; GHG'!$Z$17,"-")</f>
        <v>120.06321013780767</v>
      </c>
      <c r="F15" s="398" t="str">
        <f>IF(SUMIF(Processwise_energy_distribution!$B$15:$B$68,$B15,Processwise_energy_distribution!F$15:F$69)=0,"-",SUMIF(Processwise_energy_distribution!$B$15:$B$68,$B15,Processwise_energy_distribution!F$15:F$69))</f>
        <v>-</v>
      </c>
      <c r="G15" s="398" t="str">
        <f>IF(SUMIF(Processwise_energy_distribution!$B$15:$B$68,$B15,Processwise_energy_distribution!G$15:G$69)=0,"-",SUMIF(Processwise_energy_distribution!$B$15:$B$68,$B15,Processwise_energy_distribution!G$15:G$69))</f>
        <v>-</v>
      </c>
      <c r="H15" s="399">
        <f>IF(SUMIF(Processwise_energy_distribution!$B$15:$B$68,$B15,Processwise_energy_distribution!H$15:H$69)=0,"-",SUMIF(Processwise_energy_distribution!$B$15:$B$68,$B15,Processwise_energy_distribution!H$15:H$69))</f>
        <v>12443</v>
      </c>
      <c r="I15" s="400">
        <f>IFERROR(N15*'Energy &amp; GHG'!$X$18,"-")</f>
        <v>556.71304878334934</v>
      </c>
      <c r="J15" s="395">
        <f>IFERROR(N15*'Energy &amp; GHG'!$Y$18,"-")</f>
        <v>15808.33094774386</v>
      </c>
      <c r="K15" s="396">
        <f>IFERROR(N15*'Energy &amp; GHG'!$Z$18,"-")</f>
        <v>110.95600347279255</v>
      </c>
      <c r="L15" s="398" t="str">
        <f>IF(SUMIF(Processwise_energy_distribution!$B$15:$B$68,$B15,Processwise_energy_distribution!L$15:L$69)=0,"-",SUMIF(Processwise_energy_distribution!$B$15:$B$68,$B15,Processwise_energy_distribution!L$15:L$69))</f>
        <v>-</v>
      </c>
      <c r="M15" s="398" t="str">
        <f>IF(SUMIF(Processwise_energy_distribution!$B$15:$B$68,$B15,Processwise_energy_distribution!M$15:M$69)=0,"-",SUMIF(Processwise_energy_distribution!$B$15:$B$68,$B15,Processwise_energy_distribution!M$15:M$69))</f>
        <v>-</v>
      </c>
      <c r="N15" s="399">
        <f>IF(SUMIF(Processwise_energy_distribution!$B$15:$B$68,$B15,Processwise_energy_distribution!N$15:N$69)=0,"-",SUMIF(Processwise_energy_distribution!$B$15:$B$68,$B15,Processwise_energy_distribution!N$15:N$69))</f>
        <v>16476</v>
      </c>
      <c r="O15" s="400">
        <f>IFERROR(T15*'Energy &amp; GHG'!$X$19,"-")</f>
        <v>105.57194631818929</v>
      </c>
      <c r="P15" s="395">
        <f>IFERROR(T15*'Energy &amp; GHG'!$Y$19,"-")</f>
        <v>15904.156589183727</v>
      </c>
      <c r="Q15" s="396">
        <f>IFERROR(T15*'Energy &amp; GHG'!$Z$19,"-")</f>
        <v>78.27146449808447</v>
      </c>
      <c r="R15" s="398" t="str">
        <f>IF(SUMIF(Processwise_energy_distribution!$B$15:$B$68,$B15,Processwise_energy_distribution!R$15:R$69)=0,"-",SUMIF(Processwise_energy_distribution!$B$15:$B$68,$B15,Processwise_energy_distribution!R$15:R$69))</f>
        <v>-</v>
      </c>
      <c r="S15" s="398" t="str">
        <f>IF(SUMIF(Processwise_energy_distribution!$B$15:$B$68,$B15,Processwise_energy_distribution!S$15:S$69)=0,"-",SUMIF(Processwise_energy_distribution!$B$15:$B$68,$B15,Processwise_energy_distribution!S$15:S$69))</f>
        <v>-</v>
      </c>
      <c r="T15" s="399">
        <f>IF(SUMIF(Processwise_energy_distribution!$B$15:$B$68,$B15,Processwise_energy_distribution!T$15:T$69)=0,"-",SUMIF(Processwise_energy_distribution!$B$15:$B$68,$B15,Processwise_energy_distribution!T$15:T$69))</f>
        <v>16088</v>
      </c>
      <c r="U15" s="400">
        <f>IFERROR(Z15*'Energy &amp; GHG'!$X$20,"-")</f>
        <v>1250.4056246619793</v>
      </c>
      <c r="V15" s="395">
        <f>IFERROR(Z15*'Energy &amp; GHG'!$Y$20,"-")</f>
        <v>12719.524067063277</v>
      </c>
      <c r="W15" s="396">
        <f>IFERROR(Z15*'Energy &amp; GHG'!$Z$20,"-")</f>
        <v>110.0703082747431</v>
      </c>
      <c r="X15" s="398" t="str">
        <f>IF(SUMIF(Processwise_energy_distribution!$B$15:$B$68,$B15,Processwise_energy_distribution!X$15:X$69)=0,"-",SUMIF(Processwise_energy_distribution!$B$15:$B$68,$B15,Processwise_energy_distribution!X$15:X$69))</f>
        <v>-</v>
      </c>
      <c r="Y15" s="398" t="str">
        <f>IF(SUMIF(Processwise_energy_distribution!$B$15:$B$68,$B15,Processwise_energy_distribution!Y$15:Y$69)=0,"-",SUMIF(Processwise_energy_distribution!$B$15:$B$68,$B15,Processwise_energy_distribution!Y$15:Y$69))</f>
        <v>-</v>
      </c>
      <c r="Z15" s="399">
        <f>IF(SUMIF(Processwise_energy_distribution!$B$15:$B$68,$B15,Processwise_energy_distribution!Z$15:Z$69)=0,"-",SUMIF(Processwise_energy_distribution!$B$15:$B$68,$B15,Processwise_energy_distribution!Z$15:Z$69))</f>
        <v>14080</v>
      </c>
      <c r="AA15" s="400">
        <f>IFERROR(AF15*'Energy &amp; GHG'!$X$21,"-")</f>
        <v>1048.8780655083549</v>
      </c>
      <c r="AB15" s="395">
        <f>IFERROR(AF15*'Energy &amp; GHG'!$Y$21,"-")</f>
        <v>13707.888914290465</v>
      </c>
      <c r="AC15" s="396">
        <f>IFERROR(AF15*'Energy &amp; GHG'!$Z$21,"-")</f>
        <v>248.23302020118049</v>
      </c>
      <c r="AD15" s="398" t="str">
        <f>IF(SUMIF(Processwise_energy_distribution!$B$15:$B$68,$B15,Processwise_energy_distribution!AD$15:AD$69)=0,"-",SUMIF(Processwise_energy_distribution!$B$15:$B$68,$B15,Processwise_energy_distribution!AD$15:AD$69))</f>
        <v>-</v>
      </c>
      <c r="AE15" s="398" t="str">
        <f>IF(SUMIF(Processwise_energy_distribution!$B$15:$B$68,$B15,Processwise_energy_distribution!AE$15:AE$69)=0,"-",SUMIF(Processwise_energy_distribution!$B$15:$B$68,$B15,Processwise_energy_distribution!AE$15:AE$69))</f>
        <v>-</v>
      </c>
      <c r="AF15" s="399">
        <f>IF(SUMIF(Processwise_energy_distribution!$B$15:$B$68,$B15,Processwise_energy_distribution!AF$15:AF$69)=0,"-",SUMIF(Processwise_energy_distribution!$B$15:$B$68,$B15,Processwise_energy_distribution!AF$15:AF$69))</f>
        <v>15005</v>
      </c>
      <c r="AG15" s="400">
        <f>IFERROR(AL15*'Energy &amp; GHG'!$X$22,"-")</f>
        <v>877.57182416060914</v>
      </c>
      <c r="AH15" s="395">
        <f>IFERROR(AL15*'Energy &amp; GHG'!$Y$22,"-")</f>
        <v>14512.374524056768</v>
      </c>
      <c r="AI15" s="396">
        <f>IFERROR(AL15*'Energy &amp; GHG'!$Z$22,"-")</f>
        <v>394.05365178262377</v>
      </c>
      <c r="AJ15" s="398" t="str">
        <f>IF(SUMIF(Processwise_energy_distribution!$B$15:$B$68,$B15,Processwise_energy_distribution!AJ$15:AJ$69)=0,"-",SUMIF(Processwise_energy_distribution!$B$15:$B$68,$B15,Processwise_energy_distribution!AJ$15:AJ$69))</f>
        <v>-</v>
      </c>
      <c r="AK15" s="398" t="str">
        <f>IF(SUMIF(Processwise_energy_distribution!$B$15:$B$68,$B15,Processwise_energy_distribution!AK$15:AK$69)=0,"-",SUMIF(Processwise_energy_distribution!$B$15:$B$68,$B15,Processwise_energy_distribution!AK$15:AK$69))</f>
        <v>-</v>
      </c>
      <c r="AL15" s="399">
        <f>IF(SUMIF(Processwise_energy_distribution!$B$15:$B$68,$B15,Processwise_energy_distribution!AL$15:AL$69)=0,"-",SUMIF(Processwise_energy_distribution!$B$15:$B$68,$B15,Processwise_energy_distribution!AL$15:AL$69))</f>
        <v>15784</v>
      </c>
      <c r="AM15" s="400">
        <f>IFERROR(AR15*'Energy &amp; GHG'!$X$23,"-")</f>
        <v>1516.4743909107478</v>
      </c>
      <c r="AN15" s="395">
        <f>IFERROR(AR15*'Energy &amp; GHG'!$Y$23,"-")</f>
        <v>15619.268971383437</v>
      </c>
      <c r="AO15" s="396">
        <f>IFERROR(AR15*'Energy &amp; GHG'!$Z$23,"-")</f>
        <v>324.2566377058144</v>
      </c>
      <c r="AP15" s="398" t="str">
        <f>IF(SUMIF(Processwise_energy_distribution!$B$15:$B$68,$B15,Processwise_energy_distribution!AP$15:AP$69)=0,"-",SUMIF(Processwise_energy_distribution!$B$15:$B$68,$B15,Processwise_energy_distribution!AP$15:AP$69))</f>
        <v>-</v>
      </c>
      <c r="AQ15" s="398" t="str">
        <f>IF(SUMIF(Processwise_energy_distribution!$B$15:$B$68,$B15,Processwise_energy_distribution!AQ$15:AQ$69)=0,"-",SUMIF(Processwise_energy_distribution!$B$15:$B$68,$B15,Processwise_energy_distribution!AQ$15:AQ$69))</f>
        <v>-</v>
      </c>
      <c r="AR15" s="399">
        <f>IF(SUMIF(Processwise_energy_distribution!$B$15:$B$68,$B15,Processwise_energy_distribution!AR$15:AR$69)=0,"-",SUMIF(Processwise_energy_distribution!$B$15:$B$68,$B15,Processwise_energy_distribution!AR$15:AR$69))</f>
        <v>17460</v>
      </c>
      <c r="AS15" s="400">
        <f>IFERROR(AX15*'Energy &amp; GHG'!$X$24,"-")</f>
        <v>293.98598370927317</v>
      </c>
      <c r="AT15" s="395">
        <f>IFERROR(AX15*'Energy &amp; GHG'!$Y$24,"-")</f>
        <v>12282.852571010861</v>
      </c>
      <c r="AU15" s="396">
        <f>IFERROR(AX15*'Energy &amp; GHG'!$Z$24,"-")</f>
        <v>460.16144527986631</v>
      </c>
      <c r="AV15" s="398" t="str">
        <f>IF(SUMIF(Processwise_energy_distribution!$B$15:$B$68,$B15,Processwise_energy_distribution!AV$15:AV$69)=0,"-",SUMIF(Processwise_energy_distribution!$B$15:$B$68,$B15,Processwise_energy_distribution!AV$15:AV$69))</f>
        <v>-</v>
      </c>
      <c r="AW15" s="398" t="str">
        <f>IF(SUMIF(Processwise_energy_distribution!$B$15:$B$68,$B15,Processwise_energy_distribution!AW$15:AW$69)=0,"-",SUMIF(Processwise_energy_distribution!$B$15:$B$68,$B15,Processwise_energy_distribution!AW$15:AW$69))</f>
        <v>-</v>
      </c>
      <c r="AX15" s="399">
        <f>IF(SUMIF(Processwise_energy_distribution!$B$15:$B$68,$B15,Processwise_energy_distribution!AX$15:AX$69)=0,"-",SUMIF(Processwise_energy_distribution!$B$15:$B$68,$B15,Processwise_energy_distribution!AX$15:AX$69))</f>
        <v>13037</v>
      </c>
      <c r="AY15" s="400" t="str">
        <f>IFERROR(BD15*'Energy &amp; GHG'!$X$25,"-")</f>
        <v>-</v>
      </c>
      <c r="AZ15" s="395" t="str">
        <f>IFERROR(BD15*'Energy &amp; GHG'!$Y$25,"-")</f>
        <v>-</v>
      </c>
      <c r="BA15" s="396" t="str">
        <f>IFERROR(BD15*'Energy &amp; GHG'!$Z$25,"-")</f>
        <v>-</v>
      </c>
      <c r="BB15" s="398" t="str">
        <f>IF(SUMIF(Processwise_energy_distribution!$B$15:$B$68,$B15,Processwise_energy_distribution!BB$15:BB$69)=0,"-",SUMIF(Processwise_energy_distribution!$B$15:$B$68,$B15,Processwise_energy_distribution!BB$15:BB$69))</f>
        <v>-</v>
      </c>
      <c r="BC15" s="398" t="str">
        <f>IF(SUMIF(Processwise_energy_distribution!$B$15:$B$68,$B15,Processwise_energy_distribution!BC$15:BC$69)=0,"-",SUMIF(Processwise_energy_distribution!$B$15:$B$68,$B15,Processwise_energy_distribution!BC$15:BC$69))</f>
        <v>-</v>
      </c>
      <c r="BD15" s="399" t="str">
        <f>IF(SUMIF(Processwise_energy_distribution!$B$15:$B$68,$B15,Processwise_energy_distribution!BD$15:BD$69)=0,"-",SUMIF(Processwise_energy_distribution!$B$15:$B$68,$B15,Processwise_energy_distribution!BD$15:BD$69))</f>
        <v>-</v>
      </c>
      <c r="BE15" s="400" t="str">
        <f>IFERROR(BJ15*'Energy &amp; GHG'!$X$26,"-")</f>
        <v>-</v>
      </c>
      <c r="BF15" s="395" t="str">
        <f>IFERROR(BJ15*'Energy &amp; GHG'!$Y$26,"-")</f>
        <v>-</v>
      </c>
      <c r="BG15" s="396" t="str">
        <f>IFERROR(BJ15*'Energy &amp; GHG'!$Z$26,"-")</f>
        <v>-</v>
      </c>
      <c r="BH15" s="398" t="str">
        <f>IF(SUMIF(Processwise_energy_distribution!$B$15:$B$68,$B15,Processwise_energy_distribution!BH$15:BH$69)=0,"-",SUMIF(Processwise_energy_distribution!$B$15:$B$68,$B15,Processwise_energy_distribution!BH$15:BH$69))</f>
        <v>-</v>
      </c>
      <c r="BI15" s="398" t="str">
        <f>IF(SUMIF(Processwise_energy_distribution!$B$15:$B$68,$B15,Processwise_energy_distribution!BI$15:BI$69)=0,"-",SUMIF(Processwise_energy_distribution!$B$15:$B$68,$B15,Processwise_energy_distribution!BI$15:BI$69))</f>
        <v>-</v>
      </c>
      <c r="BJ15" s="399" t="str">
        <f>IF(SUMIF(Processwise_energy_distribution!$B$15:$B$68,$B15,Processwise_energy_distribution!BJ$15:BJ$69)=0,"-",SUMIF(Processwise_energy_distribution!$B$15:$B$68,$B15,Processwise_energy_distribution!BJ$15:BJ$69))</f>
        <v>-</v>
      </c>
      <c r="BK15" s="400" t="str">
        <f>IFERROR(BP15*'Energy &amp; GHG'!$X$27,"-")</f>
        <v>-</v>
      </c>
      <c r="BL15" s="395" t="str">
        <f>IFERROR(BP15*'Energy &amp; GHG'!$Y$27,"-")</f>
        <v>-</v>
      </c>
      <c r="BM15" s="396" t="str">
        <f>IFERROR(BP15*'Energy &amp; GHG'!$Z$27,"-")</f>
        <v>-</v>
      </c>
      <c r="BN15" s="398" t="str">
        <f>IF(SUMIF(Processwise_energy_distribution!$B$15:$B$68,$B15,Processwise_energy_distribution!BN$15:BN$69)=0,"-",SUMIF(Processwise_energy_distribution!$B$15:$B$68,$B15,Processwise_energy_distribution!BN$15:BN$69))</f>
        <v>-</v>
      </c>
      <c r="BO15" s="398" t="str">
        <f>IF(SUMIF(Processwise_energy_distribution!$B$15:$B$68,$B15,Processwise_energy_distribution!BO$15:BO$69)=0,"-",SUMIF(Processwise_energy_distribution!$B$15:$B$68,$B15,Processwise_energy_distribution!BO$15:BO$69))</f>
        <v>-</v>
      </c>
      <c r="BP15" s="399" t="str">
        <f>IF(SUMIF(Processwise_energy_distribution!$B$15:$B$68,$B15,Processwise_energy_distribution!BP$15:BP$69)=0,"-",SUMIF(Processwise_energy_distribution!$B$15:$B$68,$B15,Processwise_energy_distribution!BP$15:BP$69))</f>
        <v>-</v>
      </c>
      <c r="BQ15" s="400" t="str">
        <f>IFERROR(BV15*'Energy &amp; GHG'!$X$28,"-")</f>
        <v>-</v>
      </c>
      <c r="BR15" s="395" t="str">
        <f>IFERROR(BV15*'Energy &amp; GHG'!$Y$28,"-")</f>
        <v>-</v>
      </c>
      <c r="BS15" s="396" t="str">
        <f>IFERROR(BV15*'Energy &amp; GHG'!$Z$28,"-")</f>
        <v>-</v>
      </c>
      <c r="BT15" s="398" t="str">
        <f>IF(SUMIF(Processwise_energy_distribution!$B$15:$B$68,$B15,Processwise_energy_distribution!BT$15:BT$69)=0,"-",SUMIF(Processwise_energy_distribution!$B$15:$B$68,$B15,Processwise_energy_distribution!BT$15:BT$69))</f>
        <v>-</v>
      </c>
      <c r="BU15" s="398" t="str">
        <f>IF(SUMIF(Processwise_energy_distribution!$B$15:$B$68,$B15,Processwise_energy_distribution!BU$15:BU$69)=0,"-",SUMIF(Processwise_energy_distribution!$B$15:$B$68,$B15,Processwise_energy_distribution!BU$15:BU$69))</f>
        <v>-</v>
      </c>
      <c r="BV15" s="399" t="str">
        <f>IF(SUMIF(Processwise_energy_distribution!$B$15:$B$68,$B15,Processwise_energy_distribution!BV$15:BV$69)=0,"-",SUMIF(Processwise_energy_distribution!$B$15:$B$68,$B15,Processwise_energy_distribution!BV$15:BV$69))</f>
        <v>-</v>
      </c>
      <c r="BW15" s="402">
        <f t="shared" ref="BW15:CA15" si="0">IF(SUM(C15,I15,O15,U15,AA15,AG15,AM15,AS15,AY15,BE15,BK15,BQ15)=0,"-",SUM(C15,I15,O15,U15,AA15,AG15,AM15,AS15,AY15,BE15,BK15,BQ15))</f>
        <v>5715.4318870001262</v>
      </c>
      <c r="BX15" s="403">
        <f t="shared" si="0"/>
        <v>112811.50237164697</v>
      </c>
      <c r="BY15" s="404">
        <f t="shared" si="0"/>
        <v>1846.0657413529127</v>
      </c>
      <c r="BZ15" s="405" t="str">
        <f t="shared" si="0"/>
        <v>-</v>
      </c>
      <c r="CA15" s="406" t="str">
        <f t="shared" si="0"/>
        <v>-</v>
      </c>
      <c r="CB15" s="407">
        <f t="shared" ref="CB15:CB53" si="1">IFERROR(SUM(BW15/$BW$54),"-")</f>
        <v>0.1649649718678845</v>
      </c>
      <c r="CC15" s="408">
        <f t="shared" ref="CC15:CC53" si="2">IFERROR(SUM(BX15/$BX$54),"-")</f>
        <v>0.16444116700228939</v>
      </c>
      <c r="CD15" s="409">
        <f t="shared" ref="CD15:CD53" si="3">IFERROR(SUM(BY15/$BY$54),"-")</f>
        <v>0.15471426115836387</v>
      </c>
      <c r="CE15" s="410" t="str">
        <f t="shared" ref="CE15:CE53" si="4">IFERROR(SUM(BZ15/$BZ$54),"-")</f>
        <v>-</v>
      </c>
      <c r="CF15" s="411" t="str">
        <f t="shared" ref="CF15:CF53" si="5">IFERROR(SUM(CA15/$CA$54),"-")</f>
        <v>-</v>
      </c>
      <c r="CG15" s="412"/>
      <c r="CH15" s="412"/>
      <c r="CI15" s="412"/>
      <c r="CJ15" s="412"/>
      <c r="CK15" s="412"/>
    </row>
    <row r="16" spans="1:89" ht="15">
      <c r="A16" s="1070">
        <v>2</v>
      </c>
      <c r="B16" s="1069" t="s">
        <v>254</v>
      </c>
      <c r="C16" s="418">
        <f>IFERROR(H16*'Energy &amp; GHG'!$X$17,"-")</f>
        <v>188.32438969087747</v>
      </c>
      <c r="D16" s="415">
        <f>IFERROR(H16*'Energy &amp; GHG'!$Y$17,"-")</f>
        <v>35064.207794825285</v>
      </c>
      <c r="E16" s="416">
        <f>IFERROR(H16*'Energy &amp; GHG'!$Z$17,"-")</f>
        <v>343.46781548383848</v>
      </c>
      <c r="F16" s="397" t="str">
        <f>IF(SUMIF(Processwise_energy_distribution!$B$15:$B$68,$B16,Processwise_energy_distribution!F$15:F$69)=0,"-",SUMIF(Processwise_energy_distribution!$B$15:$B$68,$B16,Processwise_energy_distribution!F$15:F$69))</f>
        <v>-</v>
      </c>
      <c r="G16" s="397" t="str">
        <f>IF(SUMIF(Processwise_energy_distribution!$B$15:$B$68,$B16,Processwise_energy_distribution!G$15:G$69)=0,"-",SUMIF(Processwise_energy_distribution!$B$15:$B$68,$B16,Processwise_energy_distribution!G$15:G$69))</f>
        <v>-</v>
      </c>
      <c r="H16" s="417">
        <f>IF(SUMIF(Processwise_energy_distribution!$B$15:$B$68,$B16,Processwise_energy_distribution!H$15:H$69)=0,"-",SUMIF(Processwise_energy_distribution!$B$15:$B$68,$B16,Processwise_energy_distribution!H$15:H$69))</f>
        <v>35596</v>
      </c>
      <c r="I16" s="418">
        <f>IFERROR(N16*'Energy &amp; GHG'!$X$18,"-")</f>
        <v>1392.1205152873265</v>
      </c>
      <c r="J16" s="415">
        <f>IFERROR(N16*'Energy &amp; GHG'!$Y$18,"-")</f>
        <v>39530.422132013045</v>
      </c>
      <c r="K16" s="416">
        <f>IFERROR(N16*'Energy &amp; GHG'!$Z$18,"-")</f>
        <v>277.45735269962694</v>
      </c>
      <c r="L16" s="397" t="str">
        <f>IF(SUMIF(Processwise_energy_distribution!$B$15:$B$68,$B16,Processwise_energy_distribution!L$15:L$69)=0,"-",SUMIF(Processwise_energy_distribution!$B$15:$B$68,$B16,Processwise_energy_distribution!L$15:L$69))</f>
        <v>-</v>
      </c>
      <c r="M16" s="397" t="str">
        <f>IF(SUMIF(Processwise_energy_distribution!$B$15:$B$68,$B16,Processwise_energy_distribution!M$15:M$69)=0,"-",SUMIF(Processwise_energy_distribution!$B$15:$B$68,$B16,Processwise_energy_distribution!M$15:M$69))</f>
        <v>-</v>
      </c>
      <c r="N16" s="417">
        <f>IF(SUMIF(Processwise_energy_distribution!$B$15:$B$68,$B16,Processwise_energy_distribution!N$15:N$69)=0,"-",SUMIF(Processwise_energy_distribution!$B$15:$B$68,$B16,Processwise_energy_distribution!N$15:N$69))</f>
        <v>41200</v>
      </c>
      <c r="O16" s="418">
        <f>IFERROR(T16*'Energy &amp; GHG'!$X$19,"-")</f>
        <v>186.36519613603778</v>
      </c>
      <c r="P16" s="415">
        <f>IFERROR(T16*'Energy &amp; GHG'!$Y$19,"-")</f>
        <v>28075.462899851929</v>
      </c>
      <c r="Q16" s="416">
        <f>IFERROR(T16*'Energy &amp; GHG'!$Z$19,"-")</f>
        <v>138.17190401203374</v>
      </c>
      <c r="R16" s="397" t="str">
        <f>IF(SUMIF(Processwise_energy_distribution!$B$15:$B$68,$B16,Processwise_energy_distribution!R$15:R$69)=0,"-",SUMIF(Processwise_energy_distribution!$B$15:$B$68,$B16,Processwise_energy_distribution!R$15:R$69))</f>
        <v>-</v>
      </c>
      <c r="S16" s="397" t="str">
        <f>IF(SUMIF(Processwise_energy_distribution!$B$15:$B$68,$B16,Processwise_energy_distribution!S$15:S$69)=0,"-",SUMIF(Processwise_energy_distribution!$B$15:$B$68,$B16,Processwise_energy_distribution!S$15:S$69))</f>
        <v>-</v>
      </c>
      <c r="T16" s="417">
        <f>IF(SUMIF(Processwise_energy_distribution!$B$15:$B$68,$B16,Processwise_energy_distribution!T$15:T$69)=0,"-",SUMIF(Processwise_energy_distribution!$B$15:$B$68,$B16,Processwise_energy_distribution!T$15:T$69))</f>
        <v>28400</v>
      </c>
      <c r="U16" s="418">
        <f>IFERROR(Z16*'Energy &amp; GHG'!$X$20,"-")</f>
        <v>2451.0792074339938</v>
      </c>
      <c r="V16" s="415">
        <f>IFERROR(Z16*'Energy &amp; GHG'!$Y$20,"-")</f>
        <v>24933.157972368357</v>
      </c>
      <c r="W16" s="416">
        <f>IFERROR(Z16*'Energy &amp; GHG'!$Z$20,"-")</f>
        <v>215.76282019764983</v>
      </c>
      <c r="X16" s="397" t="str">
        <f>IF(SUMIF(Processwise_energy_distribution!$B$15:$B$68,$B16,Processwise_energy_distribution!X$15:X$69)=0,"-",SUMIF(Processwise_energy_distribution!$B$15:$B$68,$B16,Processwise_energy_distribution!X$15:X$69))</f>
        <v>-</v>
      </c>
      <c r="Y16" s="397" t="str">
        <f>IF(SUMIF(Processwise_energy_distribution!$B$15:$B$68,$B16,Processwise_energy_distribution!Y$15:Y$69)=0,"-",SUMIF(Processwise_energy_distribution!$B$15:$B$68,$B16,Processwise_energy_distribution!Y$15:Y$69))</f>
        <v>-</v>
      </c>
      <c r="Z16" s="417">
        <f>IF(SUMIF(Processwise_energy_distribution!$B$15:$B$68,$B16,Processwise_energy_distribution!Z$15:Z$69)=0,"-",SUMIF(Processwise_energy_distribution!$B$15:$B$68,$B16,Processwise_energy_distribution!Z$15:Z$69))</f>
        <v>27600</v>
      </c>
      <c r="AA16" s="418">
        <f>IFERROR(AF16*'Energy &amp; GHG'!$X$21,"-")</f>
        <v>3327.3306176739547</v>
      </c>
      <c r="AB16" s="415">
        <f>IFERROR(AF16*'Energy &amp; GHG'!$Y$21,"-")</f>
        <v>43485.205752764152</v>
      </c>
      <c r="AC16" s="416">
        <f>IFERROR(AF16*'Energy &amp; GHG'!$Z$21,"-")</f>
        <v>787.46362956189216</v>
      </c>
      <c r="AD16" s="397" t="str">
        <f>IF(SUMIF(Processwise_energy_distribution!$B$15:$B$68,$B16,Processwise_energy_distribution!AD$15:AD$69)=0,"-",SUMIF(Processwise_energy_distribution!$B$15:$B$68,$B16,Processwise_energy_distribution!AD$15:AD$69))</f>
        <v>-</v>
      </c>
      <c r="AE16" s="397" t="str">
        <f>IF(SUMIF(Processwise_energy_distribution!$B$15:$B$68,$B16,Processwise_energy_distribution!AE$15:AE$69)=0,"-",SUMIF(Processwise_energy_distribution!$B$15:$B$68,$B16,Processwise_energy_distribution!AE$15:AE$69))</f>
        <v>-</v>
      </c>
      <c r="AF16" s="417">
        <f>IF(SUMIF(Processwise_energy_distribution!$B$15:$B$68,$B16,Processwise_energy_distribution!AF$15:AF$69)=0,"-",SUMIF(Processwise_energy_distribution!$B$15:$B$68,$B16,Processwise_energy_distribution!AF$15:AF$69))</f>
        <v>47600</v>
      </c>
      <c r="AG16" s="418">
        <f>IFERROR(AL16*'Energy &amp; GHG'!$X$22,"-")</f>
        <v>2507.5069228106609</v>
      </c>
      <c r="AH16" s="415">
        <f>IFERROR(AL16*'Energy &amp; GHG'!$Y$22,"-")</f>
        <v>41466.554170993426</v>
      </c>
      <c r="AI16" s="416">
        <f>IFERROR(AL16*'Energy &amp; GHG'!$Z$22,"-")</f>
        <v>1125.9389061959155</v>
      </c>
      <c r="AJ16" s="397" t="str">
        <f>IF(SUMIF(Processwise_energy_distribution!$B$15:$B$68,$B16,Processwise_energy_distribution!AJ$15:AJ$69)=0,"-",SUMIF(Processwise_energy_distribution!$B$15:$B$68,$B16,Processwise_energy_distribution!AJ$15:AJ$69))</f>
        <v>-</v>
      </c>
      <c r="AK16" s="397" t="str">
        <f>IF(SUMIF(Processwise_energy_distribution!$B$15:$B$68,$B16,Processwise_energy_distribution!AK$15:AK$69)=0,"-",SUMIF(Processwise_energy_distribution!$B$15:$B$68,$B16,Processwise_energy_distribution!AK$15:AK$69))</f>
        <v>-</v>
      </c>
      <c r="AL16" s="417">
        <f>IF(SUMIF(Processwise_energy_distribution!$B$15:$B$68,$B16,Processwise_energy_distribution!AL$15:AL$69)=0,"-",SUMIF(Processwise_energy_distribution!$B$15:$B$68,$B16,Processwise_energy_distribution!AL$15:AL$69))</f>
        <v>45100</v>
      </c>
      <c r="AM16" s="418">
        <f>IFERROR(AR16*'Energy &amp; GHG'!$X$23,"-")</f>
        <v>3439.4264536120054</v>
      </c>
      <c r="AN16" s="415">
        <f>IFERROR(AR16*'Energy &amp; GHG'!$Y$23,"-")</f>
        <v>35425.146120663463</v>
      </c>
      <c r="AO16" s="416">
        <f>IFERROR(AR16*'Energy &amp; GHG'!$Z$23,"-")</f>
        <v>735.42742572452755</v>
      </c>
      <c r="AP16" s="397" t="str">
        <f>IF(SUMIF(Processwise_energy_distribution!$B$15:$B$68,$B16,Processwise_energy_distribution!AP$15:AP$69)=0,"-",SUMIF(Processwise_energy_distribution!$B$15:$B$68,$B16,Processwise_energy_distribution!AP$15:AP$69))</f>
        <v>-</v>
      </c>
      <c r="AQ16" s="397" t="str">
        <f>IF(SUMIF(Processwise_energy_distribution!$B$15:$B$68,$B16,Processwise_energy_distribution!AQ$15:AQ$69)=0,"-",SUMIF(Processwise_energy_distribution!$B$15:$B$68,$B16,Processwise_energy_distribution!AQ$15:AQ$69))</f>
        <v>-</v>
      </c>
      <c r="AR16" s="417">
        <f>IF(SUMIF(Processwise_energy_distribution!$B$15:$B$68,$B16,Processwise_energy_distribution!AR$15:AR$69)=0,"-",SUMIF(Processwise_energy_distribution!$B$15:$B$68,$B16,Processwise_energy_distribution!AR$15:AR$69))</f>
        <v>39600</v>
      </c>
      <c r="AS16" s="418">
        <f>IFERROR(AX16*'Energy &amp; GHG'!$X$24,"-")</f>
        <v>816.31453634085221</v>
      </c>
      <c r="AT16" s="415">
        <f>IFERROR(AX16*'Energy &amp; GHG'!$Y$24,"-")</f>
        <v>34105.949456975774</v>
      </c>
      <c r="AU16" s="416">
        <f>IFERROR(AX16*'Energy &amp; GHG'!$Z$24,"-")</f>
        <v>1277.7360066833751</v>
      </c>
      <c r="AV16" s="397" t="str">
        <f>IF(SUMIF(Processwise_energy_distribution!$B$15:$B$68,$B16,Processwise_energy_distribution!AV$15:AV$69)=0,"-",SUMIF(Processwise_energy_distribution!$B$15:$B$68,$B16,Processwise_energy_distribution!AV$15:AV$69))</f>
        <v>-</v>
      </c>
      <c r="AW16" s="397" t="str">
        <f>IF(SUMIF(Processwise_energy_distribution!$B$15:$B$68,$B16,Processwise_energy_distribution!AW$15:AW$69)=0,"-",SUMIF(Processwise_energy_distribution!$B$15:$B$68,$B16,Processwise_energy_distribution!AW$15:AW$69))</f>
        <v>-</v>
      </c>
      <c r="AX16" s="417">
        <f>IF(SUMIF(Processwise_energy_distribution!$B$15:$B$68,$B16,Processwise_energy_distribution!AX$15:AX$69)=0,"-",SUMIF(Processwise_energy_distribution!$B$15:$B$68,$B16,Processwise_energy_distribution!AX$15:AX$69))</f>
        <v>36200</v>
      </c>
      <c r="AY16" s="418" t="str">
        <f>IFERROR(BD16*'Energy &amp; GHG'!$X$25,"-")</f>
        <v>-</v>
      </c>
      <c r="AZ16" s="415" t="str">
        <f>IFERROR(BD16*'Energy &amp; GHG'!$Y$25,"-")</f>
        <v>-</v>
      </c>
      <c r="BA16" s="416" t="str">
        <f>IFERROR(BD16*'Energy &amp; GHG'!$Z$25,"-")</f>
        <v>-</v>
      </c>
      <c r="BB16" s="397" t="str">
        <f>IF(SUMIF(Processwise_energy_distribution!$B$15:$B$68,$B16,Processwise_energy_distribution!BB$15:BB$69)=0,"-",SUMIF(Processwise_energy_distribution!$B$15:$B$68,$B16,Processwise_energy_distribution!BB$15:BB$69))</f>
        <v>-</v>
      </c>
      <c r="BC16" s="397" t="str">
        <f>IF(SUMIF(Processwise_energy_distribution!$B$15:$B$68,$B16,Processwise_energy_distribution!BC$15:BC$69)=0,"-",SUMIF(Processwise_energy_distribution!$B$15:$B$68,$B16,Processwise_energy_distribution!BC$15:BC$69))</f>
        <v>-</v>
      </c>
      <c r="BD16" s="417" t="str">
        <f>IF(SUMIF(Processwise_energy_distribution!$B$15:$B$68,$B16,Processwise_energy_distribution!BD$15:BD$69)=0,"-",SUMIF(Processwise_energy_distribution!$B$15:$B$68,$B16,Processwise_energy_distribution!BD$15:BD$69))</f>
        <v>-</v>
      </c>
      <c r="BE16" s="418" t="str">
        <f>IFERROR(BJ16*'Energy &amp; GHG'!$X$26,"-")</f>
        <v>-</v>
      </c>
      <c r="BF16" s="415" t="str">
        <f>IFERROR(BJ16*'Energy &amp; GHG'!$Y$26,"-")</f>
        <v>-</v>
      </c>
      <c r="BG16" s="416" t="str">
        <f>IFERROR(BJ16*'Energy &amp; GHG'!$Z$26,"-")</f>
        <v>-</v>
      </c>
      <c r="BH16" s="397" t="str">
        <f>IF(SUMIF(Processwise_energy_distribution!$B$15:$B$68,$B16,Processwise_energy_distribution!BH$15:BH$69)=0,"-",SUMIF(Processwise_energy_distribution!$B$15:$B$68,$B16,Processwise_energy_distribution!BH$15:BH$69))</f>
        <v>-</v>
      </c>
      <c r="BI16" s="397" t="str">
        <f>IF(SUMIF(Processwise_energy_distribution!$B$15:$B$68,$B16,Processwise_energy_distribution!BI$15:BI$69)=0,"-",SUMIF(Processwise_energy_distribution!$B$15:$B$68,$B16,Processwise_energy_distribution!BI$15:BI$69))</f>
        <v>-</v>
      </c>
      <c r="BJ16" s="417" t="str">
        <f>IF(SUMIF(Processwise_energy_distribution!$B$15:$B$68,$B16,Processwise_energy_distribution!BJ$15:BJ$69)=0,"-",SUMIF(Processwise_energy_distribution!$B$15:$B$68,$B16,Processwise_energy_distribution!BJ$15:BJ$69))</f>
        <v>-</v>
      </c>
      <c r="BK16" s="418" t="str">
        <f>IFERROR(BP16*'Energy &amp; GHG'!$X$27,"-")</f>
        <v>-</v>
      </c>
      <c r="BL16" s="415" t="str">
        <f>IFERROR(BP16*'Energy &amp; GHG'!$Y$27,"-")</f>
        <v>-</v>
      </c>
      <c r="BM16" s="416" t="str">
        <f>IFERROR(BP16*'Energy &amp; GHG'!$Z$27,"-")</f>
        <v>-</v>
      </c>
      <c r="BN16" s="397" t="str">
        <f>IF(SUMIF(Processwise_energy_distribution!$B$15:$B$68,$B16,Processwise_energy_distribution!BN$15:BN$69)=0,"-",SUMIF(Processwise_energy_distribution!$B$15:$B$68,$B16,Processwise_energy_distribution!BN$15:BN$69))</f>
        <v>-</v>
      </c>
      <c r="BO16" s="397" t="str">
        <f>IF(SUMIF(Processwise_energy_distribution!$B$15:$B$68,$B16,Processwise_energy_distribution!BO$15:BO$69)=0,"-",SUMIF(Processwise_energy_distribution!$B$15:$B$68,$B16,Processwise_energy_distribution!BO$15:BO$69))</f>
        <v>-</v>
      </c>
      <c r="BP16" s="417" t="str">
        <f>IF(SUMIF(Processwise_energy_distribution!$B$15:$B$68,$B16,Processwise_energy_distribution!BP$15:BP$69)=0,"-",SUMIF(Processwise_energy_distribution!$B$15:$B$68,$B16,Processwise_energy_distribution!BP$15:BP$69))</f>
        <v>-</v>
      </c>
      <c r="BQ16" s="418" t="str">
        <f>IFERROR(BV16*'Energy &amp; GHG'!$X$28,"-")</f>
        <v>-</v>
      </c>
      <c r="BR16" s="415" t="str">
        <f>IFERROR(BV16*'Energy &amp; GHG'!$Y$28,"-")</f>
        <v>-</v>
      </c>
      <c r="BS16" s="416" t="str">
        <f>IFERROR(BV16*'Energy &amp; GHG'!$Z$28,"-")</f>
        <v>-</v>
      </c>
      <c r="BT16" s="397" t="str">
        <f>IF(SUMIF(Processwise_energy_distribution!$B$15:$B$68,$B16,Processwise_energy_distribution!BT$15:BT$69)=0,"-",SUMIF(Processwise_energy_distribution!$B$15:$B$68,$B16,Processwise_energy_distribution!BT$15:BT$69))</f>
        <v>-</v>
      </c>
      <c r="BU16" s="397" t="str">
        <f>IF(SUMIF(Processwise_energy_distribution!$B$15:$B$68,$B16,Processwise_energy_distribution!BU$15:BU$69)=0,"-",SUMIF(Processwise_energy_distribution!$B$15:$B$68,$B16,Processwise_energy_distribution!BU$15:BU$69))</f>
        <v>-</v>
      </c>
      <c r="BV16" s="417" t="str">
        <f>IF(SUMIF(Processwise_energy_distribution!$B$15:$B$68,$B16,Processwise_energy_distribution!BV$15:BV$69)=0,"-",SUMIF(Processwise_energy_distribution!$B$15:$B$68,$B16,Processwise_energy_distribution!BV$15:BV$69))</f>
        <v>-</v>
      </c>
      <c r="BW16" s="418">
        <f t="shared" ref="BW16:CA16" si="6">IF(SUM(C16,I16,O16,U16,AA16,AG16,AM16,AS16,AY16,BE16,BK16,BQ16)=0,"-",SUM(C16,I16,O16,U16,AA16,AG16,AM16,AS16,AY16,BE16,BK16,BQ16))</f>
        <v>14308.467838985709</v>
      </c>
      <c r="BX16" s="415">
        <f t="shared" si="6"/>
        <v>282086.10630045546</v>
      </c>
      <c r="BY16" s="416">
        <f t="shared" si="6"/>
        <v>4901.4258605588593</v>
      </c>
      <c r="BZ16" s="420" t="str">
        <f t="shared" si="6"/>
        <v>-</v>
      </c>
      <c r="CA16" s="421" t="str">
        <f t="shared" si="6"/>
        <v>-</v>
      </c>
      <c r="CB16" s="422">
        <f t="shared" si="1"/>
        <v>0.41298646212538714</v>
      </c>
      <c r="CC16" s="423">
        <f t="shared" si="2"/>
        <v>0.41118651502718695</v>
      </c>
      <c r="CD16" s="424">
        <f t="shared" si="3"/>
        <v>0.4107765306793012</v>
      </c>
      <c r="CE16" s="425" t="str">
        <f t="shared" si="4"/>
        <v>-</v>
      </c>
      <c r="CF16" s="426" t="str">
        <f t="shared" si="5"/>
        <v>-</v>
      </c>
      <c r="CG16" s="412"/>
      <c r="CH16" s="412"/>
      <c r="CI16" s="412"/>
      <c r="CJ16" s="412"/>
      <c r="CK16" s="412"/>
    </row>
    <row r="17" spans="1:89" ht="15">
      <c r="A17" s="1070">
        <v>3</v>
      </c>
      <c r="B17" s="1069" t="s">
        <v>255</v>
      </c>
      <c r="C17" s="418">
        <f>IFERROR(H17*'Energy &amp; GHG'!$X$17,"-")</f>
        <v>176.1771597007029</v>
      </c>
      <c r="D17" s="415">
        <f>IFERROR(H17*'Energy &amp; GHG'!$Y$17,"-")</f>
        <v>32802.509258559439</v>
      </c>
      <c r="E17" s="416">
        <f>IFERROR(H17*'Energy &amp; GHG'!$Z$17,"-")</f>
        <v>321.31358173985336</v>
      </c>
      <c r="F17" s="397">
        <f>IF(SUMIF(Processwise_energy_distribution!$B$15:$B$68,$B17,Processwise_energy_distribution!F$15:F$69)=0,"-",SUMIF(Processwise_energy_distribution!$B$15:$B$68,$B17,Processwise_energy_distribution!F$15:F$69))</f>
        <v>445500</v>
      </c>
      <c r="G17" s="397" t="str">
        <f>IF(SUMIF(Processwise_energy_distribution!$B$15:$B$68,$B17,Processwise_energy_distribution!G$15:G$69)=0,"-",SUMIF(Processwise_energy_distribution!$B$15:$B$68,$B17,Processwise_energy_distribution!G$15:G$69))</f>
        <v>-</v>
      </c>
      <c r="H17" s="417">
        <f>IF(SUMIF(Processwise_energy_distribution!$B$15:$B$68,$B17,Processwise_energy_distribution!H$15:H$69)=0,"-",SUMIF(Processwise_energy_distribution!$B$15:$B$68,$B17,Processwise_energy_distribution!H$15:H$69))</f>
        <v>33300</v>
      </c>
      <c r="I17" s="418">
        <f>IFERROR(N17*'Energy &amp; GHG'!$X$18,"-")</f>
        <v>1210.3676936433817</v>
      </c>
      <c r="J17" s="415">
        <f>IFERROR(N17*'Energy &amp; GHG'!$Y$18,"-")</f>
        <v>34369.399300748526</v>
      </c>
      <c r="K17" s="416">
        <f>IFERROR(N17*'Energy &amp; GHG'!$Z$18,"-")</f>
        <v>241.23300560809068</v>
      </c>
      <c r="L17" s="397">
        <f>IF(SUMIF(Processwise_energy_distribution!$B$15:$B$68,$B17,Processwise_energy_distribution!L$15:L$69)=0,"-",SUMIF(Processwise_energy_distribution!$B$15:$B$68,$B17,Processwise_energy_distribution!L$15:L$69))</f>
        <v>382200.5</v>
      </c>
      <c r="M17" s="397" t="str">
        <f>IF(SUMIF(Processwise_energy_distribution!$B$15:$B$68,$B17,Processwise_energy_distribution!M$15:M$69)=0,"-",SUMIF(Processwise_energy_distribution!$B$15:$B$68,$B17,Processwise_energy_distribution!M$15:M$69))</f>
        <v>-</v>
      </c>
      <c r="N17" s="417">
        <f>IF(SUMIF(Processwise_energy_distribution!$B$15:$B$68,$B17,Processwise_energy_distribution!N$15:N$69)=0,"-",SUMIF(Processwise_energy_distribution!$B$15:$B$68,$B17,Processwise_energy_distribution!N$15:N$69))</f>
        <v>35821</v>
      </c>
      <c r="O17" s="418">
        <f>IFERROR(T17*'Energy &amp; GHG'!$X$19,"-")</f>
        <v>170.91788375208594</v>
      </c>
      <c r="P17" s="415">
        <f>IFERROR(T17*'Energy &amp; GHG'!$Y$19,"-")</f>
        <v>25748.362911603639</v>
      </c>
      <c r="Q17" s="416">
        <f>IFERROR(T17*'Energy &amp; GHG'!$Z$19,"-")</f>
        <v>126.71920464427573</v>
      </c>
      <c r="R17" s="397">
        <f>IF(SUMIF(Processwise_energy_distribution!$B$15:$B$68,$B17,Processwise_energy_distribution!R$15:R$69)=0,"-",SUMIF(Processwise_energy_distribution!$B$15:$B$68,$B17,Processwise_energy_distribution!R$15:R$69))</f>
        <v>267750</v>
      </c>
      <c r="S17" s="397" t="str">
        <f>IF(SUMIF(Processwise_energy_distribution!$B$15:$B$68,$B17,Processwise_energy_distribution!S$15:S$69)=0,"-",SUMIF(Processwise_energy_distribution!$B$15:$B$68,$B17,Processwise_energy_distribution!S$15:S$69))</f>
        <v>-</v>
      </c>
      <c r="T17" s="417">
        <f>IF(SUMIF(Processwise_energy_distribution!$B$15:$B$68,$B17,Processwise_energy_distribution!T$15:T$69)=0,"-",SUMIF(Processwise_energy_distribution!$B$15:$B$68,$B17,Processwise_energy_distribution!T$15:T$69))</f>
        <v>26046</v>
      </c>
      <c r="U17" s="418">
        <f>IFERROR(Z17*'Energy &amp; GHG'!$X$20,"-")</f>
        <v>2766.5224445646295</v>
      </c>
      <c r="V17" s="415">
        <f>IFERROR(Z17*'Energy &amp; GHG'!$Y$20,"-")</f>
        <v>28141.946998377502</v>
      </c>
      <c r="W17" s="416">
        <f>IFERROR(Z17*'Energy &amp; GHG'!$Z$20,"-")</f>
        <v>243.53055705786909</v>
      </c>
      <c r="X17" s="397">
        <f>IF(SUMIF(Processwise_energy_distribution!$B$15:$B$68,$B17,Processwise_energy_distribution!X$15:X$69)=0,"-",SUMIF(Processwise_energy_distribution!$B$15:$B$68,$B17,Processwise_energy_distribution!X$15:X$69))</f>
        <v>235692.5</v>
      </c>
      <c r="Y17" s="397" t="str">
        <f>IF(SUMIF(Processwise_energy_distribution!$B$15:$B$68,$B17,Processwise_energy_distribution!Y$15:Y$69)=0,"-",SUMIF(Processwise_energy_distribution!$B$15:$B$68,$B17,Processwise_energy_distribution!Y$15:Y$69))</f>
        <v>-</v>
      </c>
      <c r="Z17" s="417">
        <f>IF(SUMIF(Processwise_energy_distribution!$B$15:$B$68,$B17,Processwise_energy_distribution!Z$15:Z$69)=0,"-",SUMIF(Processwise_energy_distribution!$B$15:$B$68,$B17,Processwise_energy_distribution!Z$15:Z$69))</f>
        <v>31152</v>
      </c>
      <c r="AA17" s="418">
        <f>IFERROR(AF17*'Energy &amp; GHG'!$X$21,"-")</f>
        <v>2523.5286266522571</v>
      </c>
      <c r="AB17" s="415">
        <f>IFERROR(AF17*'Energy &amp; GHG'!$Y$21,"-")</f>
        <v>32980.23976639787</v>
      </c>
      <c r="AC17" s="416">
        <f>IFERROR(AF17*'Energy &amp; GHG'!$Z$21,"-")</f>
        <v>597.23160694987121</v>
      </c>
      <c r="AD17" s="397">
        <f>IF(SUMIF(Processwise_energy_distribution!$B$15:$B$68,$B17,Processwise_energy_distribution!AD$15:AD$69)=0,"-",SUMIF(Processwise_energy_distribution!$B$15:$B$68,$B17,Processwise_energy_distribution!AD$15:AD$69))</f>
        <v>298230</v>
      </c>
      <c r="AE17" s="397" t="str">
        <f>IF(SUMIF(Processwise_energy_distribution!$B$15:$B$68,$B17,Processwise_energy_distribution!AE$15:AE$69)=0,"-",SUMIF(Processwise_energy_distribution!$B$15:$B$68,$B17,Processwise_energy_distribution!AE$15:AE$69))</f>
        <v>-</v>
      </c>
      <c r="AF17" s="417">
        <f>IF(SUMIF(Processwise_energy_distribution!$B$15:$B$68,$B17,Processwise_energy_distribution!AF$15:AF$69)=0,"-",SUMIF(Processwise_energy_distribution!$B$15:$B$68,$B17,Processwise_energy_distribution!AF$15:AF$69))</f>
        <v>36101</v>
      </c>
      <c r="AG17" s="418">
        <f>IFERROR(AL17*'Energy &amp; GHG'!$X$22,"-")</f>
        <v>1852.2191934925579</v>
      </c>
      <c r="AH17" s="415">
        <f>IFERROR(AL17*'Energy &amp; GHG'!$Y$22,"-")</f>
        <v>30630.083939079268</v>
      </c>
      <c r="AI17" s="416">
        <f>IFERROR(AL17*'Energy &amp; GHG'!$Z$22,"-")</f>
        <v>831.69686742817589</v>
      </c>
      <c r="AJ17" s="397">
        <f>IF(SUMIF(Processwise_energy_distribution!$B$15:$B$68,$B17,Processwise_energy_distribution!AJ$15:AJ$69)=0,"-",SUMIF(Processwise_energy_distribution!$B$15:$B$68,$B17,Processwise_energy_distribution!AJ$15:AJ$69))</f>
        <v>245250</v>
      </c>
      <c r="AK17" s="397" t="str">
        <f>IF(SUMIF(Processwise_energy_distribution!$B$15:$B$68,$B17,Processwise_energy_distribution!AK$15:AK$69)=0,"-",SUMIF(Processwise_energy_distribution!$B$15:$B$68,$B17,Processwise_energy_distribution!AK$15:AK$69))</f>
        <v>-</v>
      </c>
      <c r="AL17" s="417">
        <f>IF(SUMIF(Processwise_energy_distribution!$B$15:$B$68,$B17,Processwise_energy_distribution!AL$15:AL$69)=0,"-",SUMIF(Processwise_energy_distribution!$B$15:$B$68,$B17,Processwise_energy_distribution!AL$15:AL$69))</f>
        <v>33314</v>
      </c>
      <c r="AM17" s="418">
        <f>IFERROR(AR17*'Energy &amp; GHG'!$X$23,"-")</f>
        <v>3586.2100573141338</v>
      </c>
      <c r="AN17" s="415">
        <f>IFERROR(AR17*'Energy &amp; GHG'!$Y$23,"-")</f>
        <v>36936.976851570565</v>
      </c>
      <c r="AO17" s="416">
        <f>IFERROR(AR17*'Energy &amp; GHG'!$Z$23,"-")</f>
        <v>766.81309111529652</v>
      </c>
      <c r="AP17" s="397">
        <f>IF(SUMIF(Processwise_energy_distribution!$B$15:$B$68,$B17,Processwise_energy_distribution!AP$15:AP$69)=0,"-",SUMIF(Processwise_energy_distribution!$B$15:$B$68,$B17,Processwise_energy_distribution!AP$15:AP$69))</f>
        <v>317567.5</v>
      </c>
      <c r="AQ17" s="397" t="str">
        <f>IF(SUMIF(Processwise_energy_distribution!$B$15:$B$68,$B17,Processwise_energy_distribution!AQ$15:AQ$69)=0,"-",SUMIF(Processwise_energy_distribution!$B$15:$B$68,$B17,Processwise_energy_distribution!AQ$15:AQ$69))</f>
        <v>-</v>
      </c>
      <c r="AR17" s="417">
        <f>IF(SUMIF(Processwise_energy_distribution!$B$15:$B$68,$B17,Processwise_energy_distribution!AR$15:AR$69)=0,"-",SUMIF(Processwise_energy_distribution!$B$15:$B$68,$B17,Processwise_energy_distribution!AR$15:AR$69))</f>
        <v>41290</v>
      </c>
      <c r="AS17" s="418">
        <f>IFERROR(AX17*'Energy &amp; GHG'!$X$24,"-")</f>
        <v>1032.7055388471179</v>
      </c>
      <c r="AT17" s="415">
        <f>IFERROR(AX17*'Energy &amp; GHG'!$Y$24,"-")</f>
        <v>43146.852522974099</v>
      </c>
      <c r="AU17" s="416">
        <f>IFERROR(AX17*'Energy &amp; GHG'!$Z$24,"-")</f>
        <v>1616.4419381787802</v>
      </c>
      <c r="AV17" s="397">
        <f>IF(SUMIF(Processwise_energy_distribution!$B$15:$B$68,$B17,Processwise_energy_distribution!AV$15:AV$69)=0,"-",SUMIF(Processwise_energy_distribution!$B$15:$B$68,$B17,Processwise_energy_distribution!AV$15:AV$69))</f>
        <v>374565</v>
      </c>
      <c r="AW17" s="397" t="str">
        <f>IF(SUMIF(Processwise_energy_distribution!$B$15:$B$68,$B17,Processwise_energy_distribution!AW$15:AW$69)=0,"-",SUMIF(Processwise_energy_distribution!$B$15:$B$68,$B17,Processwise_energy_distribution!AW$15:AW$69))</f>
        <v>-</v>
      </c>
      <c r="AX17" s="417">
        <f>IF(SUMIF(Processwise_energy_distribution!$B$15:$B$68,$B17,Processwise_energy_distribution!AX$15:AX$69)=0,"-",SUMIF(Processwise_energy_distribution!$B$15:$B$68,$B17,Processwise_energy_distribution!AX$15:AX$69))</f>
        <v>45796</v>
      </c>
      <c r="AY17" s="418" t="str">
        <f>IFERROR(BD17*'Energy &amp; GHG'!$X$25,"-")</f>
        <v>-</v>
      </c>
      <c r="AZ17" s="415" t="str">
        <f>IFERROR(BD17*'Energy &amp; GHG'!$Y$25,"-")</f>
        <v>-</v>
      </c>
      <c r="BA17" s="416" t="str">
        <f>IFERROR(BD17*'Energy &amp; GHG'!$Z$25,"-")</f>
        <v>-</v>
      </c>
      <c r="BB17" s="397" t="str">
        <f>IF(SUMIF(Processwise_energy_distribution!$B$15:$B$68,$B17,Processwise_energy_distribution!BB$15:BB$69)=0,"-",SUMIF(Processwise_energy_distribution!$B$15:$B$68,$B17,Processwise_energy_distribution!BB$15:BB$69))</f>
        <v>-</v>
      </c>
      <c r="BC17" s="397" t="str">
        <f>IF(SUMIF(Processwise_energy_distribution!$B$15:$B$68,$B17,Processwise_energy_distribution!BC$15:BC$69)=0,"-",SUMIF(Processwise_energy_distribution!$B$15:$B$68,$B17,Processwise_energy_distribution!BC$15:BC$69))</f>
        <v>-</v>
      </c>
      <c r="BD17" s="417" t="str">
        <f>IF(SUMIF(Processwise_energy_distribution!$B$15:$B$68,$B17,Processwise_energy_distribution!BD$15:BD$69)=0,"-",SUMIF(Processwise_energy_distribution!$B$15:$B$68,$B17,Processwise_energy_distribution!BD$15:BD$69))</f>
        <v>-</v>
      </c>
      <c r="BE17" s="418" t="str">
        <f>IFERROR(BJ17*'Energy &amp; GHG'!$X$26,"-")</f>
        <v>-</v>
      </c>
      <c r="BF17" s="415" t="str">
        <f>IFERROR(BJ17*'Energy &amp; GHG'!$Y$26,"-")</f>
        <v>-</v>
      </c>
      <c r="BG17" s="416" t="str">
        <f>IFERROR(BJ17*'Energy &amp; GHG'!$Z$26,"-")</f>
        <v>-</v>
      </c>
      <c r="BH17" s="397" t="str">
        <f>IF(SUMIF(Processwise_energy_distribution!$B$15:$B$68,$B17,Processwise_energy_distribution!BH$15:BH$69)=0,"-",SUMIF(Processwise_energy_distribution!$B$15:$B$68,$B17,Processwise_energy_distribution!BH$15:BH$69))</f>
        <v>-</v>
      </c>
      <c r="BI17" s="397" t="str">
        <f>IF(SUMIF(Processwise_energy_distribution!$B$15:$B$68,$B17,Processwise_energy_distribution!BI$15:BI$69)=0,"-",SUMIF(Processwise_energy_distribution!$B$15:$B$68,$B17,Processwise_energy_distribution!BI$15:BI$69))</f>
        <v>-</v>
      </c>
      <c r="BJ17" s="417" t="str">
        <f>IF(SUMIF(Processwise_energy_distribution!$B$15:$B$68,$B17,Processwise_energy_distribution!BJ$15:BJ$69)=0,"-",SUMIF(Processwise_energy_distribution!$B$15:$B$68,$B17,Processwise_energy_distribution!BJ$15:BJ$69))</f>
        <v>-</v>
      </c>
      <c r="BK17" s="418" t="str">
        <f>IFERROR(BP17*'Energy &amp; GHG'!$X$27,"-")</f>
        <v>-</v>
      </c>
      <c r="BL17" s="415" t="str">
        <f>IFERROR(BP17*'Energy &amp; GHG'!$Y$27,"-")</f>
        <v>-</v>
      </c>
      <c r="BM17" s="416" t="str">
        <f>IFERROR(BP17*'Energy &amp; GHG'!$Z$27,"-")</f>
        <v>-</v>
      </c>
      <c r="BN17" s="397" t="str">
        <f>IF(SUMIF(Processwise_energy_distribution!$B$15:$B$68,$B17,Processwise_energy_distribution!BN$15:BN$69)=0,"-",SUMIF(Processwise_energy_distribution!$B$15:$B$68,$B17,Processwise_energy_distribution!BN$15:BN$69))</f>
        <v>-</v>
      </c>
      <c r="BO17" s="397" t="str">
        <f>IF(SUMIF(Processwise_energy_distribution!$B$15:$B$68,$B17,Processwise_energy_distribution!BO$15:BO$69)=0,"-",SUMIF(Processwise_energy_distribution!$B$15:$B$68,$B17,Processwise_energy_distribution!BO$15:BO$69))</f>
        <v>-</v>
      </c>
      <c r="BP17" s="417" t="str">
        <f>IF(SUMIF(Processwise_energy_distribution!$B$15:$B$68,$B17,Processwise_energy_distribution!BP$15:BP$69)=0,"-",SUMIF(Processwise_energy_distribution!$B$15:$B$68,$B17,Processwise_energy_distribution!BP$15:BP$69))</f>
        <v>-</v>
      </c>
      <c r="BQ17" s="418" t="str">
        <f>IFERROR(BV17*'Energy &amp; GHG'!$X$28,"-")</f>
        <v>-</v>
      </c>
      <c r="BR17" s="415" t="str">
        <f>IFERROR(BV17*'Energy &amp; GHG'!$Y$28,"-")</f>
        <v>-</v>
      </c>
      <c r="BS17" s="416" t="str">
        <f>IFERROR(BV17*'Energy &amp; GHG'!$Z$28,"-")</f>
        <v>-</v>
      </c>
      <c r="BT17" s="397" t="str">
        <f>IF(SUMIF(Processwise_energy_distribution!$B$15:$B$68,$B17,Processwise_energy_distribution!BT$15:BT$69)=0,"-",SUMIF(Processwise_energy_distribution!$B$15:$B$68,$B17,Processwise_energy_distribution!BT$15:BT$69))</f>
        <v>-</v>
      </c>
      <c r="BU17" s="397" t="str">
        <f>IF(SUMIF(Processwise_energy_distribution!$B$15:$B$68,$B17,Processwise_energy_distribution!BU$15:BU$69)=0,"-",SUMIF(Processwise_energy_distribution!$B$15:$B$68,$B17,Processwise_energy_distribution!BU$15:BU$69))</f>
        <v>-</v>
      </c>
      <c r="BV17" s="417" t="str">
        <f>IF(SUMIF(Processwise_energy_distribution!$B$15:$B$68,$B17,Processwise_energy_distribution!BV$15:BV$69)=0,"-",SUMIF(Processwise_energy_distribution!$B$15:$B$68,$B17,Processwise_energy_distribution!BV$15:BV$69))</f>
        <v>-</v>
      </c>
      <c r="BW17" s="418">
        <f t="shared" ref="BW17:CA17" si="7">IF(SUM(C17,I17,O17,U17,AA17,AG17,AM17,AS17,AY17,BE17,BK17,BQ17)=0,"-",SUM(C17,I17,O17,U17,AA17,AG17,AM17,AS17,AY17,BE17,BK17,BQ17))</f>
        <v>13318.648597966869</v>
      </c>
      <c r="BX17" s="415">
        <f t="shared" si="7"/>
        <v>264756.37154931092</v>
      </c>
      <c r="BY17" s="416">
        <f t="shared" si="7"/>
        <v>4744.9798527222129</v>
      </c>
      <c r="BZ17" s="420">
        <f t="shared" si="7"/>
        <v>2566755.5</v>
      </c>
      <c r="CA17" s="421" t="str">
        <f t="shared" si="7"/>
        <v>-</v>
      </c>
      <c r="CB17" s="422">
        <f t="shared" si="1"/>
        <v>0.38441722947993123</v>
      </c>
      <c r="CC17" s="423">
        <f t="shared" si="2"/>
        <v>0.38592559972681101</v>
      </c>
      <c r="CD17" s="424">
        <f t="shared" si="3"/>
        <v>0.39766517284873781</v>
      </c>
      <c r="CE17" s="425">
        <f t="shared" si="4"/>
        <v>1</v>
      </c>
      <c r="CF17" s="426" t="str">
        <f t="shared" si="5"/>
        <v>-</v>
      </c>
      <c r="CG17" s="412"/>
      <c r="CH17" s="412"/>
      <c r="CI17" s="412"/>
      <c r="CJ17" s="412"/>
      <c r="CK17" s="412"/>
    </row>
    <row r="18" spans="1:89" ht="15">
      <c r="A18" s="1070">
        <v>4</v>
      </c>
      <c r="B18" s="1069" t="s">
        <v>264</v>
      </c>
      <c r="C18" s="418">
        <f>IFERROR(H18*'Energy &amp; GHG'!$X$17,"-")</f>
        <v>18.141485904315623</v>
      </c>
      <c r="D18" s="415">
        <f>IFERROR(H18*'Energy &amp; GHG'!$Y$17,"-")</f>
        <v>3377.771899327337</v>
      </c>
      <c r="E18" s="416">
        <f>IFERROR(H18*'Energy &amp; GHG'!$Z$17,"-")</f>
        <v>33.086614768347061</v>
      </c>
      <c r="F18" s="397" t="str">
        <f>IF(SUMIF(Processwise_energy_distribution!$B$15:$B$68,$B18,Processwise_energy_distribution!F$15:F$69)=0,"-",SUMIF(Processwise_energy_distribution!$B$15:$B$68,$B18,Processwise_energy_distribution!F$15:F$69))</f>
        <v>-</v>
      </c>
      <c r="G18" s="397" t="str">
        <f>IF(SUMIF(Processwise_energy_distribution!$B$15:$B$68,$B18,Processwise_energy_distribution!G$15:G$69)=0,"-",SUMIF(Processwise_energy_distribution!$B$15:$B$68,$B18,Processwise_energy_distribution!G$15:G$69))</f>
        <v>-</v>
      </c>
      <c r="H18" s="417">
        <f>IF(SUMIF(Processwise_energy_distribution!$B$15:$B$68,$B18,Processwise_energy_distribution!H$15:H$69)=0,"-",SUMIF(Processwise_energy_distribution!$B$15:$B$68,$B18,Processwise_energy_distribution!H$15:H$69))</f>
        <v>3429</v>
      </c>
      <c r="I18" s="418">
        <f>IFERROR(N18*'Energy &amp; GHG'!$X$18,"-")</f>
        <v>116.2353051599127</v>
      </c>
      <c r="J18" s="415">
        <f>IFERROR(N18*'Energy &amp; GHG'!$Y$18,"-")</f>
        <v>3300.5983527700214</v>
      </c>
      <c r="K18" s="416">
        <f>IFERROR(N18*'Energy &amp; GHG'!$Z$18,"-")</f>
        <v>23.166342070065937</v>
      </c>
      <c r="L18" s="397" t="str">
        <f>IF(SUMIF(Processwise_energy_distribution!$B$15:$B$68,$B18,Processwise_energy_distribution!L$15:L$69)=0,"-",SUMIF(Processwise_energy_distribution!$B$15:$B$68,$B18,Processwise_energy_distribution!L$15:L$69))</f>
        <v>-</v>
      </c>
      <c r="M18" s="397" t="str">
        <f>IF(SUMIF(Processwise_energy_distribution!$B$15:$B$68,$B18,Processwise_energy_distribution!M$15:M$69)=0,"-",SUMIF(Processwise_energy_distribution!$B$15:$B$68,$B18,Processwise_energy_distribution!M$15:M$69))</f>
        <v>-</v>
      </c>
      <c r="N18" s="417">
        <f>IF(SUMIF(Processwise_energy_distribution!$B$15:$B$68,$B18,Processwise_energy_distribution!N$15:N$69)=0,"-",SUMIF(Processwise_energy_distribution!$B$15:$B$68,$B18,Processwise_energy_distribution!N$15:N$69))</f>
        <v>3440</v>
      </c>
      <c r="O18" s="418">
        <f>IFERROR(T18*'Energy &amp; GHG'!$X$19,"-")</f>
        <v>23.426892612875175</v>
      </c>
      <c r="P18" s="415">
        <f>IFERROR(T18*'Energy &amp; GHG'!$Y$19,"-")</f>
        <v>3529.2043152278657</v>
      </c>
      <c r="Q18" s="416">
        <f>IFERROR(T18*'Energy &amp; GHG'!$Z$19,"-")</f>
        <v>17.368792159259172</v>
      </c>
      <c r="R18" s="397" t="str">
        <f>IF(SUMIF(Processwise_energy_distribution!$B$15:$B$68,$B18,Processwise_energy_distribution!R$15:R$69)=0,"-",SUMIF(Processwise_energy_distribution!$B$15:$B$68,$B18,Processwise_energy_distribution!R$15:R$69))</f>
        <v>-</v>
      </c>
      <c r="S18" s="397" t="str">
        <f>IF(SUMIF(Processwise_energy_distribution!$B$15:$B$68,$B18,Processwise_energy_distribution!S$15:S$69)=0,"-",SUMIF(Processwise_energy_distribution!$B$15:$B$68,$B18,Processwise_energy_distribution!S$15:S$69))</f>
        <v>-</v>
      </c>
      <c r="T18" s="417">
        <f>IF(SUMIF(Processwise_energy_distribution!$B$15:$B$68,$B18,Processwise_energy_distribution!T$15:T$69)=0,"-",SUMIF(Processwise_energy_distribution!$B$15:$B$68,$B18,Processwise_energy_distribution!T$15:T$69))</f>
        <v>3570</v>
      </c>
      <c r="U18" s="418">
        <f>IFERROR(Z18*'Energy &amp; GHG'!$X$20,"-")</f>
        <v>298.12582968680857</v>
      </c>
      <c r="V18" s="415">
        <f>IFERROR(Z18*'Energy &amp; GHG'!$Y$20,"-")</f>
        <v>3032.6308446826292</v>
      </c>
      <c r="W18" s="416">
        <f>IFERROR(Z18*'Energy &amp; GHG'!$Z$20,"-")</f>
        <v>26.243325630561973</v>
      </c>
      <c r="X18" s="397" t="str">
        <f>IF(SUMIF(Processwise_energy_distribution!$B$15:$B$68,$B18,Processwise_energy_distribution!X$15:X$69)=0,"-",SUMIF(Processwise_energy_distribution!$B$15:$B$68,$B18,Processwise_energy_distribution!X$15:X$69))</f>
        <v>-</v>
      </c>
      <c r="Y18" s="397" t="str">
        <f>IF(SUMIF(Processwise_energy_distribution!$B$15:$B$68,$B18,Processwise_energy_distribution!Y$15:Y$69)=0,"-",SUMIF(Processwise_energy_distribution!$B$15:$B$68,$B18,Processwise_energy_distribution!Y$15:Y$69))</f>
        <v>-</v>
      </c>
      <c r="Z18" s="417">
        <f>IF(SUMIF(Processwise_energy_distribution!$B$15:$B$68,$B18,Processwise_energy_distribution!Z$15:Z$69)=0,"-",SUMIF(Processwise_energy_distribution!$B$15:$B$68,$B18,Processwise_energy_distribution!Z$15:Z$69))</f>
        <v>3357</v>
      </c>
      <c r="AA18" s="418">
        <f>IFERROR(AF18*'Energy &amp; GHG'!$X$21,"-")</f>
        <v>252.55557818605041</v>
      </c>
      <c r="AB18" s="415">
        <f>IFERROR(AF18*'Energy &amp; GHG'!$Y$21,"-")</f>
        <v>3300.6732853936319</v>
      </c>
      <c r="AC18" s="416">
        <f>IFERROR(AF18*'Energy &amp; GHG'!$Z$21,"-")</f>
        <v>59.771136420317568</v>
      </c>
      <c r="AD18" s="397" t="str">
        <f>IF(SUMIF(Processwise_energy_distribution!$B$15:$B$68,$B18,Processwise_energy_distribution!AD$15:AD$69)=0,"-",SUMIF(Processwise_energy_distribution!$B$15:$B$68,$B18,Processwise_energy_distribution!AD$15:AD$69))</f>
        <v>-</v>
      </c>
      <c r="AE18" s="397" t="str">
        <f>IF(SUMIF(Processwise_energy_distribution!$B$15:$B$68,$B18,Processwise_energy_distribution!AE$15:AE$69)=0,"-",SUMIF(Processwise_energy_distribution!$B$15:$B$68,$B18,Processwise_energy_distribution!AE$15:AE$69))</f>
        <v>-</v>
      </c>
      <c r="AF18" s="417">
        <f>IF(SUMIF(Processwise_energy_distribution!$B$15:$B$68,$B18,Processwise_energy_distribution!AF$15:AF$69)=0,"-",SUMIF(Processwise_energy_distribution!$B$15:$B$68,$B18,Processwise_energy_distribution!AF$15:AF$69))</f>
        <v>3613</v>
      </c>
      <c r="AG18" s="418">
        <f>IFERROR(AL18*'Energy &amp; GHG'!$X$22,"-")</f>
        <v>192.76111976462442</v>
      </c>
      <c r="AH18" s="415">
        <f>IFERROR(AL18*'Energy &amp; GHG'!$Y$22,"-")</f>
        <v>3187.6838871581863</v>
      </c>
      <c r="AI18" s="416">
        <f>IFERROR(AL18*'Energy &amp; GHG'!$Z$22,"-")</f>
        <v>86.554993077189337</v>
      </c>
      <c r="AJ18" s="397" t="str">
        <f>IF(SUMIF(Processwise_energy_distribution!$B$15:$B$68,$B18,Processwise_energy_distribution!AJ$15:AJ$69)=0,"-",SUMIF(Processwise_energy_distribution!$B$15:$B$68,$B18,Processwise_energy_distribution!AJ$15:AJ$69))</f>
        <v>-</v>
      </c>
      <c r="AK18" s="397" t="str">
        <f>IF(SUMIF(Processwise_energy_distribution!$B$15:$B$68,$B18,Processwise_energy_distribution!AK$15:AK$69)=0,"-",SUMIF(Processwise_energy_distribution!$B$15:$B$68,$B18,Processwise_energy_distribution!AK$15:AK$69))</f>
        <v>-</v>
      </c>
      <c r="AL18" s="417">
        <f>IF(SUMIF(Processwise_energy_distribution!$B$15:$B$68,$B18,Processwise_energy_distribution!AL$15:AL$69)=0,"-",SUMIF(Processwise_energy_distribution!$B$15:$B$68,$B18,Processwise_energy_distribution!AL$15:AL$69))</f>
        <v>3467</v>
      </c>
      <c r="AM18" s="418">
        <f>IFERROR(AR18*'Energy &amp; GHG'!$X$23,"-")</f>
        <v>323.09763655143081</v>
      </c>
      <c r="AN18" s="415">
        <f>IFERROR(AR18*'Energy &amp; GHG'!$Y$23,"-")</f>
        <v>3327.816756789598</v>
      </c>
      <c r="AO18" s="416">
        <f>IFERROR(AR18*'Energy &amp; GHG'!$Z$23,"-")</f>
        <v>69.085606658970775</v>
      </c>
      <c r="AP18" s="397" t="str">
        <f>IF(SUMIF(Processwise_energy_distribution!$B$15:$B$68,$B18,Processwise_energy_distribution!AP$15:AP$69)=0,"-",SUMIF(Processwise_energy_distribution!$B$15:$B$68,$B18,Processwise_energy_distribution!AP$15:AP$69))</f>
        <v>-</v>
      </c>
      <c r="AQ18" s="397" t="str">
        <f>IF(SUMIF(Processwise_energy_distribution!$B$15:$B$68,$B18,Processwise_energy_distribution!AQ$15:AQ$69)=0,"-",SUMIF(Processwise_energy_distribution!$B$15:$B$68,$B18,Processwise_energy_distribution!AQ$15:AQ$69))</f>
        <v>-</v>
      </c>
      <c r="AR18" s="417">
        <f>IF(SUMIF(Processwise_energy_distribution!$B$15:$B$68,$B18,Processwise_energy_distribution!AR$15:AR$69)=0,"-",SUMIF(Processwise_energy_distribution!$B$15:$B$68,$B18,Processwise_energy_distribution!AR$15:AR$69))</f>
        <v>3720</v>
      </c>
      <c r="AS18" s="418">
        <f>IFERROR(AX18*'Energy &amp; GHG'!$X$24,"-")</f>
        <v>79.444091478696748</v>
      </c>
      <c r="AT18" s="415">
        <f>IFERROR(AX18*'Energy &amp; GHG'!$Y$24,"-")</f>
        <v>3319.2060756056808</v>
      </c>
      <c r="AU18" s="416">
        <f>IFERROR(AX18*'Energy &amp; GHG'!$Z$24,"-")</f>
        <v>124.34983291562239</v>
      </c>
      <c r="AV18" s="397" t="str">
        <f>IF(SUMIF(Processwise_energy_distribution!$B$15:$B$68,$B18,Processwise_energy_distribution!AV$15:AV$69)=0,"-",SUMIF(Processwise_energy_distribution!$B$15:$B$68,$B18,Processwise_energy_distribution!AV$15:AV$69))</f>
        <v>-</v>
      </c>
      <c r="AW18" s="397" t="str">
        <f>IF(SUMIF(Processwise_energy_distribution!$B$15:$B$68,$B18,Processwise_energy_distribution!AW$15:AW$69)=0,"-",SUMIF(Processwise_energy_distribution!$B$15:$B$68,$B18,Processwise_energy_distribution!AW$15:AW$69))</f>
        <v>-</v>
      </c>
      <c r="AX18" s="417">
        <f>IF(SUMIF(Processwise_energy_distribution!$B$15:$B$68,$B18,Processwise_energy_distribution!AX$15:AX$69)=0,"-",SUMIF(Processwise_energy_distribution!$B$15:$B$68,$B18,Processwise_energy_distribution!AX$15:AX$69))</f>
        <v>3523</v>
      </c>
      <c r="AY18" s="418" t="str">
        <f>IFERROR(BD18*'Energy &amp; GHG'!$X$25,"-")</f>
        <v>-</v>
      </c>
      <c r="AZ18" s="415" t="str">
        <f>IFERROR(BD18*'Energy &amp; GHG'!$Y$25,"-")</f>
        <v>-</v>
      </c>
      <c r="BA18" s="416" t="str">
        <f>IFERROR(BD18*'Energy &amp; GHG'!$Z$25,"-")</f>
        <v>-</v>
      </c>
      <c r="BB18" s="397" t="str">
        <f>IF(SUMIF(Processwise_energy_distribution!$B$15:$B$68,$B18,Processwise_energy_distribution!BB$15:BB$69)=0,"-",SUMIF(Processwise_energy_distribution!$B$15:$B$68,$B18,Processwise_energy_distribution!BB$15:BB$69))</f>
        <v>-</v>
      </c>
      <c r="BC18" s="397" t="str">
        <f>IF(SUMIF(Processwise_energy_distribution!$B$15:$B$68,$B18,Processwise_energy_distribution!BC$15:BC$69)=0,"-",SUMIF(Processwise_energy_distribution!$B$15:$B$68,$B18,Processwise_energy_distribution!BC$15:BC$69))</f>
        <v>-</v>
      </c>
      <c r="BD18" s="417" t="str">
        <f>IF(SUMIF(Processwise_energy_distribution!$B$15:$B$68,$B18,Processwise_energy_distribution!BD$15:BD$69)=0,"-",SUMIF(Processwise_energy_distribution!$B$15:$B$68,$B18,Processwise_energy_distribution!BD$15:BD$69))</f>
        <v>-</v>
      </c>
      <c r="BE18" s="418" t="str">
        <f>IFERROR(BJ18*'Energy &amp; GHG'!$X$26,"-")</f>
        <v>-</v>
      </c>
      <c r="BF18" s="415" t="str">
        <f>IFERROR(BJ18*'Energy &amp; GHG'!$Y$26,"-")</f>
        <v>-</v>
      </c>
      <c r="BG18" s="416" t="str">
        <f>IFERROR(BJ18*'Energy &amp; GHG'!$Z$26,"-")</f>
        <v>-</v>
      </c>
      <c r="BH18" s="397" t="str">
        <f>IF(SUMIF(Processwise_energy_distribution!$B$15:$B$68,$B18,Processwise_energy_distribution!BH$15:BH$69)=0,"-",SUMIF(Processwise_energy_distribution!$B$15:$B$68,$B18,Processwise_energy_distribution!BH$15:BH$69))</f>
        <v>-</v>
      </c>
      <c r="BI18" s="397" t="str">
        <f>IF(SUMIF(Processwise_energy_distribution!$B$15:$B$68,$B18,Processwise_energy_distribution!BI$15:BI$69)=0,"-",SUMIF(Processwise_energy_distribution!$B$15:$B$68,$B18,Processwise_energy_distribution!BI$15:BI$69))</f>
        <v>-</v>
      </c>
      <c r="BJ18" s="417" t="str">
        <f>IF(SUMIF(Processwise_energy_distribution!$B$15:$B$68,$B18,Processwise_energy_distribution!BJ$15:BJ$69)=0,"-",SUMIF(Processwise_energy_distribution!$B$15:$B$68,$B18,Processwise_energy_distribution!BJ$15:BJ$69))</f>
        <v>-</v>
      </c>
      <c r="BK18" s="418" t="str">
        <f>IFERROR(BP18*'Energy &amp; GHG'!$X$27,"-")</f>
        <v>-</v>
      </c>
      <c r="BL18" s="415" t="str">
        <f>IFERROR(BP18*'Energy &amp; GHG'!$Y$27,"-")</f>
        <v>-</v>
      </c>
      <c r="BM18" s="416" t="str">
        <f>IFERROR(BP18*'Energy &amp; GHG'!$Z$27,"-")</f>
        <v>-</v>
      </c>
      <c r="BN18" s="397" t="str">
        <f>IF(SUMIF(Processwise_energy_distribution!$B$15:$B$68,$B18,Processwise_energy_distribution!BN$15:BN$69)=0,"-",SUMIF(Processwise_energy_distribution!$B$15:$B$68,$B18,Processwise_energy_distribution!BN$15:BN$69))</f>
        <v>-</v>
      </c>
      <c r="BO18" s="397" t="str">
        <f>IF(SUMIF(Processwise_energy_distribution!$B$15:$B$68,$B18,Processwise_energy_distribution!BO$15:BO$69)=0,"-",SUMIF(Processwise_energy_distribution!$B$15:$B$68,$B18,Processwise_energy_distribution!BO$15:BO$69))</f>
        <v>-</v>
      </c>
      <c r="BP18" s="417" t="str">
        <f>IF(SUMIF(Processwise_energy_distribution!$B$15:$B$68,$B18,Processwise_energy_distribution!BP$15:BP$69)=0,"-",SUMIF(Processwise_energy_distribution!$B$15:$B$68,$B18,Processwise_energy_distribution!BP$15:BP$69))</f>
        <v>-</v>
      </c>
      <c r="BQ18" s="418" t="str">
        <f>IFERROR(BV18*'Energy &amp; GHG'!$X$28,"-")</f>
        <v>-</v>
      </c>
      <c r="BR18" s="415" t="str">
        <f>IFERROR(BV18*'Energy &amp; GHG'!$Y$28,"-")</f>
        <v>-</v>
      </c>
      <c r="BS18" s="416" t="str">
        <f>IFERROR(BV18*'Energy &amp; GHG'!$Z$28,"-")</f>
        <v>-</v>
      </c>
      <c r="BT18" s="397" t="str">
        <f>IF(SUMIF(Processwise_energy_distribution!$B$15:$B$68,$B18,Processwise_energy_distribution!BT$15:BT$69)=0,"-",SUMIF(Processwise_energy_distribution!$B$15:$B$68,$B18,Processwise_energy_distribution!BT$15:BT$69))</f>
        <v>-</v>
      </c>
      <c r="BU18" s="397" t="str">
        <f>IF(SUMIF(Processwise_energy_distribution!$B$15:$B$68,$B18,Processwise_energy_distribution!BU$15:BU$69)=0,"-",SUMIF(Processwise_energy_distribution!$B$15:$B$68,$B18,Processwise_energy_distribution!BU$15:BU$69))</f>
        <v>-</v>
      </c>
      <c r="BV18" s="417" t="str">
        <f>IF(SUMIF(Processwise_energy_distribution!$B$15:$B$68,$B18,Processwise_energy_distribution!BV$15:BV$69)=0,"-",SUMIF(Processwise_energy_distribution!$B$15:$B$68,$B18,Processwise_energy_distribution!BV$15:BV$69))</f>
        <v>-</v>
      </c>
      <c r="BW18" s="418">
        <f t="shared" ref="BW18:CA18" si="8">IF(SUM(C18,I18,O18,U18,AA18,AG18,AM18,AS18,AY18,BE18,BK18,BQ18)=0,"-",SUM(C18,I18,O18,U18,AA18,AG18,AM18,AS18,AY18,BE18,BK18,BQ18))</f>
        <v>1303.7879393447145</v>
      </c>
      <c r="BX18" s="415">
        <f t="shared" si="8"/>
        <v>26375.585416954953</v>
      </c>
      <c r="BY18" s="416">
        <f t="shared" si="8"/>
        <v>439.62664370033417</v>
      </c>
      <c r="BZ18" s="420" t="str">
        <f t="shared" si="8"/>
        <v>-</v>
      </c>
      <c r="CA18" s="421" t="str">
        <f t="shared" si="8"/>
        <v>-</v>
      </c>
      <c r="CB18" s="422">
        <f t="shared" si="1"/>
        <v>3.7631336526796962E-2</v>
      </c>
      <c r="CC18" s="423">
        <f t="shared" si="2"/>
        <v>3.8446718243712701E-2</v>
      </c>
      <c r="CD18" s="424">
        <f t="shared" si="3"/>
        <v>3.6844035313597076E-2</v>
      </c>
      <c r="CE18" s="425" t="str">
        <f t="shared" si="4"/>
        <v>-</v>
      </c>
      <c r="CF18" s="426" t="str">
        <f t="shared" si="5"/>
        <v>-</v>
      </c>
      <c r="CG18" s="412"/>
      <c r="CH18" s="412"/>
      <c r="CI18" s="412"/>
      <c r="CJ18" s="412"/>
      <c r="CK18" s="412"/>
    </row>
    <row r="19" spans="1:89" ht="15">
      <c r="A19" s="1070">
        <v>5</v>
      </c>
      <c r="B19" s="1069" t="s">
        <v>267</v>
      </c>
      <c r="C19" s="418" t="str">
        <f>IFERROR(H19*'Energy &amp; GHG'!$X$17,"-")</f>
        <v>-</v>
      </c>
      <c r="D19" s="415" t="str">
        <f>IFERROR(H19*'Energy &amp; GHG'!$Y$17,"-")</f>
        <v>-</v>
      </c>
      <c r="E19" s="416" t="str">
        <f>IFERROR(H19*'Energy &amp; GHG'!$Z$17,"-")</f>
        <v>-</v>
      </c>
      <c r="F19" s="397" t="str">
        <f>IF(SUMIF(Processwise_energy_distribution!$B$15:$B$68,$B19,Processwise_energy_distribution!F$15:F$69)=0,"-",SUMIF(Processwise_energy_distribution!$B$15:$B$68,$B19,Processwise_energy_distribution!F$15:F$69))</f>
        <v>-</v>
      </c>
      <c r="G19" s="397" t="str">
        <f>IF(SUMIF(Processwise_energy_distribution!$B$15:$B$68,$B19,Processwise_energy_distribution!G$15:G$69)=0,"-",SUMIF(Processwise_energy_distribution!$B$15:$B$68,$B19,Processwise_energy_distribution!G$15:G$69))</f>
        <v>-</v>
      </c>
      <c r="H19" s="417" t="str">
        <f>IF(SUMIF(Processwise_energy_distribution!$B$15:$B$68,$B19,Processwise_energy_distribution!H$15:H$69)=0,"-",SUMIF(Processwise_energy_distribution!$B$15:$B$68,$B19,Processwise_energy_distribution!H$15:H$69))</f>
        <v>-</v>
      </c>
      <c r="I19" s="418" t="str">
        <f>IFERROR(N19*'Energy &amp; GHG'!$X$18,"-")</f>
        <v>-</v>
      </c>
      <c r="J19" s="415" t="str">
        <f>IFERROR(N19*'Energy &amp; GHG'!$Y$18,"-")</f>
        <v>-</v>
      </c>
      <c r="K19" s="416" t="str">
        <f>IFERROR(N19*'Energy &amp; GHG'!$Z$18,"-")</f>
        <v>-</v>
      </c>
      <c r="L19" s="397" t="str">
        <f>IF(SUMIF(Processwise_energy_distribution!$B$15:$B$68,$B19,Processwise_energy_distribution!L$15:L$69)=0,"-",SUMIF(Processwise_energy_distribution!$B$15:$B$68,$B19,Processwise_energy_distribution!L$15:L$69))</f>
        <v>-</v>
      </c>
      <c r="M19" s="397" t="str">
        <f>IF(SUMIF(Processwise_energy_distribution!$B$15:$B$68,$B19,Processwise_energy_distribution!M$15:M$69)=0,"-",SUMIF(Processwise_energy_distribution!$B$15:$B$68,$B19,Processwise_energy_distribution!M$15:M$69))</f>
        <v>-</v>
      </c>
      <c r="N19" s="417" t="str">
        <f>IF(SUMIF(Processwise_energy_distribution!$B$15:$B$68,$B19,Processwise_energy_distribution!N$15:N$69)=0,"-",SUMIF(Processwise_energy_distribution!$B$15:$B$68,$B19,Processwise_energy_distribution!N$15:N$69))</f>
        <v>-</v>
      </c>
      <c r="O19" s="418" t="str">
        <f>IFERROR(T19*'Energy &amp; GHG'!$X$19,"-")</f>
        <v>-</v>
      </c>
      <c r="P19" s="415" t="str">
        <f>IFERROR(T19*'Energy &amp; GHG'!$Y$19,"-")</f>
        <v>-</v>
      </c>
      <c r="Q19" s="416" t="str">
        <f>IFERROR(T19*'Energy &amp; GHG'!$Z$19,"-")</f>
        <v>-</v>
      </c>
      <c r="R19" s="397" t="str">
        <f>IF(SUMIF(Processwise_energy_distribution!$B$15:$B$68,$B19,Processwise_energy_distribution!R$15:R$69)=0,"-",SUMIF(Processwise_energy_distribution!$B$15:$B$68,$B19,Processwise_energy_distribution!R$15:R$69))</f>
        <v>-</v>
      </c>
      <c r="S19" s="397" t="str">
        <f>IF(SUMIF(Processwise_energy_distribution!$B$15:$B$68,$B19,Processwise_energy_distribution!S$15:S$69)=0,"-",SUMIF(Processwise_energy_distribution!$B$15:$B$68,$B19,Processwise_energy_distribution!S$15:S$69))</f>
        <v>-</v>
      </c>
      <c r="T19" s="417" t="str">
        <f>IF(SUMIF(Processwise_energy_distribution!$B$15:$B$68,$B19,Processwise_energy_distribution!T$15:T$69)=0,"-",SUMIF(Processwise_energy_distribution!$B$15:$B$68,$B19,Processwise_energy_distribution!T$15:T$69))</f>
        <v>-</v>
      </c>
      <c r="U19" s="418" t="str">
        <f>IFERROR(Z19*'Energy &amp; GHG'!$X$20,"-")</f>
        <v>-</v>
      </c>
      <c r="V19" s="415" t="str">
        <f>IFERROR(Z19*'Energy &amp; GHG'!$Y$20,"-")</f>
        <v>-</v>
      </c>
      <c r="W19" s="416" t="str">
        <f>IFERROR(Z19*'Energy &amp; GHG'!$Z$20,"-")</f>
        <v>-</v>
      </c>
      <c r="X19" s="397" t="str">
        <f>IF(SUMIF(Processwise_energy_distribution!$B$15:$B$68,$B19,Processwise_energy_distribution!X$15:X$69)=0,"-",SUMIF(Processwise_energy_distribution!$B$15:$B$68,$B19,Processwise_energy_distribution!X$15:X$69))</f>
        <v>-</v>
      </c>
      <c r="Y19" s="397" t="str">
        <f>IF(SUMIF(Processwise_energy_distribution!$B$15:$B$68,$B19,Processwise_energy_distribution!Y$15:Y$69)=0,"-",SUMIF(Processwise_energy_distribution!$B$15:$B$68,$B19,Processwise_energy_distribution!Y$15:Y$69))</f>
        <v>-</v>
      </c>
      <c r="Z19" s="417" t="str">
        <f>IF(SUMIF(Processwise_energy_distribution!$B$15:$B$68,$B19,Processwise_energy_distribution!Z$15:Z$69)=0,"-",SUMIF(Processwise_energy_distribution!$B$15:$B$68,$B19,Processwise_energy_distribution!Z$15:Z$69))</f>
        <v>-</v>
      </c>
      <c r="AA19" s="418" t="str">
        <f>IFERROR(AF19*'Energy &amp; GHG'!$X$21,"-")</f>
        <v>-</v>
      </c>
      <c r="AB19" s="415" t="str">
        <f>IFERROR(AF19*'Energy &amp; GHG'!$Y$21,"-")</f>
        <v>-</v>
      </c>
      <c r="AC19" s="416" t="str">
        <f>IFERROR(AF19*'Energy &amp; GHG'!$Z$21,"-")</f>
        <v>-</v>
      </c>
      <c r="AD19" s="397" t="str">
        <f>IF(SUMIF(Processwise_energy_distribution!$B$15:$B$68,$B19,Processwise_energy_distribution!AD$15:AD$69)=0,"-",SUMIF(Processwise_energy_distribution!$B$15:$B$68,$B19,Processwise_energy_distribution!AD$15:AD$69))</f>
        <v>-</v>
      </c>
      <c r="AE19" s="397" t="str">
        <f>IF(SUMIF(Processwise_energy_distribution!$B$15:$B$68,$B19,Processwise_energy_distribution!AE$15:AE$69)=0,"-",SUMIF(Processwise_energy_distribution!$B$15:$B$68,$B19,Processwise_energy_distribution!AE$15:AE$69))</f>
        <v>-</v>
      </c>
      <c r="AF19" s="417" t="str">
        <f>IF(SUMIF(Processwise_energy_distribution!$B$15:$B$68,$B19,Processwise_energy_distribution!AF$15:AF$69)=0,"-",SUMIF(Processwise_energy_distribution!$B$15:$B$68,$B19,Processwise_energy_distribution!AF$15:AF$69))</f>
        <v>-</v>
      </c>
      <c r="AG19" s="418" t="str">
        <f>IFERROR(AL19*'Energy &amp; GHG'!$X$22,"-")</f>
        <v>-</v>
      </c>
      <c r="AH19" s="415" t="str">
        <f>IFERROR(AL19*'Energy &amp; GHG'!$Y$22,"-")</f>
        <v>-</v>
      </c>
      <c r="AI19" s="416" t="str">
        <f>IFERROR(AL19*'Energy &amp; GHG'!$Z$22,"-")</f>
        <v>-</v>
      </c>
      <c r="AJ19" s="397" t="str">
        <f>IF(SUMIF(Processwise_energy_distribution!$B$15:$B$68,$B19,Processwise_energy_distribution!AJ$15:AJ$69)=0,"-",SUMIF(Processwise_energy_distribution!$B$15:$B$68,$B19,Processwise_energy_distribution!AJ$15:AJ$69))</f>
        <v>-</v>
      </c>
      <c r="AK19" s="397" t="str">
        <f>IF(SUMIF(Processwise_energy_distribution!$B$15:$B$68,$B19,Processwise_energy_distribution!AK$15:AK$69)=0,"-",SUMIF(Processwise_energy_distribution!$B$15:$B$68,$B19,Processwise_energy_distribution!AK$15:AK$69))</f>
        <v>-</v>
      </c>
      <c r="AL19" s="417" t="str">
        <f>IF(SUMIF(Processwise_energy_distribution!$B$15:$B$68,$B19,Processwise_energy_distribution!AL$15:AL$69)=0,"-",SUMIF(Processwise_energy_distribution!$B$15:$B$68,$B19,Processwise_energy_distribution!AL$15:AL$69))</f>
        <v>-</v>
      </c>
      <c r="AM19" s="418" t="str">
        <f>IFERROR(AR19*'Energy &amp; GHG'!$X$23,"-")</f>
        <v>-</v>
      </c>
      <c r="AN19" s="415" t="str">
        <f>IFERROR(AR19*'Energy &amp; GHG'!$Y$23,"-")</f>
        <v>-</v>
      </c>
      <c r="AO19" s="416" t="str">
        <f>IFERROR(AR19*'Energy &amp; GHG'!$Z$23,"-")</f>
        <v>-</v>
      </c>
      <c r="AP19" s="397" t="str">
        <f>IF(SUMIF(Processwise_energy_distribution!$B$15:$B$68,$B19,Processwise_energy_distribution!AP$15:AP$69)=0,"-",SUMIF(Processwise_energy_distribution!$B$15:$B$68,$B19,Processwise_energy_distribution!AP$15:AP$69))</f>
        <v>-</v>
      </c>
      <c r="AQ19" s="397" t="str">
        <f>IF(SUMIF(Processwise_energy_distribution!$B$15:$B$68,$B19,Processwise_energy_distribution!AQ$15:AQ$69)=0,"-",SUMIF(Processwise_energy_distribution!$B$15:$B$68,$B19,Processwise_energy_distribution!AQ$15:AQ$69))</f>
        <v>-</v>
      </c>
      <c r="AR19" s="417" t="str">
        <f>IF(SUMIF(Processwise_energy_distribution!$B$15:$B$68,$B19,Processwise_energy_distribution!AR$15:AR$69)=0,"-",SUMIF(Processwise_energy_distribution!$B$15:$B$68,$B19,Processwise_energy_distribution!AR$15:AR$69))</f>
        <v>-</v>
      </c>
      <c r="AS19" s="418" t="str">
        <f>IFERROR(AX19*'Energy &amp; GHG'!$X$24,"-")</f>
        <v>-</v>
      </c>
      <c r="AT19" s="415" t="str">
        <f>IFERROR(AX19*'Energy &amp; GHG'!$Y$24,"-")</f>
        <v>-</v>
      </c>
      <c r="AU19" s="416" t="str">
        <f>IFERROR(AX19*'Energy &amp; GHG'!$Z$24,"-")</f>
        <v>-</v>
      </c>
      <c r="AV19" s="397" t="str">
        <f>IF(SUMIF(Processwise_energy_distribution!$B$15:$B$68,$B19,Processwise_energy_distribution!AV$15:AV$69)=0,"-",SUMIF(Processwise_energy_distribution!$B$15:$B$68,$B19,Processwise_energy_distribution!AV$15:AV$69))</f>
        <v>-</v>
      </c>
      <c r="AW19" s="397" t="str">
        <f>IF(SUMIF(Processwise_energy_distribution!$B$15:$B$68,$B19,Processwise_energy_distribution!AW$15:AW$69)=0,"-",SUMIF(Processwise_energy_distribution!$B$15:$B$68,$B19,Processwise_energy_distribution!AW$15:AW$69))</f>
        <v>-</v>
      </c>
      <c r="AX19" s="417" t="str">
        <f>IF(SUMIF(Processwise_energy_distribution!$B$15:$B$68,$B19,Processwise_energy_distribution!AX$15:AX$69)=0,"-",SUMIF(Processwise_energy_distribution!$B$15:$B$68,$B19,Processwise_energy_distribution!AX$15:AX$69))</f>
        <v>-</v>
      </c>
      <c r="AY19" s="418" t="str">
        <f>IFERROR(BD19*'Energy &amp; GHG'!$X$25,"-")</f>
        <v>-</v>
      </c>
      <c r="AZ19" s="415" t="str">
        <f>IFERROR(BD19*'Energy &amp; GHG'!$Y$25,"-")</f>
        <v>-</v>
      </c>
      <c r="BA19" s="416" t="str">
        <f>IFERROR(BD19*'Energy &amp; GHG'!$Z$25,"-")</f>
        <v>-</v>
      </c>
      <c r="BB19" s="397" t="str">
        <f>IF(SUMIF(Processwise_energy_distribution!$B$15:$B$68,$B19,Processwise_energy_distribution!BB$15:BB$69)=0,"-",SUMIF(Processwise_energy_distribution!$B$15:$B$68,$B19,Processwise_energy_distribution!BB$15:BB$69))</f>
        <v>-</v>
      </c>
      <c r="BC19" s="397" t="str">
        <f>IF(SUMIF(Processwise_energy_distribution!$B$15:$B$68,$B19,Processwise_energy_distribution!BC$15:BC$69)=0,"-",SUMIF(Processwise_energy_distribution!$B$15:$B$68,$B19,Processwise_energy_distribution!BC$15:BC$69))</f>
        <v>-</v>
      </c>
      <c r="BD19" s="417" t="str">
        <f>IF(SUMIF(Processwise_energy_distribution!$B$15:$B$68,$B19,Processwise_energy_distribution!BD$15:BD$69)=0,"-",SUMIF(Processwise_energy_distribution!$B$15:$B$68,$B19,Processwise_energy_distribution!BD$15:BD$69))</f>
        <v>-</v>
      </c>
      <c r="BE19" s="418" t="str">
        <f>IFERROR(BJ19*'Energy &amp; GHG'!$X$26,"-")</f>
        <v>-</v>
      </c>
      <c r="BF19" s="415" t="str">
        <f>IFERROR(BJ19*'Energy &amp; GHG'!$Y$26,"-")</f>
        <v>-</v>
      </c>
      <c r="BG19" s="416" t="str">
        <f>IFERROR(BJ19*'Energy &amp; GHG'!$Z$26,"-")</f>
        <v>-</v>
      </c>
      <c r="BH19" s="397" t="str">
        <f>IF(SUMIF(Processwise_energy_distribution!$B$15:$B$68,$B19,Processwise_energy_distribution!BH$15:BH$69)=0,"-",SUMIF(Processwise_energy_distribution!$B$15:$B$68,$B19,Processwise_energy_distribution!BH$15:BH$69))</f>
        <v>-</v>
      </c>
      <c r="BI19" s="397" t="str">
        <f>IF(SUMIF(Processwise_energy_distribution!$B$15:$B$68,$B19,Processwise_energy_distribution!BI$15:BI$69)=0,"-",SUMIF(Processwise_energy_distribution!$B$15:$B$68,$B19,Processwise_energy_distribution!BI$15:BI$69))</f>
        <v>-</v>
      </c>
      <c r="BJ19" s="417" t="str">
        <f>IF(SUMIF(Processwise_energy_distribution!$B$15:$B$68,$B19,Processwise_energy_distribution!BJ$15:BJ$69)=0,"-",SUMIF(Processwise_energy_distribution!$B$15:$B$68,$B19,Processwise_energy_distribution!BJ$15:BJ$69))</f>
        <v>-</v>
      </c>
      <c r="BK19" s="418" t="str">
        <f>IFERROR(BP19*'Energy &amp; GHG'!$X$27,"-")</f>
        <v>-</v>
      </c>
      <c r="BL19" s="415" t="str">
        <f>IFERROR(BP19*'Energy &amp; GHG'!$Y$27,"-")</f>
        <v>-</v>
      </c>
      <c r="BM19" s="416" t="str">
        <f>IFERROR(BP19*'Energy &amp; GHG'!$Z$27,"-")</f>
        <v>-</v>
      </c>
      <c r="BN19" s="397" t="str">
        <f>IF(SUMIF(Processwise_energy_distribution!$B$15:$B$68,$B19,Processwise_energy_distribution!BN$15:BN$69)=0,"-",SUMIF(Processwise_energy_distribution!$B$15:$B$68,$B19,Processwise_energy_distribution!BN$15:BN$69))</f>
        <v>-</v>
      </c>
      <c r="BO19" s="397" t="str">
        <f>IF(SUMIF(Processwise_energy_distribution!$B$15:$B$68,$B19,Processwise_energy_distribution!BO$15:BO$69)=0,"-",SUMIF(Processwise_energy_distribution!$B$15:$B$68,$B19,Processwise_energy_distribution!BO$15:BO$69))</f>
        <v>-</v>
      </c>
      <c r="BP19" s="417" t="str">
        <f>IF(SUMIF(Processwise_energy_distribution!$B$15:$B$68,$B19,Processwise_energy_distribution!BP$15:BP$69)=0,"-",SUMIF(Processwise_energy_distribution!$B$15:$B$68,$B19,Processwise_energy_distribution!BP$15:BP$69))</f>
        <v>-</v>
      </c>
      <c r="BQ19" s="418" t="str">
        <f>IFERROR(BV19*'Energy &amp; GHG'!$X$28,"-")</f>
        <v>-</v>
      </c>
      <c r="BR19" s="415" t="str">
        <f>IFERROR(BV19*'Energy &amp; GHG'!$Y$28,"-")</f>
        <v>-</v>
      </c>
      <c r="BS19" s="416" t="str">
        <f>IFERROR(BV19*'Energy &amp; GHG'!$Z$28,"-")</f>
        <v>-</v>
      </c>
      <c r="BT19" s="397" t="str">
        <f>IF(SUMIF(Processwise_energy_distribution!$B$15:$B$68,$B19,Processwise_energy_distribution!BT$15:BT$69)=0,"-",SUMIF(Processwise_energy_distribution!$B$15:$B$68,$B19,Processwise_energy_distribution!BT$15:BT$69))</f>
        <v>-</v>
      </c>
      <c r="BU19" s="397" t="str">
        <f>IF(SUMIF(Processwise_energy_distribution!$B$15:$B$68,$B19,Processwise_energy_distribution!BU$15:BU$69)=0,"-",SUMIF(Processwise_energy_distribution!$B$15:$B$68,$B19,Processwise_energy_distribution!BU$15:BU$69))</f>
        <v>-</v>
      </c>
      <c r="BV19" s="417" t="str">
        <f>IF(SUMIF(Processwise_energy_distribution!$B$15:$B$68,$B19,Processwise_energy_distribution!BV$15:BV$69)=0,"-",SUMIF(Processwise_energy_distribution!$B$15:$B$68,$B19,Processwise_energy_distribution!BV$15:BV$69))</f>
        <v>-</v>
      </c>
      <c r="BW19" s="418" t="str">
        <f t="shared" ref="BW19:CA19" si="9">IF(SUM(C19,I19,O19,U19,AA19,AG19,AM19,AS19,AY19,BE19,BK19,BQ19)=0,"-",SUM(C19,I19,O19,U19,AA19,AG19,AM19,AS19,AY19,BE19,BK19,BQ19))</f>
        <v>-</v>
      </c>
      <c r="BX19" s="415" t="str">
        <f t="shared" si="9"/>
        <v>-</v>
      </c>
      <c r="BY19" s="416" t="str">
        <f t="shared" si="9"/>
        <v>-</v>
      </c>
      <c r="BZ19" s="420" t="str">
        <f t="shared" si="9"/>
        <v>-</v>
      </c>
      <c r="CA19" s="421" t="str">
        <f t="shared" si="9"/>
        <v>-</v>
      </c>
      <c r="CB19" s="422" t="str">
        <f t="shared" si="1"/>
        <v>-</v>
      </c>
      <c r="CC19" s="423" t="str">
        <f t="shared" si="2"/>
        <v>-</v>
      </c>
      <c r="CD19" s="424" t="str">
        <f t="shared" si="3"/>
        <v>-</v>
      </c>
      <c r="CE19" s="425" t="str">
        <f t="shared" si="4"/>
        <v>-</v>
      </c>
      <c r="CF19" s="426" t="str">
        <f t="shared" si="5"/>
        <v>-</v>
      </c>
      <c r="CG19" s="412"/>
      <c r="CH19" s="412"/>
      <c r="CI19" s="412"/>
      <c r="CJ19" s="412"/>
      <c r="CK19" s="412"/>
    </row>
    <row r="20" spans="1:89" ht="15">
      <c r="A20" s="1070">
        <v>6</v>
      </c>
      <c r="B20" s="1069"/>
      <c r="C20" s="418" t="str">
        <f>IFERROR(H20*'Energy &amp; GHG'!$X$17,"-")</f>
        <v>-</v>
      </c>
      <c r="D20" s="415" t="str">
        <f>IFERROR(H20*'Energy &amp; GHG'!$Y$17,"-")</f>
        <v>-</v>
      </c>
      <c r="E20" s="416" t="str">
        <f>IFERROR(H20*'Energy &amp; GHG'!$Z$17,"-")</f>
        <v>-</v>
      </c>
      <c r="F20" s="397" t="str">
        <f>IF(SUMIF(Processwise_energy_distribution!$B$15:$B$68,$B20,Processwise_energy_distribution!F$15:F$69)=0,"-",SUMIF(Processwise_energy_distribution!$B$15:$B$68,$B20,Processwise_energy_distribution!F$15:F$69))</f>
        <v>-</v>
      </c>
      <c r="G20" s="397" t="str">
        <f>IF(SUMIF(Processwise_energy_distribution!$B$15:$B$68,$B20,Processwise_energy_distribution!G$15:G$69)=0,"-",SUMIF(Processwise_energy_distribution!$B$15:$B$68,$B20,Processwise_energy_distribution!G$15:G$69))</f>
        <v>-</v>
      </c>
      <c r="H20" s="417" t="str">
        <f>IF(SUMIF(Processwise_energy_distribution!$B$15:$B$68,$B20,Processwise_energy_distribution!H$15:H$69)=0,"-",SUMIF(Processwise_energy_distribution!$B$15:$B$68,$B20,Processwise_energy_distribution!H$15:H$69))</f>
        <v>-</v>
      </c>
      <c r="I20" s="418" t="str">
        <f>IFERROR(N20*'Energy &amp; GHG'!$X$18,"-")</f>
        <v>-</v>
      </c>
      <c r="J20" s="415" t="str">
        <f>IFERROR(N20*'Energy &amp; GHG'!$Y$18,"-")</f>
        <v>-</v>
      </c>
      <c r="K20" s="416" t="str">
        <f>IFERROR(N20*'Energy &amp; GHG'!$Z$18,"-")</f>
        <v>-</v>
      </c>
      <c r="L20" s="397" t="str">
        <f>IF(SUMIF(Processwise_energy_distribution!$B$15:$B$68,$B20,Processwise_energy_distribution!L$15:L$69)=0,"-",SUMIF(Processwise_energy_distribution!$B$15:$B$68,$B20,Processwise_energy_distribution!L$15:L$69))</f>
        <v>-</v>
      </c>
      <c r="M20" s="397" t="str">
        <f>IF(SUMIF(Processwise_energy_distribution!$B$15:$B$68,$B20,Processwise_energy_distribution!M$15:M$69)=0,"-",SUMIF(Processwise_energy_distribution!$B$15:$B$68,$B20,Processwise_energy_distribution!M$15:M$69))</f>
        <v>-</v>
      </c>
      <c r="N20" s="417" t="str">
        <f>IF(SUMIF(Processwise_energy_distribution!$B$15:$B$68,$B20,Processwise_energy_distribution!N$15:N$69)=0,"-",SUMIF(Processwise_energy_distribution!$B$15:$B$68,$B20,Processwise_energy_distribution!N$15:N$69))</f>
        <v>-</v>
      </c>
      <c r="O20" s="418" t="str">
        <f>IFERROR(T20*'Energy &amp; GHG'!$X$19,"-")</f>
        <v>-</v>
      </c>
      <c r="P20" s="415" t="str">
        <f>IFERROR(T20*'Energy &amp; GHG'!$Y$19,"-")</f>
        <v>-</v>
      </c>
      <c r="Q20" s="416" t="str">
        <f>IFERROR(T20*'Energy &amp; GHG'!$Z$19,"-")</f>
        <v>-</v>
      </c>
      <c r="R20" s="397" t="str">
        <f>IF(SUMIF(Processwise_energy_distribution!$B$15:$B$68,$B20,Processwise_energy_distribution!R$15:R$69)=0,"-",SUMIF(Processwise_energy_distribution!$B$15:$B$68,$B20,Processwise_energy_distribution!R$15:R$69))</f>
        <v>-</v>
      </c>
      <c r="S20" s="397" t="str">
        <f>IF(SUMIF(Processwise_energy_distribution!$B$15:$B$68,$B20,Processwise_energy_distribution!S$15:S$69)=0,"-",SUMIF(Processwise_energy_distribution!$B$15:$B$68,$B20,Processwise_energy_distribution!S$15:S$69))</f>
        <v>-</v>
      </c>
      <c r="T20" s="417" t="str">
        <f>IF(SUMIF(Processwise_energy_distribution!$B$15:$B$68,$B20,Processwise_energy_distribution!T$15:T$69)=0,"-",SUMIF(Processwise_energy_distribution!$B$15:$B$68,$B20,Processwise_energy_distribution!T$15:T$69))</f>
        <v>-</v>
      </c>
      <c r="U20" s="418" t="str">
        <f>IFERROR(Z20*'Energy &amp; GHG'!$X$20,"-")</f>
        <v>-</v>
      </c>
      <c r="V20" s="415" t="str">
        <f>IFERROR(Z20*'Energy &amp; GHG'!$Y$20,"-")</f>
        <v>-</v>
      </c>
      <c r="W20" s="416" t="str">
        <f>IFERROR(Z20*'Energy &amp; GHG'!$Z$20,"-")</f>
        <v>-</v>
      </c>
      <c r="X20" s="397" t="str">
        <f>IF(SUMIF(Processwise_energy_distribution!$B$15:$B$68,$B20,Processwise_energy_distribution!X$15:X$69)=0,"-",SUMIF(Processwise_energy_distribution!$B$15:$B$68,$B20,Processwise_energy_distribution!X$15:X$69))</f>
        <v>-</v>
      </c>
      <c r="Y20" s="397" t="str">
        <f>IF(SUMIF(Processwise_energy_distribution!$B$15:$B$68,$B20,Processwise_energy_distribution!Y$15:Y$69)=0,"-",SUMIF(Processwise_energy_distribution!$B$15:$B$68,$B20,Processwise_energy_distribution!Y$15:Y$69))</f>
        <v>-</v>
      </c>
      <c r="Z20" s="417" t="str">
        <f>IF(SUMIF(Processwise_energy_distribution!$B$15:$B$68,$B20,Processwise_energy_distribution!Z$15:Z$69)=0,"-",SUMIF(Processwise_energy_distribution!$B$15:$B$68,$B20,Processwise_energy_distribution!Z$15:Z$69))</f>
        <v>-</v>
      </c>
      <c r="AA20" s="418" t="str">
        <f>IFERROR(AF20*'Energy &amp; GHG'!$X$21,"-")</f>
        <v>-</v>
      </c>
      <c r="AB20" s="415" t="str">
        <f>IFERROR(AF20*'Energy &amp; GHG'!$Y$21,"-")</f>
        <v>-</v>
      </c>
      <c r="AC20" s="416" t="str">
        <f>IFERROR(AF20*'Energy &amp; GHG'!$Z$21,"-")</f>
        <v>-</v>
      </c>
      <c r="AD20" s="397" t="str">
        <f>IF(SUMIF(Processwise_energy_distribution!$B$15:$B$68,$B20,Processwise_energy_distribution!AD$15:AD$69)=0,"-",SUMIF(Processwise_energy_distribution!$B$15:$B$68,$B20,Processwise_energy_distribution!AD$15:AD$69))</f>
        <v>-</v>
      </c>
      <c r="AE20" s="397" t="str">
        <f>IF(SUMIF(Processwise_energy_distribution!$B$15:$B$68,$B20,Processwise_energy_distribution!AE$15:AE$69)=0,"-",SUMIF(Processwise_energy_distribution!$B$15:$B$68,$B20,Processwise_energy_distribution!AE$15:AE$69))</f>
        <v>-</v>
      </c>
      <c r="AF20" s="417" t="str">
        <f>IF(SUMIF(Processwise_energy_distribution!$B$15:$B$68,$B20,Processwise_energy_distribution!AF$15:AF$69)=0,"-",SUMIF(Processwise_energy_distribution!$B$15:$B$68,$B20,Processwise_energy_distribution!AF$15:AF$69))</f>
        <v>-</v>
      </c>
      <c r="AG20" s="418" t="str">
        <f>IFERROR(AL20*'Energy &amp; GHG'!$X$22,"-")</f>
        <v>-</v>
      </c>
      <c r="AH20" s="415" t="str">
        <f>IFERROR(AL20*'Energy &amp; GHG'!$Y$22,"-")</f>
        <v>-</v>
      </c>
      <c r="AI20" s="416" t="str">
        <f>IFERROR(AL20*'Energy &amp; GHG'!$Z$22,"-")</f>
        <v>-</v>
      </c>
      <c r="AJ20" s="397" t="str">
        <f>IF(SUMIF(Processwise_energy_distribution!$B$15:$B$68,$B20,Processwise_energy_distribution!AJ$15:AJ$69)=0,"-",SUMIF(Processwise_energy_distribution!$B$15:$B$68,$B20,Processwise_energy_distribution!AJ$15:AJ$69))</f>
        <v>-</v>
      </c>
      <c r="AK20" s="397" t="str">
        <f>IF(SUMIF(Processwise_energy_distribution!$B$15:$B$68,$B20,Processwise_energy_distribution!AK$15:AK$69)=0,"-",SUMIF(Processwise_energy_distribution!$B$15:$B$68,$B20,Processwise_energy_distribution!AK$15:AK$69))</f>
        <v>-</v>
      </c>
      <c r="AL20" s="417" t="str">
        <f>IF(SUMIF(Processwise_energy_distribution!$B$15:$B$68,$B20,Processwise_energy_distribution!AL$15:AL$69)=0,"-",SUMIF(Processwise_energy_distribution!$B$15:$B$68,$B20,Processwise_energy_distribution!AL$15:AL$69))</f>
        <v>-</v>
      </c>
      <c r="AM20" s="418" t="str">
        <f>IFERROR(AR20*'Energy &amp; GHG'!$X$23,"-")</f>
        <v>-</v>
      </c>
      <c r="AN20" s="415" t="str">
        <f>IFERROR(AR20*'Energy &amp; GHG'!$Y$23,"-")</f>
        <v>-</v>
      </c>
      <c r="AO20" s="416" t="str">
        <f>IFERROR(AR20*'Energy &amp; GHG'!$Z$23,"-")</f>
        <v>-</v>
      </c>
      <c r="AP20" s="397" t="str">
        <f>IF(SUMIF(Processwise_energy_distribution!$B$15:$B$68,$B20,Processwise_energy_distribution!AP$15:AP$69)=0,"-",SUMIF(Processwise_energy_distribution!$B$15:$B$68,$B20,Processwise_energy_distribution!AP$15:AP$69))</f>
        <v>-</v>
      </c>
      <c r="AQ20" s="397" t="str">
        <f>IF(SUMIF(Processwise_energy_distribution!$B$15:$B$68,$B20,Processwise_energy_distribution!AQ$15:AQ$69)=0,"-",SUMIF(Processwise_energy_distribution!$B$15:$B$68,$B20,Processwise_energy_distribution!AQ$15:AQ$69))</f>
        <v>-</v>
      </c>
      <c r="AR20" s="417" t="str">
        <f>IF(SUMIF(Processwise_energy_distribution!$B$15:$B$68,$B20,Processwise_energy_distribution!AR$15:AR$69)=0,"-",SUMIF(Processwise_energy_distribution!$B$15:$B$68,$B20,Processwise_energy_distribution!AR$15:AR$69))</f>
        <v>-</v>
      </c>
      <c r="AS20" s="418" t="str">
        <f>IFERROR(AX20*'Energy &amp; GHG'!$X$24,"-")</f>
        <v>-</v>
      </c>
      <c r="AT20" s="415" t="str">
        <f>IFERROR(AX20*'Energy &amp; GHG'!$Y$24,"-")</f>
        <v>-</v>
      </c>
      <c r="AU20" s="416" t="str">
        <f>IFERROR(AX20*'Energy &amp; GHG'!$Z$24,"-")</f>
        <v>-</v>
      </c>
      <c r="AV20" s="397" t="str">
        <f>IF(SUMIF(Processwise_energy_distribution!$B$15:$B$68,$B20,Processwise_energy_distribution!AV$15:AV$69)=0,"-",SUMIF(Processwise_energy_distribution!$B$15:$B$68,$B20,Processwise_energy_distribution!AV$15:AV$69))</f>
        <v>-</v>
      </c>
      <c r="AW20" s="397" t="str">
        <f>IF(SUMIF(Processwise_energy_distribution!$B$15:$B$68,$B20,Processwise_energy_distribution!AW$15:AW$69)=0,"-",SUMIF(Processwise_energy_distribution!$B$15:$B$68,$B20,Processwise_energy_distribution!AW$15:AW$69))</f>
        <v>-</v>
      </c>
      <c r="AX20" s="417" t="str">
        <f>IF(SUMIF(Processwise_energy_distribution!$B$15:$B$68,$B20,Processwise_energy_distribution!AX$15:AX$69)=0,"-",SUMIF(Processwise_energy_distribution!$B$15:$B$68,$B20,Processwise_energy_distribution!AX$15:AX$69))</f>
        <v>-</v>
      </c>
      <c r="AY20" s="418" t="str">
        <f>IFERROR(BD20*'Energy &amp; GHG'!$X$25,"-")</f>
        <v>-</v>
      </c>
      <c r="AZ20" s="415" t="str">
        <f>IFERROR(BD20*'Energy &amp; GHG'!$Y$25,"-")</f>
        <v>-</v>
      </c>
      <c r="BA20" s="416" t="str">
        <f>IFERROR(BD20*'Energy &amp; GHG'!$Z$25,"-")</f>
        <v>-</v>
      </c>
      <c r="BB20" s="397" t="str">
        <f>IF(SUMIF(Processwise_energy_distribution!$B$15:$B$68,$B20,Processwise_energy_distribution!BB$15:BB$69)=0,"-",SUMIF(Processwise_energy_distribution!$B$15:$B$68,$B20,Processwise_energy_distribution!BB$15:BB$69))</f>
        <v>-</v>
      </c>
      <c r="BC20" s="397" t="str">
        <f>IF(SUMIF(Processwise_energy_distribution!$B$15:$B$68,$B20,Processwise_energy_distribution!BC$15:BC$69)=0,"-",SUMIF(Processwise_energy_distribution!$B$15:$B$68,$B20,Processwise_energy_distribution!BC$15:BC$69))</f>
        <v>-</v>
      </c>
      <c r="BD20" s="417" t="str">
        <f>IF(SUMIF(Processwise_energy_distribution!$B$15:$B$68,$B20,Processwise_energy_distribution!BD$15:BD$69)=0,"-",SUMIF(Processwise_energy_distribution!$B$15:$B$68,$B20,Processwise_energy_distribution!BD$15:BD$69))</f>
        <v>-</v>
      </c>
      <c r="BE20" s="418" t="str">
        <f>IFERROR(BJ20*'Energy &amp; GHG'!$X$26,"-")</f>
        <v>-</v>
      </c>
      <c r="BF20" s="415" t="str">
        <f>IFERROR(BJ20*'Energy &amp; GHG'!$Y$26,"-")</f>
        <v>-</v>
      </c>
      <c r="BG20" s="416" t="str">
        <f>IFERROR(BJ20*'Energy &amp; GHG'!$Z$26,"-")</f>
        <v>-</v>
      </c>
      <c r="BH20" s="397" t="str">
        <f>IF(SUMIF(Processwise_energy_distribution!$B$15:$B$68,$B20,Processwise_energy_distribution!BH$15:BH$69)=0,"-",SUMIF(Processwise_energy_distribution!$B$15:$B$68,$B20,Processwise_energy_distribution!BH$15:BH$69))</f>
        <v>-</v>
      </c>
      <c r="BI20" s="397" t="str">
        <f>IF(SUMIF(Processwise_energy_distribution!$B$15:$B$68,$B20,Processwise_energy_distribution!BI$15:BI$69)=0,"-",SUMIF(Processwise_energy_distribution!$B$15:$B$68,$B20,Processwise_energy_distribution!BI$15:BI$69))</f>
        <v>-</v>
      </c>
      <c r="BJ20" s="417" t="str">
        <f>IF(SUMIF(Processwise_energy_distribution!$B$15:$B$68,$B20,Processwise_energy_distribution!BJ$15:BJ$69)=0,"-",SUMIF(Processwise_energy_distribution!$B$15:$B$68,$B20,Processwise_energy_distribution!BJ$15:BJ$69))</f>
        <v>-</v>
      </c>
      <c r="BK20" s="418" t="str">
        <f>IFERROR(BP20*'Energy &amp; GHG'!$X$27,"-")</f>
        <v>-</v>
      </c>
      <c r="BL20" s="415" t="str">
        <f>IFERROR(BP20*'Energy &amp; GHG'!$Y$27,"-")</f>
        <v>-</v>
      </c>
      <c r="BM20" s="416" t="str">
        <f>IFERROR(BP20*'Energy &amp; GHG'!$Z$27,"-")</f>
        <v>-</v>
      </c>
      <c r="BN20" s="397" t="str">
        <f>IF(SUMIF(Processwise_energy_distribution!$B$15:$B$68,$B20,Processwise_energy_distribution!BN$15:BN$69)=0,"-",SUMIF(Processwise_energy_distribution!$B$15:$B$68,$B20,Processwise_energy_distribution!BN$15:BN$69))</f>
        <v>-</v>
      </c>
      <c r="BO20" s="397" t="str">
        <f>IF(SUMIF(Processwise_energy_distribution!$B$15:$B$68,$B20,Processwise_energy_distribution!BO$15:BO$69)=0,"-",SUMIF(Processwise_energy_distribution!$B$15:$B$68,$B20,Processwise_energy_distribution!BO$15:BO$69))</f>
        <v>-</v>
      </c>
      <c r="BP20" s="417" t="str">
        <f>IF(SUMIF(Processwise_energy_distribution!$B$15:$B$68,$B20,Processwise_energy_distribution!BP$15:BP$69)=0,"-",SUMIF(Processwise_energy_distribution!$B$15:$B$68,$B20,Processwise_energy_distribution!BP$15:BP$69))</f>
        <v>-</v>
      </c>
      <c r="BQ20" s="418" t="str">
        <f>IFERROR(BV20*'Energy &amp; GHG'!$X$28,"-")</f>
        <v>-</v>
      </c>
      <c r="BR20" s="415" t="str">
        <f>IFERROR(BV20*'Energy &amp; GHG'!$Y$28,"-")</f>
        <v>-</v>
      </c>
      <c r="BS20" s="416" t="str">
        <f>IFERROR(BV20*'Energy &amp; GHG'!$Z$28,"-")</f>
        <v>-</v>
      </c>
      <c r="BT20" s="397" t="str">
        <f>IF(SUMIF(Processwise_energy_distribution!$B$15:$B$68,$B20,Processwise_energy_distribution!BT$15:BT$69)=0,"-",SUMIF(Processwise_energy_distribution!$B$15:$B$68,$B20,Processwise_energy_distribution!BT$15:BT$69))</f>
        <v>-</v>
      </c>
      <c r="BU20" s="397" t="str">
        <f>IF(SUMIF(Processwise_energy_distribution!$B$15:$B$68,$B20,Processwise_energy_distribution!BU$15:BU$69)=0,"-",SUMIF(Processwise_energy_distribution!$B$15:$B$68,$B20,Processwise_energy_distribution!BU$15:BU$69))</f>
        <v>-</v>
      </c>
      <c r="BV20" s="417" t="str">
        <f>IF(SUMIF(Processwise_energy_distribution!$B$15:$B$68,$B20,Processwise_energy_distribution!BV$15:BV$69)=0,"-",SUMIF(Processwise_energy_distribution!$B$15:$B$68,$B20,Processwise_energy_distribution!BV$15:BV$69))</f>
        <v>-</v>
      </c>
      <c r="BW20" s="418" t="str">
        <f t="shared" ref="BW20:CA20" si="10">IF(SUM(C20,I20,O20,U20,AA20,AG20,AM20,AS20,AY20,BE20,BK20,BQ20)=0,"-",SUM(C20,I20,O20,U20,AA20,AG20,AM20,AS20,AY20,BE20,BK20,BQ20))</f>
        <v>-</v>
      </c>
      <c r="BX20" s="415" t="str">
        <f t="shared" si="10"/>
        <v>-</v>
      </c>
      <c r="BY20" s="416" t="str">
        <f t="shared" si="10"/>
        <v>-</v>
      </c>
      <c r="BZ20" s="420" t="str">
        <f t="shared" si="10"/>
        <v>-</v>
      </c>
      <c r="CA20" s="421" t="str">
        <f t="shared" si="10"/>
        <v>-</v>
      </c>
      <c r="CB20" s="422" t="str">
        <f t="shared" si="1"/>
        <v>-</v>
      </c>
      <c r="CC20" s="423" t="str">
        <f t="shared" si="2"/>
        <v>-</v>
      </c>
      <c r="CD20" s="424" t="str">
        <f t="shared" si="3"/>
        <v>-</v>
      </c>
      <c r="CE20" s="425" t="str">
        <f t="shared" si="4"/>
        <v>-</v>
      </c>
      <c r="CF20" s="426" t="str">
        <f t="shared" si="5"/>
        <v>-</v>
      </c>
      <c r="CG20" s="412"/>
      <c r="CH20" s="412"/>
      <c r="CI20" s="412"/>
      <c r="CJ20" s="412"/>
      <c r="CK20" s="412"/>
    </row>
    <row r="21" spans="1:89" ht="15">
      <c r="A21" s="1070">
        <v>7</v>
      </c>
      <c r="B21" s="1069"/>
      <c r="C21" s="418" t="str">
        <f>IFERROR(H21*'Energy &amp; GHG'!$X$17,"-")</f>
        <v>-</v>
      </c>
      <c r="D21" s="415" t="str">
        <f>IFERROR(H21*'Energy &amp; GHG'!$Y$17,"-")</f>
        <v>-</v>
      </c>
      <c r="E21" s="416" t="str">
        <f>IFERROR(H21*'Energy &amp; GHG'!$Z$17,"-")</f>
        <v>-</v>
      </c>
      <c r="F21" s="397" t="str">
        <f>IF(SUMIF(Processwise_energy_distribution!$B$15:$B$68,$B21,Processwise_energy_distribution!F$15:F$69)=0,"-",SUMIF(Processwise_energy_distribution!$B$15:$B$68,$B21,Processwise_energy_distribution!F$15:F$69))</f>
        <v>-</v>
      </c>
      <c r="G21" s="397" t="str">
        <f>IF(SUMIF(Processwise_energy_distribution!$B$15:$B$68,$B21,Processwise_energy_distribution!G$15:G$69)=0,"-",SUMIF(Processwise_energy_distribution!$B$15:$B$68,$B21,Processwise_energy_distribution!G$15:G$69))</f>
        <v>-</v>
      </c>
      <c r="H21" s="417" t="str">
        <f>IF(SUMIF(Processwise_energy_distribution!$B$15:$B$68,$B21,Processwise_energy_distribution!H$15:H$69)=0,"-",SUMIF(Processwise_energy_distribution!$B$15:$B$68,$B21,Processwise_energy_distribution!H$15:H$69))</f>
        <v>-</v>
      </c>
      <c r="I21" s="418" t="str">
        <f>IFERROR(N21*'Energy &amp; GHG'!$X$18,"-")</f>
        <v>-</v>
      </c>
      <c r="J21" s="415" t="str">
        <f>IFERROR(N21*'Energy &amp; GHG'!$Y$18,"-")</f>
        <v>-</v>
      </c>
      <c r="K21" s="416" t="str">
        <f>IFERROR(N21*'Energy &amp; GHG'!$Z$18,"-")</f>
        <v>-</v>
      </c>
      <c r="L21" s="397" t="str">
        <f>IF(SUMIF(Processwise_energy_distribution!$B$15:$B$68,$B21,Processwise_energy_distribution!L$15:L$69)=0,"-",SUMIF(Processwise_energy_distribution!$B$15:$B$68,$B21,Processwise_energy_distribution!L$15:L$69))</f>
        <v>-</v>
      </c>
      <c r="M21" s="397" t="str">
        <f>IF(SUMIF(Processwise_energy_distribution!$B$15:$B$68,$B21,Processwise_energy_distribution!M$15:M$69)=0,"-",SUMIF(Processwise_energy_distribution!$B$15:$B$68,$B21,Processwise_energy_distribution!M$15:M$69))</f>
        <v>-</v>
      </c>
      <c r="N21" s="417" t="str">
        <f>IF(SUMIF(Processwise_energy_distribution!$B$15:$B$68,$B21,Processwise_energy_distribution!N$15:N$69)=0,"-",SUMIF(Processwise_energy_distribution!$B$15:$B$68,$B21,Processwise_energy_distribution!N$15:N$69))</f>
        <v>-</v>
      </c>
      <c r="O21" s="418" t="str">
        <f>IFERROR(T21*'Energy &amp; GHG'!$X$19,"-")</f>
        <v>-</v>
      </c>
      <c r="P21" s="415" t="str">
        <f>IFERROR(T21*'Energy &amp; GHG'!$Y$19,"-")</f>
        <v>-</v>
      </c>
      <c r="Q21" s="416" t="str">
        <f>IFERROR(T21*'Energy &amp; GHG'!$Z$19,"-")</f>
        <v>-</v>
      </c>
      <c r="R21" s="397" t="str">
        <f>IF(SUMIF(Processwise_energy_distribution!$B$15:$B$68,$B21,Processwise_energy_distribution!R$15:R$69)=0,"-",SUMIF(Processwise_energy_distribution!$B$15:$B$68,$B21,Processwise_energy_distribution!R$15:R$69))</f>
        <v>-</v>
      </c>
      <c r="S21" s="397" t="str">
        <f>IF(SUMIF(Processwise_energy_distribution!$B$15:$B$68,$B21,Processwise_energy_distribution!S$15:S$69)=0,"-",SUMIF(Processwise_energy_distribution!$B$15:$B$68,$B21,Processwise_energy_distribution!S$15:S$69))</f>
        <v>-</v>
      </c>
      <c r="T21" s="417" t="str">
        <f>IF(SUMIF(Processwise_energy_distribution!$B$15:$B$68,$B21,Processwise_energy_distribution!T$15:T$69)=0,"-",SUMIF(Processwise_energy_distribution!$B$15:$B$68,$B21,Processwise_energy_distribution!T$15:T$69))</f>
        <v>-</v>
      </c>
      <c r="U21" s="418" t="str">
        <f>IFERROR(Z21*'Energy &amp; GHG'!$X$20,"-")</f>
        <v>-</v>
      </c>
      <c r="V21" s="415" t="str">
        <f>IFERROR(Z21*'Energy &amp; GHG'!$Y$20,"-")</f>
        <v>-</v>
      </c>
      <c r="W21" s="416" t="str">
        <f>IFERROR(Z21*'Energy &amp; GHG'!$Z$20,"-")</f>
        <v>-</v>
      </c>
      <c r="X21" s="397" t="str">
        <f>IF(SUMIF(Processwise_energy_distribution!$B$15:$B$68,$B21,Processwise_energy_distribution!X$15:X$69)=0,"-",SUMIF(Processwise_energy_distribution!$B$15:$B$68,$B21,Processwise_energy_distribution!X$15:X$69))</f>
        <v>-</v>
      </c>
      <c r="Y21" s="397" t="str">
        <f>IF(SUMIF(Processwise_energy_distribution!$B$15:$B$68,$B21,Processwise_energy_distribution!Y$15:Y$69)=0,"-",SUMIF(Processwise_energy_distribution!$B$15:$B$68,$B21,Processwise_energy_distribution!Y$15:Y$69))</f>
        <v>-</v>
      </c>
      <c r="Z21" s="417" t="str">
        <f>IF(SUMIF(Processwise_energy_distribution!$B$15:$B$68,$B21,Processwise_energy_distribution!Z$15:Z$69)=0,"-",SUMIF(Processwise_energy_distribution!$B$15:$B$68,$B21,Processwise_energy_distribution!Z$15:Z$69))</f>
        <v>-</v>
      </c>
      <c r="AA21" s="418" t="str">
        <f>IFERROR(AF21*'Energy &amp; GHG'!$X$21,"-")</f>
        <v>-</v>
      </c>
      <c r="AB21" s="415" t="str">
        <f>IFERROR(AF21*'Energy &amp; GHG'!$Y$21,"-")</f>
        <v>-</v>
      </c>
      <c r="AC21" s="416" t="str">
        <f>IFERROR(AF21*'Energy &amp; GHG'!$Z$21,"-")</f>
        <v>-</v>
      </c>
      <c r="AD21" s="397" t="str">
        <f>IF(SUMIF(Processwise_energy_distribution!$B$15:$B$68,$B21,Processwise_energy_distribution!AD$15:AD$69)=0,"-",SUMIF(Processwise_energy_distribution!$B$15:$B$68,$B21,Processwise_energy_distribution!AD$15:AD$69))</f>
        <v>-</v>
      </c>
      <c r="AE21" s="397" t="str">
        <f>IF(SUMIF(Processwise_energy_distribution!$B$15:$B$68,$B21,Processwise_energy_distribution!AE$15:AE$69)=0,"-",SUMIF(Processwise_energy_distribution!$B$15:$B$68,$B21,Processwise_energy_distribution!AE$15:AE$69))</f>
        <v>-</v>
      </c>
      <c r="AF21" s="417" t="str">
        <f>IF(SUMIF(Processwise_energy_distribution!$B$15:$B$68,$B21,Processwise_energy_distribution!AF$15:AF$69)=0,"-",SUMIF(Processwise_energy_distribution!$B$15:$B$68,$B21,Processwise_energy_distribution!AF$15:AF$69))</f>
        <v>-</v>
      </c>
      <c r="AG21" s="418" t="str">
        <f>IFERROR(AL21*'Energy &amp; GHG'!$X$22,"-")</f>
        <v>-</v>
      </c>
      <c r="AH21" s="415" t="str">
        <f>IFERROR(AL21*'Energy &amp; GHG'!$Y$22,"-")</f>
        <v>-</v>
      </c>
      <c r="AI21" s="416" t="str">
        <f>IFERROR(AL21*'Energy &amp; GHG'!$Z$22,"-")</f>
        <v>-</v>
      </c>
      <c r="AJ21" s="397" t="str">
        <f>IF(SUMIF(Processwise_energy_distribution!$B$15:$B$68,$B21,Processwise_energy_distribution!AJ$15:AJ$69)=0,"-",SUMIF(Processwise_energy_distribution!$B$15:$B$68,$B21,Processwise_energy_distribution!AJ$15:AJ$69))</f>
        <v>-</v>
      </c>
      <c r="AK21" s="397" t="str">
        <f>IF(SUMIF(Processwise_energy_distribution!$B$15:$B$68,$B21,Processwise_energy_distribution!AK$15:AK$69)=0,"-",SUMIF(Processwise_energy_distribution!$B$15:$B$68,$B21,Processwise_energy_distribution!AK$15:AK$69))</f>
        <v>-</v>
      </c>
      <c r="AL21" s="417" t="str">
        <f>IF(SUMIF(Processwise_energy_distribution!$B$15:$B$68,$B21,Processwise_energy_distribution!AL$15:AL$69)=0,"-",SUMIF(Processwise_energy_distribution!$B$15:$B$68,$B21,Processwise_energy_distribution!AL$15:AL$69))</f>
        <v>-</v>
      </c>
      <c r="AM21" s="418" t="str">
        <f>IFERROR(AR21*'Energy &amp; GHG'!$X$23,"-")</f>
        <v>-</v>
      </c>
      <c r="AN21" s="415" t="str">
        <f>IFERROR(AR21*'Energy &amp; GHG'!$Y$23,"-")</f>
        <v>-</v>
      </c>
      <c r="AO21" s="416" t="str">
        <f>IFERROR(AR21*'Energy &amp; GHG'!$Z$23,"-")</f>
        <v>-</v>
      </c>
      <c r="AP21" s="397" t="str">
        <f>IF(SUMIF(Processwise_energy_distribution!$B$15:$B$68,$B21,Processwise_energy_distribution!AP$15:AP$69)=0,"-",SUMIF(Processwise_energy_distribution!$B$15:$B$68,$B21,Processwise_energy_distribution!AP$15:AP$69))</f>
        <v>-</v>
      </c>
      <c r="AQ21" s="397" t="str">
        <f>IF(SUMIF(Processwise_energy_distribution!$B$15:$B$68,$B21,Processwise_energy_distribution!AQ$15:AQ$69)=0,"-",SUMIF(Processwise_energy_distribution!$B$15:$B$68,$B21,Processwise_energy_distribution!AQ$15:AQ$69))</f>
        <v>-</v>
      </c>
      <c r="AR21" s="417" t="str">
        <f>IF(SUMIF(Processwise_energy_distribution!$B$15:$B$68,$B21,Processwise_energy_distribution!AR$15:AR$69)=0,"-",SUMIF(Processwise_energy_distribution!$B$15:$B$68,$B21,Processwise_energy_distribution!AR$15:AR$69))</f>
        <v>-</v>
      </c>
      <c r="AS21" s="418" t="str">
        <f>IFERROR(AX21*'Energy &amp; GHG'!$X$24,"-")</f>
        <v>-</v>
      </c>
      <c r="AT21" s="415" t="str">
        <f>IFERROR(AX21*'Energy &amp; GHG'!$Y$24,"-")</f>
        <v>-</v>
      </c>
      <c r="AU21" s="416" t="str">
        <f>IFERROR(AX21*'Energy &amp; GHG'!$Z$24,"-")</f>
        <v>-</v>
      </c>
      <c r="AV21" s="397" t="str">
        <f>IF(SUMIF(Processwise_energy_distribution!$B$15:$B$68,$B21,Processwise_energy_distribution!AV$15:AV$69)=0,"-",SUMIF(Processwise_energy_distribution!$B$15:$B$68,$B21,Processwise_energy_distribution!AV$15:AV$69))</f>
        <v>-</v>
      </c>
      <c r="AW21" s="397" t="str">
        <f>IF(SUMIF(Processwise_energy_distribution!$B$15:$B$68,$B21,Processwise_energy_distribution!AW$15:AW$69)=0,"-",SUMIF(Processwise_energy_distribution!$B$15:$B$68,$B21,Processwise_energy_distribution!AW$15:AW$69))</f>
        <v>-</v>
      </c>
      <c r="AX21" s="417" t="str">
        <f>IF(SUMIF(Processwise_energy_distribution!$B$15:$B$68,$B21,Processwise_energy_distribution!AX$15:AX$69)=0,"-",SUMIF(Processwise_energy_distribution!$B$15:$B$68,$B21,Processwise_energy_distribution!AX$15:AX$69))</f>
        <v>-</v>
      </c>
      <c r="AY21" s="418" t="str">
        <f>IFERROR(BD21*'Energy &amp; GHG'!$X$25,"-")</f>
        <v>-</v>
      </c>
      <c r="AZ21" s="415" t="str">
        <f>IFERROR(BD21*'Energy &amp; GHG'!$Y$25,"-")</f>
        <v>-</v>
      </c>
      <c r="BA21" s="416" t="str">
        <f>IFERROR(BD21*'Energy &amp; GHG'!$Z$25,"-")</f>
        <v>-</v>
      </c>
      <c r="BB21" s="397" t="str">
        <f>IF(SUMIF(Processwise_energy_distribution!$B$15:$B$68,$B21,Processwise_energy_distribution!BB$15:BB$69)=0,"-",SUMIF(Processwise_energy_distribution!$B$15:$B$68,$B21,Processwise_energy_distribution!BB$15:BB$69))</f>
        <v>-</v>
      </c>
      <c r="BC21" s="397" t="str">
        <f>IF(SUMIF(Processwise_energy_distribution!$B$15:$B$68,$B21,Processwise_energy_distribution!BC$15:BC$69)=0,"-",SUMIF(Processwise_energy_distribution!$B$15:$B$68,$B21,Processwise_energy_distribution!BC$15:BC$69))</f>
        <v>-</v>
      </c>
      <c r="BD21" s="417" t="str">
        <f>IF(SUMIF(Processwise_energy_distribution!$B$15:$B$68,$B21,Processwise_energy_distribution!BD$15:BD$69)=0,"-",SUMIF(Processwise_energy_distribution!$B$15:$B$68,$B21,Processwise_energy_distribution!BD$15:BD$69))</f>
        <v>-</v>
      </c>
      <c r="BE21" s="418" t="str">
        <f>IFERROR(BJ21*'Energy &amp; GHG'!$X$26,"-")</f>
        <v>-</v>
      </c>
      <c r="BF21" s="415" t="str">
        <f>IFERROR(BJ21*'Energy &amp; GHG'!$Y$26,"-")</f>
        <v>-</v>
      </c>
      <c r="BG21" s="416" t="str">
        <f>IFERROR(BJ21*'Energy &amp; GHG'!$Z$26,"-")</f>
        <v>-</v>
      </c>
      <c r="BH21" s="397" t="str">
        <f>IF(SUMIF(Processwise_energy_distribution!$B$15:$B$68,$B21,Processwise_energy_distribution!BH$15:BH$69)=0,"-",SUMIF(Processwise_energy_distribution!$B$15:$B$68,$B21,Processwise_energy_distribution!BH$15:BH$69))</f>
        <v>-</v>
      </c>
      <c r="BI21" s="397" t="str">
        <f>IF(SUMIF(Processwise_energy_distribution!$B$15:$B$68,$B21,Processwise_energy_distribution!BI$15:BI$69)=0,"-",SUMIF(Processwise_energy_distribution!$B$15:$B$68,$B21,Processwise_energy_distribution!BI$15:BI$69))</f>
        <v>-</v>
      </c>
      <c r="BJ21" s="417" t="str">
        <f>IF(SUMIF(Processwise_energy_distribution!$B$15:$B$68,$B21,Processwise_energy_distribution!BJ$15:BJ$69)=0,"-",SUMIF(Processwise_energy_distribution!$B$15:$B$68,$B21,Processwise_energy_distribution!BJ$15:BJ$69))</f>
        <v>-</v>
      </c>
      <c r="BK21" s="418" t="str">
        <f>IFERROR(BP21*'Energy &amp; GHG'!$X$27,"-")</f>
        <v>-</v>
      </c>
      <c r="BL21" s="415" t="str">
        <f>IFERROR(BP21*'Energy &amp; GHG'!$Y$27,"-")</f>
        <v>-</v>
      </c>
      <c r="BM21" s="416" t="str">
        <f>IFERROR(BP21*'Energy &amp; GHG'!$Z$27,"-")</f>
        <v>-</v>
      </c>
      <c r="BN21" s="397" t="str">
        <f>IF(SUMIF(Processwise_energy_distribution!$B$15:$B$68,$B21,Processwise_energy_distribution!BN$15:BN$69)=0,"-",SUMIF(Processwise_energy_distribution!$B$15:$B$68,$B21,Processwise_energy_distribution!BN$15:BN$69))</f>
        <v>-</v>
      </c>
      <c r="BO21" s="397" t="str">
        <f>IF(SUMIF(Processwise_energy_distribution!$B$15:$B$68,$B21,Processwise_energy_distribution!BO$15:BO$69)=0,"-",SUMIF(Processwise_energy_distribution!$B$15:$B$68,$B21,Processwise_energy_distribution!BO$15:BO$69))</f>
        <v>-</v>
      </c>
      <c r="BP21" s="417" t="str">
        <f>IF(SUMIF(Processwise_energy_distribution!$B$15:$B$68,$B21,Processwise_energy_distribution!BP$15:BP$69)=0,"-",SUMIF(Processwise_energy_distribution!$B$15:$B$68,$B21,Processwise_energy_distribution!BP$15:BP$69))</f>
        <v>-</v>
      </c>
      <c r="BQ21" s="418" t="str">
        <f>IFERROR(BV21*'Energy &amp; GHG'!$X$28,"-")</f>
        <v>-</v>
      </c>
      <c r="BR21" s="415" t="str">
        <f>IFERROR(BV21*'Energy &amp; GHG'!$Y$28,"-")</f>
        <v>-</v>
      </c>
      <c r="BS21" s="416" t="str">
        <f>IFERROR(BV21*'Energy &amp; GHG'!$Z$28,"-")</f>
        <v>-</v>
      </c>
      <c r="BT21" s="397" t="str">
        <f>IF(SUMIF(Processwise_energy_distribution!$B$15:$B$68,$B21,Processwise_energy_distribution!BT$15:BT$69)=0,"-",SUMIF(Processwise_energy_distribution!$B$15:$B$68,$B21,Processwise_energy_distribution!BT$15:BT$69))</f>
        <v>-</v>
      </c>
      <c r="BU21" s="397" t="str">
        <f>IF(SUMIF(Processwise_energy_distribution!$B$15:$B$68,$B21,Processwise_energy_distribution!BU$15:BU$69)=0,"-",SUMIF(Processwise_energy_distribution!$B$15:$B$68,$B21,Processwise_energy_distribution!BU$15:BU$69))</f>
        <v>-</v>
      </c>
      <c r="BV21" s="417" t="str">
        <f>IF(SUMIF(Processwise_energy_distribution!$B$15:$B$68,$B21,Processwise_energy_distribution!BV$15:BV$69)=0,"-",SUMIF(Processwise_energy_distribution!$B$15:$B$68,$B21,Processwise_energy_distribution!BV$15:BV$69))</f>
        <v>-</v>
      </c>
      <c r="BW21" s="418" t="str">
        <f t="shared" ref="BW21:CA21" si="11">IF(SUM(C21,I21,O21,U21,AA21,AG21,AM21,AS21,AY21,BE21,BK21,BQ21)=0,"-",SUM(C21,I21,O21,U21,AA21,AG21,AM21,AS21,AY21,BE21,BK21,BQ21))</f>
        <v>-</v>
      </c>
      <c r="BX21" s="415" t="str">
        <f t="shared" si="11"/>
        <v>-</v>
      </c>
      <c r="BY21" s="416" t="str">
        <f t="shared" si="11"/>
        <v>-</v>
      </c>
      <c r="BZ21" s="420" t="str">
        <f t="shared" si="11"/>
        <v>-</v>
      </c>
      <c r="CA21" s="421" t="str">
        <f t="shared" si="11"/>
        <v>-</v>
      </c>
      <c r="CB21" s="422" t="str">
        <f t="shared" si="1"/>
        <v>-</v>
      </c>
      <c r="CC21" s="423" t="str">
        <f t="shared" si="2"/>
        <v>-</v>
      </c>
      <c r="CD21" s="424" t="str">
        <f t="shared" si="3"/>
        <v>-</v>
      </c>
      <c r="CE21" s="425" t="str">
        <f t="shared" si="4"/>
        <v>-</v>
      </c>
      <c r="CF21" s="426" t="str">
        <f t="shared" si="5"/>
        <v>-</v>
      </c>
      <c r="CG21" s="412"/>
      <c r="CH21" s="412"/>
      <c r="CI21" s="412"/>
      <c r="CJ21" s="412"/>
      <c r="CK21" s="412"/>
    </row>
    <row r="22" spans="1:89" ht="15">
      <c r="A22" s="1070">
        <v>8</v>
      </c>
      <c r="B22" s="1069"/>
      <c r="C22" s="418" t="str">
        <f>IFERROR(H22*'Energy &amp; GHG'!$X$17,"-")</f>
        <v>-</v>
      </c>
      <c r="D22" s="415" t="str">
        <f>IFERROR(H22*'Energy &amp; GHG'!$Y$17,"-")</f>
        <v>-</v>
      </c>
      <c r="E22" s="416" t="str">
        <f>IFERROR(H22*'Energy &amp; GHG'!$Z$17,"-")</f>
        <v>-</v>
      </c>
      <c r="F22" s="397" t="str">
        <f>IF(SUMIF(Processwise_energy_distribution!$B$15:$B$68,$B22,Processwise_energy_distribution!F$15:F$69)=0,"-",SUMIF(Processwise_energy_distribution!$B$15:$B$68,$B22,Processwise_energy_distribution!F$15:F$69))</f>
        <v>-</v>
      </c>
      <c r="G22" s="397" t="str">
        <f>IF(SUMIF(Processwise_energy_distribution!$B$15:$B$68,$B22,Processwise_energy_distribution!G$15:G$69)=0,"-",SUMIF(Processwise_energy_distribution!$B$15:$B$68,$B22,Processwise_energy_distribution!G$15:G$69))</f>
        <v>-</v>
      </c>
      <c r="H22" s="417" t="str">
        <f>IF(SUMIF(Processwise_energy_distribution!$B$15:$B$68,$B22,Processwise_energy_distribution!H$15:H$69)=0,"-",SUMIF(Processwise_energy_distribution!$B$15:$B$68,$B22,Processwise_energy_distribution!H$15:H$69))</f>
        <v>-</v>
      </c>
      <c r="I22" s="418" t="str">
        <f>IFERROR(N22*'Energy &amp; GHG'!$X$18,"-")</f>
        <v>-</v>
      </c>
      <c r="J22" s="415" t="str">
        <f>IFERROR(N22*'Energy &amp; GHG'!$Y$18,"-")</f>
        <v>-</v>
      </c>
      <c r="K22" s="416" t="str">
        <f>IFERROR(N22*'Energy &amp; GHG'!$Z$18,"-")</f>
        <v>-</v>
      </c>
      <c r="L22" s="397" t="str">
        <f>IF(SUMIF(Processwise_energy_distribution!$B$15:$B$68,$B22,Processwise_energy_distribution!L$15:L$69)=0,"-",SUMIF(Processwise_energy_distribution!$B$15:$B$68,$B22,Processwise_energy_distribution!L$15:L$69))</f>
        <v>-</v>
      </c>
      <c r="M22" s="397" t="str">
        <f>IF(SUMIF(Processwise_energy_distribution!$B$15:$B$68,$B22,Processwise_energy_distribution!M$15:M$69)=0,"-",SUMIF(Processwise_energy_distribution!$B$15:$B$68,$B22,Processwise_energy_distribution!M$15:M$69))</f>
        <v>-</v>
      </c>
      <c r="N22" s="417" t="str">
        <f>IF(SUMIF(Processwise_energy_distribution!$B$15:$B$68,$B22,Processwise_energy_distribution!N$15:N$69)=0,"-",SUMIF(Processwise_energy_distribution!$B$15:$B$68,$B22,Processwise_energy_distribution!N$15:N$69))</f>
        <v>-</v>
      </c>
      <c r="O22" s="418" t="str">
        <f>IFERROR(T22*'Energy &amp; GHG'!$X$19,"-")</f>
        <v>-</v>
      </c>
      <c r="P22" s="415" t="str">
        <f>IFERROR(T22*'Energy &amp; GHG'!$Y$19,"-")</f>
        <v>-</v>
      </c>
      <c r="Q22" s="416" t="str">
        <f>IFERROR(T22*'Energy &amp; GHG'!$Z$19,"-")</f>
        <v>-</v>
      </c>
      <c r="R22" s="397" t="str">
        <f>IF(SUMIF(Processwise_energy_distribution!$B$15:$B$68,$B22,Processwise_energy_distribution!R$15:R$69)=0,"-",SUMIF(Processwise_energy_distribution!$B$15:$B$68,$B22,Processwise_energy_distribution!R$15:R$69))</f>
        <v>-</v>
      </c>
      <c r="S22" s="397" t="str">
        <f>IF(SUMIF(Processwise_energy_distribution!$B$15:$B$68,$B22,Processwise_energy_distribution!S$15:S$69)=0,"-",SUMIF(Processwise_energy_distribution!$B$15:$B$68,$B22,Processwise_energy_distribution!S$15:S$69))</f>
        <v>-</v>
      </c>
      <c r="T22" s="417" t="str">
        <f>IF(SUMIF(Processwise_energy_distribution!$B$15:$B$68,$B22,Processwise_energy_distribution!T$15:T$69)=0,"-",SUMIF(Processwise_energy_distribution!$B$15:$B$68,$B22,Processwise_energy_distribution!T$15:T$69))</f>
        <v>-</v>
      </c>
      <c r="U22" s="418" t="str">
        <f>IFERROR(Z22*'Energy &amp; GHG'!$X$20,"-")</f>
        <v>-</v>
      </c>
      <c r="V22" s="415" t="str">
        <f>IFERROR(Z22*'Energy &amp; GHG'!$Y$20,"-")</f>
        <v>-</v>
      </c>
      <c r="W22" s="416" t="str">
        <f>IFERROR(Z22*'Energy &amp; GHG'!$Z$20,"-")</f>
        <v>-</v>
      </c>
      <c r="X22" s="397" t="str">
        <f>IF(SUMIF(Processwise_energy_distribution!$B$15:$B$68,$B22,Processwise_energy_distribution!X$15:X$69)=0,"-",SUMIF(Processwise_energy_distribution!$B$15:$B$68,$B22,Processwise_energy_distribution!X$15:X$69))</f>
        <v>-</v>
      </c>
      <c r="Y22" s="397" t="str">
        <f>IF(SUMIF(Processwise_energy_distribution!$B$15:$B$68,$B22,Processwise_energy_distribution!Y$15:Y$69)=0,"-",SUMIF(Processwise_energy_distribution!$B$15:$B$68,$B22,Processwise_energy_distribution!Y$15:Y$69))</f>
        <v>-</v>
      </c>
      <c r="Z22" s="417" t="str">
        <f>IF(SUMIF(Processwise_energy_distribution!$B$15:$B$68,$B22,Processwise_energy_distribution!Z$15:Z$69)=0,"-",SUMIF(Processwise_energy_distribution!$B$15:$B$68,$B22,Processwise_energy_distribution!Z$15:Z$69))</f>
        <v>-</v>
      </c>
      <c r="AA22" s="418" t="str">
        <f>IFERROR(AF22*'Energy &amp; GHG'!$X$21,"-")</f>
        <v>-</v>
      </c>
      <c r="AB22" s="415" t="str">
        <f>IFERROR(AF22*'Energy &amp; GHG'!$Y$21,"-")</f>
        <v>-</v>
      </c>
      <c r="AC22" s="416" t="str">
        <f>IFERROR(AF22*'Energy &amp; GHG'!$Z$21,"-")</f>
        <v>-</v>
      </c>
      <c r="AD22" s="397" t="str">
        <f>IF(SUMIF(Processwise_energy_distribution!$B$15:$B$68,$B22,Processwise_energy_distribution!AD$15:AD$69)=0,"-",SUMIF(Processwise_energy_distribution!$B$15:$B$68,$B22,Processwise_energy_distribution!AD$15:AD$69))</f>
        <v>-</v>
      </c>
      <c r="AE22" s="397" t="str">
        <f>IF(SUMIF(Processwise_energy_distribution!$B$15:$B$68,$B22,Processwise_energy_distribution!AE$15:AE$69)=0,"-",SUMIF(Processwise_energy_distribution!$B$15:$B$68,$B22,Processwise_energy_distribution!AE$15:AE$69))</f>
        <v>-</v>
      </c>
      <c r="AF22" s="417" t="str">
        <f>IF(SUMIF(Processwise_energy_distribution!$B$15:$B$68,$B22,Processwise_energy_distribution!AF$15:AF$69)=0,"-",SUMIF(Processwise_energy_distribution!$B$15:$B$68,$B22,Processwise_energy_distribution!AF$15:AF$69))</f>
        <v>-</v>
      </c>
      <c r="AG22" s="418" t="str">
        <f>IFERROR(AL22*'Energy &amp; GHG'!$X$22,"-")</f>
        <v>-</v>
      </c>
      <c r="AH22" s="415" t="str">
        <f>IFERROR(AL22*'Energy &amp; GHG'!$Y$22,"-")</f>
        <v>-</v>
      </c>
      <c r="AI22" s="416" t="str">
        <f>IFERROR(AL22*'Energy &amp; GHG'!$Z$22,"-")</f>
        <v>-</v>
      </c>
      <c r="AJ22" s="397" t="str">
        <f>IF(SUMIF(Processwise_energy_distribution!$B$15:$B$68,$B22,Processwise_energy_distribution!AJ$15:AJ$69)=0,"-",SUMIF(Processwise_energy_distribution!$B$15:$B$68,$B22,Processwise_energy_distribution!AJ$15:AJ$69))</f>
        <v>-</v>
      </c>
      <c r="AK22" s="397" t="str">
        <f>IF(SUMIF(Processwise_energy_distribution!$B$15:$B$68,$B22,Processwise_energy_distribution!AK$15:AK$69)=0,"-",SUMIF(Processwise_energy_distribution!$B$15:$B$68,$B22,Processwise_energy_distribution!AK$15:AK$69))</f>
        <v>-</v>
      </c>
      <c r="AL22" s="417" t="str">
        <f>IF(SUMIF(Processwise_energy_distribution!$B$15:$B$68,$B22,Processwise_energy_distribution!AL$15:AL$69)=0,"-",SUMIF(Processwise_energy_distribution!$B$15:$B$68,$B22,Processwise_energy_distribution!AL$15:AL$69))</f>
        <v>-</v>
      </c>
      <c r="AM22" s="418" t="str">
        <f>IFERROR(AR22*'Energy &amp; GHG'!$X$23,"-")</f>
        <v>-</v>
      </c>
      <c r="AN22" s="415" t="str">
        <f>IFERROR(AR22*'Energy &amp; GHG'!$Y$23,"-")</f>
        <v>-</v>
      </c>
      <c r="AO22" s="416" t="str">
        <f>IFERROR(AR22*'Energy &amp; GHG'!$Z$23,"-")</f>
        <v>-</v>
      </c>
      <c r="AP22" s="397" t="str">
        <f>IF(SUMIF(Processwise_energy_distribution!$B$15:$B$68,$B22,Processwise_energy_distribution!AP$15:AP$69)=0,"-",SUMIF(Processwise_energy_distribution!$B$15:$B$68,$B22,Processwise_energy_distribution!AP$15:AP$69))</f>
        <v>-</v>
      </c>
      <c r="AQ22" s="397" t="str">
        <f>IF(SUMIF(Processwise_energy_distribution!$B$15:$B$68,$B22,Processwise_energy_distribution!AQ$15:AQ$69)=0,"-",SUMIF(Processwise_energy_distribution!$B$15:$B$68,$B22,Processwise_energy_distribution!AQ$15:AQ$69))</f>
        <v>-</v>
      </c>
      <c r="AR22" s="417" t="str">
        <f>IF(SUMIF(Processwise_energy_distribution!$B$15:$B$68,$B22,Processwise_energy_distribution!AR$15:AR$69)=0,"-",SUMIF(Processwise_energy_distribution!$B$15:$B$68,$B22,Processwise_energy_distribution!AR$15:AR$69))</f>
        <v>-</v>
      </c>
      <c r="AS22" s="418" t="str">
        <f>IFERROR(AX22*'Energy &amp; GHG'!$X$24,"-")</f>
        <v>-</v>
      </c>
      <c r="AT22" s="415" t="str">
        <f>IFERROR(AX22*'Energy &amp; GHG'!$Y$24,"-")</f>
        <v>-</v>
      </c>
      <c r="AU22" s="416" t="str">
        <f>IFERROR(AX22*'Energy &amp; GHG'!$Z$24,"-")</f>
        <v>-</v>
      </c>
      <c r="AV22" s="397" t="str">
        <f>IF(SUMIF(Processwise_energy_distribution!$B$15:$B$68,$B22,Processwise_energy_distribution!AV$15:AV$69)=0,"-",SUMIF(Processwise_energy_distribution!$B$15:$B$68,$B22,Processwise_energy_distribution!AV$15:AV$69))</f>
        <v>-</v>
      </c>
      <c r="AW22" s="397" t="str">
        <f>IF(SUMIF(Processwise_energy_distribution!$B$15:$B$68,$B22,Processwise_energy_distribution!AW$15:AW$69)=0,"-",SUMIF(Processwise_energy_distribution!$B$15:$B$68,$B22,Processwise_energy_distribution!AW$15:AW$69))</f>
        <v>-</v>
      </c>
      <c r="AX22" s="417" t="str">
        <f>IF(SUMIF(Processwise_energy_distribution!$B$15:$B$68,$B22,Processwise_energy_distribution!AX$15:AX$69)=0,"-",SUMIF(Processwise_energy_distribution!$B$15:$B$68,$B22,Processwise_energy_distribution!AX$15:AX$69))</f>
        <v>-</v>
      </c>
      <c r="AY22" s="418" t="str">
        <f>IFERROR(BD22*'Energy &amp; GHG'!$X$25,"-")</f>
        <v>-</v>
      </c>
      <c r="AZ22" s="415" t="str">
        <f>IFERROR(BD22*'Energy &amp; GHG'!$Y$25,"-")</f>
        <v>-</v>
      </c>
      <c r="BA22" s="416" t="str">
        <f>IFERROR(BD22*'Energy &amp; GHG'!$Z$25,"-")</f>
        <v>-</v>
      </c>
      <c r="BB22" s="397" t="str">
        <f>IF(SUMIF(Processwise_energy_distribution!$B$15:$B$68,$B22,Processwise_energy_distribution!BB$15:BB$69)=0,"-",SUMIF(Processwise_energy_distribution!$B$15:$B$68,$B22,Processwise_energy_distribution!BB$15:BB$69))</f>
        <v>-</v>
      </c>
      <c r="BC22" s="397" t="str">
        <f>IF(SUMIF(Processwise_energy_distribution!$B$15:$B$68,$B22,Processwise_energy_distribution!BC$15:BC$69)=0,"-",SUMIF(Processwise_energy_distribution!$B$15:$B$68,$B22,Processwise_energy_distribution!BC$15:BC$69))</f>
        <v>-</v>
      </c>
      <c r="BD22" s="417" t="str">
        <f>IF(SUMIF(Processwise_energy_distribution!$B$15:$B$68,$B22,Processwise_energy_distribution!BD$15:BD$69)=0,"-",SUMIF(Processwise_energy_distribution!$B$15:$B$68,$B22,Processwise_energy_distribution!BD$15:BD$69))</f>
        <v>-</v>
      </c>
      <c r="BE22" s="418" t="str">
        <f>IFERROR(BJ22*'Energy &amp; GHG'!$X$26,"-")</f>
        <v>-</v>
      </c>
      <c r="BF22" s="415" t="str">
        <f>IFERROR(BJ22*'Energy &amp; GHG'!$Y$26,"-")</f>
        <v>-</v>
      </c>
      <c r="BG22" s="416" t="str">
        <f>IFERROR(BJ22*'Energy &amp; GHG'!$Z$26,"-")</f>
        <v>-</v>
      </c>
      <c r="BH22" s="397" t="str">
        <f>IF(SUMIF(Processwise_energy_distribution!$B$15:$B$68,$B22,Processwise_energy_distribution!BH$15:BH$69)=0,"-",SUMIF(Processwise_energy_distribution!$B$15:$B$68,$B22,Processwise_energy_distribution!BH$15:BH$69))</f>
        <v>-</v>
      </c>
      <c r="BI22" s="397" t="str">
        <f>IF(SUMIF(Processwise_energy_distribution!$B$15:$B$68,$B22,Processwise_energy_distribution!BI$15:BI$69)=0,"-",SUMIF(Processwise_energy_distribution!$B$15:$B$68,$B22,Processwise_energy_distribution!BI$15:BI$69))</f>
        <v>-</v>
      </c>
      <c r="BJ22" s="417" t="str">
        <f>IF(SUMIF(Processwise_energy_distribution!$B$15:$B$68,$B22,Processwise_energy_distribution!BJ$15:BJ$69)=0,"-",SUMIF(Processwise_energy_distribution!$B$15:$B$68,$B22,Processwise_energy_distribution!BJ$15:BJ$69))</f>
        <v>-</v>
      </c>
      <c r="BK22" s="418" t="str">
        <f>IFERROR(BP22*'Energy &amp; GHG'!$X$27,"-")</f>
        <v>-</v>
      </c>
      <c r="BL22" s="415" t="str">
        <f>IFERROR(BP22*'Energy &amp; GHG'!$Y$27,"-")</f>
        <v>-</v>
      </c>
      <c r="BM22" s="416" t="str">
        <f>IFERROR(BP22*'Energy &amp; GHG'!$Z$27,"-")</f>
        <v>-</v>
      </c>
      <c r="BN22" s="397" t="str">
        <f>IF(SUMIF(Processwise_energy_distribution!$B$15:$B$68,$B22,Processwise_energy_distribution!BN$15:BN$69)=0,"-",SUMIF(Processwise_energy_distribution!$B$15:$B$68,$B22,Processwise_energy_distribution!BN$15:BN$69))</f>
        <v>-</v>
      </c>
      <c r="BO22" s="397" t="str">
        <f>IF(SUMIF(Processwise_energy_distribution!$B$15:$B$68,$B22,Processwise_energy_distribution!BO$15:BO$69)=0,"-",SUMIF(Processwise_energy_distribution!$B$15:$B$68,$B22,Processwise_energy_distribution!BO$15:BO$69))</f>
        <v>-</v>
      </c>
      <c r="BP22" s="417" t="str">
        <f>IF(SUMIF(Processwise_energy_distribution!$B$15:$B$68,$B22,Processwise_energy_distribution!BP$15:BP$69)=0,"-",SUMIF(Processwise_energy_distribution!$B$15:$B$68,$B22,Processwise_energy_distribution!BP$15:BP$69))</f>
        <v>-</v>
      </c>
      <c r="BQ22" s="418" t="str">
        <f>IFERROR(BV22*'Energy &amp; GHG'!$X$28,"-")</f>
        <v>-</v>
      </c>
      <c r="BR22" s="415" t="str">
        <f>IFERROR(BV22*'Energy &amp; GHG'!$Y$28,"-")</f>
        <v>-</v>
      </c>
      <c r="BS22" s="416" t="str">
        <f>IFERROR(BV22*'Energy &amp; GHG'!$Z$28,"-")</f>
        <v>-</v>
      </c>
      <c r="BT22" s="397" t="str">
        <f>IF(SUMIF(Processwise_energy_distribution!$B$15:$B$68,$B22,Processwise_energy_distribution!BT$15:BT$69)=0,"-",SUMIF(Processwise_energy_distribution!$B$15:$B$68,$B22,Processwise_energy_distribution!BT$15:BT$69))</f>
        <v>-</v>
      </c>
      <c r="BU22" s="397" t="str">
        <f>IF(SUMIF(Processwise_energy_distribution!$B$15:$B$68,$B22,Processwise_energy_distribution!BU$15:BU$69)=0,"-",SUMIF(Processwise_energy_distribution!$B$15:$B$68,$B22,Processwise_energy_distribution!BU$15:BU$69))</f>
        <v>-</v>
      </c>
      <c r="BV22" s="417" t="str">
        <f>IF(SUMIF(Processwise_energy_distribution!$B$15:$B$68,$B22,Processwise_energy_distribution!BV$15:BV$69)=0,"-",SUMIF(Processwise_energy_distribution!$B$15:$B$68,$B22,Processwise_energy_distribution!BV$15:BV$69))</f>
        <v>-</v>
      </c>
      <c r="BW22" s="418" t="str">
        <f t="shared" ref="BW22:CA22" si="12">IF(SUM(C22,I22,O22,U22,AA22,AG22,AM22,AS22,AY22,BE22,BK22,BQ22)=0,"-",SUM(C22,I22,O22,U22,AA22,AG22,AM22,AS22,AY22,BE22,BK22,BQ22))</f>
        <v>-</v>
      </c>
      <c r="BX22" s="415" t="str">
        <f t="shared" si="12"/>
        <v>-</v>
      </c>
      <c r="BY22" s="416" t="str">
        <f t="shared" si="12"/>
        <v>-</v>
      </c>
      <c r="BZ22" s="420" t="str">
        <f t="shared" si="12"/>
        <v>-</v>
      </c>
      <c r="CA22" s="421" t="str">
        <f t="shared" si="12"/>
        <v>-</v>
      </c>
      <c r="CB22" s="422" t="str">
        <f t="shared" si="1"/>
        <v>-</v>
      </c>
      <c r="CC22" s="423" t="str">
        <f t="shared" si="2"/>
        <v>-</v>
      </c>
      <c r="CD22" s="424" t="str">
        <f t="shared" si="3"/>
        <v>-</v>
      </c>
      <c r="CE22" s="425" t="str">
        <f t="shared" si="4"/>
        <v>-</v>
      </c>
      <c r="CF22" s="426" t="str">
        <f t="shared" si="5"/>
        <v>-</v>
      </c>
      <c r="CG22" s="412"/>
      <c r="CH22" s="412"/>
      <c r="CI22" s="412"/>
      <c r="CJ22" s="412"/>
      <c r="CK22" s="412"/>
    </row>
    <row r="23" spans="1:89" ht="15">
      <c r="A23" s="1070">
        <v>9</v>
      </c>
      <c r="B23" s="1069"/>
      <c r="C23" s="418" t="str">
        <f>IFERROR(H23*'Energy &amp; GHG'!$X$17,"-")</f>
        <v>-</v>
      </c>
      <c r="D23" s="415" t="str">
        <f>IFERROR(H23*'Energy &amp; GHG'!$Y$17,"-")</f>
        <v>-</v>
      </c>
      <c r="E23" s="416" t="str">
        <f>IFERROR(H23*'Energy &amp; GHG'!$Z$17,"-")</f>
        <v>-</v>
      </c>
      <c r="F23" s="397" t="str">
        <f>IF(SUMIF(Processwise_energy_distribution!$B$15:$B$68,$B23,Processwise_energy_distribution!F$15:F$69)=0,"-",SUMIF(Processwise_energy_distribution!$B$15:$B$68,$B23,Processwise_energy_distribution!F$15:F$69))</f>
        <v>-</v>
      </c>
      <c r="G23" s="397" t="str">
        <f>IF(SUMIF(Processwise_energy_distribution!$B$15:$B$68,$B23,Processwise_energy_distribution!G$15:G$69)=0,"-",SUMIF(Processwise_energy_distribution!$B$15:$B$68,$B23,Processwise_energy_distribution!G$15:G$69))</f>
        <v>-</v>
      </c>
      <c r="H23" s="417" t="str">
        <f>IF(SUMIF(Processwise_energy_distribution!$B$15:$B$68,$B23,Processwise_energy_distribution!H$15:H$69)=0,"-",SUMIF(Processwise_energy_distribution!$B$15:$B$68,$B23,Processwise_energy_distribution!H$15:H$69))</f>
        <v>-</v>
      </c>
      <c r="I23" s="418" t="str">
        <f>IFERROR(N23*'Energy &amp; GHG'!$X$18,"-")</f>
        <v>-</v>
      </c>
      <c r="J23" s="415" t="str">
        <f>IFERROR(N23*'Energy &amp; GHG'!$Y$18,"-")</f>
        <v>-</v>
      </c>
      <c r="K23" s="416" t="str">
        <f>IFERROR(N23*'Energy &amp; GHG'!$Z$18,"-")</f>
        <v>-</v>
      </c>
      <c r="L23" s="397" t="str">
        <f>IF(SUMIF(Processwise_energy_distribution!$B$15:$B$68,$B23,Processwise_energy_distribution!L$15:L$69)=0,"-",SUMIF(Processwise_energy_distribution!$B$15:$B$68,$B23,Processwise_energy_distribution!L$15:L$69))</f>
        <v>-</v>
      </c>
      <c r="M23" s="397" t="str">
        <f>IF(SUMIF(Processwise_energy_distribution!$B$15:$B$68,$B23,Processwise_energy_distribution!M$15:M$69)=0,"-",SUMIF(Processwise_energy_distribution!$B$15:$B$68,$B23,Processwise_energy_distribution!M$15:M$69))</f>
        <v>-</v>
      </c>
      <c r="N23" s="417" t="str">
        <f>IF(SUMIF(Processwise_energy_distribution!$B$15:$B$68,$B23,Processwise_energy_distribution!N$15:N$69)=0,"-",SUMIF(Processwise_energy_distribution!$B$15:$B$68,$B23,Processwise_energy_distribution!N$15:N$69))</f>
        <v>-</v>
      </c>
      <c r="O23" s="418" t="str">
        <f>IFERROR(T23*'Energy &amp; GHG'!$X$19,"-")</f>
        <v>-</v>
      </c>
      <c r="P23" s="415" t="str">
        <f>IFERROR(T23*'Energy &amp; GHG'!$Y$19,"-")</f>
        <v>-</v>
      </c>
      <c r="Q23" s="416" t="str">
        <f>IFERROR(T23*'Energy &amp; GHG'!$Z$19,"-")</f>
        <v>-</v>
      </c>
      <c r="R23" s="397" t="str">
        <f>IF(SUMIF(Processwise_energy_distribution!$B$15:$B$68,$B23,Processwise_energy_distribution!R$15:R$69)=0,"-",SUMIF(Processwise_energy_distribution!$B$15:$B$68,$B23,Processwise_energy_distribution!R$15:R$69))</f>
        <v>-</v>
      </c>
      <c r="S23" s="397" t="str">
        <f>IF(SUMIF(Processwise_energy_distribution!$B$15:$B$68,$B23,Processwise_energy_distribution!S$15:S$69)=0,"-",SUMIF(Processwise_energy_distribution!$B$15:$B$68,$B23,Processwise_energy_distribution!S$15:S$69))</f>
        <v>-</v>
      </c>
      <c r="T23" s="417" t="str">
        <f>IF(SUMIF(Processwise_energy_distribution!$B$15:$B$68,$B23,Processwise_energy_distribution!T$15:T$69)=0,"-",SUMIF(Processwise_energy_distribution!$B$15:$B$68,$B23,Processwise_energy_distribution!T$15:T$69))</f>
        <v>-</v>
      </c>
      <c r="U23" s="418" t="str">
        <f>IFERROR(Z23*'Energy &amp; GHG'!$X$20,"-")</f>
        <v>-</v>
      </c>
      <c r="V23" s="415" t="str">
        <f>IFERROR(Z23*'Energy &amp; GHG'!$Y$20,"-")</f>
        <v>-</v>
      </c>
      <c r="W23" s="416" t="str">
        <f>IFERROR(Z23*'Energy &amp; GHG'!$Z$20,"-")</f>
        <v>-</v>
      </c>
      <c r="X23" s="397" t="str">
        <f>IF(SUMIF(Processwise_energy_distribution!$B$15:$B$68,$B23,Processwise_energy_distribution!X$15:X$69)=0,"-",SUMIF(Processwise_energy_distribution!$B$15:$B$68,$B23,Processwise_energy_distribution!X$15:X$69))</f>
        <v>-</v>
      </c>
      <c r="Y23" s="397" t="str">
        <f>IF(SUMIF(Processwise_energy_distribution!$B$15:$B$68,$B23,Processwise_energy_distribution!Y$15:Y$69)=0,"-",SUMIF(Processwise_energy_distribution!$B$15:$B$68,$B23,Processwise_energy_distribution!Y$15:Y$69))</f>
        <v>-</v>
      </c>
      <c r="Z23" s="417" t="str">
        <f>IF(SUMIF(Processwise_energy_distribution!$B$15:$B$68,$B23,Processwise_energy_distribution!Z$15:Z$69)=0,"-",SUMIF(Processwise_energy_distribution!$B$15:$B$68,$B23,Processwise_energy_distribution!Z$15:Z$69))</f>
        <v>-</v>
      </c>
      <c r="AA23" s="418" t="str">
        <f>IFERROR(AF23*'Energy &amp; GHG'!$X$21,"-")</f>
        <v>-</v>
      </c>
      <c r="AB23" s="415" t="str">
        <f>IFERROR(AF23*'Energy &amp; GHG'!$Y$21,"-")</f>
        <v>-</v>
      </c>
      <c r="AC23" s="416" t="str">
        <f>IFERROR(AF23*'Energy &amp; GHG'!$Z$21,"-")</f>
        <v>-</v>
      </c>
      <c r="AD23" s="397" t="str">
        <f>IF(SUMIF(Processwise_energy_distribution!$B$15:$B$68,$B23,Processwise_energy_distribution!AD$15:AD$69)=0,"-",SUMIF(Processwise_energy_distribution!$B$15:$B$68,$B23,Processwise_energy_distribution!AD$15:AD$69))</f>
        <v>-</v>
      </c>
      <c r="AE23" s="397" t="str">
        <f>IF(SUMIF(Processwise_energy_distribution!$B$15:$B$68,$B23,Processwise_energy_distribution!AE$15:AE$69)=0,"-",SUMIF(Processwise_energy_distribution!$B$15:$B$68,$B23,Processwise_energy_distribution!AE$15:AE$69))</f>
        <v>-</v>
      </c>
      <c r="AF23" s="417" t="str">
        <f>IF(SUMIF(Processwise_energy_distribution!$B$15:$B$68,$B23,Processwise_energy_distribution!AF$15:AF$69)=0,"-",SUMIF(Processwise_energy_distribution!$B$15:$B$68,$B23,Processwise_energy_distribution!AF$15:AF$69))</f>
        <v>-</v>
      </c>
      <c r="AG23" s="418" t="str">
        <f>IFERROR(AL23*'Energy &amp; GHG'!$X$22,"-")</f>
        <v>-</v>
      </c>
      <c r="AH23" s="415" t="str">
        <f>IFERROR(AL23*'Energy &amp; GHG'!$Y$22,"-")</f>
        <v>-</v>
      </c>
      <c r="AI23" s="416" t="str">
        <f>IFERROR(AL23*'Energy &amp; GHG'!$Z$22,"-")</f>
        <v>-</v>
      </c>
      <c r="AJ23" s="397" t="str">
        <f>IF(SUMIF(Processwise_energy_distribution!$B$15:$B$68,$B23,Processwise_energy_distribution!AJ$15:AJ$69)=0,"-",SUMIF(Processwise_energy_distribution!$B$15:$B$68,$B23,Processwise_energy_distribution!AJ$15:AJ$69))</f>
        <v>-</v>
      </c>
      <c r="AK23" s="397" t="str">
        <f>IF(SUMIF(Processwise_energy_distribution!$B$15:$B$68,$B23,Processwise_energy_distribution!AK$15:AK$69)=0,"-",SUMIF(Processwise_energy_distribution!$B$15:$B$68,$B23,Processwise_energy_distribution!AK$15:AK$69))</f>
        <v>-</v>
      </c>
      <c r="AL23" s="417" t="str">
        <f>IF(SUMIF(Processwise_energy_distribution!$B$15:$B$68,$B23,Processwise_energy_distribution!AL$15:AL$69)=0,"-",SUMIF(Processwise_energy_distribution!$B$15:$B$68,$B23,Processwise_energy_distribution!AL$15:AL$69))</f>
        <v>-</v>
      </c>
      <c r="AM23" s="418" t="str">
        <f>IFERROR(AR23*'Energy &amp; GHG'!$X$23,"-")</f>
        <v>-</v>
      </c>
      <c r="AN23" s="415" t="str">
        <f>IFERROR(AR23*'Energy &amp; GHG'!$Y$23,"-")</f>
        <v>-</v>
      </c>
      <c r="AO23" s="416" t="str">
        <f>IFERROR(AR23*'Energy &amp; GHG'!$Z$23,"-")</f>
        <v>-</v>
      </c>
      <c r="AP23" s="397" t="str">
        <f>IF(SUMIF(Processwise_energy_distribution!$B$15:$B$68,$B23,Processwise_energy_distribution!AP$15:AP$69)=0,"-",SUMIF(Processwise_energy_distribution!$B$15:$B$68,$B23,Processwise_energy_distribution!AP$15:AP$69))</f>
        <v>-</v>
      </c>
      <c r="AQ23" s="397" t="str">
        <f>IF(SUMIF(Processwise_energy_distribution!$B$15:$B$68,$B23,Processwise_energy_distribution!AQ$15:AQ$69)=0,"-",SUMIF(Processwise_energy_distribution!$B$15:$B$68,$B23,Processwise_energy_distribution!AQ$15:AQ$69))</f>
        <v>-</v>
      </c>
      <c r="AR23" s="417" t="str">
        <f>IF(SUMIF(Processwise_energy_distribution!$B$15:$B$68,$B23,Processwise_energy_distribution!AR$15:AR$69)=0,"-",SUMIF(Processwise_energy_distribution!$B$15:$B$68,$B23,Processwise_energy_distribution!AR$15:AR$69))</f>
        <v>-</v>
      </c>
      <c r="AS23" s="418" t="str">
        <f>IFERROR(AX23*'Energy &amp; GHG'!$X$24,"-")</f>
        <v>-</v>
      </c>
      <c r="AT23" s="415" t="str">
        <f>IFERROR(AX23*'Energy &amp; GHG'!$Y$24,"-")</f>
        <v>-</v>
      </c>
      <c r="AU23" s="416" t="str">
        <f>IFERROR(AX23*'Energy &amp; GHG'!$Z$24,"-")</f>
        <v>-</v>
      </c>
      <c r="AV23" s="397" t="str">
        <f>IF(SUMIF(Processwise_energy_distribution!$B$15:$B$68,$B23,Processwise_energy_distribution!AV$15:AV$69)=0,"-",SUMIF(Processwise_energy_distribution!$B$15:$B$68,$B23,Processwise_energy_distribution!AV$15:AV$69))</f>
        <v>-</v>
      </c>
      <c r="AW23" s="397" t="str">
        <f>IF(SUMIF(Processwise_energy_distribution!$B$15:$B$68,$B23,Processwise_energy_distribution!AW$15:AW$69)=0,"-",SUMIF(Processwise_energy_distribution!$B$15:$B$68,$B23,Processwise_energy_distribution!AW$15:AW$69))</f>
        <v>-</v>
      </c>
      <c r="AX23" s="417" t="str">
        <f>IF(SUMIF(Processwise_energy_distribution!$B$15:$B$68,$B23,Processwise_energy_distribution!AX$15:AX$69)=0,"-",SUMIF(Processwise_energy_distribution!$B$15:$B$68,$B23,Processwise_energy_distribution!AX$15:AX$69))</f>
        <v>-</v>
      </c>
      <c r="AY23" s="418" t="str">
        <f>IFERROR(BD23*'Energy &amp; GHG'!$X$25,"-")</f>
        <v>-</v>
      </c>
      <c r="AZ23" s="415" t="str">
        <f>IFERROR(BD23*'Energy &amp; GHG'!$Y$25,"-")</f>
        <v>-</v>
      </c>
      <c r="BA23" s="416" t="str">
        <f>IFERROR(BD23*'Energy &amp; GHG'!$Z$25,"-")</f>
        <v>-</v>
      </c>
      <c r="BB23" s="397" t="str">
        <f>IF(SUMIF(Processwise_energy_distribution!$B$15:$B$68,$B23,Processwise_energy_distribution!BB$15:BB$69)=0,"-",SUMIF(Processwise_energy_distribution!$B$15:$B$68,$B23,Processwise_energy_distribution!BB$15:BB$69))</f>
        <v>-</v>
      </c>
      <c r="BC23" s="397" t="str">
        <f>IF(SUMIF(Processwise_energy_distribution!$B$15:$B$68,$B23,Processwise_energy_distribution!BC$15:BC$69)=0,"-",SUMIF(Processwise_energy_distribution!$B$15:$B$68,$B23,Processwise_energy_distribution!BC$15:BC$69))</f>
        <v>-</v>
      </c>
      <c r="BD23" s="417" t="str">
        <f>IF(SUMIF(Processwise_energy_distribution!$B$15:$B$68,$B23,Processwise_energy_distribution!BD$15:BD$69)=0,"-",SUMIF(Processwise_energy_distribution!$B$15:$B$68,$B23,Processwise_energy_distribution!BD$15:BD$69))</f>
        <v>-</v>
      </c>
      <c r="BE23" s="418" t="str">
        <f>IFERROR(BJ23*'Energy &amp; GHG'!$X$26,"-")</f>
        <v>-</v>
      </c>
      <c r="BF23" s="415" t="str">
        <f>IFERROR(BJ23*'Energy &amp; GHG'!$Y$26,"-")</f>
        <v>-</v>
      </c>
      <c r="BG23" s="416" t="str">
        <f>IFERROR(BJ23*'Energy &amp; GHG'!$Z$26,"-")</f>
        <v>-</v>
      </c>
      <c r="BH23" s="397" t="str">
        <f>IF(SUMIF(Processwise_energy_distribution!$B$15:$B$68,$B23,Processwise_energy_distribution!BH$15:BH$69)=0,"-",SUMIF(Processwise_energy_distribution!$B$15:$B$68,$B23,Processwise_energy_distribution!BH$15:BH$69))</f>
        <v>-</v>
      </c>
      <c r="BI23" s="397" t="str">
        <f>IF(SUMIF(Processwise_energy_distribution!$B$15:$B$68,$B23,Processwise_energy_distribution!BI$15:BI$69)=0,"-",SUMIF(Processwise_energy_distribution!$B$15:$B$68,$B23,Processwise_energy_distribution!BI$15:BI$69))</f>
        <v>-</v>
      </c>
      <c r="BJ23" s="417" t="str">
        <f>IF(SUMIF(Processwise_energy_distribution!$B$15:$B$68,$B23,Processwise_energy_distribution!BJ$15:BJ$69)=0,"-",SUMIF(Processwise_energy_distribution!$B$15:$B$68,$B23,Processwise_energy_distribution!BJ$15:BJ$69))</f>
        <v>-</v>
      </c>
      <c r="BK23" s="418" t="str">
        <f>IFERROR(BP23*'Energy &amp; GHG'!$X$27,"-")</f>
        <v>-</v>
      </c>
      <c r="BL23" s="415" t="str">
        <f>IFERROR(BP23*'Energy &amp; GHG'!$Y$27,"-")</f>
        <v>-</v>
      </c>
      <c r="BM23" s="416" t="str">
        <f>IFERROR(BP23*'Energy &amp; GHG'!$Z$27,"-")</f>
        <v>-</v>
      </c>
      <c r="BN23" s="397" t="str">
        <f>IF(SUMIF(Processwise_energy_distribution!$B$15:$B$68,$B23,Processwise_energy_distribution!BN$15:BN$69)=0,"-",SUMIF(Processwise_energy_distribution!$B$15:$B$68,$B23,Processwise_energy_distribution!BN$15:BN$69))</f>
        <v>-</v>
      </c>
      <c r="BO23" s="397" t="str">
        <f>IF(SUMIF(Processwise_energy_distribution!$B$15:$B$68,$B23,Processwise_energy_distribution!BO$15:BO$69)=0,"-",SUMIF(Processwise_energy_distribution!$B$15:$B$68,$B23,Processwise_energy_distribution!BO$15:BO$69))</f>
        <v>-</v>
      </c>
      <c r="BP23" s="417" t="str">
        <f>IF(SUMIF(Processwise_energy_distribution!$B$15:$B$68,$B23,Processwise_energy_distribution!BP$15:BP$69)=0,"-",SUMIF(Processwise_energy_distribution!$B$15:$B$68,$B23,Processwise_energy_distribution!BP$15:BP$69))</f>
        <v>-</v>
      </c>
      <c r="BQ23" s="418" t="str">
        <f>IFERROR(BV23*'Energy &amp; GHG'!$X$28,"-")</f>
        <v>-</v>
      </c>
      <c r="BR23" s="415" t="str">
        <f>IFERROR(BV23*'Energy &amp; GHG'!$Y$28,"-")</f>
        <v>-</v>
      </c>
      <c r="BS23" s="416" t="str">
        <f>IFERROR(BV23*'Energy &amp; GHG'!$Z$28,"-")</f>
        <v>-</v>
      </c>
      <c r="BT23" s="397" t="str">
        <f>IF(SUMIF(Processwise_energy_distribution!$B$15:$B$68,$B23,Processwise_energy_distribution!BT$15:BT$69)=0,"-",SUMIF(Processwise_energy_distribution!$B$15:$B$68,$B23,Processwise_energy_distribution!BT$15:BT$69))</f>
        <v>-</v>
      </c>
      <c r="BU23" s="397" t="str">
        <f>IF(SUMIF(Processwise_energy_distribution!$B$15:$B$68,$B23,Processwise_energy_distribution!BU$15:BU$69)=0,"-",SUMIF(Processwise_energy_distribution!$B$15:$B$68,$B23,Processwise_energy_distribution!BU$15:BU$69))</f>
        <v>-</v>
      </c>
      <c r="BV23" s="417" t="str">
        <f>IF(SUMIF(Processwise_energy_distribution!$B$15:$B$68,$B23,Processwise_energy_distribution!BV$15:BV$69)=0,"-",SUMIF(Processwise_energy_distribution!$B$15:$B$68,$B23,Processwise_energy_distribution!BV$15:BV$69))</f>
        <v>-</v>
      </c>
      <c r="BW23" s="418" t="str">
        <f t="shared" ref="BW23:CA23" si="13">IF(SUM(C23,I23,O23,U23,AA23,AG23,AM23,AS23,AY23,BE23,BK23,BQ23)=0,"-",SUM(C23,I23,O23,U23,AA23,AG23,AM23,AS23,AY23,BE23,BK23,BQ23))</f>
        <v>-</v>
      </c>
      <c r="BX23" s="415" t="str">
        <f t="shared" si="13"/>
        <v>-</v>
      </c>
      <c r="BY23" s="416" t="str">
        <f t="shared" si="13"/>
        <v>-</v>
      </c>
      <c r="BZ23" s="420" t="str">
        <f t="shared" si="13"/>
        <v>-</v>
      </c>
      <c r="CA23" s="421" t="str">
        <f t="shared" si="13"/>
        <v>-</v>
      </c>
      <c r="CB23" s="422" t="str">
        <f t="shared" si="1"/>
        <v>-</v>
      </c>
      <c r="CC23" s="423" t="str">
        <f t="shared" si="2"/>
        <v>-</v>
      </c>
      <c r="CD23" s="424" t="str">
        <f t="shared" si="3"/>
        <v>-</v>
      </c>
      <c r="CE23" s="425" t="str">
        <f t="shared" si="4"/>
        <v>-</v>
      </c>
      <c r="CF23" s="426" t="str">
        <f t="shared" si="5"/>
        <v>-</v>
      </c>
      <c r="CG23" s="412"/>
      <c r="CH23" s="412"/>
      <c r="CI23" s="412"/>
      <c r="CJ23" s="412"/>
      <c r="CK23" s="412"/>
    </row>
    <row r="24" spans="1:89" ht="15">
      <c r="A24" s="1070">
        <v>10</v>
      </c>
      <c r="B24" s="1069"/>
      <c r="C24" s="418" t="str">
        <f>IFERROR(H24*'Energy &amp; GHG'!$X$17,"-")</f>
        <v>-</v>
      </c>
      <c r="D24" s="415" t="str">
        <f>IFERROR(H24*'Energy &amp; GHG'!$Y$17,"-")</f>
        <v>-</v>
      </c>
      <c r="E24" s="416" t="str">
        <f>IFERROR(H24*'Energy &amp; GHG'!$Z$17,"-")</f>
        <v>-</v>
      </c>
      <c r="F24" s="397" t="str">
        <f>IF(SUMIF(Processwise_energy_distribution!$B$15:$B$68,$B24,Processwise_energy_distribution!F$15:F$69)=0,"-",SUMIF(Processwise_energy_distribution!$B$15:$B$68,$B24,Processwise_energy_distribution!F$15:F$69))</f>
        <v>-</v>
      </c>
      <c r="G24" s="397" t="str">
        <f>IF(SUMIF(Processwise_energy_distribution!$B$15:$B$68,$B24,Processwise_energy_distribution!G$15:G$69)=0,"-",SUMIF(Processwise_energy_distribution!$B$15:$B$68,$B24,Processwise_energy_distribution!G$15:G$69))</f>
        <v>-</v>
      </c>
      <c r="H24" s="417" t="str">
        <f>IF(SUMIF(Processwise_energy_distribution!$B$15:$B$68,$B24,Processwise_energy_distribution!H$15:H$69)=0,"-",SUMIF(Processwise_energy_distribution!$B$15:$B$68,$B24,Processwise_energy_distribution!H$15:H$69))</f>
        <v>-</v>
      </c>
      <c r="I24" s="418" t="str">
        <f>IFERROR(N24*'Energy &amp; GHG'!$X$18,"-")</f>
        <v>-</v>
      </c>
      <c r="J24" s="415" t="str">
        <f>IFERROR(N24*'Energy &amp; GHG'!$Y$18,"-")</f>
        <v>-</v>
      </c>
      <c r="K24" s="416" t="str">
        <f>IFERROR(N24*'Energy &amp; GHG'!$Z$18,"-")</f>
        <v>-</v>
      </c>
      <c r="L24" s="397" t="str">
        <f>IF(SUMIF(Processwise_energy_distribution!$B$15:$B$68,$B24,Processwise_energy_distribution!L$15:L$69)=0,"-",SUMIF(Processwise_energy_distribution!$B$15:$B$68,$B24,Processwise_energy_distribution!L$15:L$69))</f>
        <v>-</v>
      </c>
      <c r="M24" s="397" t="str">
        <f>IF(SUMIF(Processwise_energy_distribution!$B$15:$B$68,$B24,Processwise_energy_distribution!M$15:M$69)=0,"-",SUMIF(Processwise_energy_distribution!$B$15:$B$68,$B24,Processwise_energy_distribution!M$15:M$69))</f>
        <v>-</v>
      </c>
      <c r="N24" s="417" t="str">
        <f>IF(SUMIF(Processwise_energy_distribution!$B$15:$B$68,$B24,Processwise_energy_distribution!N$15:N$69)=0,"-",SUMIF(Processwise_energy_distribution!$B$15:$B$68,$B24,Processwise_energy_distribution!N$15:N$69))</f>
        <v>-</v>
      </c>
      <c r="O24" s="418" t="str">
        <f>IFERROR(T24*'Energy &amp; GHG'!$X$19,"-")</f>
        <v>-</v>
      </c>
      <c r="P24" s="415" t="str">
        <f>IFERROR(T24*'Energy &amp; GHG'!$Y$19,"-")</f>
        <v>-</v>
      </c>
      <c r="Q24" s="416" t="str">
        <f>IFERROR(T24*'Energy &amp; GHG'!$Z$19,"-")</f>
        <v>-</v>
      </c>
      <c r="R24" s="397" t="str">
        <f>IF(SUMIF(Processwise_energy_distribution!$B$15:$B$68,$B24,Processwise_energy_distribution!R$15:R$69)=0,"-",SUMIF(Processwise_energy_distribution!$B$15:$B$68,$B24,Processwise_energy_distribution!R$15:R$69))</f>
        <v>-</v>
      </c>
      <c r="S24" s="397" t="str">
        <f>IF(SUMIF(Processwise_energy_distribution!$B$15:$B$68,$B24,Processwise_energy_distribution!S$15:S$69)=0,"-",SUMIF(Processwise_energy_distribution!$B$15:$B$68,$B24,Processwise_energy_distribution!S$15:S$69))</f>
        <v>-</v>
      </c>
      <c r="T24" s="417" t="str">
        <f>IF(SUMIF(Processwise_energy_distribution!$B$15:$B$68,$B24,Processwise_energy_distribution!T$15:T$69)=0,"-",SUMIF(Processwise_energy_distribution!$B$15:$B$68,$B24,Processwise_energy_distribution!T$15:T$69))</f>
        <v>-</v>
      </c>
      <c r="U24" s="418" t="str">
        <f>IFERROR(Z24*'Energy &amp; GHG'!$X$20,"-")</f>
        <v>-</v>
      </c>
      <c r="V24" s="415" t="str">
        <f>IFERROR(Z24*'Energy &amp; GHG'!$Y$20,"-")</f>
        <v>-</v>
      </c>
      <c r="W24" s="416" t="str">
        <f>IFERROR(Z24*'Energy &amp; GHG'!$Z$20,"-")</f>
        <v>-</v>
      </c>
      <c r="X24" s="397" t="str">
        <f>IF(SUMIF(Processwise_energy_distribution!$B$15:$B$68,$B24,Processwise_energy_distribution!X$15:X$69)=0,"-",SUMIF(Processwise_energy_distribution!$B$15:$B$68,$B24,Processwise_energy_distribution!X$15:X$69))</f>
        <v>-</v>
      </c>
      <c r="Y24" s="397" t="str">
        <f>IF(SUMIF(Processwise_energy_distribution!$B$15:$B$68,$B24,Processwise_energy_distribution!Y$15:Y$69)=0,"-",SUMIF(Processwise_energy_distribution!$B$15:$B$68,$B24,Processwise_energy_distribution!Y$15:Y$69))</f>
        <v>-</v>
      </c>
      <c r="Z24" s="417" t="str">
        <f>IF(SUMIF(Processwise_energy_distribution!$B$15:$B$68,$B24,Processwise_energy_distribution!Z$15:Z$69)=0,"-",SUMIF(Processwise_energy_distribution!$B$15:$B$68,$B24,Processwise_energy_distribution!Z$15:Z$69))</f>
        <v>-</v>
      </c>
      <c r="AA24" s="418" t="str">
        <f>IFERROR(AF24*'Energy &amp; GHG'!$X$21,"-")</f>
        <v>-</v>
      </c>
      <c r="AB24" s="415" t="str">
        <f>IFERROR(AF24*'Energy &amp; GHG'!$Y$21,"-")</f>
        <v>-</v>
      </c>
      <c r="AC24" s="416" t="str">
        <f>IFERROR(AF24*'Energy &amp; GHG'!$Z$21,"-")</f>
        <v>-</v>
      </c>
      <c r="AD24" s="397" t="str">
        <f>IF(SUMIF(Processwise_energy_distribution!$B$15:$B$68,$B24,Processwise_energy_distribution!AD$15:AD$69)=0,"-",SUMIF(Processwise_energy_distribution!$B$15:$B$68,$B24,Processwise_energy_distribution!AD$15:AD$69))</f>
        <v>-</v>
      </c>
      <c r="AE24" s="397" t="str">
        <f>IF(SUMIF(Processwise_energy_distribution!$B$15:$B$68,$B24,Processwise_energy_distribution!AE$15:AE$69)=0,"-",SUMIF(Processwise_energy_distribution!$B$15:$B$68,$B24,Processwise_energy_distribution!AE$15:AE$69))</f>
        <v>-</v>
      </c>
      <c r="AF24" s="417" t="str">
        <f>IF(SUMIF(Processwise_energy_distribution!$B$15:$B$68,$B24,Processwise_energy_distribution!AF$15:AF$69)=0,"-",SUMIF(Processwise_energy_distribution!$B$15:$B$68,$B24,Processwise_energy_distribution!AF$15:AF$69))</f>
        <v>-</v>
      </c>
      <c r="AG24" s="418" t="str">
        <f>IFERROR(AL24*'Energy &amp; GHG'!$X$22,"-")</f>
        <v>-</v>
      </c>
      <c r="AH24" s="415" t="str">
        <f>IFERROR(AL24*'Energy &amp; GHG'!$Y$22,"-")</f>
        <v>-</v>
      </c>
      <c r="AI24" s="416" t="str">
        <f>IFERROR(AL24*'Energy &amp; GHG'!$Z$22,"-")</f>
        <v>-</v>
      </c>
      <c r="AJ24" s="397" t="str">
        <f>IF(SUMIF(Processwise_energy_distribution!$B$15:$B$68,$B24,Processwise_energy_distribution!AJ$15:AJ$69)=0,"-",SUMIF(Processwise_energy_distribution!$B$15:$B$68,$B24,Processwise_energy_distribution!AJ$15:AJ$69))</f>
        <v>-</v>
      </c>
      <c r="AK24" s="397" t="str">
        <f>IF(SUMIF(Processwise_energy_distribution!$B$15:$B$68,$B24,Processwise_energy_distribution!AK$15:AK$69)=0,"-",SUMIF(Processwise_energy_distribution!$B$15:$B$68,$B24,Processwise_energy_distribution!AK$15:AK$69))</f>
        <v>-</v>
      </c>
      <c r="AL24" s="417" t="str">
        <f>IF(SUMIF(Processwise_energy_distribution!$B$15:$B$68,$B24,Processwise_energy_distribution!AL$15:AL$69)=0,"-",SUMIF(Processwise_energy_distribution!$B$15:$B$68,$B24,Processwise_energy_distribution!AL$15:AL$69))</f>
        <v>-</v>
      </c>
      <c r="AM24" s="418" t="str">
        <f>IFERROR(AR24*'Energy &amp; GHG'!$X$23,"-")</f>
        <v>-</v>
      </c>
      <c r="AN24" s="415" t="str">
        <f>IFERROR(AR24*'Energy &amp; GHG'!$Y$23,"-")</f>
        <v>-</v>
      </c>
      <c r="AO24" s="416" t="str">
        <f>IFERROR(AR24*'Energy &amp; GHG'!$Z$23,"-")</f>
        <v>-</v>
      </c>
      <c r="AP24" s="397" t="str">
        <f>IF(SUMIF(Processwise_energy_distribution!$B$15:$B$68,$B24,Processwise_energy_distribution!AP$15:AP$69)=0,"-",SUMIF(Processwise_energy_distribution!$B$15:$B$68,$B24,Processwise_energy_distribution!AP$15:AP$69))</f>
        <v>-</v>
      </c>
      <c r="AQ24" s="397" t="str">
        <f>IF(SUMIF(Processwise_energy_distribution!$B$15:$B$68,$B24,Processwise_energy_distribution!AQ$15:AQ$69)=0,"-",SUMIF(Processwise_energy_distribution!$B$15:$B$68,$B24,Processwise_energy_distribution!AQ$15:AQ$69))</f>
        <v>-</v>
      </c>
      <c r="AR24" s="417" t="str">
        <f>IF(SUMIF(Processwise_energy_distribution!$B$15:$B$68,$B24,Processwise_energy_distribution!AR$15:AR$69)=0,"-",SUMIF(Processwise_energy_distribution!$B$15:$B$68,$B24,Processwise_energy_distribution!AR$15:AR$69))</f>
        <v>-</v>
      </c>
      <c r="AS24" s="418" t="str">
        <f>IFERROR(AX24*'Energy &amp; GHG'!$X$24,"-")</f>
        <v>-</v>
      </c>
      <c r="AT24" s="415" t="str">
        <f>IFERROR(AX24*'Energy &amp; GHG'!$Y$24,"-")</f>
        <v>-</v>
      </c>
      <c r="AU24" s="416" t="str">
        <f>IFERROR(AX24*'Energy &amp; GHG'!$Z$24,"-")</f>
        <v>-</v>
      </c>
      <c r="AV24" s="397" t="str">
        <f>IF(SUMIF(Processwise_energy_distribution!$B$15:$B$68,$B24,Processwise_energy_distribution!AV$15:AV$69)=0,"-",SUMIF(Processwise_energy_distribution!$B$15:$B$68,$B24,Processwise_energy_distribution!AV$15:AV$69))</f>
        <v>-</v>
      </c>
      <c r="AW24" s="397" t="str">
        <f>IF(SUMIF(Processwise_energy_distribution!$B$15:$B$68,$B24,Processwise_energy_distribution!AW$15:AW$69)=0,"-",SUMIF(Processwise_energy_distribution!$B$15:$B$68,$B24,Processwise_energy_distribution!AW$15:AW$69))</f>
        <v>-</v>
      </c>
      <c r="AX24" s="417" t="str">
        <f>IF(SUMIF(Processwise_energy_distribution!$B$15:$B$68,$B24,Processwise_energy_distribution!AX$15:AX$69)=0,"-",SUMIF(Processwise_energy_distribution!$B$15:$B$68,$B24,Processwise_energy_distribution!AX$15:AX$69))</f>
        <v>-</v>
      </c>
      <c r="AY24" s="418" t="str">
        <f>IFERROR(BD24*'Energy &amp; GHG'!$X$25,"-")</f>
        <v>-</v>
      </c>
      <c r="AZ24" s="415" t="str">
        <f>IFERROR(BD24*'Energy &amp; GHG'!$Y$25,"-")</f>
        <v>-</v>
      </c>
      <c r="BA24" s="416" t="str">
        <f>IFERROR(BD24*'Energy &amp; GHG'!$Z$25,"-")</f>
        <v>-</v>
      </c>
      <c r="BB24" s="397" t="str">
        <f>IF(SUMIF(Processwise_energy_distribution!$B$15:$B$68,$B24,Processwise_energy_distribution!BB$15:BB$69)=0,"-",SUMIF(Processwise_energy_distribution!$B$15:$B$68,$B24,Processwise_energy_distribution!BB$15:BB$69))</f>
        <v>-</v>
      </c>
      <c r="BC24" s="397" t="str">
        <f>IF(SUMIF(Processwise_energy_distribution!$B$15:$B$68,$B24,Processwise_energy_distribution!BC$15:BC$69)=0,"-",SUMIF(Processwise_energy_distribution!$B$15:$B$68,$B24,Processwise_energy_distribution!BC$15:BC$69))</f>
        <v>-</v>
      </c>
      <c r="BD24" s="417" t="str">
        <f>IF(SUMIF(Processwise_energy_distribution!$B$15:$B$68,$B24,Processwise_energy_distribution!BD$15:BD$69)=0,"-",SUMIF(Processwise_energy_distribution!$B$15:$B$68,$B24,Processwise_energy_distribution!BD$15:BD$69))</f>
        <v>-</v>
      </c>
      <c r="BE24" s="418" t="str">
        <f>IFERROR(BJ24*'Energy &amp; GHG'!$X$26,"-")</f>
        <v>-</v>
      </c>
      <c r="BF24" s="415" t="str">
        <f>IFERROR(BJ24*'Energy &amp; GHG'!$Y$26,"-")</f>
        <v>-</v>
      </c>
      <c r="BG24" s="416" t="str">
        <f>IFERROR(BJ24*'Energy &amp; GHG'!$Z$26,"-")</f>
        <v>-</v>
      </c>
      <c r="BH24" s="397" t="str">
        <f>IF(SUMIF(Processwise_energy_distribution!$B$15:$B$68,$B24,Processwise_energy_distribution!BH$15:BH$69)=0,"-",SUMIF(Processwise_energy_distribution!$B$15:$B$68,$B24,Processwise_energy_distribution!BH$15:BH$69))</f>
        <v>-</v>
      </c>
      <c r="BI24" s="397" t="str">
        <f>IF(SUMIF(Processwise_energy_distribution!$B$15:$B$68,$B24,Processwise_energy_distribution!BI$15:BI$69)=0,"-",SUMIF(Processwise_energy_distribution!$B$15:$B$68,$B24,Processwise_energy_distribution!BI$15:BI$69))</f>
        <v>-</v>
      </c>
      <c r="BJ24" s="417" t="str">
        <f>IF(SUMIF(Processwise_energy_distribution!$B$15:$B$68,$B24,Processwise_energy_distribution!BJ$15:BJ$69)=0,"-",SUMIF(Processwise_energy_distribution!$B$15:$B$68,$B24,Processwise_energy_distribution!BJ$15:BJ$69))</f>
        <v>-</v>
      </c>
      <c r="BK24" s="418" t="str">
        <f>IFERROR(BP24*'Energy &amp; GHG'!$X$27,"-")</f>
        <v>-</v>
      </c>
      <c r="BL24" s="415" t="str">
        <f>IFERROR(BP24*'Energy &amp; GHG'!$Y$27,"-")</f>
        <v>-</v>
      </c>
      <c r="BM24" s="416" t="str">
        <f>IFERROR(BP24*'Energy &amp; GHG'!$Z$27,"-")</f>
        <v>-</v>
      </c>
      <c r="BN24" s="397" t="str">
        <f>IF(SUMIF(Processwise_energy_distribution!$B$15:$B$68,$B24,Processwise_energy_distribution!BN$15:BN$69)=0,"-",SUMIF(Processwise_energy_distribution!$B$15:$B$68,$B24,Processwise_energy_distribution!BN$15:BN$69))</f>
        <v>-</v>
      </c>
      <c r="BO24" s="397" t="str">
        <f>IF(SUMIF(Processwise_energy_distribution!$B$15:$B$68,$B24,Processwise_energy_distribution!BO$15:BO$69)=0,"-",SUMIF(Processwise_energy_distribution!$B$15:$B$68,$B24,Processwise_energy_distribution!BO$15:BO$69))</f>
        <v>-</v>
      </c>
      <c r="BP24" s="417" t="str">
        <f>IF(SUMIF(Processwise_energy_distribution!$B$15:$B$68,$B24,Processwise_energy_distribution!BP$15:BP$69)=0,"-",SUMIF(Processwise_energy_distribution!$B$15:$B$68,$B24,Processwise_energy_distribution!BP$15:BP$69))</f>
        <v>-</v>
      </c>
      <c r="BQ24" s="418" t="str">
        <f>IFERROR(BV24*'Energy &amp; GHG'!$X$28,"-")</f>
        <v>-</v>
      </c>
      <c r="BR24" s="415" t="str">
        <f>IFERROR(BV24*'Energy &amp; GHG'!$Y$28,"-")</f>
        <v>-</v>
      </c>
      <c r="BS24" s="416" t="str">
        <f>IFERROR(BV24*'Energy &amp; GHG'!$Z$28,"-")</f>
        <v>-</v>
      </c>
      <c r="BT24" s="397" t="str">
        <f>IF(SUMIF(Processwise_energy_distribution!$B$15:$B$68,$B24,Processwise_energy_distribution!BT$15:BT$69)=0,"-",SUMIF(Processwise_energy_distribution!$B$15:$B$68,$B24,Processwise_energy_distribution!BT$15:BT$69))</f>
        <v>-</v>
      </c>
      <c r="BU24" s="397" t="str">
        <f>IF(SUMIF(Processwise_energy_distribution!$B$15:$B$68,$B24,Processwise_energy_distribution!BU$15:BU$69)=0,"-",SUMIF(Processwise_energy_distribution!$B$15:$B$68,$B24,Processwise_energy_distribution!BU$15:BU$69))</f>
        <v>-</v>
      </c>
      <c r="BV24" s="417" t="str">
        <f>IF(SUMIF(Processwise_energy_distribution!$B$15:$B$68,$B24,Processwise_energy_distribution!BV$15:BV$69)=0,"-",SUMIF(Processwise_energy_distribution!$B$15:$B$68,$B24,Processwise_energy_distribution!BV$15:BV$69))</f>
        <v>-</v>
      </c>
      <c r="BW24" s="418" t="str">
        <f t="shared" ref="BW24:CA24" si="14">IF(SUM(C24,I24,O24,U24,AA24,AG24,AM24,AS24,AY24,BE24,BK24,BQ24)=0,"-",SUM(C24,I24,O24,U24,AA24,AG24,AM24,AS24,AY24,BE24,BK24,BQ24))</f>
        <v>-</v>
      </c>
      <c r="BX24" s="415" t="str">
        <f t="shared" si="14"/>
        <v>-</v>
      </c>
      <c r="BY24" s="416" t="str">
        <f t="shared" si="14"/>
        <v>-</v>
      </c>
      <c r="BZ24" s="420" t="str">
        <f t="shared" si="14"/>
        <v>-</v>
      </c>
      <c r="CA24" s="421" t="str">
        <f t="shared" si="14"/>
        <v>-</v>
      </c>
      <c r="CB24" s="422" t="str">
        <f t="shared" si="1"/>
        <v>-</v>
      </c>
      <c r="CC24" s="423" t="str">
        <f t="shared" si="2"/>
        <v>-</v>
      </c>
      <c r="CD24" s="424" t="str">
        <f t="shared" si="3"/>
        <v>-</v>
      </c>
      <c r="CE24" s="425" t="str">
        <f t="shared" si="4"/>
        <v>-</v>
      </c>
      <c r="CF24" s="426" t="str">
        <f t="shared" si="5"/>
        <v>-</v>
      </c>
      <c r="CG24" s="412"/>
      <c r="CH24" s="412"/>
      <c r="CI24" s="412"/>
      <c r="CJ24" s="412"/>
      <c r="CK24" s="412"/>
    </row>
    <row r="25" spans="1:89" ht="15">
      <c r="A25" s="1070">
        <v>11</v>
      </c>
      <c r="B25" s="1069"/>
      <c r="C25" s="418" t="str">
        <f>IFERROR(H25*'Energy &amp; GHG'!$X$17,"-")</f>
        <v>-</v>
      </c>
      <c r="D25" s="415" t="str">
        <f>IFERROR(H25*'Energy &amp; GHG'!$Y$17,"-")</f>
        <v>-</v>
      </c>
      <c r="E25" s="416" t="str">
        <f>IFERROR(H25*'Energy &amp; GHG'!$Z$17,"-")</f>
        <v>-</v>
      </c>
      <c r="F25" s="397" t="str">
        <f>IF(SUMIF(Processwise_energy_distribution!$B$15:$B$68,$B25,Processwise_energy_distribution!F$15:F$69)=0,"-",SUMIF(Processwise_energy_distribution!$B$15:$B$68,$B25,Processwise_energy_distribution!F$15:F$69))</f>
        <v>-</v>
      </c>
      <c r="G25" s="397" t="str">
        <f>IF(SUMIF(Processwise_energy_distribution!$B$15:$B$68,$B25,Processwise_energy_distribution!G$15:G$69)=0,"-",SUMIF(Processwise_energy_distribution!$B$15:$B$68,$B25,Processwise_energy_distribution!G$15:G$69))</f>
        <v>-</v>
      </c>
      <c r="H25" s="417" t="str">
        <f>IF(SUMIF(Processwise_energy_distribution!$B$15:$B$68,$B25,Processwise_energy_distribution!H$15:H$69)=0,"-",SUMIF(Processwise_energy_distribution!$B$15:$B$68,$B25,Processwise_energy_distribution!H$15:H$69))</f>
        <v>-</v>
      </c>
      <c r="I25" s="418" t="str">
        <f>IFERROR(N25*'Energy &amp; GHG'!$X$18,"-")</f>
        <v>-</v>
      </c>
      <c r="J25" s="415" t="str">
        <f>IFERROR(N25*'Energy &amp; GHG'!$Y$18,"-")</f>
        <v>-</v>
      </c>
      <c r="K25" s="416" t="str">
        <f>IFERROR(N25*'Energy &amp; GHG'!$Z$18,"-")</f>
        <v>-</v>
      </c>
      <c r="L25" s="397" t="str">
        <f>IF(SUMIF(Processwise_energy_distribution!$B$15:$B$68,$B25,Processwise_energy_distribution!L$15:L$69)=0,"-",SUMIF(Processwise_energy_distribution!$B$15:$B$68,$B25,Processwise_energy_distribution!L$15:L$69))</f>
        <v>-</v>
      </c>
      <c r="M25" s="397" t="str">
        <f>IF(SUMIF(Processwise_energy_distribution!$B$15:$B$68,$B25,Processwise_energy_distribution!M$15:M$69)=0,"-",SUMIF(Processwise_energy_distribution!$B$15:$B$68,$B25,Processwise_energy_distribution!M$15:M$69))</f>
        <v>-</v>
      </c>
      <c r="N25" s="417" t="str">
        <f>IF(SUMIF(Processwise_energy_distribution!$B$15:$B$68,$B25,Processwise_energy_distribution!N$15:N$69)=0,"-",SUMIF(Processwise_energy_distribution!$B$15:$B$68,$B25,Processwise_energy_distribution!N$15:N$69))</f>
        <v>-</v>
      </c>
      <c r="O25" s="418" t="str">
        <f>IFERROR(T25*'Energy &amp; GHG'!$X$19,"-")</f>
        <v>-</v>
      </c>
      <c r="P25" s="415" t="str">
        <f>IFERROR(T25*'Energy &amp; GHG'!$Y$19,"-")</f>
        <v>-</v>
      </c>
      <c r="Q25" s="416" t="str">
        <f>IFERROR(T25*'Energy &amp; GHG'!$Z$19,"-")</f>
        <v>-</v>
      </c>
      <c r="R25" s="397" t="str">
        <f>IF(SUMIF(Processwise_energy_distribution!$B$15:$B$68,$B25,Processwise_energy_distribution!R$15:R$69)=0,"-",SUMIF(Processwise_energy_distribution!$B$15:$B$68,$B25,Processwise_energy_distribution!R$15:R$69))</f>
        <v>-</v>
      </c>
      <c r="S25" s="397" t="str">
        <f>IF(SUMIF(Processwise_energy_distribution!$B$15:$B$68,$B25,Processwise_energy_distribution!S$15:S$69)=0,"-",SUMIF(Processwise_energy_distribution!$B$15:$B$68,$B25,Processwise_energy_distribution!S$15:S$69))</f>
        <v>-</v>
      </c>
      <c r="T25" s="417" t="str">
        <f>IF(SUMIF(Processwise_energy_distribution!$B$15:$B$68,$B25,Processwise_energy_distribution!T$15:T$69)=0,"-",SUMIF(Processwise_energy_distribution!$B$15:$B$68,$B25,Processwise_energy_distribution!T$15:T$69))</f>
        <v>-</v>
      </c>
      <c r="U25" s="418" t="str">
        <f>IFERROR(Z25*'Energy &amp; GHG'!$X$20,"-")</f>
        <v>-</v>
      </c>
      <c r="V25" s="415" t="str">
        <f>IFERROR(Z25*'Energy &amp; GHG'!$Y$20,"-")</f>
        <v>-</v>
      </c>
      <c r="W25" s="416" t="str">
        <f>IFERROR(Z25*'Energy &amp; GHG'!$Z$20,"-")</f>
        <v>-</v>
      </c>
      <c r="X25" s="397" t="str">
        <f>IF(SUMIF(Processwise_energy_distribution!$B$15:$B$68,$B25,Processwise_energy_distribution!X$15:X$69)=0,"-",SUMIF(Processwise_energy_distribution!$B$15:$B$68,$B25,Processwise_energy_distribution!X$15:X$69))</f>
        <v>-</v>
      </c>
      <c r="Y25" s="397" t="str">
        <f>IF(SUMIF(Processwise_energy_distribution!$B$15:$B$68,$B25,Processwise_energy_distribution!Y$15:Y$69)=0,"-",SUMIF(Processwise_energy_distribution!$B$15:$B$68,$B25,Processwise_energy_distribution!Y$15:Y$69))</f>
        <v>-</v>
      </c>
      <c r="Z25" s="417" t="str">
        <f>IF(SUMIF(Processwise_energy_distribution!$B$15:$B$68,$B25,Processwise_energy_distribution!Z$15:Z$69)=0,"-",SUMIF(Processwise_energy_distribution!$B$15:$B$68,$B25,Processwise_energy_distribution!Z$15:Z$69))</f>
        <v>-</v>
      </c>
      <c r="AA25" s="418" t="str">
        <f>IFERROR(AF25*'Energy &amp; GHG'!$X$21,"-")</f>
        <v>-</v>
      </c>
      <c r="AB25" s="415" t="str">
        <f>IFERROR(AF25*'Energy &amp; GHG'!$Y$21,"-")</f>
        <v>-</v>
      </c>
      <c r="AC25" s="416" t="str">
        <f>IFERROR(AF25*'Energy &amp; GHG'!$Z$21,"-")</f>
        <v>-</v>
      </c>
      <c r="AD25" s="397" t="str">
        <f>IF(SUMIF(Processwise_energy_distribution!$B$15:$B$68,$B25,Processwise_energy_distribution!AD$15:AD$69)=0,"-",SUMIF(Processwise_energy_distribution!$B$15:$B$68,$B25,Processwise_energy_distribution!AD$15:AD$69))</f>
        <v>-</v>
      </c>
      <c r="AE25" s="397" t="str">
        <f>IF(SUMIF(Processwise_energy_distribution!$B$15:$B$68,$B25,Processwise_energy_distribution!AE$15:AE$69)=0,"-",SUMIF(Processwise_energy_distribution!$B$15:$B$68,$B25,Processwise_energy_distribution!AE$15:AE$69))</f>
        <v>-</v>
      </c>
      <c r="AF25" s="417" t="str">
        <f>IF(SUMIF(Processwise_energy_distribution!$B$15:$B$68,$B25,Processwise_energy_distribution!AF$15:AF$69)=0,"-",SUMIF(Processwise_energy_distribution!$B$15:$B$68,$B25,Processwise_energy_distribution!AF$15:AF$69))</f>
        <v>-</v>
      </c>
      <c r="AG25" s="418" t="str">
        <f>IFERROR(AL25*'Energy &amp; GHG'!$X$22,"-")</f>
        <v>-</v>
      </c>
      <c r="AH25" s="415" t="str">
        <f>IFERROR(AL25*'Energy &amp; GHG'!$Y$22,"-")</f>
        <v>-</v>
      </c>
      <c r="AI25" s="416" t="str">
        <f>IFERROR(AL25*'Energy &amp; GHG'!$Z$22,"-")</f>
        <v>-</v>
      </c>
      <c r="AJ25" s="397" t="str">
        <f>IF(SUMIF(Processwise_energy_distribution!$B$15:$B$68,$B25,Processwise_energy_distribution!AJ$15:AJ$69)=0,"-",SUMIF(Processwise_energy_distribution!$B$15:$B$68,$B25,Processwise_energy_distribution!AJ$15:AJ$69))</f>
        <v>-</v>
      </c>
      <c r="AK25" s="397" t="str">
        <f>IF(SUMIF(Processwise_energy_distribution!$B$15:$B$68,$B25,Processwise_energy_distribution!AK$15:AK$69)=0,"-",SUMIF(Processwise_energy_distribution!$B$15:$B$68,$B25,Processwise_energy_distribution!AK$15:AK$69))</f>
        <v>-</v>
      </c>
      <c r="AL25" s="417" t="str">
        <f>IF(SUMIF(Processwise_energy_distribution!$B$15:$B$68,$B25,Processwise_energy_distribution!AL$15:AL$69)=0,"-",SUMIF(Processwise_energy_distribution!$B$15:$B$68,$B25,Processwise_energy_distribution!AL$15:AL$69))</f>
        <v>-</v>
      </c>
      <c r="AM25" s="418" t="str">
        <f>IFERROR(AR25*'Energy &amp; GHG'!$X$23,"-")</f>
        <v>-</v>
      </c>
      <c r="AN25" s="415" t="str">
        <f>IFERROR(AR25*'Energy &amp; GHG'!$Y$23,"-")</f>
        <v>-</v>
      </c>
      <c r="AO25" s="416" t="str">
        <f>IFERROR(AR25*'Energy &amp; GHG'!$Z$23,"-")</f>
        <v>-</v>
      </c>
      <c r="AP25" s="397" t="str">
        <f>IF(SUMIF(Processwise_energy_distribution!$B$15:$B$68,$B25,Processwise_energy_distribution!AP$15:AP$69)=0,"-",SUMIF(Processwise_energy_distribution!$B$15:$B$68,$B25,Processwise_energy_distribution!AP$15:AP$69))</f>
        <v>-</v>
      </c>
      <c r="AQ25" s="397" t="str">
        <f>IF(SUMIF(Processwise_energy_distribution!$B$15:$B$68,$B25,Processwise_energy_distribution!AQ$15:AQ$69)=0,"-",SUMIF(Processwise_energy_distribution!$B$15:$B$68,$B25,Processwise_energy_distribution!AQ$15:AQ$69))</f>
        <v>-</v>
      </c>
      <c r="AR25" s="417" t="str">
        <f>IF(SUMIF(Processwise_energy_distribution!$B$15:$B$68,$B25,Processwise_energy_distribution!AR$15:AR$69)=0,"-",SUMIF(Processwise_energy_distribution!$B$15:$B$68,$B25,Processwise_energy_distribution!AR$15:AR$69))</f>
        <v>-</v>
      </c>
      <c r="AS25" s="418" t="str">
        <f>IFERROR(AX25*'Energy &amp; GHG'!$X$24,"-")</f>
        <v>-</v>
      </c>
      <c r="AT25" s="415" t="str">
        <f>IFERROR(AX25*'Energy &amp; GHG'!$Y$24,"-")</f>
        <v>-</v>
      </c>
      <c r="AU25" s="416" t="str">
        <f>IFERROR(AX25*'Energy &amp; GHG'!$Z$24,"-")</f>
        <v>-</v>
      </c>
      <c r="AV25" s="397" t="str">
        <f>IF(SUMIF(Processwise_energy_distribution!$B$15:$B$68,$B25,Processwise_energy_distribution!AV$15:AV$69)=0,"-",SUMIF(Processwise_energy_distribution!$B$15:$B$68,$B25,Processwise_energy_distribution!AV$15:AV$69))</f>
        <v>-</v>
      </c>
      <c r="AW25" s="397" t="str">
        <f>IF(SUMIF(Processwise_energy_distribution!$B$15:$B$68,$B25,Processwise_energy_distribution!AW$15:AW$69)=0,"-",SUMIF(Processwise_energy_distribution!$B$15:$B$68,$B25,Processwise_energy_distribution!AW$15:AW$69))</f>
        <v>-</v>
      </c>
      <c r="AX25" s="417" t="str">
        <f>IF(SUMIF(Processwise_energy_distribution!$B$15:$B$68,$B25,Processwise_energy_distribution!AX$15:AX$69)=0,"-",SUMIF(Processwise_energy_distribution!$B$15:$B$68,$B25,Processwise_energy_distribution!AX$15:AX$69))</f>
        <v>-</v>
      </c>
      <c r="AY25" s="418" t="str">
        <f>IFERROR(BD25*'Energy &amp; GHG'!$X$25,"-")</f>
        <v>-</v>
      </c>
      <c r="AZ25" s="415" t="str">
        <f>IFERROR(BD25*'Energy &amp; GHG'!$Y$25,"-")</f>
        <v>-</v>
      </c>
      <c r="BA25" s="416" t="str">
        <f>IFERROR(BD25*'Energy &amp; GHG'!$Z$25,"-")</f>
        <v>-</v>
      </c>
      <c r="BB25" s="397" t="str">
        <f>IF(SUMIF(Processwise_energy_distribution!$B$15:$B$68,$B25,Processwise_energy_distribution!BB$15:BB$69)=0,"-",SUMIF(Processwise_energy_distribution!$B$15:$B$68,$B25,Processwise_energy_distribution!BB$15:BB$69))</f>
        <v>-</v>
      </c>
      <c r="BC25" s="397" t="str">
        <f>IF(SUMIF(Processwise_energy_distribution!$B$15:$B$68,$B25,Processwise_energy_distribution!BC$15:BC$69)=0,"-",SUMIF(Processwise_energy_distribution!$B$15:$B$68,$B25,Processwise_energy_distribution!BC$15:BC$69))</f>
        <v>-</v>
      </c>
      <c r="BD25" s="417" t="str">
        <f>IF(SUMIF(Processwise_energy_distribution!$B$15:$B$68,$B25,Processwise_energy_distribution!BD$15:BD$69)=0,"-",SUMIF(Processwise_energy_distribution!$B$15:$B$68,$B25,Processwise_energy_distribution!BD$15:BD$69))</f>
        <v>-</v>
      </c>
      <c r="BE25" s="418" t="str">
        <f>IFERROR(BJ25*'Energy &amp; GHG'!$X$26,"-")</f>
        <v>-</v>
      </c>
      <c r="BF25" s="415" t="str">
        <f>IFERROR(BJ25*'Energy &amp; GHG'!$Y$26,"-")</f>
        <v>-</v>
      </c>
      <c r="BG25" s="416" t="str">
        <f>IFERROR(BJ25*'Energy &amp; GHG'!$Z$26,"-")</f>
        <v>-</v>
      </c>
      <c r="BH25" s="397" t="str">
        <f>IF(SUMIF(Processwise_energy_distribution!$B$15:$B$68,$B25,Processwise_energy_distribution!BH$15:BH$69)=0,"-",SUMIF(Processwise_energy_distribution!$B$15:$B$68,$B25,Processwise_energy_distribution!BH$15:BH$69))</f>
        <v>-</v>
      </c>
      <c r="BI25" s="397" t="str">
        <f>IF(SUMIF(Processwise_energy_distribution!$B$15:$B$68,$B25,Processwise_energy_distribution!BI$15:BI$69)=0,"-",SUMIF(Processwise_energy_distribution!$B$15:$B$68,$B25,Processwise_energy_distribution!BI$15:BI$69))</f>
        <v>-</v>
      </c>
      <c r="BJ25" s="417" t="str">
        <f>IF(SUMIF(Processwise_energy_distribution!$B$15:$B$68,$B25,Processwise_energy_distribution!BJ$15:BJ$69)=0,"-",SUMIF(Processwise_energy_distribution!$B$15:$B$68,$B25,Processwise_energy_distribution!BJ$15:BJ$69))</f>
        <v>-</v>
      </c>
      <c r="BK25" s="418" t="str">
        <f>IFERROR(BP25*'Energy &amp; GHG'!$X$27,"-")</f>
        <v>-</v>
      </c>
      <c r="BL25" s="415" t="str">
        <f>IFERROR(BP25*'Energy &amp; GHG'!$Y$27,"-")</f>
        <v>-</v>
      </c>
      <c r="BM25" s="416" t="str">
        <f>IFERROR(BP25*'Energy &amp; GHG'!$Z$27,"-")</f>
        <v>-</v>
      </c>
      <c r="BN25" s="397" t="str">
        <f>IF(SUMIF(Processwise_energy_distribution!$B$15:$B$68,$B25,Processwise_energy_distribution!BN$15:BN$69)=0,"-",SUMIF(Processwise_energy_distribution!$B$15:$B$68,$B25,Processwise_energy_distribution!BN$15:BN$69))</f>
        <v>-</v>
      </c>
      <c r="BO25" s="397" t="str">
        <f>IF(SUMIF(Processwise_energy_distribution!$B$15:$B$68,$B25,Processwise_energy_distribution!BO$15:BO$69)=0,"-",SUMIF(Processwise_energy_distribution!$B$15:$B$68,$B25,Processwise_energy_distribution!BO$15:BO$69))</f>
        <v>-</v>
      </c>
      <c r="BP25" s="417" t="str">
        <f>IF(SUMIF(Processwise_energy_distribution!$B$15:$B$68,$B25,Processwise_energy_distribution!BP$15:BP$69)=0,"-",SUMIF(Processwise_energy_distribution!$B$15:$B$68,$B25,Processwise_energy_distribution!BP$15:BP$69))</f>
        <v>-</v>
      </c>
      <c r="BQ25" s="418" t="str">
        <f>IFERROR(BV25*'Energy &amp; GHG'!$X$28,"-")</f>
        <v>-</v>
      </c>
      <c r="BR25" s="415" t="str">
        <f>IFERROR(BV25*'Energy &amp; GHG'!$Y$28,"-")</f>
        <v>-</v>
      </c>
      <c r="BS25" s="416" t="str">
        <f>IFERROR(BV25*'Energy &amp; GHG'!$Z$28,"-")</f>
        <v>-</v>
      </c>
      <c r="BT25" s="397" t="str">
        <f>IF(SUMIF(Processwise_energy_distribution!$B$15:$B$68,$B25,Processwise_energy_distribution!BT$15:BT$69)=0,"-",SUMIF(Processwise_energy_distribution!$B$15:$B$68,$B25,Processwise_energy_distribution!BT$15:BT$69))</f>
        <v>-</v>
      </c>
      <c r="BU25" s="397" t="str">
        <f>IF(SUMIF(Processwise_energy_distribution!$B$15:$B$68,$B25,Processwise_energy_distribution!BU$15:BU$69)=0,"-",SUMIF(Processwise_energy_distribution!$B$15:$B$68,$B25,Processwise_energy_distribution!BU$15:BU$69))</f>
        <v>-</v>
      </c>
      <c r="BV25" s="417" t="str">
        <f>IF(SUMIF(Processwise_energy_distribution!$B$15:$B$68,$B25,Processwise_energy_distribution!BV$15:BV$69)=0,"-",SUMIF(Processwise_energy_distribution!$B$15:$B$68,$B25,Processwise_energy_distribution!BV$15:BV$69))</f>
        <v>-</v>
      </c>
      <c r="BW25" s="418" t="str">
        <f t="shared" ref="BW25:CA25" si="15">IF(SUM(C25,I25,O25,U25,AA25,AG25,AM25,AS25,AY25,BE25,BK25,BQ25)=0,"-",SUM(C25,I25,O25,U25,AA25,AG25,AM25,AS25,AY25,BE25,BK25,BQ25))</f>
        <v>-</v>
      </c>
      <c r="BX25" s="415" t="str">
        <f t="shared" si="15"/>
        <v>-</v>
      </c>
      <c r="BY25" s="416" t="str">
        <f t="shared" si="15"/>
        <v>-</v>
      </c>
      <c r="BZ25" s="420" t="str">
        <f t="shared" si="15"/>
        <v>-</v>
      </c>
      <c r="CA25" s="421" t="str">
        <f t="shared" si="15"/>
        <v>-</v>
      </c>
      <c r="CB25" s="422" t="str">
        <f t="shared" si="1"/>
        <v>-</v>
      </c>
      <c r="CC25" s="423" t="str">
        <f t="shared" si="2"/>
        <v>-</v>
      </c>
      <c r="CD25" s="424" t="str">
        <f t="shared" si="3"/>
        <v>-</v>
      </c>
      <c r="CE25" s="425" t="str">
        <f t="shared" si="4"/>
        <v>-</v>
      </c>
      <c r="CF25" s="426" t="str">
        <f t="shared" si="5"/>
        <v>-</v>
      </c>
      <c r="CG25" s="412"/>
      <c r="CH25" s="412"/>
      <c r="CI25" s="412"/>
      <c r="CJ25" s="412"/>
      <c r="CK25" s="412"/>
    </row>
    <row r="26" spans="1:89" ht="15">
      <c r="A26" s="1070">
        <v>12</v>
      </c>
      <c r="B26" s="1071"/>
      <c r="C26" s="418" t="str">
        <f>IFERROR(H26*'Energy &amp; GHG'!$X$17,"-")</f>
        <v>-</v>
      </c>
      <c r="D26" s="415" t="str">
        <f>IFERROR(H26*'Energy &amp; GHG'!$Y$17,"-")</f>
        <v>-</v>
      </c>
      <c r="E26" s="416" t="str">
        <f>IFERROR(H26*'Energy &amp; GHG'!$Z$17,"-")</f>
        <v>-</v>
      </c>
      <c r="F26" s="397" t="str">
        <f>IF(SUMIF(Processwise_energy_distribution!$B$15:$B$68,$B26,Processwise_energy_distribution!F$15:F$69)=0,"-",SUMIF(Processwise_energy_distribution!$B$15:$B$68,$B26,Processwise_energy_distribution!F$15:F$69))</f>
        <v>-</v>
      </c>
      <c r="G26" s="397" t="str">
        <f>IF(SUMIF(Processwise_energy_distribution!$B$15:$B$68,$B26,Processwise_energy_distribution!G$15:G$69)=0,"-",SUMIF(Processwise_energy_distribution!$B$15:$B$68,$B26,Processwise_energy_distribution!G$15:G$69))</f>
        <v>-</v>
      </c>
      <c r="H26" s="417" t="str">
        <f>IF(SUMIF(Processwise_energy_distribution!$B$15:$B$68,$B26,Processwise_energy_distribution!H$15:H$69)=0,"-",SUMIF(Processwise_energy_distribution!$B$15:$B$68,$B26,Processwise_energy_distribution!H$15:H$69))</f>
        <v>-</v>
      </c>
      <c r="I26" s="418" t="str">
        <f>IFERROR(N26*'Energy &amp; GHG'!$X$18,"-")</f>
        <v>-</v>
      </c>
      <c r="J26" s="415" t="str">
        <f>IFERROR(N26*'Energy &amp; GHG'!$Y$18,"-")</f>
        <v>-</v>
      </c>
      <c r="K26" s="416" t="str">
        <f>IFERROR(N26*'Energy &amp; GHG'!$Z$18,"-")</f>
        <v>-</v>
      </c>
      <c r="L26" s="397" t="str">
        <f>IF(SUMIF(Processwise_energy_distribution!$B$15:$B$68,$B26,Processwise_energy_distribution!L$15:L$69)=0,"-",SUMIF(Processwise_energy_distribution!$B$15:$B$68,$B26,Processwise_energy_distribution!L$15:L$69))</f>
        <v>-</v>
      </c>
      <c r="M26" s="397" t="str">
        <f>IF(SUMIF(Processwise_energy_distribution!$B$15:$B$68,$B26,Processwise_energy_distribution!M$15:M$69)=0,"-",SUMIF(Processwise_energy_distribution!$B$15:$B$68,$B26,Processwise_energy_distribution!M$15:M$69))</f>
        <v>-</v>
      </c>
      <c r="N26" s="417" t="str">
        <f>IF(SUMIF(Processwise_energy_distribution!$B$15:$B$68,$B26,Processwise_energy_distribution!N$15:N$69)=0,"-",SUMIF(Processwise_energy_distribution!$B$15:$B$68,$B26,Processwise_energy_distribution!N$15:N$69))</f>
        <v>-</v>
      </c>
      <c r="O26" s="418" t="str">
        <f>IFERROR(T26*'Energy &amp; GHG'!$X$19,"-")</f>
        <v>-</v>
      </c>
      <c r="P26" s="415" t="str">
        <f>IFERROR(T26*'Energy &amp; GHG'!$Y$19,"-")</f>
        <v>-</v>
      </c>
      <c r="Q26" s="416" t="str">
        <f>IFERROR(T26*'Energy &amp; GHG'!$Z$19,"-")</f>
        <v>-</v>
      </c>
      <c r="R26" s="397" t="str">
        <f>IF(SUMIF(Processwise_energy_distribution!$B$15:$B$68,$B26,Processwise_energy_distribution!R$15:R$69)=0,"-",SUMIF(Processwise_energy_distribution!$B$15:$B$68,$B26,Processwise_energy_distribution!R$15:R$69))</f>
        <v>-</v>
      </c>
      <c r="S26" s="397" t="str">
        <f>IF(SUMIF(Processwise_energy_distribution!$B$15:$B$68,$B26,Processwise_energy_distribution!S$15:S$69)=0,"-",SUMIF(Processwise_energy_distribution!$B$15:$B$68,$B26,Processwise_energy_distribution!S$15:S$69))</f>
        <v>-</v>
      </c>
      <c r="T26" s="417" t="str">
        <f>IF(SUMIF(Processwise_energy_distribution!$B$15:$B$68,$B26,Processwise_energy_distribution!T$15:T$69)=0,"-",SUMIF(Processwise_energy_distribution!$B$15:$B$68,$B26,Processwise_energy_distribution!T$15:T$69))</f>
        <v>-</v>
      </c>
      <c r="U26" s="418" t="str">
        <f>IFERROR(Z26*'Energy &amp; GHG'!$X$20,"-")</f>
        <v>-</v>
      </c>
      <c r="V26" s="415" t="str">
        <f>IFERROR(Z26*'Energy &amp; GHG'!$Y$20,"-")</f>
        <v>-</v>
      </c>
      <c r="W26" s="416" t="str">
        <f>IFERROR(Z26*'Energy &amp; GHG'!$Z$20,"-")</f>
        <v>-</v>
      </c>
      <c r="X26" s="397" t="str">
        <f>IF(SUMIF(Processwise_energy_distribution!$B$15:$B$68,$B26,Processwise_energy_distribution!X$15:X$69)=0,"-",SUMIF(Processwise_energy_distribution!$B$15:$B$68,$B26,Processwise_energy_distribution!X$15:X$69))</f>
        <v>-</v>
      </c>
      <c r="Y26" s="397" t="str">
        <f>IF(SUMIF(Processwise_energy_distribution!$B$15:$B$68,$B26,Processwise_energy_distribution!Y$15:Y$69)=0,"-",SUMIF(Processwise_energy_distribution!$B$15:$B$68,$B26,Processwise_energy_distribution!Y$15:Y$69))</f>
        <v>-</v>
      </c>
      <c r="Z26" s="417" t="str">
        <f>IF(SUMIF(Processwise_energy_distribution!$B$15:$B$68,$B26,Processwise_energy_distribution!Z$15:Z$69)=0,"-",SUMIF(Processwise_energy_distribution!$B$15:$B$68,$B26,Processwise_energy_distribution!Z$15:Z$69))</f>
        <v>-</v>
      </c>
      <c r="AA26" s="418" t="str">
        <f>IFERROR(AF26*'Energy &amp; GHG'!$X$21,"-")</f>
        <v>-</v>
      </c>
      <c r="AB26" s="415" t="str">
        <f>IFERROR(AF26*'Energy &amp; GHG'!$Y$21,"-")</f>
        <v>-</v>
      </c>
      <c r="AC26" s="416" t="str">
        <f>IFERROR(AF26*'Energy &amp; GHG'!$Z$21,"-")</f>
        <v>-</v>
      </c>
      <c r="AD26" s="397" t="str">
        <f>IF(SUMIF(Processwise_energy_distribution!$B$15:$B$68,$B26,Processwise_energy_distribution!AD$15:AD$69)=0,"-",SUMIF(Processwise_energy_distribution!$B$15:$B$68,$B26,Processwise_energy_distribution!AD$15:AD$69))</f>
        <v>-</v>
      </c>
      <c r="AE26" s="397" t="str">
        <f>IF(SUMIF(Processwise_energy_distribution!$B$15:$B$68,$B26,Processwise_energy_distribution!AE$15:AE$69)=0,"-",SUMIF(Processwise_energy_distribution!$B$15:$B$68,$B26,Processwise_energy_distribution!AE$15:AE$69))</f>
        <v>-</v>
      </c>
      <c r="AF26" s="417" t="str">
        <f>IF(SUMIF(Processwise_energy_distribution!$B$15:$B$68,$B26,Processwise_energy_distribution!AF$15:AF$69)=0,"-",SUMIF(Processwise_energy_distribution!$B$15:$B$68,$B26,Processwise_energy_distribution!AF$15:AF$69))</f>
        <v>-</v>
      </c>
      <c r="AG26" s="418" t="str">
        <f>IFERROR(AL26*'Energy &amp; GHG'!$X$22,"-")</f>
        <v>-</v>
      </c>
      <c r="AH26" s="415" t="str">
        <f>IFERROR(AL26*'Energy &amp; GHG'!$Y$22,"-")</f>
        <v>-</v>
      </c>
      <c r="AI26" s="416" t="str">
        <f>IFERROR(AL26*'Energy &amp; GHG'!$Z$22,"-")</f>
        <v>-</v>
      </c>
      <c r="AJ26" s="397" t="str">
        <f>IF(SUMIF(Processwise_energy_distribution!$B$15:$B$68,$B26,Processwise_energy_distribution!AJ$15:AJ$69)=0,"-",SUMIF(Processwise_energy_distribution!$B$15:$B$68,$B26,Processwise_energy_distribution!AJ$15:AJ$69))</f>
        <v>-</v>
      </c>
      <c r="AK26" s="397" t="str">
        <f>IF(SUMIF(Processwise_energy_distribution!$B$15:$B$68,$B26,Processwise_energy_distribution!AK$15:AK$69)=0,"-",SUMIF(Processwise_energy_distribution!$B$15:$B$68,$B26,Processwise_energy_distribution!AK$15:AK$69))</f>
        <v>-</v>
      </c>
      <c r="AL26" s="417" t="str">
        <f>IF(SUMIF(Processwise_energy_distribution!$B$15:$B$68,$B26,Processwise_energy_distribution!AL$15:AL$69)=0,"-",SUMIF(Processwise_energy_distribution!$B$15:$B$68,$B26,Processwise_energy_distribution!AL$15:AL$69))</f>
        <v>-</v>
      </c>
      <c r="AM26" s="418" t="str">
        <f>IFERROR(AR26*'Energy &amp; GHG'!$X$23,"-")</f>
        <v>-</v>
      </c>
      <c r="AN26" s="415" t="str">
        <f>IFERROR(AR26*'Energy &amp; GHG'!$Y$23,"-")</f>
        <v>-</v>
      </c>
      <c r="AO26" s="416" t="str">
        <f>IFERROR(AR26*'Energy &amp; GHG'!$Z$23,"-")</f>
        <v>-</v>
      </c>
      <c r="AP26" s="397" t="str">
        <f>IF(SUMIF(Processwise_energy_distribution!$B$15:$B$68,$B26,Processwise_energy_distribution!AP$15:AP$69)=0,"-",SUMIF(Processwise_energy_distribution!$B$15:$B$68,$B26,Processwise_energy_distribution!AP$15:AP$69))</f>
        <v>-</v>
      </c>
      <c r="AQ26" s="397" t="str">
        <f>IF(SUMIF(Processwise_energy_distribution!$B$15:$B$68,$B26,Processwise_energy_distribution!AQ$15:AQ$69)=0,"-",SUMIF(Processwise_energy_distribution!$B$15:$B$68,$B26,Processwise_energy_distribution!AQ$15:AQ$69))</f>
        <v>-</v>
      </c>
      <c r="AR26" s="417" t="str">
        <f>IF(SUMIF(Processwise_energy_distribution!$B$15:$B$68,$B26,Processwise_energy_distribution!AR$15:AR$69)=0,"-",SUMIF(Processwise_energy_distribution!$B$15:$B$68,$B26,Processwise_energy_distribution!AR$15:AR$69))</f>
        <v>-</v>
      </c>
      <c r="AS26" s="418" t="str">
        <f>IFERROR(AX26*'Energy &amp; GHG'!$X$24,"-")</f>
        <v>-</v>
      </c>
      <c r="AT26" s="415" t="str">
        <f>IFERROR(AX26*'Energy &amp; GHG'!$Y$24,"-")</f>
        <v>-</v>
      </c>
      <c r="AU26" s="416" t="str">
        <f>IFERROR(AX26*'Energy &amp; GHG'!$Z$24,"-")</f>
        <v>-</v>
      </c>
      <c r="AV26" s="397" t="str">
        <f>IF(SUMIF(Processwise_energy_distribution!$B$15:$B$68,$B26,Processwise_energy_distribution!AV$15:AV$69)=0,"-",SUMIF(Processwise_energy_distribution!$B$15:$B$68,$B26,Processwise_energy_distribution!AV$15:AV$69))</f>
        <v>-</v>
      </c>
      <c r="AW26" s="397" t="str">
        <f>IF(SUMIF(Processwise_energy_distribution!$B$15:$B$68,$B26,Processwise_energy_distribution!AW$15:AW$69)=0,"-",SUMIF(Processwise_energy_distribution!$B$15:$B$68,$B26,Processwise_energy_distribution!AW$15:AW$69))</f>
        <v>-</v>
      </c>
      <c r="AX26" s="417" t="str">
        <f>IF(SUMIF(Processwise_energy_distribution!$B$15:$B$68,$B26,Processwise_energy_distribution!AX$15:AX$69)=0,"-",SUMIF(Processwise_energy_distribution!$B$15:$B$68,$B26,Processwise_energy_distribution!AX$15:AX$69))</f>
        <v>-</v>
      </c>
      <c r="AY26" s="418" t="str">
        <f>IFERROR(BD26*'Energy &amp; GHG'!$X$25,"-")</f>
        <v>-</v>
      </c>
      <c r="AZ26" s="415" t="str">
        <f>IFERROR(BD26*'Energy &amp; GHG'!$Y$25,"-")</f>
        <v>-</v>
      </c>
      <c r="BA26" s="416" t="str">
        <f>IFERROR(BD26*'Energy &amp; GHG'!$Z$25,"-")</f>
        <v>-</v>
      </c>
      <c r="BB26" s="397" t="str">
        <f>IF(SUMIF(Processwise_energy_distribution!$B$15:$B$68,$B26,Processwise_energy_distribution!BB$15:BB$69)=0,"-",SUMIF(Processwise_energy_distribution!$B$15:$B$68,$B26,Processwise_energy_distribution!BB$15:BB$69))</f>
        <v>-</v>
      </c>
      <c r="BC26" s="397" t="str">
        <f>IF(SUMIF(Processwise_energy_distribution!$B$15:$B$68,$B26,Processwise_energy_distribution!BC$15:BC$69)=0,"-",SUMIF(Processwise_energy_distribution!$B$15:$B$68,$B26,Processwise_energy_distribution!BC$15:BC$69))</f>
        <v>-</v>
      </c>
      <c r="BD26" s="417" t="str">
        <f>IF(SUMIF(Processwise_energy_distribution!$B$15:$B$68,$B26,Processwise_energy_distribution!BD$15:BD$69)=0,"-",SUMIF(Processwise_energy_distribution!$B$15:$B$68,$B26,Processwise_energy_distribution!BD$15:BD$69))</f>
        <v>-</v>
      </c>
      <c r="BE26" s="418" t="str">
        <f>IFERROR(BJ26*'Energy &amp; GHG'!$X$26,"-")</f>
        <v>-</v>
      </c>
      <c r="BF26" s="415" t="str">
        <f>IFERROR(BJ26*'Energy &amp; GHG'!$Y$26,"-")</f>
        <v>-</v>
      </c>
      <c r="BG26" s="416" t="str">
        <f>IFERROR(BJ26*'Energy &amp; GHG'!$Z$26,"-")</f>
        <v>-</v>
      </c>
      <c r="BH26" s="397" t="str">
        <f>IF(SUMIF(Processwise_energy_distribution!$B$15:$B$68,$B26,Processwise_energy_distribution!BH$15:BH$69)=0,"-",SUMIF(Processwise_energy_distribution!$B$15:$B$68,$B26,Processwise_energy_distribution!BH$15:BH$69))</f>
        <v>-</v>
      </c>
      <c r="BI26" s="397" t="str">
        <f>IF(SUMIF(Processwise_energy_distribution!$B$15:$B$68,$B26,Processwise_energy_distribution!BI$15:BI$69)=0,"-",SUMIF(Processwise_energy_distribution!$B$15:$B$68,$B26,Processwise_energy_distribution!BI$15:BI$69))</f>
        <v>-</v>
      </c>
      <c r="BJ26" s="417" t="str">
        <f>IF(SUMIF(Processwise_energy_distribution!$B$15:$B$68,$B26,Processwise_energy_distribution!BJ$15:BJ$69)=0,"-",SUMIF(Processwise_energy_distribution!$B$15:$B$68,$B26,Processwise_energy_distribution!BJ$15:BJ$69))</f>
        <v>-</v>
      </c>
      <c r="BK26" s="418" t="str">
        <f>IFERROR(BP26*'Energy &amp; GHG'!$X$27,"-")</f>
        <v>-</v>
      </c>
      <c r="BL26" s="415" t="str">
        <f>IFERROR(BP26*'Energy &amp; GHG'!$Y$27,"-")</f>
        <v>-</v>
      </c>
      <c r="BM26" s="416" t="str">
        <f>IFERROR(BP26*'Energy &amp; GHG'!$Z$27,"-")</f>
        <v>-</v>
      </c>
      <c r="BN26" s="397" t="str">
        <f>IF(SUMIF(Processwise_energy_distribution!$B$15:$B$68,$B26,Processwise_energy_distribution!BN$15:BN$69)=0,"-",SUMIF(Processwise_energy_distribution!$B$15:$B$68,$B26,Processwise_energy_distribution!BN$15:BN$69))</f>
        <v>-</v>
      </c>
      <c r="BO26" s="397" t="str">
        <f>IF(SUMIF(Processwise_energy_distribution!$B$15:$B$68,$B26,Processwise_energy_distribution!BO$15:BO$69)=0,"-",SUMIF(Processwise_energy_distribution!$B$15:$B$68,$B26,Processwise_energy_distribution!BO$15:BO$69))</f>
        <v>-</v>
      </c>
      <c r="BP26" s="417" t="str">
        <f>IF(SUMIF(Processwise_energy_distribution!$B$15:$B$68,$B26,Processwise_energy_distribution!BP$15:BP$69)=0,"-",SUMIF(Processwise_energy_distribution!$B$15:$B$68,$B26,Processwise_energy_distribution!BP$15:BP$69))</f>
        <v>-</v>
      </c>
      <c r="BQ26" s="418" t="str">
        <f>IFERROR(BV26*'Energy &amp; GHG'!$X$28,"-")</f>
        <v>-</v>
      </c>
      <c r="BR26" s="415" t="str">
        <f>IFERROR(BV26*'Energy &amp; GHG'!$Y$28,"-")</f>
        <v>-</v>
      </c>
      <c r="BS26" s="416" t="str">
        <f>IFERROR(BV26*'Energy &amp; GHG'!$Z$28,"-")</f>
        <v>-</v>
      </c>
      <c r="BT26" s="397" t="str">
        <f>IF(SUMIF(Processwise_energy_distribution!$B$15:$B$68,$B26,Processwise_energy_distribution!BT$15:BT$69)=0,"-",SUMIF(Processwise_energy_distribution!$B$15:$B$68,$B26,Processwise_energy_distribution!BT$15:BT$69))</f>
        <v>-</v>
      </c>
      <c r="BU26" s="397" t="str">
        <f>IF(SUMIF(Processwise_energy_distribution!$B$15:$B$68,$B26,Processwise_energy_distribution!BU$15:BU$69)=0,"-",SUMIF(Processwise_energy_distribution!$B$15:$B$68,$B26,Processwise_energy_distribution!BU$15:BU$69))</f>
        <v>-</v>
      </c>
      <c r="BV26" s="417" t="str">
        <f>IF(SUMIF(Processwise_energy_distribution!$B$15:$B$68,$B26,Processwise_energy_distribution!BV$15:BV$69)=0,"-",SUMIF(Processwise_energy_distribution!$B$15:$B$68,$B26,Processwise_energy_distribution!BV$15:BV$69))</f>
        <v>-</v>
      </c>
      <c r="BW26" s="418" t="str">
        <f t="shared" ref="BW26:CA26" si="16">IF(SUM(C26,I26,O26,U26,AA26,AG26,AM26,AS26,AY26,BE26,BK26,BQ26)=0,"-",SUM(C26,I26,O26,U26,AA26,AG26,AM26,AS26,AY26,BE26,BK26,BQ26))</f>
        <v>-</v>
      </c>
      <c r="BX26" s="415" t="str">
        <f t="shared" si="16"/>
        <v>-</v>
      </c>
      <c r="BY26" s="416" t="str">
        <f t="shared" si="16"/>
        <v>-</v>
      </c>
      <c r="BZ26" s="420" t="str">
        <f t="shared" si="16"/>
        <v>-</v>
      </c>
      <c r="CA26" s="421" t="str">
        <f t="shared" si="16"/>
        <v>-</v>
      </c>
      <c r="CB26" s="422" t="str">
        <f t="shared" si="1"/>
        <v>-</v>
      </c>
      <c r="CC26" s="423" t="str">
        <f t="shared" si="2"/>
        <v>-</v>
      </c>
      <c r="CD26" s="424" t="str">
        <f t="shared" si="3"/>
        <v>-</v>
      </c>
      <c r="CE26" s="425" t="str">
        <f t="shared" si="4"/>
        <v>-</v>
      </c>
      <c r="CF26" s="426" t="str">
        <f t="shared" si="5"/>
        <v>-</v>
      </c>
      <c r="CG26" s="412"/>
      <c r="CH26" s="412"/>
      <c r="CI26" s="412"/>
      <c r="CJ26" s="412"/>
      <c r="CK26" s="412"/>
    </row>
    <row r="27" spans="1:89" ht="15">
      <c r="A27" s="1066">
        <v>13</v>
      </c>
      <c r="B27" s="1072"/>
      <c r="C27" s="432" t="str">
        <f>IFERROR(H27*'Energy &amp; GHG'!$X$17,"-")</f>
        <v>-</v>
      </c>
      <c r="D27" s="433" t="str">
        <f>IFERROR(H27*'Energy &amp; GHG'!$Y$17,"-")</f>
        <v>-</v>
      </c>
      <c r="E27" s="434" t="str">
        <f>IFERROR(H27*'Energy &amp; GHG'!$Z$17,"-")</f>
        <v>-</v>
      </c>
      <c r="F27" s="435" t="str">
        <f>IF(SUMIF(Processwise_energy_distribution!$B$15:$B$68,$B27,Processwise_energy_distribution!F$15:F$69)=0,"-",SUMIF(Processwise_energy_distribution!$B$15:$B$68,$B27,Processwise_energy_distribution!F$15:F$69))</f>
        <v>-</v>
      </c>
      <c r="G27" s="435" t="str">
        <f>IF(SUMIF(Processwise_energy_distribution!$B$15:$B$68,$B27,Processwise_energy_distribution!G$15:G$69)=0,"-",SUMIF(Processwise_energy_distribution!$B$15:$B$68,$B27,Processwise_energy_distribution!G$15:G$69))</f>
        <v>-</v>
      </c>
      <c r="H27" s="436" t="str">
        <f>IF(SUMIF(Processwise_energy_distribution!$B$15:$B$68,$B27,Processwise_energy_distribution!H$15:H$69)=0,"-",SUMIF(Processwise_energy_distribution!$B$15:$B$68,$B27,Processwise_energy_distribution!H$15:H$69))</f>
        <v>-</v>
      </c>
      <c r="I27" s="432" t="str">
        <f>IFERROR(N27*'Energy &amp; GHG'!$X$18,"-")</f>
        <v>-</v>
      </c>
      <c r="J27" s="433" t="str">
        <f>IFERROR(N27*'Energy &amp; GHG'!$Y$18,"-")</f>
        <v>-</v>
      </c>
      <c r="K27" s="434" t="str">
        <f>IFERROR(N27*'Energy &amp; GHG'!$Z$18,"-")</f>
        <v>-</v>
      </c>
      <c r="L27" s="435" t="str">
        <f>IF(SUMIF(Processwise_energy_distribution!$B$15:$B$68,$B27,Processwise_energy_distribution!L$15:L$69)=0,"-",SUMIF(Processwise_energy_distribution!$B$15:$B$68,$B27,Processwise_energy_distribution!L$15:L$69))</f>
        <v>-</v>
      </c>
      <c r="M27" s="435" t="str">
        <f>IF(SUMIF(Processwise_energy_distribution!$B$15:$B$68,$B27,Processwise_energy_distribution!M$15:M$69)=0,"-",SUMIF(Processwise_energy_distribution!$B$15:$B$68,$B27,Processwise_energy_distribution!M$15:M$69))</f>
        <v>-</v>
      </c>
      <c r="N27" s="436" t="str">
        <f>IF(SUMIF(Processwise_energy_distribution!$B$15:$B$68,$B27,Processwise_energy_distribution!N$15:N$69)=0,"-",SUMIF(Processwise_energy_distribution!$B$15:$B$68,$B27,Processwise_energy_distribution!N$15:N$69))</f>
        <v>-</v>
      </c>
      <c r="O27" s="432" t="str">
        <f>IFERROR(T27*'Energy &amp; GHG'!$X$19,"-")</f>
        <v>-</v>
      </c>
      <c r="P27" s="433" t="str">
        <f>IFERROR(T27*'Energy &amp; GHG'!$Y$19,"-")</f>
        <v>-</v>
      </c>
      <c r="Q27" s="434" t="str">
        <f>IFERROR(T27*'Energy &amp; GHG'!$Z$19,"-")</f>
        <v>-</v>
      </c>
      <c r="R27" s="435" t="str">
        <f>IF(SUMIF(Processwise_energy_distribution!$B$15:$B$68,$B27,Processwise_energy_distribution!R$15:R$69)=0,"-",SUMIF(Processwise_energy_distribution!$B$15:$B$68,$B27,Processwise_energy_distribution!R$15:R$69))</f>
        <v>-</v>
      </c>
      <c r="S27" s="435" t="str">
        <f>IF(SUMIF(Processwise_energy_distribution!$B$15:$B$68,$B27,Processwise_energy_distribution!S$15:S$69)=0,"-",SUMIF(Processwise_energy_distribution!$B$15:$B$68,$B27,Processwise_energy_distribution!S$15:S$69))</f>
        <v>-</v>
      </c>
      <c r="T27" s="436" t="str">
        <f>IF(SUMIF(Processwise_energy_distribution!$B$15:$B$68,$B27,Processwise_energy_distribution!T$15:T$69)=0,"-",SUMIF(Processwise_energy_distribution!$B$15:$B$68,$B27,Processwise_energy_distribution!T$15:T$69))</f>
        <v>-</v>
      </c>
      <c r="U27" s="432" t="str">
        <f>IFERROR(Z27*'Energy &amp; GHG'!$X$20,"-")</f>
        <v>-</v>
      </c>
      <c r="V27" s="433" t="str">
        <f>IFERROR(Z27*'Energy &amp; GHG'!$Y$20,"-")</f>
        <v>-</v>
      </c>
      <c r="W27" s="434" t="str">
        <f>IFERROR(Z27*'Energy &amp; GHG'!$Z$20,"-")</f>
        <v>-</v>
      </c>
      <c r="X27" s="435" t="str">
        <f>IF(SUMIF(Processwise_energy_distribution!$B$15:$B$68,$B27,Processwise_energy_distribution!X$15:X$69)=0,"-",SUMIF(Processwise_energy_distribution!$B$15:$B$68,$B27,Processwise_energy_distribution!X$15:X$69))</f>
        <v>-</v>
      </c>
      <c r="Y27" s="435" t="str">
        <f>IF(SUMIF(Processwise_energy_distribution!$B$15:$B$68,$B27,Processwise_energy_distribution!Y$15:Y$69)=0,"-",SUMIF(Processwise_energy_distribution!$B$15:$B$68,$B27,Processwise_energy_distribution!Y$15:Y$69))</f>
        <v>-</v>
      </c>
      <c r="Z27" s="436" t="str">
        <f>IF(SUMIF(Processwise_energy_distribution!$B$15:$B$68,$B27,Processwise_energy_distribution!Z$15:Z$69)=0,"-",SUMIF(Processwise_energy_distribution!$B$15:$B$68,$B27,Processwise_energy_distribution!Z$15:Z$69))</f>
        <v>-</v>
      </c>
      <c r="AA27" s="432" t="str">
        <f>IFERROR(AF27*'Energy &amp; GHG'!$X$21,"-")</f>
        <v>-</v>
      </c>
      <c r="AB27" s="433" t="str">
        <f>IFERROR(AF27*'Energy &amp; GHG'!$Y$21,"-")</f>
        <v>-</v>
      </c>
      <c r="AC27" s="434" t="str">
        <f>IFERROR(AF27*'Energy &amp; GHG'!$Z$21,"-")</f>
        <v>-</v>
      </c>
      <c r="AD27" s="435" t="str">
        <f>IF(SUMIF(Processwise_energy_distribution!$B$15:$B$68,$B27,Processwise_energy_distribution!AD$15:AD$69)=0,"-",SUMIF(Processwise_energy_distribution!$B$15:$B$68,$B27,Processwise_energy_distribution!AD$15:AD$69))</f>
        <v>-</v>
      </c>
      <c r="AE27" s="435" t="str">
        <f>IF(SUMIF(Processwise_energy_distribution!$B$15:$B$68,$B27,Processwise_energy_distribution!AE$15:AE$69)=0,"-",SUMIF(Processwise_energy_distribution!$B$15:$B$68,$B27,Processwise_energy_distribution!AE$15:AE$69))</f>
        <v>-</v>
      </c>
      <c r="AF27" s="436" t="str">
        <f>IF(SUMIF(Processwise_energy_distribution!$B$15:$B$68,$B27,Processwise_energy_distribution!AF$15:AF$69)=0,"-",SUMIF(Processwise_energy_distribution!$B$15:$B$68,$B27,Processwise_energy_distribution!AF$15:AF$69))</f>
        <v>-</v>
      </c>
      <c r="AG27" s="432" t="str">
        <f>IFERROR(AL27*'Energy &amp; GHG'!$X$22,"-")</f>
        <v>-</v>
      </c>
      <c r="AH27" s="433" t="str">
        <f>IFERROR(AL27*'Energy &amp; GHG'!$Y$22,"-")</f>
        <v>-</v>
      </c>
      <c r="AI27" s="434" t="str">
        <f>IFERROR(AL27*'Energy &amp; GHG'!$Z$22,"-")</f>
        <v>-</v>
      </c>
      <c r="AJ27" s="435" t="str">
        <f>IF(SUMIF(Processwise_energy_distribution!$B$15:$B$68,$B27,Processwise_energy_distribution!AJ$15:AJ$69)=0,"-",SUMIF(Processwise_energy_distribution!$B$15:$B$68,$B27,Processwise_energy_distribution!AJ$15:AJ$69))</f>
        <v>-</v>
      </c>
      <c r="AK27" s="435" t="str">
        <f>IF(SUMIF(Processwise_energy_distribution!$B$15:$B$68,$B27,Processwise_energy_distribution!AK$15:AK$69)=0,"-",SUMIF(Processwise_energy_distribution!$B$15:$B$68,$B27,Processwise_energy_distribution!AK$15:AK$69))</f>
        <v>-</v>
      </c>
      <c r="AL27" s="436" t="str">
        <f>IF(SUMIF(Processwise_energy_distribution!$B$15:$B$68,$B27,Processwise_energy_distribution!AL$15:AL$69)=0,"-",SUMIF(Processwise_energy_distribution!$B$15:$B$68,$B27,Processwise_energy_distribution!AL$15:AL$69))</f>
        <v>-</v>
      </c>
      <c r="AM27" s="432" t="str">
        <f>IFERROR(AR27*'Energy &amp; GHG'!$X$23,"-")</f>
        <v>-</v>
      </c>
      <c r="AN27" s="433" t="str">
        <f>IFERROR(AR27*'Energy &amp; GHG'!$Y$23,"-")</f>
        <v>-</v>
      </c>
      <c r="AO27" s="434" t="str">
        <f>IFERROR(AR27*'Energy &amp; GHG'!$Z$23,"-")</f>
        <v>-</v>
      </c>
      <c r="AP27" s="435" t="str">
        <f>IF(SUMIF(Processwise_energy_distribution!$B$15:$B$68,$B27,Processwise_energy_distribution!AP$15:AP$69)=0,"-",SUMIF(Processwise_energy_distribution!$B$15:$B$68,$B27,Processwise_energy_distribution!AP$15:AP$69))</f>
        <v>-</v>
      </c>
      <c r="AQ27" s="435" t="str">
        <f>IF(SUMIF(Processwise_energy_distribution!$B$15:$B$68,$B27,Processwise_energy_distribution!AQ$15:AQ$69)=0,"-",SUMIF(Processwise_energy_distribution!$B$15:$B$68,$B27,Processwise_energy_distribution!AQ$15:AQ$69))</f>
        <v>-</v>
      </c>
      <c r="AR27" s="436" t="str">
        <f>IF(SUMIF(Processwise_energy_distribution!$B$15:$B$68,$B27,Processwise_energy_distribution!AR$15:AR$69)=0,"-",SUMIF(Processwise_energy_distribution!$B$15:$B$68,$B27,Processwise_energy_distribution!AR$15:AR$69))</f>
        <v>-</v>
      </c>
      <c r="AS27" s="432" t="str">
        <f>IFERROR(AX27*'Energy &amp; GHG'!$X$24,"-")</f>
        <v>-</v>
      </c>
      <c r="AT27" s="433" t="str">
        <f>IFERROR(AX27*'Energy &amp; GHG'!$Y$24,"-")</f>
        <v>-</v>
      </c>
      <c r="AU27" s="434" t="str">
        <f>IFERROR(AX27*'Energy &amp; GHG'!$Z$24,"-")</f>
        <v>-</v>
      </c>
      <c r="AV27" s="435" t="str">
        <f>IF(SUMIF(Processwise_energy_distribution!$B$15:$B$68,$B27,Processwise_energy_distribution!AV$15:AV$69)=0,"-",SUMIF(Processwise_energy_distribution!$B$15:$B$68,$B27,Processwise_energy_distribution!AV$15:AV$69))</f>
        <v>-</v>
      </c>
      <c r="AW27" s="435" t="str">
        <f>IF(SUMIF(Processwise_energy_distribution!$B$15:$B$68,$B27,Processwise_energy_distribution!AW$15:AW$69)=0,"-",SUMIF(Processwise_energy_distribution!$B$15:$B$68,$B27,Processwise_energy_distribution!AW$15:AW$69))</f>
        <v>-</v>
      </c>
      <c r="AX27" s="436" t="str">
        <f>IF(SUMIF(Processwise_energy_distribution!$B$15:$B$68,$B27,Processwise_energy_distribution!AX$15:AX$69)=0,"-",SUMIF(Processwise_energy_distribution!$B$15:$B$68,$B27,Processwise_energy_distribution!AX$15:AX$69))</f>
        <v>-</v>
      </c>
      <c r="AY27" s="432" t="str">
        <f>IFERROR(BD27*'Energy &amp; GHG'!$X$25,"-")</f>
        <v>-</v>
      </c>
      <c r="AZ27" s="433" t="str">
        <f>IFERROR(BD27*'Energy &amp; GHG'!$Y$25,"-")</f>
        <v>-</v>
      </c>
      <c r="BA27" s="434" t="str">
        <f>IFERROR(BD27*'Energy &amp; GHG'!$Z$25,"-")</f>
        <v>-</v>
      </c>
      <c r="BB27" s="435" t="str">
        <f>IF(SUMIF(Processwise_energy_distribution!$B$15:$B$68,$B27,Processwise_energy_distribution!BB$15:BB$69)=0,"-",SUMIF(Processwise_energy_distribution!$B$15:$B$68,$B27,Processwise_energy_distribution!BB$15:BB$69))</f>
        <v>-</v>
      </c>
      <c r="BC27" s="435" t="str">
        <f>IF(SUMIF(Processwise_energy_distribution!$B$15:$B$68,$B27,Processwise_energy_distribution!BC$15:BC$69)=0,"-",SUMIF(Processwise_energy_distribution!$B$15:$B$68,$B27,Processwise_energy_distribution!BC$15:BC$69))</f>
        <v>-</v>
      </c>
      <c r="BD27" s="436" t="str">
        <f>IF(SUMIF(Processwise_energy_distribution!$B$15:$B$68,$B27,Processwise_energy_distribution!BD$15:BD$69)=0,"-",SUMIF(Processwise_energy_distribution!$B$15:$B$68,$B27,Processwise_energy_distribution!BD$15:BD$69))</f>
        <v>-</v>
      </c>
      <c r="BE27" s="432" t="str">
        <f>IFERROR(BJ27*'Energy &amp; GHG'!$X$26,"-")</f>
        <v>-</v>
      </c>
      <c r="BF27" s="433" t="str">
        <f>IFERROR(BJ27*'Energy &amp; GHG'!$Y$26,"-")</f>
        <v>-</v>
      </c>
      <c r="BG27" s="434" t="str">
        <f>IFERROR(BJ27*'Energy &amp; GHG'!$Z$26,"-")</f>
        <v>-</v>
      </c>
      <c r="BH27" s="435" t="str">
        <f>IF(SUMIF(Processwise_energy_distribution!$B$15:$B$68,$B27,Processwise_energy_distribution!BH$15:BH$69)=0,"-",SUMIF(Processwise_energy_distribution!$B$15:$B$68,$B27,Processwise_energy_distribution!BH$15:BH$69))</f>
        <v>-</v>
      </c>
      <c r="BI27" s="435" t="str">
        <f>IF(SUMIF(Processwise_energy_distribution!$B$15:$B$68,$B27,Processwise_energy_distribution!BI$15:BI$69)=0,"-",SUMIF(Processwise_energy_distribution!$B$15:$B$68,$B27,Processwise_energy_distribution!BI$15:BI$69))</f>
        <v>-</v>
      </c>
      <c r="BJ27" s="436" t="str">
        <f>IF(SUMIF(Processwise_energy_distribution!$B$15:$B$68,$B27,Processwise_energy_distribution!BJ$15:BJ$69)=0,"-",SUMIF(Processwise_energy_distribution!$B$15:$B$68,$B27,Processwise_energy_distribution!BJ$15:BJ$69))</f>
        <v>-</v>
      </c>
      <c r="BK27" s="432" t="str">
        <f>IFERROR(BP27*'Energy &amp; GHG'!$X$27,"-")</f>
        <v>-</v>
      </c>
      <c r="BL27" s="433" t="str">
        <f>IFERROR(BP27*'Energy &amp; GHG'!$Y$27,"-")</f>
        <v>-</v>
      </c>
      <c r="BM27" s="434" t="str">
        <f>IFERROR(BP27*'Energy &amp; GHG'!$Z$27,"-")</f>
        <v>-</v>
      </c>
      <c r="BN27" s="435" t="str">
        <f>IF(SUMIF(Processwise_energy_distribution!$B$15:$B$68,$B27,Processwise_energy_distribution!BN$15:BN$69)=0,"-",SUMIF(Processwise_energy_distribution!$B$15:$B$68,$B27,Processwise_energy_distribution!BN$15:BN$69))</f>
        <v>-</v>
      </c>
      <c r="BO27" s="435" t="str">
        <f>IF(SUMIF(Processwise_energy_distribution!$B$15:$B$68,$B27,Processwise_energy_distribution!BO$15:BO$69)=0,"-",SUMIF(Processwise_energy_distribution!$B$15:$B$68,$B27,Processwise_energy_distribution!BO$15:BO$69))</f>
        <v>-</v>
      </c>
      <c r="BP27" s="436" t="str">
        <f>IF(SUMIF(Processwise_energy_distribution!$B$15:$B$68,$B27,Processwise_energy_distribution!BP$15:BP$69)=0,"-",SUMIF(Processwise_energy_distribution!$B$15:$B$68,$B27,Processwise_energy_distribution!BP$15:BP$69))</f>
        <v>-</v>
      </c>
      <c r="BQ27" s="432" t="str">
        <f>IFERROR(BV27*'Energy &amp; GHG'!$X$28,"-")</f>
        <v>-</v>
      </c>
      <c r="BR27" s="433" t="str">
        <f>IFERROR(BV27*'Energy &amp; GHG'!$Y$28,"-")</f>
        <v>-</v>
      </c>
      <c r="BS27" s="434" t="str">
        <f>IFERROR(BV27*'Energy &amp; GHG'!$Z$28,"-")</f>
        <v>-</v>
      </c>
      <c r="BT27" s="435" t="str">
        <f>IF(SUMIF(Processwise_energy_distribution!$B$15:$B$68,$B27,Processwise_energy_distribution!BT$15:BT$69)=0,"-",SUMIF(Processwise_energy_distribution!$B$15:$B$68,$B27,Processwise_energy_distribution!BT$15:BT$69))</f>
        <v>-</v>
      </c>
      <c r="BU27" s="435" t="str">
        <f>IF(SUMIF(Processwise_energy_distribution!$B$15:$B$68,$B27,Processwise_energy_distribution!BU$15:BU$69)=0,"-",SUMIF(Processwise_energy_distribution!$B$15:$B$68,$B27,Processwise_energy_distribution!BU$15:BU$69))</f>
        <v>-</v>
      </c>
      <c r="BV27" s="436" t="str">
        <f>IF(SUMIF(Processwise_energy_distribution!$B$15:$B$68,$B27,Processwise_energy_distribution!BV$15:BV$69)=0,"-",SUMIF(Processwise_energy_distribution!$B$15:$B$68,$B27,Processwise_energy_distribution!BV$15:BV$69))</f>
        <v>-</v>
      </c>
      <c r="BW27" s="438" t="str">
        <f t="shared" ref="BW27:CA27" si="17">IF(SUM(C27,I27,O27,U27,AA27,AG27,AM27,AS27,AY27,BE27,BK27,BQ27)=0,"-",SUM(C27,I27,O27,U27,AA27,AG27,AM27,AS27,AY27,BE27,BK27,BQ27))</f>
        <v>-</v>
      </c>
      <c r="BX27" s="433" t="str">
        <f t="shared" si="17"/>
        <v>-</v>
      </c>
      <c r="BY27" s="434" t="str">
        <f t="shared" si="17"/>
        <v>-</v>
      </c>
      <c r="BZ27" s="439" t="str">
        <f t="shared" si="17"/>
        <v>-</v>
      </c>
      <c r="CA27" s="440" t="str">
        <f t="shared" si="17"/>
        <v>-</v>
      </c>
      <c r="CB27" s="441" t="str">
        <f t="shared" si="1"/>
        <v>-</v>
      </c>
      <c r="CC27" s="442" t="str">
        <f t="shared" si="2"/>
        <v>-</v>
      </c>
      <c r="CD27" s="443" t="str">
        <f t="shared" si="3"/>
        <v>-</v>
      </c>
      <c r="CE27" s="444" t="str">
        <f t="shared" si="4"/>
        <v>-</v>
      </c>
      <c r="CF27" s="445" t="str">
        <f t="shared" si="5"/>
        <v>-</v>
      </c>
      <c r="CG27" s="412"/>
      <c r="CH27" s="412"/>
      <c r="CI27" s="412"/>
      <c r="CJ27" s="412"/>
      <c r="CK27" s="412"/>
    </row>
    <row r="28" spans="1:89" ht="15">
      <c r="A28" s="1070">
        <v>14</v>
      </c>
      <c r="B28" s="1072"/>
      <c r="C28" s="432" t="str">
        <f>IFERROR(H28*'Energy &amp; GHG'!$X$17,"-")</f>
        <v>-</v>
      </c>
      <c r="D28" s="433" t="str">
        <f>IFERROR(H28*'Energy &amp; GHG'!$Y$17,"-")</f>
        <v>-</v>
      </c>
      <c r="E28" s="434" t="str">
        <f>IFERROR(H28*'Energy &amp; GHG'!$Z$17,"-")</f>
        <v>-</v>
      </c>
      <c r="F28" s="435" t="str">
        <f>IF(SUMIF(Processwise_energy_distribution!$B$15:$B$68,$B28,Processwise_energy_distribution!F$15:F$69)=0,"-",SUMIF(Processwise_energy_distribution!$B$15:$B$68,$B28,Processwise_energy_distribution!F$15:F$69))</f>
        <v>-</v>
      </c>
      <c r="G28" s="435" t="str">
        <f>IF(SUMIF(Processwise_energy_distribution!$B$15:$B$68,$B28,Processwise_energy_distribution!G$15:G$69)=0,"-",SUMIF(Processwise_energy_distribution!$B$15:$B$68,$B28,Processwise_energy_distribution!G$15:G$69))</f>
        <v>-</v>
      </c>
      <c r="H28" s="436" t="str">
        <f>IF(SUMIF(Processwise_energy_distribution!$B$15:$B$68,$B28,Processwise_energy_distribution!H$15:H$69)=0,"-",SUMIF(Processwise_energy_distribution!$B$15:$B$68,$B28,Processwise_energy_distribution!H$15:H$69))</f>
        <v>-</v>
      </c>
      <c r="I28" s="432" t="str">
        <f>IFERROR(N28*'Energy &amp; GHG'!$X$18,"-")</f>
        <v>-</v>
      </c>
      <c r="J28" s="433" t="str">
        <f>IFERROR(N28*'Energy &amp; GHG'!$Y$18,"-")</f>
        <v>-</v>
      </c>
      <c r="K28" s="434" t="str">
        <f>IFERROR(N28*'Energy &amp; GHG'!$Z$18,"-")</f>
        <v>-</v>
      </c>
      <c r="L28" s="435" t="str">
        <f>IF(SUMIF(Processwise_energy_distribution!$B$15:$B$68,$B28,Processwise_energy_distribution!L$15:L$69)=0,"-",SUMIF(Processwise_energy_distribution!$B$15:$B$68,$B28,Processwise_energy_distribution!L$15:L$69))</f>
        <v>-</v>
      </c>
      <c r="M28" s="435" t="str">
        <f>IF(SUMIF(Processwise_energy_distribution!$B$15:$B$68,$B28,Processwise_energy_distribution!M$15:M$69)=0,"-",SUMIF(Processwise_energy_distribution!$B$15:$B$68,$B28,Processwise_energy_distribution!M$15:M$69))</f>
        <v>-</v>
      </c>
      <c r="N28" s="436" t="str">
        <f>IF(SUMIF(Processwise_energy_distribution!$B$15:$B$68,$B28,Processwise_energy_distribution!N$15:N$69)=0,"-",SUMIF(Processwise_energy_distribution!$B$15:$B$68,$B28,Processwise_energy_distribution!N$15:N$69))</f>
        <v>-</v>
      </c>
      <c r="O28" s="432" t="str">
        <f>IFERROR(T28*'Energy &amp; GHG'!$X$19,"-")</f>
        <v>-</v>
      </c>
      <c r="P28" s="433" t="str">
        <f>IFERROR(T28*'Energy &amp; GHG'!$Y$19,"-")</f>
        <v>-</v>
      </c>
      <c r="Q28" s="434" t="str">
        <f>IFERROR(T28*'Energy &amp; GHG'!$Z$19,"-")</f>
        <v>-</v>
      </c>
      <c r="R28" s="435" t="str">
        <f>IF(SUMIF(Processwise_energy_distribution!$B$15:$B$68,$B28,Processwise_energy_distribution!R$15:R$69)=0,"-",SUMIF(Processwise_energy_distribution!$B$15:$B$68,$B28,Processwise_energy_distribution!R$15:R$69))</f>
        <v>-</v>
      </c>
      <c r="S28" s="435" t="str">
        <f>IF(SUMIF(Processwise_energy_distribution!$B$15:$B$68,$B28,Processwise_energy_distribution!S$15:S$69)=0,"-",SUMIF(Processwise_energy_distribution!$B$15:$B$68,$B28,Processwise_energy_distribution!S$15:S$69))</f>
        <v>-</v>
      </c>
      <c r="T28" s="436" t="str">
        <f>IF(SUMIF(Processwise_energy_distribution!$B$15:$B$68,$B28,Processwise_energy_distribution!T$15:T$69)=0,"-",SUMIF(Processwise_energy_distribution!$B$15:$B$68,$B28,Processwise_energy_distribution!T$15:T$69))</f>
        <v>-</v>
      </c>
      <c r="U28" s="432" t="str">
        <f>IFERROR(Z28*'Energy &amp; GHG'!$X$20,"-")</f>
        <v>-</v>
      </c>
      <c r="V28" s="433" t="str">
        <f>IFERROR(Z28*'Energy &amp; GHG'!$Y$20,"-")</f>
        <v>-</v>
      </c>
      <c r="W28" s="434" t="str">
        <f>IFERROR(Z28*'Energy &amp; GHG'!$Z$20,"-")</f>
        <v>-</v>
      </c>
      <c r="X28" s="435" t="str">
        <f>IF(SUMIF(Processwise_energy_distribution!$B$15:$B$68,$B28,Processwise_energy_distribution!X$15:X$69)=0,"-",SUMIF(Processwise_energy_distribution!$B$15:$B$68,$B28,Processwise_energy_distribution!X$15:X$69))</f>
        <v>-</v>
      </c>
      <c r="Y28" s="435" t="str">
        <f>IF(SUMIF(Processwise_energy_distribution!$B$15:$B$68,$B28,Processwise_energy_distribution!Y$15:Y$69)=0,"-",SUMIF(Processwise_energy_distribution!$B$15:$B$68,$B28,Processwise_energy_distribution!Y$15:Y$69))</f>
        <v>-</v>
      </c>
      <c r="Z28" s="436" t="str">
        <f>IF(SUMIF(Processwise_energy_distribution!$B$15:$B$68,$B28,Processwise_energy_distribution!Z$15:Z$69)=0,"-",SUMIF(Processwise_energy_distribution!$B$15:$B$68,$B28,Processwise_energy_distribution!Z$15:Z$69))</f>
        <v>-</v>
      </c>
      <c r="AA28" s="432" t="str">
        <f>IFERROR(AF28*'Energy &amp; GHG'!$X$21,"-")</f>
        <v>-</v>
      </c>
      <c r="AB28" s="433" t="str">
        <f>IFERROR(AF28*'Energy &amp; GHG'!$Y$21,"-")</f>
        <v>-</v>
      </c>
      <c r="AC28" s="434" t="str">
        <f>IFERROR(AF28*'Energy &amp; GHG'!$Z$21,"-")</f>
        <v>-</v>
      </c>
      <c r="AD28" s="435" t="str">
        <f>IF(SUMIF(Processwise_energy_distribution!$B$15:$B$68,$B28,Processwise_energy_distribution!AD$15:AD$69)=0,"-",SUMIF(Processwise_energy_distribution!$B$15:$B$68,$B28,Processwise_energy_distribution!AD$15:AD$69))</f>
        <v>-</v>
      </c>
      <c r="AE28" s="435" t="str">
        <f>IF(SUMIF(Processwise_energy_distribution!$B$15:$B$68,$B28,Processwise_energy_distribution!AE$15:AE$69)=0,"-",SUMIF(Processwise_energy_distribution!$B$15:$B$68,$B28,Processwise_energy_distribution!AE$15:AE$69))</f>
        <v>-</v>
      </c>
      <c r="AF28" s="436" t="str">
        <f>IF(SUMIF(Processwise_energy_distribution!$B$15:$B$68,$B28,Processwise_energy_distribution!AF$15:AF$69)=0,"-",SUMIF(Processwise_energy_distribution!$B$15:$B$68,$B28,Processwise_energy_distribution!AF$15:AF$69))</f>
        <v>-</v>
      </c>
      <c r="AG28" s="432" t="str">
        <f>IFERROR(AL28*'Energy &amp; GHG'!$X$22,"-")</f>
        <v>-</v>
      </c>
      <c r="AH28" s="433" t="str">
        <f>IFERROR(AL28*'Energy &amp; GHG'!$Y$22,"-")</f>
        <v>-</v>
      </c>
      <c r="AI28" s="434" t="str">
        <f>IFERROR(AL28*'Energy &amp; GHG'!$Z$22,"-")</f>
        <v>-</v>
      </c>
      <c r="AJ28" s="435" t="str">
        <f>IF(SUMIF(Processwise_energy_distribution!$B$15:$B$68,$B28,Processwise_energy_distribution!AJ$15:AJ$69)=0,"-",SUMIF(Processwise_energy_distribution!$B$15:$B$68,$B28,Processwise_energy_distribution!AJ$15:AJ$69))</f>
        <v>-</v>
      </c>
      <c r="AK28" s="435" t="str">
        <f>IF(SUMIF(Processwise_energy_distribution!$B$15:$B$68,$B28,Processwise_energy_distribution!AK$15:AK$69)=0,"-",SUMIF(Processwise_energy_distribution!$B$15:$B$68,$B28,Processwise_energy_distribution!AK$15:AK$69))</f>
        <v>-</v>
      </c>
      <c r="AL28" s="436" t="str">
        <f>IF(SUMIF(Processwise_energy_distribution!$B$15:$B$68,$B28,Processwise_energy_distribution!AL$15:AL$69)=0,"-",SUMIF(Processwise_energy_distribution!$B$15:$B$68,$B28,Processwise_energy_distribution!AL$15:AL$69))</f>
        <v>-</v>
      </c>
      <c r="AM28" s="432" t="str">
        <f>IFERROR(AR28*'Energy &amp; GHG'!$X$23,"-")</f>
        <v>-</v>
      </c>
      <c r="AN28" s="433" t="str">
        <f>IFERROR(AR28*'Energy &amp; GHG'!$Y$23,"-")</f>
        <v>-</v>
      </c>
      <c r="AO28" s="434" t="str">
        <f>IFERROR(AR28*'Energy &amp; GHG'!$Z$23,"-")</f>
        <v>-</v>
      </c>
      <c r="AP28" s="435" t="str">
        <f>IF(SUMIF(Processwise_energy_distribution!$B$15:$B$68,$B28,Processwise_energy_distribution!AP$15:AP$69)=0,"-",SUMIF(Processwise_energy_distribution!$B$15:$B$68,$B28,Processwise_energy_distribution!AP$15:AP$69))</f>
        <v>-</v>
      </c>
      <c r="AQ28" s="435" t="str">
        <f>IF(SUMIF(Processwise_energy_distribution!$B$15:$B$68,$B28,Processwise_energy_distribution!AQ$15:AQ$69)=0,"-",SUMIF(Processwise_energy_distribution!$B$15:$B$68,$B28,Processwise_energy_distribution!AQ$15:AQ$69))</f>
        <v>-</v>
      </c>
      <c r="AR28" s="436" t="str">
        <f>IF(SUMIF(Processwise_energy_distribution!$B$15:$B$68,$B28,Processwise_energy_distribution!AR$15:AR$69)=0,"-",SUMIF(Processwise_energy_distribution!$B$15:$B$68,$B28,Processwise_energy_distribution!AR$15:AR$69))</f>
        <v>-</v>
      </c>
      <c r="AS28" s="432" t="str">
        <f>IFERROR(AX28*'Energy &amp; GHG'!$X$24,"-")</f>
        <v>-</v>
      </c>
      <c r="AT28" s="433" t="str">
        <f>IFERROR(AX28*'Energy &amp; GHG'!$Y$24,"-")</f>
        <v>-</v>
      </c>
      <c r="AU28" s="434" t="str">
        <f>IFERROR(AX28*'Energy &amp; GHG'!$Z$24,"-")</f>
        <v>-</v>
      </c>
      <c r="AV28" s="435" t="str">
        <f>IF(SUMIF(Processwise_energy_distribution!$B$15:$B$68,$B28,Processwise_energy_distribution!AV$15:AV$69)=0,"-",SUMIF(Processwise_energy_distribution!$B$15:$B$68,$B28,Processwise_energy_distribution!AV$15:AV$69))</f>
        <v>-</v>
      </c>
      <c r="AW28" s="435" t="str">
        <f>IF(SUMIF(Processwise_energy_distribution!$B$15:$B$68,$B28,Processwise_energy_distribution!AW$15:AW$69)=0,"-",SUMIF(Processwise_energy_distribution!$B$15:$B$68,$B28,Processwise_energy_distribution!AW$15:AW$69))</f>
        <v>-</v>
      </c>
      <c r="AX28" s="436" t="str">
        <f>IF(SUMIF(Processwise_energy_distribution!$B$15:$B$68,$B28,Processwise_energy_distribution!AX$15:AX$69)=0,"-",SUMIF(Processwise_energy_distribution!$B$15:$B$68,$B28,Processwise_energy_distribution!AX$15:AX$69))</f>
        <v>-</v>
      </c>
      <c r="AY28" s="432" t="str">
        <f>IFERROR(BD28*'Energy &amp; GHG'!$X$25,"-")</f>
        <v>-</v>
      </c>
      <c r="AZ28" s="433" t="str">
        <f>IFERROR(BD28*'Energy &amp; GHG'!$Y$25,"-")</f>
        <v>-</v>
      </c>
      <c r="BA28" s="434" t="str">
        <f>IFERROR(BD28*'Energy &amp; GHG'!$Z$25,"-")</f>
        <v>-</v>
      </c>
      <c r="BB28" s="435" t="str">
        <f>IF(SUMIF(Processwise_energy_distribution!$B$15:$B$68,$B28,Processwise_energy_distribution!BB$15:BB$69)=0,"-",SUMIF(Processwise_energy_distribution!$B$15:$B$68,$B28,Processwise_energy_distribution!BB$15:BB$69))</f>
        <v>-</v>
      </c>
      <c r="BC28" s="435" t="str">
        <f>IF(SUMIF(Processwise_energy_distribution!$B$15:$B$68,$B28,Processwise_energy_distribution!BC$15:BC$69)=0,"-",SUMIF(Processwise_energy_distribution!$B$15:$B$68,$B28,Processwise_energy_distribution!BC$15:BC$69))</f>
        <v>-</v>
      </c>
      <c r="BD28" s="436" t="str">
        <f>IF(SUMIF(Processwise_energy_distribution!$B$15:$B$68,$B28,Processwise_energy_distribution!BD$15:BD$69)=0,"-",SUMIF(Processwise_energy_distribution!$B$15:$B$68,$B28,Processwise_energy_distribution!BD$15:BD$69))</f>
        <v>-</v>
      </c>
      <c r="BE28" s="432" t="str">
        <f>IFERROR(BJ28*'Energy &amp; GHG'!$X$26,"-")</f>
        <v>-</v>
      </c>
      <c r="BF28" s="433" t="str">
        <f>IFERROR(BJ28*'Energy &amp; GHG'!$Y$26,"-")</f>
        <v>-</v>
      </c>
      <c r="BG28" s="434" t="str">
        <f>IFERROR(BJ28*'Energy &amp; GHG'!$Z$26,"-")</f>
        <v>-</v>
      </c>
      <c r="BH28" s="435" t="str">
        <f>IF(SUMIF(Processwise_energy_distribution!$B$15:$B$68,$B28,Processwise_energy_distribution!BH$15:BH$69)=0,"-",SUMIF(Processwise_energy_distribution!$B$15:$B$68,$B28,Processwise_energy_distribution!BH$15:BH$69))</f>
        <v>-</v>
      </c>
      <c r="BI28" s="435" t="str">
        <f>IF(SUMIF(Processwise_energy_distribution!$B$15:$B$68,$B28,Processwise_energy_distribution!BI$15:BI$69)=0,"-",SUMIF(Processwise_energy_distribution!$B$15:$B$68,$B28,Processwise_energy_distribution!BI$15:BI$69))</f>
        <v>-</v>
      </c>
      <c r="BJ28" s="436" t="str">
        <f>IF(SUMIF(Processwise_energy_distribution!$B$15:$B$68,$B28,Processwise_energy_distribution!BJ$15:BJ$69)=0,"-",SUMIF(Processwise_energy_distribution!$B$15:$B$68,$B28,Processwise_energy_distribution!BJ$15:BJ$69))</f>
        <v>-</v>
      </c>
      <c r="BK28" s="432" t="str">
        <f>IFERROR(BP28*'Energy &amp; GHG'!$X$27,"-")</f>
        <v>-</v>
      </c>
      <c r="BL28" s="433" t="str">
        <f>IFERROR(BP28*'Energy &amp; GHG'!$Y$27,"-")</f>
        <v>-</v>
      </c>
      <c r="BM28" s="434" t="str">
        <f>IFERROR(BP28*'Energy &amp; GHG'!$Z$27,"-")</f>
        <v>-</v>
      </c>
      <c r="BN28" s="435" t="str">
        <f>IF(SUMIF(Processwise_energy_distribution!$B$15:$B$68,$B28,Processwise_energy_distribution!BN$15:BN$69)=0,"-",SUMIF(Processwise_energy_distribution!$B$15:$B$68,$B28,Processwise_energy_distribution!BN$15:BN$69))</f>
        <v>-</v>
      </c>
      <c r="BO28" s="435" t="str">
        <f>IF(SUMIF(Processwise_energy_distribution!$B$15:$B$68,$B28,Processwise_energy_distribution!BO$15:BO$69)=0,"-",SUMIF(Processwise_energy_distribution!$B$15:$B$68,$B28,Processwise_energy_distribution!BO$15:BO$69))</f>
        <v>-</v>
      </c>
      <c r="BP28" s="436" t="str">
        <f>IF(SUMIF(Processwise_energy_distribution!$B$15:$B$68,$B28,Processwise_energy_distribution!BP$15:BP$69)=0,"-",SUMIF(Processwise_energy_distribution!$B$15:$B$68,$B28,Processwise_energy_distribution!BP$15:BP$69))</f>
        <v>-</v>
      </c>
      <c r="BQ28" s="432" t="str">
        <f>IFERROR(BV28*'Energy &amp; GHG'!$X$28,"-")</f>
        <v>-</v>
      </c>
      <c r="BR28" s="433" t="str">
        <f>IFERROR(BV28*'Energy &amp; GHG'!$Y$28,"-")</f>
        <v>-</v>
      </c>
      <c r="BS28" s="434" t="str">
        <f>IFERROR(BV28*'Energy &amp; GHG'!$Z$28,"-")</f>
        <v>-</v>
      </c>
      <c r="BT28" s="435" t="str">
        <f>IF(SUMIF(Processwise_energy_distribution!$B$15:$B$68,$B28,Processwise_energy_distribution!BT$15:BT$69)=0,"-",SUMIF(Processwise_energy_distribution!$B$15:$B$68,$B28,Processwise_energy_distribution!BT$15:BT$69))</f>
        <v>-</v>
      </c>
      <c r="BU28" s="435" t="str">
        <f>IF(SUMIF(Processwise_energy_distribution!$B$15:$B$68,$B28,Processwise_energy_distribution!BU$15:BU$69)=0,"-",SUMIF(Processwise_energy_distribution!$B$15:$B$68,$B28,Processwise_energy_distribution!BU$15:BU$69))</f>
        <v>-</v>
      </c>
      <c r="BV28" s="436" t="str">
        <f>IF(SUMIF(Processwise_energy_distribution!$B$15:$B$68,$B28,Processwise_energy_distribution!BV$15:BV$69)=0,"-",SUMIF(Processwise_energy_distribution!$B$15:$B$68,$B28,Processwise_energy_distribution!BV$15:BV$69))</f>
        <v>-</v>
      </c>
      <c r="BW28" s="438" t="str">
        <f t="shared" ref="BW28:CA28" si="18">IF(SUM(C28,I28,O28,U28,AA28,AG28,AM28,AS28,AY28,BE28,BK28,BQ28)=0,"-",SUM(C28,I28,O28,U28,AA28,AG28,AM28,AS28,AY28,BE28,BK28,BQ28))</f>
        <v>-</v>
      </c>
      <c r="BX28" s="433" t="str">
        <f t="shared" si="18"/>
        <v>-</v>
      </c>
      <c r="BY28" s="434" t="str">
        <f t="shared" si="18"/>
        <v>-</v>
      </c>
      <c r="BZ28" s="439" t="str">
        <f t="shared" si="18"/>
        <v>-</v>
      </c>
      <c r="CA28" s="440" t="str">
        <f t="shared" si="18"/>
        <v>-</v>
      </c>
      <c r="CB28" s="441" t="str">
        <f t="shared" si="1"/>
        <v>-</v>
      </c>
      <c r="CC28" s="442" t="str">
        <f t="shared" si="2"/>
        <v>-</v>
      </c>
      <c r="CD28" s="443" t="str">
        <f t="shared" si="3"/>
        <v>-</v>
      </c>
      <c r="CE28" s="444" t="str">
        <f t="shared" si="4"/>
        <v>-</v>
      </c>
      <c r="CF28" s="445" t="str">
        <f t="shared" si="5"/>
        <v>-</v>
      </c>
      <c r="CG28" s="412"/>
      <c r="CH28" s="412"/>
      <c r="CI28" s="412"/>
      <c r="CJ28" s="412"/>
      <c r="CK28" s="412"/>
    </row>
    <row r="29" spans="1:89" ht="15">
      <c r="A29" s="1066">
        <v>15</v>
      </c>
      <c r="B29" s="1072"/>
      <c r="C29" s="432" t="str">
        <f>IFERROR(H29*'Energy &amp; GHG'!$X$17,"-")</f>
        <v>-</v>
      </c>
      <c r="D29" s="433" t="str">
        <f>IFERROR(H29*'Energy &amp; GHG'!$Y$17,"-")</f>
        <v>-</v>
      </c>
      <c r="E29" s="434" t="str">
        <f>IFERROR(H29*'Energy &amp; GHG'!$Z$17,"-")</f>
        <v>-</v>
      </c>
      <c r="F29" s="435" t="str">
        <f>IF(SUMIF(Processwise_energy_distribution!$B$15:$B$68,$B29,Processwise_energy_distribution!F$15:F$69)=0,"-",SUMIF(Processwise_energy_distribution!$B$15:$B$68,$B29,Processwise_energy_distribution!F$15:F$69))</f>
        <v>-</v>
      </c>
      <c r="G29" s="435" t="str">
        <f>IF(SUMIF(Processwise_energy_distribution!$B$15:$B$68,$B29,Processwise_energy_distribution!G$15:G$69)=0,"-",SUMIF(Processwise_energy_distribution!$B$15:$B$68,$B29,Processwise_energy_distribution!G$15:G$69))</f>
        <v>-</v>
      </c>
      <c r="H29" s="436" t="str">
        <f>IF(SUMIF(Processwise_energy_distribution!$B$15:$B$68,$B29,Processwise_energy_distribution!H$15:H$69)=0,"-",SUMIF(Processwise_energy_distribution!$B$15:$B$68,$B29,Processwise_energy_distribution!H$15:H$69))</f>
        <v>-</v>
      </c>
      <c r="I29" s="432" t="str">
        <f>IFERROR(N29*'Energy &amp; GHG'!$X$18,"-")</f>
        <v>-</v>
      </c>
      <c r="J29" s="433" t="str">
        <f>IFERROR(N29*'Energy &amp; GHG'!$Y$18,"-")</f>
        <v>-</v>
      </c>
      <c r="K29" s="434" t="str">
        <f>IFERROR(N29*'Energy &amp; GHG'!$Z$18,"-")</f>
        <v>-</v>
      </c>
      <c r="L29" s="435" t="str">
        <f>IF(SUMIF(Processwise_energy_distribution!$B$15:$B$68,$B29,Processwise_energy_distribution!L$15:L$69)=0,"-",SUMIF(Processwise_energy_distribution!$B$15:$B$68,$B29,Processwise_energy_distribution!L$15:L$69))</f>
        <v>-</v>
      </c>
      <c r="M29" s="435" t="str">
        <f>IF(SUMIF(Processwise_energy_distribution!$B$15:$B$68,$B29,Processwise_energy_distribution!M$15:M$69)=0,"-",SUMIF(Processwise_energy_distribution!$B$15:$B$68,$B29,Processwise_energy_distribution!M$15:M$69))</f>
        <v>-</v>
      </c>
      <c r="N29" s="436" t="str">
        <f>IF(SUMIF(Processwise_energy_distribution!$B$15:$B$68,$B29,Processwise_energy_distribution!N$15:N$69)=0,"-",SUMIF(Processwise_energy_distribution!$B$15:$B$68,$B29,Processwise_energy_distribution!N$15:N$69))</f>
        <v>-</v>
      </c>
      <c r="O29" s="432" t="str">
        <f>IFERROR(T29*'Energy &amp; GHG'!$X$19,"-")</f>
        <v>-</v>
      </c>
      <c r="P29" s="433" t="str">
        <f>IFERROR(T29*'Energy &amp; GHG'!$Y$19,"-")</f>
        <v>-</v>
      </c>
      <c r="Q29" s="434" t="str">
        <f>IFERROR(T29*'Energy &amp; GHG'!$Z$19,"-")</f>
        <v>-</v>
      </c>
      <c r="R29" s="435" t="str">
        <f>IF(SUMIF(Processwise_energy_distribution!$B$15:$B$68,$B29,Processwise_energy_distribution!R$15:R$69)=0,"-",SUMIF(Processwise_energy_distribution!$B$15:$B$68,$B29,Processwise_energy_distribution!R$15:R$69))</f>
        <v>-</v>
      </c>
      <c r="S29" s="435" t="str">
        <f>IF(SUMIF(Processwise_energy_distribution!$B$15:$B$68,$B29,Processwise_energy_distribution!S$15:S$69)=0,"-",SUMIF(Processwise_energy_distribution!$B$15:$B$68,$B29,Processwise_energy_distribution!S$15:S$69))</f>
        <v>-</v>
      </c>
      <c r="T29" s="436" t="str">
        <f>IF(SUMIF(Processwise_energy_distribution!$B$15:$B$68,$B29,Processwise_energy_distribution!T$15:T$69)=0,"-",SUMIF(Processwise_energy_distribution!$B$15:$B$68,$B29,Processwise_energy_distribution!T$15:T$69))</f>
        <v>-</v>
      </c>
      <c r="U29" s="432" t="str">
        <f>IFERROR(Z29*'Energy &amp; GHG'!$X$20,"-")</f>
        <v>-</v>
      </c>
      <c r="V29" s="433" t="str">
        <f>IFERROR(Z29*'Energy &amp; GHG'!$Y$20,"-")</f>
        <v>-</v>
      </c>
      <c r="W29" s="434" t="str">
        <f>IFERROR(Z29*'Energy &amp; GHG'!$Z$20,"-")</f>
        <v>-</v>
      </c>
      <c r="X29" s="435" t="str">
        <f>IF(SUMIF(Processwise_energy_distribution!$B$15:$B$68,$B29,Processwise_energy_distribution!X$15:X$69)=0,"-",SUMIF(Processwise_energy_distribution!$B$15:$B$68,$B29,Processwise_energy_distribution!X$15:X$69))</f>
        <v>-</v>
      </c>
      <c r="Y29" s="435" t="str">
        <f>IF(SUMIF(Processwise_energy_distribution!$B$15:$B$68,$B29,Processwise_energy_distribution!Y$15:Y$69)=0,"-",SUMIF(Processwise_energy_distribution!$B$15:$B$68,$B29,Processwise_energy_distribution!Y$15:Y$69))</f>
        <v>-</v>
      </c>
      <c r="Z29" s="436" t="str">
        <f>IF(SUMIF(Processwise_energy_distribution!$B$15:$B$68,$B29,Processwise_energy_distribution!Z$15:Z$69)=0,"-",SUMIF(Processwise_energy_distribution!$B$15:$B$68,$B29,Processwise_energy_distribution!Z$15:Z$69))</f>
        <v>-</v>
      </c>
      <c r="AA29" s="432" t="str">
        <f>IFERROR(AF29*'Energy &amp; GHG'!$X$21,"-")</f>
        <v>-</v>
      </c>
      <c r="AB29" s="433" t="str">
        <f>IFERROR(AF29*'Energy &amp; GHG'!$Y$21,"-")</f>
        <v>-</v>
      </c>
      <c r="AC29" s="434" t="str">
        <f>IFERROR(AF29*'Energy &amp; GHG'!$Z$21,"-")</f>
        <v>-</v>
      </c>
      <c r="AD29" s="435" t="str">
        <f>IF(SUMIF(Processwise_energy_distribution!$B$15:$B$68,$B29,Processwise_energy_distribution!AD$15:AD$69)=0,"-",SUMIF(Processwise_energy_distribution!$B$15:$B$68,$B29,Processwise_energy_distribution!AD$15:AD$69))</f>
        <v>-</v>
      </c>
      <c r="AE29" s="435" t="str">
        <f>IF(SUMIF(Processwise_energy_distribution!$B$15:$B$68,$B29,Processwise_energy_distribution!AE$15:AE$69)=0,"-",SUMIF(Processwise_energy_distribution!$B$15:$B$68,$B29,Processwise_energy_distribution!AE$15:AE$69))</f>
        <v>-</v>
      </c>
      <c r="AF29" s="436" t="str">
        <f>IF(SUMIF(Processwise_energy_distribution!$B$15:$B$68,$B29,Processwise_energy_distribution!AF$15:AF$69)=0,"-",SUMIF(Processwise_energy_distribution!$B$15:$B$68,$B29,Processwise_energy_distribution!AF$15:AF$69))</f>
        <v>-</v>
      </c>
      <c r="AG29" s="432" t="str">
        <f>IFERROR(AL29*'Energy &amp; GHG'!$X$22,"-")</f>
        <v>-</v>
      </c>
      <c r="AH29" s="433" t="str">
        <f>IFERROR(AL29*'Energy &amp; GHG'!$Y$22,"-")</f>
        <v>-</v>
      </c>
      <c r="AI29" s="434" t="str">
        <f>IFERROR(AL29*'Energy &amp; GHG'!$Z$22,"-")</f>
        <v>-</v>
      </c>
      <c r="AJ29" s="435" t="str">
        <f>IF(SUMIF(Processwise_energy_distribution!$B$15:$B$68,$B29,Processwise_energy_distribution!AJ$15:AJ$69)=0,"-",SUMIF(Processwise_energy_distribution!$B$15:$B$68,$B29,Processwise_energy_distribution!AJ$15:AJ$69))</f>
        <v>-</v>
      </c>
      <c r="AK29" s="435" t="str">
        <f>IF(SUMIF(Processwise_energy_distribution!$B$15:$B$68,$B29,Processwise_energy_distribution!AK$15:AK$69)=0,"-",SUMIF(Processwise_energy_distribution!$B$15:$B$68,$B29,Processwise_energy_distribution!AK$15:AK$69))</f>
        <v>-</v>
      </c>
      <c r="AL29" s="436" t="str">
        <f>IF(SUMIF(Processwise_energy_distribution!$B$15:$B$68,$B29,Processwise_energy_distribution!AL$15:AL$69)=0,"-",SUMIF(Processwise_energy_distribution!$B$15:$B$68,$B29,Processwise_energy_distribution!AL$15:AL$69))</f>
        <v>-</v>
      </c>
      <c r="AM29" s="432" t="str">
        <f>IFERROR(AR29*'Energy &amp; GHG'!$X$23,"-")</f>
        <v>-</v>
      </c>
      <c r="AN29" s="433" t="str">
        <f>IFERROR(AR29*'Energy &amp; GHG'!$Y$23,"-")</f>
        <v>-</v>
      </c>
      <c r="AO29" s="434" t="str">
        <f>IFERROR(AR29*'Energy &amp; GHG'!$Z$23,"-")</f>
        <v>-</v>
      </c>
      <c r="AP29" s="435" t="str">
        <f>IF(SUMIF(Processwise_energy_distribution!$B$15:$B$68,$B29,Processwise_energy_distribution!AP$15:AP$69)=0,"-",SUMIF(Processwise_energy_distribution!$B$15:$B$68,$B29,Processwise_energy_distribution!AP$15:AP$69))</f>
        <v>-</v>
      </c>
      <c r="AQ29" s="435" t="str">
        <f>IF(SUMIF(Processwise_energy_distribution!$B$15:$B$68,$B29,Processwise_energy_distribution!AQ$15:AQ$69)=0,"-",SUMIF(Processwise_energy_distribution!$B$15:$B$68,$B29,Processwise_energy_distribution!AQ$15:AQ$69))</f>
        <v>-</v>
      </c>
      <c r="AR29" s="436" t="str">
        <f>IF(SUMIF(Processwise_energy_distribution!$B$15:$B$68,$B29,Processwise_energy_distribution!AR$15:AR$69)=0,"-",SUMIF(Processwise_energy_distribution!$B$15:$B$68,$B29,Processwise_energy_distribution!AR$15:AR$69))</f>
        <v>-</v>
      </c>
      <c r="AS29" s="432" t="str">
        <f>IFERROR(AX29*'Energy &amp; GHG'!$X$24,"-")</f>
        <v>-</v>
      </c>
      <c r="AT29" s="433" t="str">
        <f>IFERROR(AX29*'Energy &amp; GHG'!$Y$24,"-")</f>
        <v>-</v>
      </c>
      <c r="AU29" s="434" t="str">
        <f>IFERROR(AX29*'Energy &amp; GHG'!$Z$24,"-")</f>
        <v>-</v>
      </c>
      <c r="AV29" s="435" t="str">
        <f>IF(SUMIF(Processwise_energy_distribution!$B$15:$B$68,$B29,Processwise_energy_distribution!AV$15:AV$69)=0,"-",SUMIF(Processwise_energy_distribution!$B$15:$B$68,$B29,Processwise_energy_distribution!AV$15:AV$69))</f>
        <v>-</v>
      </c>
      <c r="AW29" s="435" t="str">
        <f>IF(SUMIF(Processwise_energy_distribution!$B$15:$B$68,$B29,Processwise_energy_distribution!AW$15:AW$69)=0,"-",SUMIF(Processwise_energy_distribution!$B$15:$B$68,$B29,Processwise_energy_distribution!AW$15:AW$69))</f>
        <v>-</v>
      </c>
      <c r="AX29" s="436" t="str">
        <f>IF(SUMIF(Processwise_energy_distribution!$B$15:$B$68,$B29,Processwise_energy_distribution!AX$15:AX$69)=0,"-",SUMIF(Processwise_energy_distribution!$B$15:$B$68,$B29,Processwise_energy_distribution!AX$15:AX$69))</f>
        <v>-</v>
      </c>
      <c r="AY29" s="432" t="str">
        <f>IFERROR(BD29*'Energy &amp; GHG'!$X$25,"-")</f>
        <v>-</v>
      </c>
      <c r="AZ29" s="433" t="str">
        <f>IFERROR(BD29*'Energy &amp; GHG'!$Y$25,"-")</f>
        <v>-</v>
      </c>
      <c r="BA29" s="434" t="str">
        <f>IFERROR(BD29*'Energy &amp; GHG'!$Z$25,"-")</f>
        <v>-</v>
      </c>
      <c r="BB29" s="435" t="str">
        <f>IF(SUMIF(Processwise_energy_distribution!$B$15:$B$68,$B29,Processwise_energy_distribution!BB$15:BB$69)=0,"-",SUMIF(Processwise_energy_distribution!$B$15:$B$68,$B29,Processwise_energy_distribution!BB$15:BB$69))</f>
        <v>-</v>
      </c>
      <c r="BC29" s="435" t="str">
        <f>IF(SUMIF(Processwise_energy_distribution!$B$15:$B$68,$B29,Processwise_energy_distribution!BC$15:BC$69)=0,"-",SUMIF(Processwise_energy_distribution!$B$15:$B$68,$B29,Processwise_energy_distribution!BC$15:BC$69))</f>
        <v>-</v>
      </c>
      <c r="BD29" s="436" t="str">
        <f>IF(SUMIF(Processwise_energy_distribution!$B$15:$B$68,$B29,Processwise_energy_distribution!BD$15:BD$69)=0,"-",SUMIF(Processwise_energy_distribution!$B$15:$B$68,$B29,Processwise_energy_distribution!BD$15:BD$69))</f>
        <v>-</v>
      </c>
      <c r="BE29" s="432" t="str">
        <f>IFERROR(BJ29*'Energy &amp; GHG'!$X$26,"-")</f>
        <v>-</v>
      </c>
      <c r="BF29" s="433" t="str">
        <f>IFERROR(BJ29*'Energy &amp; GHG'!$Y$26,"-")</f>
        <v>-</v>
      </c>
      <c r="BG29" s="434" t="str">
        <f>IFERROR(BJ29*'Energy &amp; GHG'!$Z$26,"-")</f>
        <v>-</v>
      </c>
      <c r="BH29" s="435" t="str">
        <f>IF(SUMIF(Processwise_energy_distribution!$B$15:$B$68,$B29,Processwise_energy_distribution!BH$15:BH$69)=0,"-",SUMIF(Processwise_energy_distribution!$B$15:$B$68,$B29,Processwise_energy_distribution!BH$15:BH$69))</f>
        <v>-</v>
      </c>
      <c r="BI29" s="435" t="str">
        <f>IF(SUMIF(Processwise_energy_distribution!$B$15:$B$68,$B29,Processwise_energy_distribution!BI$15:BI$69)=0,"-",SUMIF(Processwise_energy_distribution!$B$15:$B$68,$B29,Processwise_energy_distribution!BI$15:BI$69))</f>
        <v>-</v>
      </c>
      <c r="BJ29" s="436" t="str">
        <f>IF(SUMIF(Processwise_energy_distribution!$B$15:$B$68,$B29,Processwise_energy_distribution!BJ$15:BJ$69)=0,"-",SUMIF(Processwise_energy_distribution!$B$15:$B$68,$B29,Processwise_energy_distribution!BJ$15:BJ$69))</f>
        <v>-</v>
      </c>
      <c r="BK29" s="432" t="str">
        <f>IFERROR(BP29*'Energy &amp; GHG'!$X$27,"-")</f>
        <v>-</v>
      </c>
      <c r="BL29" s="433" t="str">
        <f>IFERROR(BP29*'Energy &amp; GHG'!$Y$27,"-")</f>
        <v>-</v>
      </c>
      <c r="BM29" s="434" t="str">
        <f>IFERROR(BP29*'Energy &amp; GHG'!$Z$27,"-")</f>
        <v>-</v>
      </c>
      <c r="BN29" s="435" t="str">
        <f>IF(SUMIF(Processwise_energy_distribution!$B$15:$B$68,$B29,Processwise_energy_distribution!BN$15:BN$69)=0,"-",SUMIF(Processwise_energy_distribution!$B$15:$B$68,$B29,Processwise_energy_distribution!BN$15:BN$69))</f>
        <v>-</v>
      </c>
      <c r="BO29" s="435" t="str">
        <f>IF(SUMIF(Processwise_energy_distribution!$B$15:$B$68,$B29,Processwise_energy_distribution!BO$15:BO$69)=0,"-",SUMIF(Processwise_energy_distribution!$B$15:$B$68,$B29,Processwise_energy_distribution!BO$15:BO$69))</f>
        <v>-</v>
      </c>
      <c r="BP29" s="436" t="str">
        <f>IF(SUMIF(Processwise_energy_distribution!$B$15:$B$68,$B29,Processwise_energy_distribution!BP$15:BP$69)=0,"-",SUMIF(Processwise_energy_distribution!$B$15:$B$68,$B29,Processwise_energy_distribution!BP$15:BP$69))</f>
        <v>-</v>
      </c>
      <c r="BQ29" s="432" t="str">
        <f>IFERROR(BV29*'Energy &amp; GHG'!$X$28,"-")</f>
        <v>-</v>
      </c>
      <c r="BR29" s="433" t="str">
        <f>IFERROR(BV29*'Energy &amp; GHG'!$Y$28,"-")</f>
        <v>-</v>
      </c>
      <c r="BS29" s="434" t="str">
        <f>IFERROR(BV29*'Energy &amp; GHG'!$Z$28,"-")</f>
        <v>-</v>
      </c>
      <c r="BT29" s="435" t="str">
        <f>IF(SUMIF(Processwise_energy_distribution!$B$15:$B$68,$B29,Processwise_energy_distribution!BT$15:BT$69)=0,"-",SUMIF(Processwise_energy_distribution!$B$15:$B$68,$B29,Processwise_energy_distribution!BT$15:BT$69))</f>
        <v>-</v>
      </c>
      <c r="BU29" s="435" t="str">
        <f>IF(SUMIF(Processwise_energy_distribution!$B$15:$B$68,$B29,Processwise_energy_distribution!BU$15:BU$69)=0,"-",SUMIF(Processwise_energy_distribution!$B$15:$B$68,$B29,Processwise_energy_distribution!BU$15:BU$69))</f>
        <v>-</v>
      </c>
      <c r="BV29" s="436" t="str">
        <f>IF(SUMIF(Processwise_energy_distribution!$B$15:$B$68,$B29,Processwise_energy_distribution!BV$15:BV$69)=0,"-",SUMIF(Processwise_energy_distribution!$B$15:$B$68,$B29,Processwise_energy_distribution!BV$15:BV$69))</f>
        <v>-</v>
      </c>
      <c r="BW29" s="438" t="str">
        <f t="shared" ref="BW29:CA29" si="19">IF(SUM(C29,I29,O29,U29,AA29,AG29,AM29,AS29,AY29,BE29,BK29,BQ29)=0,"-",SUM(C29,I29,O29,U29,AA29,AG29,AM29,AS29,AY29,BE29,BK29,BQ29))</f>
        <v>-</v>
      </c>
      <c r="BX29" s="433" t="str">
        <f t="shared" si="19"/>
        <v>-</v>
      </c>
      <c r="BY29" s="434" t="str">
        <f t="shared" si="19"/>
        <v>-</v>
      </c>
      <c r="BZ29" s="439" t="str">
        <f t="shared" si="19"/>
        <v>-</v>
      </c>
      <c r="CA29" s="440" t="str">
        <f t="shared" si="19"/>
        <v>-</v>
      </c>
      <c r="CB29" s="441" t="str">
        <f t="shared" si="1"/>
        <v>-</v>
      </c>
      <c r="CC29" s="442" t="str">
        <f t="shared" si="2"/>
        <v>-</v>
      </c>
      <c r="CD29" s="443" t="str">
        <f t="shared" si="3"/>
        <v>-</v>
      </c>
      <c r="CE29" s="444" t="str">
        <f t="shared" si="4"/>
        <v>-</v>
      </c>
      <c r="CF29" s="445" t="str">
        <f t="shared" si="5"/>
        <v>-</v>
      </c>
      <c r="CG29" s="412"/>
      <c r="CH29" s="412"/>
      <c r="CI29" s="412"/>
      <c r="CJ29" s="412"/>
      <c r="CK29" s="412"/>
    </row>
    <row r="30" spans="1:89" ht="15">
      <c r="A30" s="1070">
        <v>16</v>
      </c>
      <c r="B30" s="1072"/>
      <c r="C30" s="432" t="str">
        <f>IFERROR(H30*'Energy &amp; GHG'!$X$17,"-")</f>
        <v>-</v>
      </c>
      <c r="D30" s="433" t="str">
        <f>IFERROR(H30*'Energy &amp; GHG'!$Y$17,"-")</f>
        <v>-</v>
      </c>
      <c r="E30" s="434" t="str">
        <f>IFERROR(H30*'Energy &amp; GHG'!$Z$17,"-")</f>
        <v>-</v>
      </c>
      <c r="F30" s="435" t="str">
        <f>IF(SUMIF(Processwise_energy_distribution!$B$15:$B$68,$B30,Processwise_energy_distribution!F$15:F$69)=0,"-",SUMIF(Processwise_energy_distribution!$B$15:$B$68,$B30,Processwise_energy_distribution!F$15:F$69))</f>
        <v>-</v>
      </c>
      <c r="G30" s="435" t="str">
        <f>IF(SUMIF(Processwise_energy_distribution!$B$15:$B$68,$B30,Processwise_energy_distribution!G$15:G$69)=0,"-",SUMIF(Processwise_energy_distribution!$B$15:$B$68,$B30,Processwise_energy_distribution!G$15:G$69))</f>
        <v>-</v>
      </c>
      <c r="H30" s="436" t="str">
        <f>IF(SUMIF(Processwise_energy_distribution!$B$15:$B$68,$B30,Processwise_energy_distribution!H$15:H$69)=0,"-",SUMIF(Processwise_energy_distribution!$B$15:$B$68,$B30,Processwise_energy_distribution!H$15:H$69))</f>
        <v>-</v>
      </c>
      <c r="I30" s="432" t="str">
        <f>IFERROR(N30*'Energy &amp; GHG'!$X$18,"-")</f>
        <v>-</v>
      </c>
      <c r="J30" s="433" t="str">
        <f>IFERROR(N30*'Energy &amp; GHG'!$Y$18,"-")</f>
        <v>-</v>
      </c>
      <c r="K30" s="434" t="str">
        <f>IFERROR(N30*'Energy &amp; GHG'!$Z$18,"-")</f>
        <v>-</v>
      </c>
      <c r="L30" s="435" t="str">
        <f>IF(SUMIF(Processwise_energy_distribution!$B$15:$B$68,$B30,Processwise_energy_distribution!L$15:L$69)=0,"-",SUMIF(Processwise_energy_distribution!$B$15:$B$68,$B30,Processwise_energy_distribution!L$15:L$69))</f>
        <v>-</v>
      </c>
      <c r="M30" s="435" t="str">
        <f>IF(SUMIF(Processwise_energy_distribution!$B$15:$B$68,$B30,Processwise_energy_distribution!M$15:M$69)=0,"-",SUMIF(Processwise_energy_distribution!$B$15:$B$68,$B30,Processwise_energy_distribution!M$15:M$69))</f>
        <v>-</v>
      </c>
      <c r="N30" s="436" t="str">
        <f>IF(SUMIF(Processwise_energy_distribution!$B$15:$B$68,$B30,Processwise_energy_distribution!N$15:N$69)=0,"-",SUMIF(Processwise_energy_distribution!$B$15:$B$68,$B30,Processwise_energy_distribution!N$15:N$69))</f>
        <v>-</v>
      </c>
      <c r="O30" s="432" t="str">
        <f>IFERROR(T30*'Energy &amp; GHG'!$X$19,"-")</f>
        <v>-</v>
      </c>
      <c r="P30" s="433" t="str">
        <f>IFERROR(T30*'Energy &amp; GHG'!$Y$19,"-")</f>
        <v>-</v>
      </c>
      <c r="Q30" s="434" t="str">
        <f>IFERROR(T30*'Energy &amp; GHG'!$Z$19,"-")</f>
        <v>-</v>
      </c>
      <c r="R30" s="435" t="str">
        <f>IF(SUMIF(Processwise_energy_distribution!$B$15:$B$68,$B30,Processwise_energy_distribution!R$15:R$69)=0,"-",SUMIF(Processwise_energy_distribution!$B$15:$B$68,$B30,Processwise_energy_distribution!R$15:R$69))</f>
        <v>-</v>
      </c>
      <c r="S30" s="435" t="str">
        <f>IF(SUMIF(Processwise_energy_distribution!$B$15:$B$68,$B30,Processwise_energy_distribution!S$15:S$69)=0,"-",SUMIF(Processwise_energy_distribution!$B$15:$B$68,$B30,Processwise_energy_distribution!S$15:S$69))</f>
        <v>-</v>
      </c>
      <c r="T30" s="436" t="str">
        <f>IF(SUMIF(Processwise_energy_distribution!$B$15:$B$68,$B30,Processwise_energy_distribution!T$15:T$69)=0,"-",SUMIF(Processwise_energy_distribution!$B$15:$B$68,$B30,Processwise_energy_distribution!T$15:T$69))</f>
        <v>-</v>
      </c>
      <c r="U30" s="432" t="str">
        <f>IFERROR(Z30*'Energy &amp; GHG'!$X$20,"-")</f>
        <v>-</v>
      </c>
      <c r="V30" s="433" t="str">
        <f>IFERROR(Z30*'Energy &amp; GHG'!$Y$20,"-")</f>
        <v>-</v>
      </c>
      <c r="W30" s="434" t="str">
        <f>IFERROR(Z30*'Energy &amp; GHG'!$Z$20,"-")</f>
        <v>-</v>
      </c>
      <c r="X30" s="435" t="str">
        <f>IF(SUMIF(Processwise_energy_distribution!$B$15:$B$68,$B30,Processwise_energy_distribution!X$15:X$69)=0,"-",SUMIF(Processwise_energy_distribution!$B$15:$B$68,$B30,Processwise_energy_distribution!X$15:X$69))</f>
        <v>-</v>
      </c>
      <c r="Y30" s="435" t="str">
        <f>IF(SUMIF(Processwise_energy_distribution!$B$15:$B$68,$B30,Processwise_energy_distribution!Y$15:Y$69)=0,"-",SUMIF(Processwise_energy_distribution!$B$15:$B$68,$B30,Processwise_energy_distribution!Y$15:Y$69))</f>
        <v>-</v>
      </c>
      <c r="Z30" s="436" t="str">
        <f>IF(SUMIF(Processwise_energy_distribution!$B$15:$B$68,$B30,Processwise_energy_distribution!Z$15:Z$69)=0,"-",SUMIF(Processwise_energy_distribution!$B$15:$B$68,$B30,Processwise_energy_distribution!Z$15:Z$69))</f>
        <v>-</v>
      </c>
      <c r="AA30" s="432" t="str">
        <f>IFERROR(AF30*'Energy &amp; GHG'!$X$21,"-")</f>
        <v>-</v>
      </c>
      <c r="AB30" s="433" t="str">
        <f>IFERROR(AF30*'Energy &amp; GHG'!$Y$21,"-")</f>
        <v>-</v>
      </c>
      <c r="AC30" s="434" t="str">
        <f>IFERROR(AF30*'Energy &amp; GHG'!$Z$21,"-")</f>
        <v>-</v>
      </c>
      <c r="AD30" s="435" t="str">
        <f>IF(SUMIF(Processwise_energy_distribution!$B$15:$B$68,$B30,Processwise_energy_distribution!AD$15:AD$69)=0,"-",SUMIF(Processwise_energy_distribution!$B$15:$B$68,$B30,Processwise_energy_distribution!AD$15:AD$69))</f>
        <v>-</v>
      </c>
      <c r="AE30" s="435" t="str">
        <f>IF(SUMIF(Processwise_energy_distribution!$B$15:$B$68,$B30,Processwise_energy_distribution!AE$15:AE$69)=0,"-",SUMIF(Processwise_energy_distribution!$B$15:$B$68,$B30,Processwise_energy_distribution!AE$15:AE$69))</f>
        <v>-</v>
      </c>
      <c r="AF30" s="436" t="str">
        <f>IF(SUMIF(Processwise_energy_distribution!$B$15:$B$68,$B30,Processwise_energy_distribution!AF$15:AF$69)=0,"-",SUMIF(Processwise_energy_distribution!$B$15:$B$68,$B30,Processwise_energy_distribution!AF$15:AF$69))</f>
        <v>-</v>
      </c>
      <c r="AG30" s="432" t="str">
        <f>IFERROR(AL30*'Energy &amp; GHG'!$X$22,"-")</f>
        <v>-</v>
      </c>
      <c r="AH30" s="433" t="str">
        <f>IFERROR(AL30*'Energy &amp; GHG'!$Y$22,"-")</f>
        <v>-</v>
      </c>
      <c r="AI30" s="434" t="str">
        <f>IFERROR(AL30*'Energy &amp; GHG'!$Z$22,"-")</f>
        <v>-</v>
      </c>
      <c r="AJ30" s="435" t="str">
        <f>IF(SUMIF(Processwise_energy_distribution!$B$15:$B$68,$B30,Processwise_energy_distribution!AJ$15:AJ$69)=0,"-",SUMIF(Processwise_energy_distribution!$B$15:$B$68,$B30,Processwise_energy_distribution!AJ$15:AJ$69))</f>
        <v>-</v>
      </c>
      <c r="AK30" s="435" t="str">
        <f>IF(SUMIF(Processwise_energy_distribution!$B$15:$B$68,$B30,Processwise_energy_distribution!AK$15:AK$69)=0,"-",SUMIF(Processwise_energy_distribution!$B$15:$B$68,$B30,Processwise_energy_distribution!AK$15:AK$69))</f>
        <v>-</v>
      </c>
      <c r="AL30" s="436" t="str">
        <f>IF(SUMIF(Processwise_energy_distribution!$B$15:$B$68,$B30,Processwise_energy_distribution!AL$15:AL$69)=0,"-",SUMIF(Processwise_energy_distribution!$B$15:$B$68,$B30,Processwise_energy_distribution!AL$15:AL$69))</f>
        <v>-</v>
      </c>
      <c r="AM30" s="432" t="str">
        <f>IFERROR(AR30*'Energy &amp; GHG'!$X$23,"-")</f>
        <v>-</v>
      </c>
      <c r="AN30" s="433" t="str">
        <f>IFERROR(AR30*'Energy &amp; GHG'!$Y$23,"-")</f>
        <v>-</v>
      </c>
      <c r="AO30" s="434" t="str">
        <f>IFERROR(AR30*'Energy &amp; GHG'!$Z$23,"-")</f>
        <v>-</v>
      </c>
      <c r="AP30" s="435" t="str">
        <f>IF(SUMIF(Processwise_energy_distribution!$B$15:$B$68,$B30,Processwise_energy_distribution!AP$15:AP$69)=0,"-",SUMIF(Processwise_energy_distribution!$B$15:$B$68,$B30,Processwise_energy_distribution!AP$15:AP$69))</f>
        <v>-</v>
      </c>
      <c r="AQ30" s="435" t="str">
        <f>IF(SUMIF(Processwise_energy_distribution!$B$15:$B$68,$B30,Processwise_energy_distribution!AQ$15:AQ$69)=0,"-",SUMIF(Processwise_energy_distribution!$B$15:$B$68,$B30,Processwise_energy_distribution!AQ$15:AQ$69))</f>
        <v>-</v>
      </c>
      <c r="AR30" s="436" t="str">
        <f>IF(SUMIF(Processwise_energy_distribution!$B$15:$B$68,$B30,Processwise_energy_distribution!AR$15:AR$69)=0,"-",SUMIF(Processwise_energy_distribution!$B$15:$B$68,$B30,Processwise_energy_distribution!AR$15:AR$69))</f>
        <v>-</v>
      </c>
      <c r="AS30" s="432" t="str">
        <f>IFERROR(AX30*'Energy &amp; GHG'!$X$24,"-")</f>
        <v>-</v>
      </c>
      <c r="AT30" s="433" t="str">
        <f>IFERROR(AX30*'Energy &amp; GHG'!$Y$24,"-")</f>
        <v>-</v>
      </c>
      <c r="AU30" s="434" t="str">
        <f>IFERROR(AX30*'Energy &amp; GHG'!$Z$24,"-")</f>
        <v>-</v>
      </c>
      <c r="AV30" s="435" t="str">
        <f>IF(SUMIF(Processwise_energy_distribution!$B$15:$B$68,$B30,Processwise_energy_distribution!AV$15:AV$69)=0,"-",SUMIF(Processwise_energy_distribution!$B$15:$B$68,$B30,Processwise_energy_distribution!AV$15:AV$69))</f>
        <v>-</v>
      </c>
      <c r="AW30" s="435" t="str">
        <f>IF(SUMIF(Processwise_energy_distribution!$B$15:$B$68,$B30,Processwise_energy_distribution!AW$15:AW$69)=0,"-",SUMIF(Processwise_energy_distribution!$B$15:$B$68,$B30,Processwise_energy_distribution!AW$15:AW$69))</f>
        <v>-</v>
      </c>
      <c r="AX30" s="436" t="str">
        <f>IF(SUMIF(Processwise_energy_distribution!$B$15:$B$68,$B30,Processwise_energy_distribution!AX$15:AX$69)=0,"-",SUMIF(Processwise_energy_distribution!$B$15:$B$68,$B30,Processwise_energy_distribution!AX$15:AX$69))</f>
        <v>-</v>
      </c>
      <c r="AY30" s="432" t="str">
        <f>IFERROR(BD30*'Energy &amp; GHG'!$X$25,"-")</f>
        <v>-</v>
      </c>
      <c r="AZ30" s="433" t="str">
        <f>IFERROR(BD30*'Energy &amp; GHG'!$Y$25,"-")</f>
        <v>-</v>
      </c>
      <c r="BA30" s="434" t="str">
        <f>IFERROR(BD30*'Energy &amp; GHG'!$Z$25,"-")</f>
        <v>-</v>
      </c>
      <c r="BB30" s="435" t="str">
        <f>IF(SUMIF(Processwise_energy_distribution!$B$15:$B$68,$B30,Processwise_energy_distribution!BB$15:BB$69)=0,"-",SUMIF(Processwise_energy_distribution!$B$15:$B$68,$B30,Processwise_energy_distribution!BB$15:BB$69))</f>
        <v>-</v>
      </c>
      <c r="BC30" s="435" t="str">
        <f>IF(SUMIF(Processwise_energy_distribution!$B$15:$B$68,$B30,Processwise_energy_distribution!BC$15:BC$69)=0,"-",SUMIF(Processwise_energy_distribution!$B$15:$B$68,$B30,Processwise_energy_distribution!BC$15:BC$69))</f>
        <v>-</v>
      </c>
      <c r="BD30" s="436" t="str">
        <f>IF(SUMIF(Processwise_energy_distribution!$B$15:$B$68,$B30,Processwise_energy_distribution!BD$15:BD$69)=0,"-",SUMIF(Processwise_energy_distribution!$B$15:$B$68,$B30,Processwise_energy_distribution!BD$15:BD$69))</f>
        <v>-</v>
      </c>
      <c r="BE30" s="432" t="str">
        <f>IFERROR(BJ30*'Energy &amp; GHG'!$X$26,"-")</f>
        <v>-</v>
      </c>
      <c r="BF30" s="433" t="str">
        <f>IFERROR(BJ30*'Energy &amp; GHG'!$Y$26,"-")</f>
        <v>-</v>
      </c>
      <c r="BG30" s="434" t="str">
        <f>IFERROR(BJ30*'Energy &amp; GHG'!$Z$26,"-")</f>
        <v>-</v>
      </c>
      <c r="BH30" s="435" t="str">
        <f>IF(SUMIF(Processwise_energy_distribution!$B$15:$B$68,$B30,Processwise_energy_distribution!BH$15:BH$69)=0,"-",SUMIF(Processwise_energy_distribution!$B$15:$B$68,$B30,Processwise_energy_distribution!BH$15:BH$69))</f>
        <v>-</v>
      </c>
      <c r="BI30" s="435" t="str">
        <f>IF(SUMIF(Processwise_energy_distribution!$B$15:$B$68,$B30,Processwise_energy_distribution!BI$15:BI$69)=0,"-",SUMIF(Processwise_energy_distribution!$B$15:$B$68,$B30,Processwise_energy_distribution!BI$15:BI$69))</f>
        <v>-</v>
      </c>
      <c r="BJ30" s="436" t="str">
        <f>IF(SUMIF(Processwise_energy_distribution!$B$15:$B$68,$B30,Processwise_energy_distribution!BJ$15:BJ$69)=0,"-",SUMIF(Processwise_energy_distribution!$B$15:$B$68,$B30,Processwise_energy_distribution!BJ$15:BJ$69))</f>
        <v>-</v>
      </c>
      <c r="BK30" s="432" t="str">
        <f>IFERROR(BP30*'Energy &amp; GHG'!$X$27,"-")</f>
        <v>-</v>
      </c>
      <c r="BL30" s="433" t="str">
        <f>IFERROR(BP30*'Energy &amp; GHG'!$Y$27,"-")</f>
        <v>-</v>
      </c>
      <c r="BM30" s="434" t="str">
        <f>IFERROR(BP30*'Energy &amp; GHG'!$Z$27,"-")</f>
        <v>-</v>
      </c>
      <c r="BN30" s="435" t="str">
        <f>IF(SUMIF(Processwise_energy_distribution!$B$15:$B$68,$B30,Processwise_energy_distribution!BN$15:BN$69)=0,"-",SUMIF(Processwise_energy_distribution!$B$15:$B$68,$B30,Processwise_energy_distribution!BN$15:BN$69))</f>
        <v>-</v>
      </c>
      <c r="BO30" s="435" t="str">
        <f>IF(SUMIF(Processwise_energy_distribution!$B$15:$B$68,$B30,Processwise_energy_distribution!BO$15:BO$69)=0,"-",SUMIF(Processwise_energy_distribution!$B$15:$B$68,$B30,Processwise_energy_distribution!BO$15:BO$69))</f>
        <v>-</v>
      </c>
      <c r="BP30" s="436" t="str">
        <f>IF(SUMIF(Processwise_energy_distribution!$B$15:$B$68,$B30,Processwise_energy_distribution!BP$15:BP$69)=0,"-",SUMIF(Processwise_energy_distribution!$B$15:$B$68,$B30,Processwise_energy_distribution!BP$15:BP$69))</f>
        <v>-</v>
      </c>
      <c r="BQ30" s="432" t="str">
        <f>IFERROR(BV30*'Energy &amp; GHG'!$X$28,"-")</f>
        <v>-</v>
      </c>
      <c r="BR30" s="433" t="str">
        <f>IFERROR(BV30*'Energy &amp; GHG'!$Y$28,"-")</f>
        <v>-</v>
      </c>
      <c r="BS30" s="434" t="str">
        <f>IFERROR(BV30*'Energy &amp; GHG'!$Z$28,"-")</f>
        <v>-</v>
      </c>
      <c r="BT30" s="435" t="str">
        <f>IF(SUMIF(Processwise_energy_distribution!$B$15:$B$68,$B30,Processwise_energy_distribution!BT$15:BT$69)=0,"-",SUMIF(Processwise_energy_distribution!$B$15:$B$68,$B30,Processwise_energy_distribution!BT$15:BT$69))</f>
        <v>-</v>
      </c>
      <c r="BU30" s="435" t="str">
        <f>IF(SUMIF(Processwise_energy_distribution!$B$15:$B$68,$B30,Processwise_energy_distribution!BU$15:BU$69)=0,"-",SUMIF(Processwise_energy_distribution!$B$15:$B$68,$B30,Processwise_energy_distribution!BU$15:BU$69))</f>
        <v>-</v>
      </c>
      <c r="BV30" s="436" t="str">
        <f>IF(SUMIF(Processwise_energy_distribution!$B$15:$B$68,$B30,Processwise_energy_distribution!BV$15:BV$69)=0,"-",SUMIF(Processwise_energy_distribution!$B$15:$B$68,$B30,Processwise_energy_distribution!BV$15:BV$69))</f>
        <v>-</v>
      </c>
      <c r="BW30" s="438" t="str">
        <f t="shared" ref="BW30:CA30" si="20">IF(SUM(C30,I30,O30,U30,AA30,AG30,AM30,AS30,AY30,BE30,BK30,BQ30)=0,"-",SUM(C30,I30,O30,U30,AA30,AG30,AM30,AS30,AY30,BE30,BK30,BQ30))</f>
        <v>-</v>
      </c>
      <c r="BX30" s="433" t="str">
        <f t="shared" si="20"/>
        <v>-</v>
      </c>
      <c r="BY30" s="434" t="str">
        <f t="shared" si="20"/>
        <v>-</v>
      </c>
      <c r="BZ30" s="439" t="str">
        <f t="shared" si="20"/>
        <v>-</v>
      </c>
      <c r="CA30" s="440" t="str">
        <f t="shared" si="20"/>
        <v>-</v>
      </c>
      <c r="CB30" s="441" t="str">
        <f t="shared" si="1"/>
        <v>-</v>
      </c>
      <c r="CC30" s="442" t="str">
        <f t="shared" si="2"/>
        <v>-</v>
      </c>
      <c r="CD30" s="443" t="str">
        <f t="shared" si="3"/>
        <v>-</v>
      </c>
      <c r="CE30" s="444" t="str">
        <f t="shared" si="4"/>
        <v>-</v>
      </c>
      <c r="CF30" s="445" t="str">
        <f t="shared" si="5"/>
        <v>-</v>
      </c>
      <c r="CG30" s="412"/>
      <c r="CH30" s="412"/>
      <c r="CI30" s="412"/>
      <c r="CJ30" s="412"/>
      <c r="CK30" s="412"/>
    </row>
    <row r="31" spans="1:89" ht="15">
      <c r="A31" s="1066">
        <v>17</v>
      </c>
      <c r="B31" s="1072"/>
      <c r="C31" s="432" t="str">
        <f>IFERROR(H31*'Energy &amp; GHG'!$X$17,"-")</f>
        <v>-</v>
      </c>
      <c r="D31" s="433" t="str">
        <f>IFERROR(H31*'Energy &amp; GHG'!$Y$17,"-")</f>
        <v>-</v>
      </c>
      <c r="E31" s="434" t="str">
        <f>IFERROR(H31*'Energy &amp; GHG'!$Z$17,"-")</f>
        <v>-</v>
      </c>
      <c r="F31" s="435" t="str">
        <f>IF(SUMIF(Processwise_energy_distribution!$B$15:$B$68,$B31,Processwise_energy_distribution!F$15:F$69)=0,"-",SUMIF(Processwise_energy_distribution!$B$15:$B$68,$B31,Processwise_energy_distribution!F$15:F$69))</f>
        <v>-</v>
      </c>
      <c r="G31" s="435" t="str">
        <f>IF(SUMIF(Processwise_energy_distribution!$B$15:$B$68,$B31,Processwise_energy_distribution!G$15:G$69)=0,"-",SUMIF(Processwise_energy_distribution!$B$15:$B$68,$B31,Processwise_energy_distribution!G$15:G$69))</f>
        <v>-</v>
      </c>
      <c r="H31" s="436" t="str">
        <f>IF(SUMIF(Processwise_energy_distribution!$B$15:$B$68,$B31,Processwise_energy_distribution!H$15:H$69)=0,"-",SUMIF(Processwise_energy_distribution!$B$15:$B$68,$B31,Processwise_energy_distribution!H$15:H$69))</f>
        <v>-</v>
      </c>
      <c r="I31" s="432" t="str">
        <f>IFERROR(N31*'Energy &amp; GHG'!$X$18,"-")</f>
        <v>-</v>
      </c>
      <c r="J31" s="433" t="str">
        <f>IFERROR(N31*'Energy &amp; GHG'!$Y$18,"-")</f>
        <v>-</v>
      </c>
      <c r="K31" s="434" t="str">
        <f>IFERROR(N31*'Energy &amp; GHG'!$Z$18,"-")</f>
        <v>-</v>
      </c>
      <c r="L31" s="435" t="str">
        <f>IF(SUMIF(Processwise_energy_distribution!$B$15:$B$68,$B31,Processwise_energy_distribution!L$15:L$69)=0,"-",SUMIF(Processwise_energy_distribution!$B$15:$B$68,$B31,Processwise_energy_distribution!L$15:L$69))</f>
        <v>-</v>
      </c>
      <c r="M31" s="435" t="str">
        <f>IF(SUMIF(Processwise_energy_distribution!$B$15:$B$68,$B31,Processwise_energy_distribution!M$15:M$69)=0,"-",SUMIF(Processwise_energy_distribution!$B$15:$B$68,$B31,Processwise_energy_distribution!M$15:M$69))</f>
        <v>-</v>
      </c>
      <c r="N31" s="436" t="str">
        <f>IF(SUMIF(Processwise_energy_distribution!$B$15:$B$68,$B31,Processwise_energy_distribution!N$15:N$69)=0,"-",SUMIF(Processwise_energy_distribution!$B$15:$B$68,$B31,Processwise_energy_distribution!N$15:N$69))</f>
        <v>-</v>
      </c>
      <c r="O31" s="432" t="str">
        <f>IFERROR(T31*'Energy &amp; GHG'!$X$19,"-")</f>
        <v>-</v>
      </c>
      <c r="P31" s="433" t="str">
        <f>IFERROR(T31*'Energy &amp; GHG'!$Y$19,"-")</f>
        <v>-</v>
      </c>
      <c r="Q31" s="434" t="str">
        <f>IFERROR(T31*'Energy &amp; GHG'!$Z$19,"-")</f>
        <v>-</v>
      </c>
      <c r="R31" s="435" t="str">
        <f>IF(SUMIF(Processwise_energy_distribution!$B$15:$B$68,$B31,Processwise_energy_distribution!R$15:R$69)=0,"-",SUMIF(Processwise_energy_distribution!$B$15:$B$68,$B31,Processwise_energy_distribution!R$15:R$69))</f>
        <v>-</v>
      </c>
      <c r="S31" s="435" t="str">
        <f>IF(SUMIF(Processwise_energy_distribution!$B$15:$B$68,$B31,Processwise_energy_distribution!S$15:S$69)=0,"-",SUMIF(Processwise_energy_distribution!$B$15:$B$68,$B31,Processwise_energy_distribution!S$15:S$69))</f>
        <v>-</v>
      </c>
      <c r="T31" s="436" t="str">
        <f>IF(SUMIF(Processwise_energy_distribution!$B$15:$B$68,$B31,Processwise_energy_distribution!T$15:T$69)=0,"-",SUMIF(Processwise_energy_distribution!$B$15:$B$68,$B31,Processwise_energy_distribution!T$15:T$69))</f>
        <v>-</v>
      </c>
      <c r="U31" s="432" t="str">
        <f>IFERROR(Z31*'Energy &amp; GHG'!$X$20,"-")</f>
        <v>-</v>
      </c>
      <c r="V31" s="433" t="str">
        <f>IFERROR(Z31*'Energy &amp; GHG'!$Y$20,"-")</f>
        <v>-</v>
      </c>
      <c r="W31" s="434" t="str">
        <f>IFERROR(Z31*'Energy &amp; GHG'!$Z$20,"-")</f>
        <v>-</v>
      </c>
      <c r="X31" s="435" t="str">
        <f>IF(SUMIF(Processwise_energy_distribution!$B$15:$B$68,$B31,Processwise_energy_distribution!X$15:X$69)=0,"-",SUMIF(Processwise_energy_distribution!$B$15:$B$68,$B31,Processwise_energy_distribution!X$15:X$69))</f>
        <v>-</v>
      </c>
      <c r="Y31" s="435" t="str">
        <f>IF(SUMIF(Processwise_energy_distribution!$B$15:$B$68,$B31,Processwise_energy_distribution!Y$15:Y$69)=0,"-",SUMIF(Processwise_energy_distribution!$B$15:$B$68,$B31,Processwise_energy_distribution!Y$15:Y$69))</f>
        <v>-</v>
      </c>
      <c r="Z31" s="436" t="str">
        <f>IF(SUMIF(Processwise_energy_distribution!$B$15:$B$68,$B31,Processwise_energy_distribution!Z$15:Z$69)=0,"-",SUMIF(Processwise_energy_distribution!$B$15:$B$68,$B31,Processwise_energy_distribution!Z$15:Z$69))</f>
        <v>-</v>
      </c>
      <c r="AA31" s="432" t="str">
        <f>IFERROR(AF31*'Energy &amp; GHG'!$X$21,"-")</f>
        <v>-</v>
      </c>
      <c r="AB31" s="433" t="str">
        <f>IFERROR(AF31*'Energy &amp; GHG'!$Y$21,"-")</f>
        <v>-</v>
      </c>
      <c r="AC31" s="434" t="str">
        <f>IFERROR(AF31*'Energy &amp; GHG'!$Z$21,"-")</f>
        <v>-</v>
      </c>
      <c r="AD31" s="435" t="str">
        <f>IF(SUMIF(Processwise_energy_distribution!$B$15:$B$68,$B31,Processwise_energy_distribution!AD$15:AD$69)=0,"-",SUMIF(Processwise_energy_distribution!$B$15:$B$68,$B31,Processwise_energy_distribution!AD$15:AD$69))</f>
        <v>-</v>
      </c>
      <c r="AE31" s="435" t="str">
        <f>IF(SUMIF(Processwise_energy_distribution!$B$15:$B$68,$B31,Processwise_energy_distribution!AE$15:AE$69)=0,"-",SUMIF(Processwise_energy_distribution!$B$15:$B$68,$B31,Processwise_energy_distribution!AE$15:AE$69))</f>
        <v>-</v>
      </c>
      <c r="AF31" s="436" t="str">
        <f>IF(SUMIF(Processwise_energy_distribution!$B$15:$B$68,$B31,Processwise_energy_distribution!AF$15:AF$69)=0,"-",SUMIF(Processwise_energy_distribution!$B$15:$B$68,$B31,Processwise_energy_distribution!AF$15:AF$69))</f>
        <v>-</v>
      </c>
      <c r="AG31" s="432" t="str">
        <f>IFERROR(AL31*'Energy &amp; GHG'!$X$22,"-")</f>
        <v>-</v>
      </c>
      <c r="AH31" s="433" t="str">
        <f>IFERROR(AL31*'Energy &amp; GHG'!$Y$22,"-")</f>
        <v>-</v>
      </c>
      <c r="AI31" s="434" t="str">
        <f>IFERROR(AL31*'Energy &amp; GHG'!$Z$22,"-")</f>
        <v>-</v>
      </c>
      <c r="AJ31" s="435" t="str">
        <f>IF(SUMIF(Processwise_energy_distribution!$B$15:$B$68,$B31,Processwise_energy_distribution!AJ$15:AJ$69)=0,"-",SUMIF(Processwise_energy_distribution!$B$15:$B$68,$B31,Processwise_energy_distribution!AJ$15:AJ$69))</f>
        <v>-</v>
      </c>
      <c r="AK31" s="435" t="str">
        <f>IF(SUMIF(Processwise_energy_distribution!$B$15:$B$68,$B31,Processwise_energy_distribution!AK$15:AK$69)=0,"-",SUMIF(Processwise_energy_distribution!$B$15:$B$68,$B31,Processwise_energy_distribution!AK$15:AK$69))</f>
        <v>-</v>
      </c>
      <c r="AL31" s="436" t="str">
        <f>IF(SUMIF(Processwise_energy_distribution!$B$15:$B$68,$B31,Processwise_energy_distribution!AL$15:AL$69)=0,"-",SUMIF(Processwise_energy_distribution!$B$15:$B$68,$B31,Processwise_energy_distribution!AL$15:AL$69))</f>
        <v>-</v>
      </c>
      <c r="AM31" s="432" t="str">
        <f>IFERROR(AR31*'Energy &amp; GHG'!$X$23,"-")</f>
        <v>-</v>
      </c>
      <c r="AN31" s="433" t="str">
        <f>IFERROR(AR31*'Energy &amp; GHG'!$Y$23,"-")</f>
        <v>-</v>
      </c>
      <c r="AO31" s="434" t="str">
        <f>IFERROR(AR31*'Energy &amp; GHG'!$Z$23,"-")</f>
        <v>-</v>
      </c>
      <c r="AP31" s="435" t="str">
        <f>IF(SUMIF(Processwise_energy_distribution!$B$15:$B$68,$B31,Processwise_energy_distribution!AP$15:AP$69)=0,"-",SUMIF(Processwise_energy_distribution!$B$15:$B$68,$B31,Processwise_energy_distribution!AP$15:AP$69))</f>
        <v>-</v>
      </c>
      <c r="AQ31" s="435" t="str">
        <f>IF(SUMIF(Processwise_energy_distribution!$B$15:$B$68,$B31,Processwise_energy_distribution!AQ$15:AQ$69)=0,"-",SUMIF(Processwise_energy_distribution!$B$15:$B$68,$B31,Processwise_energy_distribution!AQ$15:AQ$69))</f>
        <v>-</v>
      </c>
      <c r="AR31" s="436" t="str">
        <f>IF(SUMIF(Processwise_energy_distribution!$B$15:$B$68,$B31,Processwise_energy_distribution!AR$15:AR$69)=0,"-",SUMIF(Processwise_energy_distribution!$B$15:$B$68,$B31,Processwise_energy_distribution!AR$15:AR$69))</f>
        <v>-</v>
      </c>
      <c r="AS31" s="432" t="str">
        <f>IFERROR(AX31*'Energy &amp; GHG'!$X$24,"-")</f>
        <v>-</v>
      </c>
      <c r="AT31" s="433" t="str">
        <f>IFERROR(AX31*'Energy &amp; GHG'!$Y$24,"-")</f>
        <v>-</v>
      </c>
      <c r="AU31" s="434" t="str">
        <f>IFERROR(AX31*'Energy &amp; GHG'!$Z$24,"-")</f>
        <v>-</v>
      </c>
      <c r="AV31" s="435" t="str">
        <f>IF(SUMIF(Processwise_energy_distribution!$B$15:$B$68,$B31,Processwise_energy_distribution!AV$15:AV$69)=0,"-",SUMIF(Processwise_energy_distribution!$B$15:$B$68,$B31,Processwise_energy_distribution!AV$15:AV$69))</f>
        <v>-</v>
      </c>
      <c r="AW31" s="435" t="str">
        <f>IF(SUMIF(Processwise_energy_distribution!$B$15:$B$68,$B31,Processwise_energy_distribution!AW$15:AW$69)=0,"-",SUMIF(Processwise_energy_distribution!$B$15:$B$68,$B31,Processwise_energy_distribution!AW$15:AW$69))</f>
        <v>-</v>
      </c>
      <c r="AX31" s="436" t="str">
        <f>IF(SUMIF(Processwise_energy_distribution!$B$15:$B$68,$B31,Processwise_energy_distribution!AX$15:AX$69)=0,"-",SUMIF(Processwise_energy_distribution!$B$15:$B$68,$B31,Processwise_energy_distribution!AX$15:AX$69))</f>
        <v>-</v>
      </c>
      <c r="AY31" s="432" t="str">
        <f>IFERROR(BD31*'Energy &amp; GHG'!$X$25,"-")</f>
        <v>-</v>
      </c>
      <c r="AZ31" s="433" t="str">
        <f>IFERROR(BD31*'Energy &amp; GHG'!$Y$25,"-")</f>
        <v>-</v>
      </c>
      <c r="BA31" s="434" t="str">
        <f>IFERROR(BD31*'Energy &amp; GHG'!$Z$25,"-")</f>
        <v>-</v>
      </c>
      <c r="BB31" s="435" t="str">
        <f>IF(SUMIF(Processwise_energy_distribution!$B$15:$B$68,$B31,Processwise_energy_distribution!BB$15:BB$69)=0,"-",SUMIF(Processwise_energy_distribution!$B$15:$B$68,$B31,Processwise_energy_distribution!BB$15:BB$69))</f>
        <v>-</v>
      </c>
      <c r="BC31" s="435" t="str">
        <f>IF(SUMIF(Processwise_energy_distribution!$B$15:$B$68,$B31,Processwise_energy_distribution!BC$15:BC$69)=0,"-",SUMIF(Processwise_energy_distribution!$B$15:$B$68,$B31,Processwise_energy_distribution!BC$15:BC$69))</f>
        <v>-</v>
      </c>
      <c r="BD31" s="436" t="str">
        <f>IF(SUMIF(Processwise_energy_distribution!$B$15:$B$68,$B31,Processwise_energy_distribution!BD$15:BD$69)=0,"-",SUMIF(Processwise_energy_distribution!$B$15:$B$68,$B31,Processwise_energy_distribution!BD$15:BD$69))</f>
        <v>-</v>
      </c>
      <c r="BE31" s="432" t="str">
        <f>IFERROR(BJ31*'Energy &amp; GHG'!$X$26,"-")</f>
        <v>-</v>
      </c>
      <c r="BF31" s="433" t="str">
        <f>IFERROR(BJ31*'Energy &amp; GHG'!$Y$26,"-")</f>
        <v>-</v>
      </c>
      <c r="BG31" s="434" t="str">
        <f>IFERROR(BJ31*'Energy &amp; GHG'!$Z$26,"-")</f>
        <v>-</v>
      </c>
      <c r="BH31" s="435" t="str">
        <f>IF(SUMIF(Processwise_energy_distribution!$B$15:$B$68,$B31,Processwise_energy_distribution!BH$15:BH$69)=0,"-",SUMIF(Processwise_energy_distribution!$B$15:$B$68,$B31,Processwise_energy_distribution!BH$15:BH$69))</f>
        <v>-</v>
      </c>
      <c r="BI31" s="435" t="str">
        <f>IF(SUMIF(Processwise_energy_distribution!$B$15:$B$68,$B31,Processwise_energy_distribution!BI$15:BI$69)=0,"-",SUMIF(Processwise_energy_distribution!$B$15:$B$68,$B31,Processwise_energy_distribution!BI$15:BI$69))</f>
        <v>-</v>
      </c>
      <c r="BJ31" s="436" t="str">
        <f>IF(SUMIF(Processwise_energy_distribution!$B$15:$B$68,$B31,Processwise_energy_distribution!BJ$15:BJ$69)=0,"-",SUMIF(Processwise_energy_distribution!$B$15:$B$68,$B31,Processwise_energy_distribution!BJ$15:BJ$69))</f>
        <v>-</v>
      </c>
      <c r="BK31" s="432" t="str">
        <f>IFERROR(BP31*'Energy &amp; GHG'!$X$27,"-")</f>
        <v>-</v>
      </c>
      <c r="BL31" s="433" t="str">
        <f>IFERROR(BP31*'Energy &amp; GHG'!$Y$27,"-")</f>
        <v>-</v>
      </c>
      <c r="BM31" s="434" t="str">
        <f>IFERROR(BP31*'Energy &amp; GHG'!$Z$27,"-")</f>
        <v>-</v>
      </c>
      <c r="BN31" s="435" t="str">
        <f>IF(SUMIF(Processwise_energy_distribution!$B$15:$B$68,$B31,Processwise_energy_distribution!BN$15:BN$69)=0,"-",SUMIF(Processwise_energy_distribution!$B$15:$B$68,$B31,Processwise_energy_distribution!BN$15:BN$69))</f>
        <v>-</v>
      </c>
      <c r="BO31" s="435" t="str">
        <f>IF(SUMIF(Processwise_energy_distribution!$B$15:$B$68,$B31,Processwise_energy_distribution!BO$15:BO$69)=0,"-",SUMIF(Processwise_energy_distribution!$B$15:$B$68,$B31,Processwise_energy_distribution!BO$15:BO$69))</f>
        <v>-</v>
      </c>
      <c r="BP31" s="436" t="str">
        <f>IF(SUMIF(Processwise_energy_distribution!$B$15:$B$68,$B31,Processwise_energy_distribution!BP$15:BP$69)=0,"-",SUMIF(Processwise_energy_distribution!$B$15:$B$68,$B31,Processwise_energy_distribution!BP$15:BP$69))</f>
        <v>-</v>
      </c>
      <c r="BQ31" s="432" t="str">
        <f>IFERROR(BV31*'Energy &amp; GHG'!$X$28,"-")</f>
        <v>-</v>
      </c>
      <c r="BR31" s="433" t="str">
        <f>IFERROR(BV31*'Energy &amp; GHG'!$Y$28,"-")</f>
        <v>-</v>
      </c>
      <c r="BS31" s="434" t="str">
        <f>IFERROR(BV31*'Energy &amp; GHG'!$Z$28,"-")</f>
        <v>-</v>
      </c>
      <c r="BT31" s="435" t="str">
        <f>IF(SUMIF(Processwise_energy_distribution!$B$15:$B$68,$B31,Processwise_energy_distribution!BT$15:BT$69)=0,"-",SUMIF(Processwise_energy_distribution!$B$15:$B$68,$B31,Processwise_energy_distribution!BT$15:BT$69))</f>
        <v>-</v>
      </c>
      <c r="BU31" s="435" t="str">
        <f>IF(SUMIF(Processwise_energy_distribution!$B$15:$B$68,$B31,Processwise_energy_distribution!BU$15:BU$69)=0,"-",SUMIF(Processwise_energy_distribution!$B$15:$B$68,$B31,Processwise_energy_distribution!BU$15:BU$69))</f>
        <v>-</v>
      </c>
      <c r="BV31" s="436" t="str">
        <f>IF(SUMIF(Processwise_energy_distribution!$B$15:$B$68,$B31,Processwise_energy_distribution!BV$15:BV$69)=0,"-",SUMIF(Processwise_energy_distribution!$B$15:$B$68,$B31,Processwise_energy_distribution!BV$15:BV$69))</f>
        <v>-</v>
      </c>
      <c r="BW31" s="438" t="str">
        <f t="shared" ref="BW31:CA31" si="21">IF(SUM(C31,I31,O31,U31,AA31,AG31,AM31,AS31,AY31,BE31,BK31,BQ31)=0,"-",SUM(C31,I31,O31,U31,AA31,AG31,AM31,AS31,AY31,BE31,BK31,BQ31))</f>
        <v>-</v>
      </c>
      <c r="BX31" s="433" t="str">
        <f t="shared" si="21"/>
        <v>-</v>
      </c>
      <c r="BY31" s="434" t="str">
        <f t="shared" si="21"/>
        <v>-</v>
      </c>
      <c r="BZ31" s="439" t="str">
        <f t="shared" si="21"/>
        <v>-</v>
      </c>
      <c r="CA31" s="440" t="str">
        <f t="shared" si="21"/>
        <v>-</v>
      </c>
      <c r="CB31" s="441" t="str">
        <f t="shared" si="1"/>
        <v>-</v>
      </c>
      <c r="CC31" s="442" t="str">
        <f t="shared" si="2"/>
        <v>-</v>
      </c>
      <c r="CD31" s="443" t="str">
        <f t="shared" si="3"/>
        <v>-</v>
      </c>
      <c r="CE31" s="444" t="str">
        <f t="shared" si="4"/>
        <v>-</v>
      </c>
      <c r="CF31" s="445" t="str">
        <f t="shared" si="5"/>
        <v>-</v>
      </c>
      <c r="CG31" s="412"/>
      <c r="CH31" s="412"/>
      <c r="CI31" s="412"/>
      <c r="CJ31" s="412"/>
      <c r="CK31" s="412"/>
    </row>
    <row r="32" spans="1:89" ht="15">
      <c r="A32" s="1070">
        <v>18</v>
      </c>
      <c r="B32" s="1072"/>
      <c r="C32" s="432" t="str">
        <f>IFERROR(H32*'Energy &amp; GHG'!$X$17,"-")</f>
        <v>-</v>
      </c>
      <c r="D32" s="433" t="str">
        <f>IFERROR(H32*'Energy &amp; GHG'!$Y$17,"-")</f>
        <v>-</v>
      </c>
      <c r="E32" s="434" t="str">
        <f>IFERROR(H32*'Energy &amp; GHG'!$Z$17,"-")</f>
        <v>-</v>
      </c>
      <c r="F32" s="435" t="str">
        <f>IF(SUMIF(Processwise_energy_distribution!$B$15:$B$68,$B32,Processwise_energy_distribution!F$15:F$69)=0,"-",SUMIF(Processwise_energy_distribution!$B$15:$B$68,$B32,Processwise_energy_distribution!F$15:F$69))</f>
        <v>-</v>
      </c>
      <c r="G32" s="435" t="str">
        <f>IF(SUMIF(Processwise_energy_distribution!$B$15:$B$68,$B32,Processwise_energy_distribution!G$15:G$69)=0,"-",SUMIF(Processwise_energy_distribution!$B$15:$B$68,$B32,Processwise_energy_distribution!G$15:G$69))</f>
        <v>-</v>
      </c>
      <c r="H32" s="436" t="str">
        <f>IF(SUMIF(Processwise_energy_distribution!$B$15:$B$68,$B32,Processwise_energy_distribution!H$15:H$69)=0,"-",SUMIF(Processwise_energy_distribution!$B$15:$B$68,$B32,Processwise_energy_distribution!H$15:H$69))</f>
        <v>-</v>
      </c>
      <c r="I32" s="432" t="str">
        <f>IFERROR(N32*'Energy &amp; GHG'!$X$18,"-")</f>
        <v>-</v>
      </c>
      <c r="J32" s="433" t="str">
        <f>IFERROR(N32*'Energy &amp; GHG'!$Y$18,"-")</f>
        <v>-</v>
      </c>
      <c r="K32" s="434" t="str">
        <f>IFERROR(N32*'Energy &amp; GHG'!$Z$18,"-")</f>
        <v>-</v>
      </c>
      <c r="L32" s="435" t="str">
        <f>IF(SUMIF(Processwise_energy_distribution!$B$15:$B$68,$B32,Processwise_energy_distribution!L$15:L$69)=0,"-",SUMIF(Processwise_energy_distribution!$B$15:$B$68,$B32,Processwise_energy_distribution!L$15:L$69))</f>
        <v>-</v>
      </c>
      <c r="M32" s="435" t="str">
        <f>IF(SUMIF(Processwise_energy_distribution!$B$15:$B$68,$B32,Processwise_energy_distribution!M$15:M$69)=0,"-",SUMIF(Processwise_energy_distribution!$B$15:$B$68,$B32,Processwise_energy_distribution!M$15:M$69))</f>
        <v>-</v>
      </c>
      <c r="N32" s="436" t="str">
        <f>IF(SUMIF(Processwise_energy_distribution!$B$15:$B$68,$B32,Processwise_energy_distribution!N$15:N$69)=0,"-",SUMIF(Processwise_energy_distribution!$B$15:$B$68,$B32,Processwise_energy_distribution!N$15:N$69))</f>
        <v>-</v>
      </c>
      <c r="O32" s="432" t="str">
        <f>IFERROR(T32*'Energy &amp; GHG'!$X$19,"-")</f>
        <v>-</v>
      </c>
      <c r="P32" s="433" t="str">
        <f>IFERROR(T32*'Energy &amp; GHG'!$Y$19,"-")</f>
        <v>-</v>
      </c>
      <c r="Q32" s="434" t="str">
        <f>IFERROR(T32*'Energy &amp; GHG'!$Z$19,"-")</f>
        <v>-</v>
      </c>
      <c r="R32" s="435" t="str">
        <f>IF(SUMIF(Processwise_energy_distribution!$B$15:$B$68,$B32,Processwise_energy_distribution!R$15:R$69)=0,"-",SUMIF(Processwise_energy_distribution!$B$15:$B$68,$B32,Processwise_energy_distribution!R$15:R$69))</f>
        <v>-</v>
      </c>
      <c r="S32" s="435" t="str">
        <f>IF(SUMIF(Processwise_energy_distribution!$B$15:$B$68,$B32,Processwise_energy_distribution!S$15:S$69)=0,"-",SUMIF(Processwise_energy_distribution!$B$15:$B$68,$B32,Processwise_energy_distribution!S$15:S$69))</f>
        <v>-</v>
      </c>
      <c r="T32" s="436" t="str">
        <f>IF(SUMIF(Processwise_energy_distribution!$B$15:$B$68,$B32,Processwise_energy_distribution!T$15:T$69)=0,"-",SUMIF(Processwise_energy_distribution!$B$15:$B$68,$B32,Processwise_energy_distribution!T$15:T$69))</f>
        <v>-</v>
      </c>
      <c r="U32" s="432" t="str">
        <f>IFERROR(Z32*'Energy &amp; GHG'!$X$20,"-")</f>
        <v>-</v>
      </c>
      <c r="V32" s="433" t="str">
        <f>IFERROR(Z32*'Energy &amp; GHG'!$Y$20,"-")</f>
        <v>-</v>
      </c>
      <c r="W32" s="434" t="str">
        <f>IFERROR(Z32*'Energy &amp; GHG'!$Z$20,"-")</f>
        <v>-</v>
      </c>
      <c r="X32" s="435" t="str">
        <f>IF(SUMIF(Processwise_energy_distribution!$B$15:$B$68,$B32,Processwise_energy_distribution!X$15:X$69)=0,"-",SUMIF(Processwise_energy_distribution!$B$15:$B$68,$B32,Processwise_energy_distribution!X$15:X$69))</f>
        <v>-</v>
      </c>
      <c r="Y32" s="435" t="str">
        <f>IF(SUMIF(Processwise_energy_distribution!$B$15:$B$68,$B32,Processwise_energy_distribution!Y$15:Y$69)=0,"-",SUMIF(Processwise_energy_distribution!$B$15:$B$68,$B32,Processwise_energy_distribution!Y$15:Y$69))</f>
        <v>-</v>
      </c>
      <c r="Z32" s="436" t="str">
        <f>IF(SUMIF(Processwise_energy_distribution!$B$15:$B$68,$B32,Processwise_energy_distribution!Z$15:Z$69)=0,"-",SUMIF(Processwise_energy_distribution!$B$15:$B$68,$B32,Processwise_energy_distribution!Z$15:Z$69))</f>
        <v>-</v>
      </c>
      <c r="AA32" s="432" t="str">
        <f>IFERROR(AF32*'Energy &amp; GHG'!$X$21,"-")</f>
        <v>-</v>
      </c>
      <c r="AB32" s="433" t="str">
        <f>IFERROR(AF32*'Energy &amp; GHG'!$Y$21,"-")</f>
        <v>-</v>
      </c>
      <c r="AC32" s="434" t="str">
        <f>IFERROR(AF32*'Energy &amp; GHG'!$Z$21,"-")</f>
        <v>-</v>
      </c>
      <c r="AD32" s="435" t="str">
        <f>IF(SUMIF(Processwise_energy_distribution!$B$15:$B$68,$B32,Processwise_energy_distribution!AD$15:AD$69)=0,"-",SUMIF(Processwise_energy_distribution!$B$15:$B$68,$B32,Processwise_energy_distribution!AD$15:AD$69))</f>
        <v>-</v>
      </c>
      <c r="AE32" s="435" t="str">
        <f>IF(SUMIF(Processwise_energy_distribution!$B$15:$B$68,$B32,Processwise_energy_distribution!AE$15:AE$69)=0,"-",SUMIF(Processwise_energy_distribution!$B$15:$B$68,$B32,Processwise_energy_distribution!AE$15:AE$69))</f>
        <v>-</v>
      </c>
      <c r="AF32" s="436" t="str">
        <f>IF(SUMIF(Processwise_energy_distribution!$B$15:$B$68,$B32,Processwise_energy_distribution!AF$15:AF$69)=0,"-",SUMIF(Processwise_energy_distribution!$B$15:$B$68,$B32,Processwise_energy_distribution!AF$15:AF$69))</f>
        <v>-</v>
      </c>
      <c r="AG32" s="432" t="str">
        <f>IFERROR(AL32*'Energy &amp; GHG'!$X$22,"-")</f>
        <v>-</v>
      </c>
      <c r="AH32" s="433" t="str">
        <f>IFERROR(AL32*'Energy &amp; GHG'!$Y$22,"-")</f>
        <v>-</v>
      </c>
      <c r="AI32" s="434" t="str">
        <f>IFERROR(AL32*'Energy &amp; GHG'!$Z$22,"-")</f>
        <v>-</v>
      </c>
      <c r="AJ32" s="435" t="str">
        <f>IF(SUMIF(Processwise_energy_distribution!$B$15:$B$68,$B32,Processwise_energy_distribution!AJ$15:AJ$69)=0,"-",SUMIF(Processwise_energy_distribution!$B$15:$B$68,$B32,Processwise_energy_distribution!AJ$15:AJ$69))</f>
        <v>-</v>
      </c>
      <c r="AK32" s="435" t="str">
        <f>IF(SUMIF(Processwise_energy_distribution!$B$15:$B$68,$B32,Processwise_energy_distribution!AK$15:AK$69)=0,"-",SUMIF(Processwise_energy_distribution!$B$15:$B$68,$B32,Processwise_energy_distribution!AK$15:AK$69))</f>
        <v>-</v>
      </c>
      <c r="AL32" s="436" t="str">
        <f>IF(SUMIF(Processwise_energy_distribution!$B$15:$B$68,$B32,Processwise_energy_distribution!AL$15:AL$69)=0,"-",SUMIF(Processwise_energy_distribution!$B$15:$B$68,$B32,Processwise_energy_distribution!AL$15:AL$69))</f>
        <v>-</v>
      </c>
      <c r="AM32" s="432" t="str">
        <f>IFERROR(AR32*'Energy &amp; GHG'!$X$23,"-")</f>
        <v>-</v>
      </c>
      <c r="AN32" s="433" t="str">
        <f>IFERROR(AR32*'Energy &amp; GHG'!$Y$23,"-")</f>
        <v>-</v>
      </c>
      <c r="AO32" s="434" t="str">
        <f>IFERROR(AR32*'Energy &amp; GHG'!$Z$23,"-")</f>
        <v>-</v>
      </c>
      <c r="AP32" s="435" t="str">
        <f>IF(SUMIF(Processwise_energy_distribution!$B$15:$B$68,$B32,Processwise_energy_distribution!AP$15:AP$69)=0,"-",SUMIF(Processwise_energy_distribution!$B$15:$B$68,$B32,Processwise_energy_distribution!AP$15:AP$69))</f>
        <v>-</v>
      </c>
      <c r="AQ32" s="435" t="str">
        <f>IF(SUMIF(Processwise_energy_distribution!$B$15:$B$68,$B32,Processwise_energy_distribution!AQ$15:AQ$69)=0,"-",SUMIF(Processwise_energy_distribution!$B$15:$B$68,$B32,Processwise_energy_distribution!AQ$15:AQ$69))</f>
        <v>-</v>
      </c>
      <c r="AR32" s="436" t="str">
        <f>IF(SUMIF(Processwise_energy_distribution!$B$15:$B$68,$B32,Processwise_energy_distribution!AR$15:AR$69)=0,"-",SUMIF(Processwise_energy_distribution!$B$15:$B$68,$B32,Processwise_energy_distribution!AR$15:AR$69))</f>
        <v>-</v>
      </c>
      <c r="AS32" s="432" t="str">
        <f>IFERROR(AX32*'Energy &amp; GHG'!$X$24,"-")</f>
        <v>-</v>
      </c>
      <c r="AT32" s="433" t="str">
        <f>IFERROR(AX32*'Energy &amp; GHG'!$Y$24,"-")</f>
        <v>-</v>
      </c>
      <c r="AU32" s="434" t="str">
        <f>IFERROR(AX32*'Energy &amp; GHG'!$Z$24,"-")</f>
        <v>-</v>
      </c>
      <c r="AV32" s="435" t="str">
        <f>IF(SUMIF(Processwise_energy_distribution!$B$15:$B$68,$B32,Processwise_energy_distribution!AV$15:AV$69)=0,"-",SUMIF(Processwise_energy_distribution!$B$15:$B$68,$B32,Processwise_energy_distribution!AV$15:AV$69))</f>
        <v>-</v>
      </c>
      <c r="AW32" s="435" t="str">
        <f>IF(SUMIF(Processwise_energy_distribution!$B$15:$B$68,$B32,Processwise_energy_distribution!AW$15:AW$69)=0,"-",SUMIF(Processwise_energy_distribution!$B$15:$B$68,$B32,Processwise_energy_distribution!AW$15:AW$69))</f>
        <v>-</v>
      </c>
      <c r="AX32" s="436" t="str">
        <f>IF(SUMIF(Processwise_energy_distribution!$B$15:$B$68,$B32,Processwise_energy_distribution!AX$15:AX$69)=0,"-",SUMIF(Processwise_energy_distribution!$B$15:$B$68,$B32,Processwise_energy_distribution!AX$15:AX$69))</f>
        <v>-</v>
      </c>
      <c r="AY32" s="432" t="str">
        <f>IFERROR(BD32*'Energy &amp; GHG'!$X$25,"-")</f>
        <v>-</v>
      </c>
      <c r="AZ32" s="433" t="str">
        <f>IFERROR(BD32*'Energy &amp; GHG'!$Y$25,"-")</f>
        <v>-</v>
      </c>
      <c r="BA32" s="434" t="str">
        <f>IFERROR(BD32*'Energy &amp; GHG'!$Z$25,"-")</f>
        <v>-</v>
      </c>
      <c r="BB32" s="435" t="str">
        <f>IF(SUMIF(Processwise_energy_distribution!$B$15:$B$68,$B32,Processwise_energy_distribution!BB$15:BB$69)=0,"-",SUMIF(Processwise_energy_distribution!$B$15:$B$68,$B32,Processwise_energy_distribution!BB$15:BB$69))</f>
        <v>-</v>
      </c>
      <c r="BC32" s="435" t="str">
        <f>IF(SUMIF(Processwise_energy_distribution!$B$15:$B$68,$B32,Processwise_energy_distribution!BC$15:BC$69)=0,"-",SUMIF(Processwise_energy_distribution!$B$15:$B$68,$B32,Processwise_energy_distribution!BC$15:BC$69))</f>
        <v>-</v>
      </c>
      <c r="BD32" s="436" t="str">
        <f>IF(SUMIF(Processwise_energy_distribution!$B$15:$B$68,$B32,Processwise_energy_distribution!BD$15:BD$69)=0,"-",SUMIF(Processwise_energy_distribution!$B$15:$B$68,$B32,Processwise_energy_distribution!BD$15:BD$69))</f>
        <v>-</v>
      </c>
      <c r="BE32" s="432" t="str">
        <f>IFERROR(BJ32*'Energy &amp; GHG'!$X$26,"-")</f>
        <v>-</v>
      </c>
      <c r="BF32" s="433" t="str">
        <f>IFERROR(BJ32*'Energy &amp; GHG'!$Y$26,"-")</f>
        <v>-</v>
      </c>
      <c r="BG32" s="434" t="str">
        <f>IFERROR(BJ32*'Energy &amp; GHG'!$Z$26,"-")</f>
        <v>-</v>
      </c>
      <c r="BH32" s="435" t="str">
        <f>IF(SUMIF(Processwise_energy_distribution!$B$15:$B$68,$B32,Processwise_energy_distribution!BH$15:BH$69)=0,"-",SUMIF(Processwise_energy_distribution!$B$15:$B$68,$B32,Processwise_energy_distribution!BH$15:BH$69))</f>
        <v>-</v>
      </c>
      <c r="BI32" s="435" t="str">
        <f>IF(SUMIF(Processwise_energy_distribution!$B$15:$B$68,$B32,Processwise_energy_distribution!BI$15:BI$69)=0,"-",SUMIF(Processwise_energy_distribution!$B$15:$B$68,$B32,Processwise_energy_distribution!BI$15:BI$69))</f>
        <v>-</v>
      </c>
      <c r="BJ32" s="436" t="str">
        <f>IF(SUMIF(Processwise_energy_distribution!$B$15:$B$68,$B32,Processwise_energy_distribution!BJ$15:BJ$69)=0,"-",SUMIF(Processwise_energy_distribution!$B$15:$B$68,$B32,Processwise_energy_distribution!BJ$15:BJ$69))</f>
        <v>-</v>
      </c>
      <c r="BK32" s="432" t="str">
        <f>IFERROR(BP32*'Energy &amp; GHG'!$X$27,"-")</f>
        <v>-</v>
      </c>
      <c r="BL32" s="433" t="str">
        <f>IFERROR(BP32*'Energy &amp; GHG'!$Y$27,"-")</f>
        <v>-</v>
      </c>
      <c r="BM32" s="434" t="str">
        <f>IFERROR(BP32*'Energy &amp; GHG'!$Z$27,"-")</f>
        <v>-</v>
      </c>
      <c r="BN32" s="435" t="str">
        <f>IF(SUMIF(Processwise_energy_distribution!$B$15:$B$68,$B32,Processwise_energy_distribution!BN$15:BN$69)=0,"-",SUMIF(Processwise_energy_distribution!$B$15:$B$68,$B32,Processwise_energy_distribution!BN$15:BN$69))</f>
        <v>-</v>
      </c>
      <c r="BO32" s="435" t="str">
        <f>IF(SUMIF(Processwise_energy_distribution!$B$15:$B$68,$B32,Processwise_energy_distribution!BO$15:BO$69)=0,"-",SUMIF(Processwise_energy_distribution!$B$15:$B$68,$B32,Processwise_energy_distribution!BO$15:BO$69))</f>
        <v>-</v>
      </c>
      <c r="BP32" s="436" t="str">
        <f>IF(SUMIF(Processwise_energy_distribution!$B$15:$B$68,$B32,Processwise_energy_distribution!BP$15:BP$69)=0,"-",SUMIF(Processwise_energy_distribution!$B$15:$B$68,$B32,Processwise_energy_distribution!BP$15:BP$69))</f>
        <v>-</v>
      </c>
      <c r="BQ32" s="432" t="str">
        <f>IFERROR(BV32*'Energy &amp; GHG'!$X$28,"-")</f>
        <v>-</v>
      </c>
      <c r="BR32" s="433" t="str">
        <f>IFERROR(BV32*'Energy &amp; GHG'!$Y$28,"-")</f>
        <v>-</v>
      </c>
      <c r="BS32" s="434" t="str">
        <f>IFERROR(BV32*'Energy &amp; GHG'!$Z$28,"-")</f>
        <v>-</v>
      </c>
      <c r="BT32" s="435" t="str">
        <f>IF(SUMIF(Processwise_energy_distribution!$B$15:$B$68,$B32,Processwise_energy_distribution!BT$15:BT$69)=0,"-",SUMIF(Processwise_energy_distribution!$B$15:$B$68,$B32,Processwise_energy_distribution!BT$15:BT$69))</f>
        <v>-</v>
      </c>
      <c r="BU32" s="435" t="str">
        <f>IF(SUMIF(Processwise_energy_distribution!$B$15:$B$68,$B32,Processwise_energy_distribution!BU$15:BU$69)=0,"-",SUMIF(Processwise_energy_distribution!$B$15:$B$68,$B32,Processwise_energy_distribution!BU$15:BU$69))</f>
        <v>-</v>
      </c>
      <c r="BV32" s="436" t="str">
        <f>IF(SUMIF(Processwise_energy_distribution!$B$15:$B$68,$B32,Processwise_energy_distribution!BV$15:BV$69)=0,"-",SUMIF(Processwise_energy_distribution!$B$15:$B$68,$B32,Processwise_energy_distribution!BV$15:BV$69))</f>
        <v>-</v>
      </c>
      <c r="BW32" s="438" t="str">
        <f t="shared" ref="BW32:CA32" si="22">IF(SUM(C32,I32,O32,U32,AA32,AG32,AM32,AS32,AY32,BE32,BK32,BQ32)=0,"-",SUM(C32,I32,O32,U32,AA32,AG32,AM32,AS32,AY32,BE32,BK32,BQ32))</f>
        <v>-</v>
      </c>
      <c r="BX32" s="433" t="str">
        <f t="shared" si="22"/>
        <v>-</v>
      </c>
      <c r="BY32" s="434" t="str">
        <f t="shared" si="22"/>
        <v>-</v>
      </c>
      <c r="BZ32" s="439" t="str">
        <f t="shared" si="22"/>
        <v>-</v>
      </c>
      <c r="CA32" s="440" t="str">
        <f t="shared" si="22"/>
        <v>-</v>
      </c>
      <c r="CB32" s="441" t="str">
        <f t="shared" si="1"/>
        <v>-</v>
      </c>
      <c r="CC32" s="442" t="str">
        <f t="shared" si="2"/>
        <v>-</v>
      </c>
      <c r="CD32" s="443" t="str">
        <f t="shared" si="3"/>
        <v>-</v>
      </c>
      <c r="CE32" s="444" t="str">
        <f t="shared" si="4"/>
        <v>-</v>
      </c>
      <c r="CF32" s="445" t="str">
        <f t="shared" si="5"/>
        <v>-</v>
      </c>
      <c r="CG32" s="412"/>
      <c r="CH32" s="412"/>
      <c r="CI32" s="412"/>
      <c r="CJ32" s="412"/>
      <c r="CK32" s="412"/>
    </row>
    <row r="33" spans="1:89" ht="15">
      <c r="A33" s="1066">
        <v>19</v>
      </c>
      <c r="B33" s="1072"/>
      <c r="C33" s="432" t="str">
        <f>IFERROR(H33*'Energy &amp; GHG'!$X$17,"-")</f>
        <v>-</v>
      </c>
      <c r="D33" s="433" t="str">
        <f>IFERROR(H33*'Energy &amp; GHG'!$Y$17,"-")</f>
        <v>-</v>
      </c>
      <c r="E33" s="434" t="str">
        <f>IFERROR(H33*'Energy &amp; GHG'!$Z$17,"-")</f>
        <v>-</v>
      </c>
      <c r="F33" s="435" t="str">
        <f>IF(SUMIF(Processwise_energy_distribution!$B$15:$B$68,$B33,Processwise_energy_distribution!F$15:F$69)=0,"-",SUMIF(Processwise_energy_distribution!$B$15:$B$68,$B33,Processwise_energy_distribution!F$15:F$69))</f>
        <v>-</v>
      </c>
      <c r="G33" s="435" t="str">
        <f>IF(SUMIF(Processwise_energy_distribution!$B$15:$B$68,$B33,Processwise_energy_distribution!G$15:G$69)=0,"-",SUMIF(Processwise_energy_distribution!$B$15:$B$68,$B33,Processwise_energy_distribution!G$15:G$69))</f>
        <v>-</v>
      </c>
      <c r="H33" s="436" t="str">
        <f>IF(SUMIF(Processwise_energy_distribution!$B$15:$B$68,$B33,Processwise_energy_distribution!H$15:H$69)=0,"-",SUMIF(Processwise_energy_distribution!$B$15:$B$68,$B33,Processwise_energy_distribution!H$15:H$69))</f>
        <v>-</v>
      </c>
      <c r="I33" s="432" t="str">
        <f>IFERROR(N33*'Energy &amp; GHG'!$X$18,"-")</f>
        <v>-</v>
      </c>
      <c r="J33" s="433" t="str">
        <f>IFERROR(N33*'Energy &amp; GHG'!$Y$18,"-")</f>
        <v>-</v>
      </c>
      <c r="K33" s="434" t="str">
        <f>IFERROR(N33*'Energy &amp; GHG'!$Z$18,"-")</f>
        <v>-</v>
      </c>
      <c r="L33" s="435" t="str">
        <f>IF(SUMIF(Processwise_energy_distribution!$B$15:$B$68,$B33,Processwise_energy_distribution!L$15:L$69)=0,"-",SUMIF(Processwise_energy_distribution!$B$15:$B$68,$B33,Processwise_energy_distribution!L$15:L$69))</f>
        <v>-</v>
      </c>
      <c r="M33" s="435" t="str">
        <f>IF(SUMIF(Processwise_energy_distribution!$B$15:$B$68,$B33,Processwise_energy_distribution!M$15:M$69)=0,"-",SUMIF(Processwise_energy_distribution!$B$15:$B$68,$B33,Processwise_energy_distribution!M$15:M$69))</f>
        <v>-</v>
      </c>
      <c r="N33" s="436" t="str">
        <f>IF(SUMIF(Processwise_energy_distribution!$B$15:$B$68,$B33,Processwise_energy_distribution!N$15:N$69)=0,"-",SUMIF(Processwise_energy_distribution!$B$15:$B$68,$B33,Processwise_energy_distribution!N$15:N$69))</f>
        <v>-</v>
      </c>
      <c r="O33" s="432" t="str">
        <f>IFERROR(T33*'Energy &amp; GHG'!$X$19,"-")</f>
        <v>-</v>
      </c>
      <c r="P33" s="433" t="str">
        <f>IFERROR(T33*'Energy &amp; GHG'!$Y$19,"-")</f>
        <v>-</v>
      </c>
      <c r="Q33" s="434" t="str">
        <f>IFERROR(T33*'Energy &amp; GHG'!$Z$19,"-")</f>
        <v>-</v>
      </c>
      <c r="R33" s="435" t="str">
        <f>IF(SUMIF(Processwise_energy_distribution!$B$15:$B$68,$B33,Processwise_energy_distribution!R$15:R$69)=0,"-",SUMIF(Processwise_energy_distribution!$B$15:$B$68,$B33,Processwise_energy_distribution!R$15:R$69))</f>
        <v>-</v>
      </c>
      <c r="S33" s="435" t="str">
        <f>IF(SUMIF(Processwise_energy_distribution!$B$15:$B$68,$B33,Processwise_energy_distribution!S$15:S$69)=0,"-",SUMIF(Processwise_energy_distribution!$B$15:$B$68,$B33,Processwise_energy_distribution!S$15:S$69))</f>
        <v>-</v>
      </c>
      <c r="T33" s="436" t="str">
        <f>IF(SUMIF(Processwise_energy_distribution!$B$15:$B$68,$B33,Processwise_energy_distribution!T$15:T$69)=0,"-",SUMIF(Processwise_energy_distribution!$B$15:$B$68,$B33,Processwise_energy_distribution!T$15:T$69))</f>
        <v>-</v>
      </c>
      <c r="U33" s="432" t="str">
        <f>IFERROR(Z33*'Energy &amp; GHG'!$X$20,"-")</f>
        <v>-</v>
      </c>
      <c r="V33" s="433" t="str">
        <f>IFERROR(Z33*'Energy &amp; GHG'!$Y$20,"-")</f>
        <v>-</v>
      </c>
      <c r="W33" s="434" t="str">
        <f>IFERROR(Z33*'Energy &amp; GHG'!$Z$20,"-")</f>
        <v>-</v>
      </c>
      <c r="X33" s="435" t="str">
        <f>IF(SUMIF(Processwise_energy_distribution!$B$15:$B$68,$B33,Processwise_energy_distribution!X$15:X$69)=0,"-",SUMIF(Processwise_energy_distribution!$B$15:$B$68,$B33,Processwise_energy_distribution!X$15:X$69))</f>
        <v>-</v>
      </c>
      <c r="Y33" s="435" t="str">
        <f>IF(SUMIF(Processwise_energy_distribution!$B$15:$B$68,$B33,Processwise_energy_distribution!Y$15:Y$69)=0,"-",SUMIF(Processwise_energy_distribution!$B$15:$B$68,$B33,Processwise_energy_distribution!Y$15:Y$69))</f>
        <v>-</v>
      </c>
      <c r="Z33" s="436" t="str">
        <f>IF(SUMIF(Processwise_energy_distribution!$B$15:$B$68,$B33,Processwise_energy_distribution!Z$15:Z$69)=0,"-",SUMIF(Processwise_energy_distribution!$B$15:$B$68,$B33,Processwise_energy_distribution!Z$15:Z$69))</f>
        <v>-</v>
      </c>
      <c r="AA33" s="432" t="str">
        <f>IFERROR(AF33*'Energy &amp; GHG'!$X$21,"-")</f>
        <v>-</v>
      </c>
      <c r="AB33" s="433" t="str">
        <f>IFERROR(AF33*'Energy &amp; GHG'!$Y$21,"-")</f>
        <v>-</v>
      </c>
      <c r="AC33" s="434" t="str">
        <f>IFERROR(AF33*'Energy &amp; GHG'!$Z$21,"-")</f>
        <v>-</v>
      </c>
      <c r="AD33" s="435" t="str">
        <f>IF(SUMIF(Processwise_energy_distribution!$B$15:$B$68,$B33,Processwise_energy_distribution!AD$15:AD$69)=0,"-",SUMIF(Processwise_energy_distribution!$B$15:$B$68,$B33,Processwise_energy_distribution!AD$15:AD$69))</f>
        <v>-</v>
      </c>
      <c r="AE33" s="435" t="str">
        <f>IF(SUMIF(Processwise_energy_distribution!$B$15:$B$68,$B33,Processwise_energy_distribution!AE$15:AE$69)=0,"-",SUMIF(Processwise_energy_distribution!$B$15:$B$68,$B33,Processwise_energy_distribution!AE$15:AE$69))</f>
        <v>-</v>
      </c>
      <c r="AF33" s="436" t="str">
        <f>IF(SUMIF(Processwise_energy_distribution!$B$15:$B$68,$B33,Processwise_energy_distribution!AF$15:AF$69)=0,"-",SUMIF(Processwise_energy_distribution!$B$15:$B$68,$B33,Processwise_energy_distribution!AF$15:AF$69))</f>
        <v>-</v>
      </c>
      <c r="AG33" s="432" t="str">
        <f>IFERROR(AL33*'Energy &amp; GHG'!$X$22,"-")</f>
        <v>-</v>
      </c>
      <c r="AH33" s="433" t="str">
        <f>IFERROR(AL33*'Energy &amp; GHG'!$Y$22,"-")</f>
        <v>-</v>
      </c>
      <c r="AI33" s="434" t="str">
        <f>IFERROR(AL33*'Energy &amp; GHG'!$Z$22,"-")</f>
        <v>-</v>
      </c>
      <c r="AJ33" s="435" t="str">
        <f>IF(SUMIF(Processwise_energy_distribution!$B$15:$B$68,$B33,Processwise_energy_distribution!AJ$15:AJ$69)=0,"-",SUMIF(Processwise_energy_distribution!$B$15:$B$68,$B33,Processwise_energy_distribution!AJ$15:AJ$69))</f>
        <v>-</v>
      </c>
      <c r="AK33" s="435" t="str">
        <f>IF(SUMIF(Processwise_energy_distribution!$B$15:$B$68,$B33,Processwise_energy_distribution!AK$15:AK$69)=0,"-",SUMIF(Processwise_energy_distribution!$B$15:$B$68,$B33,Processwise_energy_distribution!AK$15:AK$69))</f>
        <v>-</v>
      </c>
      <c r="AL33" s="436" t="str">
        <f>IF(SUMIF(Processwise_energy_distribution!$B$15:$B$68,$B33,Processwise_energy_distribution!AL$15:AL$69)=0,"-",SUMIF(Processwise_energy_distribution!$B$15:$B$68,$B33,Processwise_energy_distribution!AL$15:AL$69))</f>
        <v>-</v>
      </c>
      <c r="AM33" s="432" t="str">
        <f>IFERROR(AR33*'Energy &amp; GHG'!$X$23,"-")</f>
        <v>-</v>
      </c>
      <c r="AN33" s="433" t="str">
        <f>IFERROR(AR33*'Energy &amp; GHG'!$Y$23,"-")</f>
        <v>-</v>
      </c>
      <c r="AO33" s="434" t="str">
        <f>IFERROR(AR33*'Energy &amp; GHG'!$Z$23,"-")</f>
        <v>-</v>
      </c>
      <c r="AP33" s="435" t="str">
        <f>IF(SUMIF(Processwise_energy_distribution!$B$15:$B$68,$B33,Processwise_energy_distribution!AP$15:AP$69)=0,"-",SUMIF(Processwise_energy_distribution!$B$15:$B$68,$B33,Processwise_energy_distribution!AP$15:AP$69))</f>
        <v>-</v>
      </c>
      <c r="AQ33" s="435" t="str">
        <f>IF(SUMIF(Processwise_energy_distribution!$B$15:$B$68,$B33,Processwise_energy_distribution!AQ$15:AQ$69)=0,"-",SUMIF(Processwise_energy_distribution!$B$15:$B$68,$B33,Processwise_energy_distribution!AQ$15:AQ$69))</f>
        <v>-</v>
      </c>
      <c r="AR33" s="436" t="str">
        <f>IF(SUMIF(Processwise_energy_distribution!$B$15:$B$68,$B33,Processwise_energy_distribution!AR$15:AR$69)=0,"-",SUMIF(Processwise_energy_distribution!$B$15:$B$68,$B33,Processwise_energy_distribution!AR$15:AR$69))</f>
        <v>-</v>
      </c>
      <c r="AS33" s="432" t="str">
        <f>IFERROR(AX33*'Energy &amp; GHG'!$X$24,"-")</f>
        <v>-</v>
      </c>
      <c r="AT33" s="433" t="str">
        <f>IFERROR(AX33*'Energy &amp; GHG'!$Y$24,"-")</f>
        <v>-</v>
      </c>
      <c r="AU33" s="434" t="str">
        <f>IFERROR(AX33*'Energy &amp; GHG'!$Z$24,"-")</f>
        <v>-</v>
      </c>
      <c r="AV33" s="435" t="str">
        <f>IF(SUMIF(Processwise_energy_distribution!$B$15:$B$68,$B33,Processwise_energy_distribution!AV$15:AV$69)=0,"-",SUMIF(Processwise_energy_distribution!$B$15:$B$68,$B33,Processwise_energy_distribution!AV$15:AV$69))</f>
        <v>-</v>
      </c>
      <c r="AW33" s="435" t="str">
        <f>IF(SUMIF(Processwise_energy_distribution!$B$15:$B$68,$B33,Processwise_energy_distribution!AW$15:AW$69)=0,"-",SUMIF(Processwise_energy_distribution!$B$15:$B$68,$B33,Processwise_energy_distribution!AW$15:AW$69))</f>
        <v>-</v>
      </c>
      <c r="AX33" s="436" t="str">
        <f>IF(SUMIF(Processwise_energy_distribution!$B$15:$B$68,$B33,Processwise_energy_distribution!AX$15:AX$69)=0,"-",SUMIF(Processwise_energy_distribution!$B$15:$B$68,$B33,Processwise_energy_distribution!AX$15:AX$69))</f>
        <v>-</v>
      </c>
      <c r="AY33" s="432" t="str">
        <f>IFERROR(BD33*'Energy &amp; GHG'!$X$25,"-")</f>
        <v>-</v>
      </c>
      <c r="AZ33" s="433" t="str">
        <f>IFERROR(BD33*'Energy &amp; GHG'!$Y$25,"-")</f>
        <v>-</v>
      </c>
      <c r="BA33" s="434" t="str">
        <f>IFERROR(BD33*'Energy &amp; GHG'!$Z$25,"-")</f>
        <v>-</v>
      </c>
      <c r="BB33" s="435" t="str">
        <f>IF(SUMIF(Processwise_energy_distribution!$B$15:$B$68,$B33,Processwise_energy_distribution!BB$15:BB$69)=0,"-",SUMIF(Processwise_energy_distribution!$B$15:$B$68,$B33,Processwise_energy_distribution!BB$15:BB$69))</f>
        <v>-</v>
      </c>
      <c r="BC33" s="435" t="str">
        <f>IF(SUMIF(Processwise_energy_distribution!$B$15:$B$68,$B33,Processwise_energy_distribution!BC$15:BC$69)=0,"-",SUMIF(Processwise_energy_distribution!$B$15:$B$68,$B33,Processwise_energy_distribution!BC$15:BC$69))</f>
        <v>-</v>
      </c>
      <c r="BD33" s="436" t="str">
        <f>IF(SUMIF(Processwise_energy_distribution!$B$15:$B$68,$B33,Processwise_energy_distribution!BD$15:BD$69)=0,"-",SUMIF(Processwise_energy_distribution!$B$15:$B$68,$B33,Processwise_energy_distribution!BD$15:BD$69))</f>
        <v>-</v>
      </c>
      <c r="BE33" s="432" t="str">
        <f>IFERROR(BJ33*'Energy &amp; GHG'!$X$26,"-")</f>
        <v>-</v>
      </c>
      <c r="BF33" s="433" t="str">
        <f>IFERROR(BJ33*'Energy &amp; GHG'!$Y$26,"-")</f>
        <v>-</v>
      </c>
      <c r="BG33" s="434" t="str">
        <f>IFERROR(BJ33*'Energy &amp; GHG'!$Z$26,"-")</f>
        <v>-</v>
      </c>
      <c r="BH33" s="435" t="str">
        <f>IF(SUMIF(Processwise_energy_distribution!$B$15:$B$68,$B33,Processwise_energy_distribution!BH$15:BH$69)=0,"-",SUMIF(Processwise_energy_distribution!$B$15:$B$68,$B33,Processwise_energy_distribution!BH$15:BH$69))</f>
        <v>-</v>
      </c>
      <c r="BI33" s="435" t="str">
        <f>IF(SUMIF(Processwise_energy_distribution!$B$15:$B$68,$B33,Processwise_energy_distribution!BI$15:BI$69)=0,"-",SUMIF(Processwise_energy_distribution!$B$15:$B$68,$B33,Processwise_energy_distribution!BI$15:BI$69))</f>
        <v>-</v>
      </c>
      <c r="BJ33" s="436" t="str">
        <f>IF(SUMIF(Processwise_energy_distribution!$B$15:$B$68,$B33,Processwise_energy_distribution!BJ$15:BJ$69)=0,"-",SUMIF(Processwise_energy_distribution!$B$15:$B$68,$B33,Processwise_energy_distribution!BJ$15:BJ$69))</f>
        <v>-</v>
      </c>
      <c r="BK33" s="432" t="str">
        <f>IFERROR(BP33*'Energy &amp; GHG'!$X$27,"-")</f>
        <v>-</v>
      </c>
      <c r="BL33" s="433" t="str">
        <f>IFERROR(BP33*'Energy &amp; GHG'!$Y$27,"-")</f>
        <v>-</v>
      </c>
      <c r="BM33" s="434" t="str">
        <f>IFERROR(BP33*'Energy &amp; GHG'!$Z$27,"-")</f>
        <v>-</v>
      </c>
      <c r="BN33" s="435" t="str">
        <f>IF(SUMIF(Processwise_energy_distribution!$B$15:$B$68,$B33,Processwise_energy_distribution!BN$15:BN$69)=0,"-",SUMIF(Processwise_energy_distribution!$B$15:$B$68,$B33,Processwise_energy_distribution!BN$15:BN$69))</f>
        <v>-</v>
      </c>
      <c r="BO33" s="435" t="str">
        <f>IF(SUMIF(Processwise_energy_distribution!$B$15:$B$68,$B33,Processwise_energy_distribution!BO$15:BO$69)=0,"-",SUMIF(Processwise_energy_distribution!$B$15:$B$68,$B33,Processwise_energy_distribution!BO$15:BO$69))</f>
        <v>-</v>
      </c>
      <c r="BP33" s="436" t="str">
        <f>IF(SUMIF(Processwise_energy_distribution!$B$15:$B$68,$B33,Processwise_energy_distribution!BP$15:BP$69)=0,"-",SUMIF(Processwise_energy_distribution!$B$15:$B$68,$B33,Processwise_energy_distribution!BP$15:BP$69))</f>
        <v>-</v>
      </c>
      <c r="BQ33" s="432" t="str">
        <f>IFERROR(BV33*'Energy &amp; GHG'!$X$28,"-")</f>
        <v>-</v>
      </c>
      <c r="BR33" s="433" t="str">
        <f>IFERROR(BV33*'Energy &amp; GHG'!$Y$28,"-")</f>
        <v>-</v>
      </c>
      <c r="BS33" s="434" t="str">
        <f>IFERROR(BV33*'Energy &amp; GHG'!$Z$28,"-")</f>
        <v>-</v>
      </c>
      <c r="BT33" s="435" t="str">
        <f>IF(SUMIF(Processwise_energy_distribution!$B$15:$B$68,$B33,Processwise_energy_distribution!BT$15:BT$69)=0,"-",SUMIF(Processwise_energy_distribution!$B$15:$B$68,$B33,Processwise_energy_distribution!BT$15:BT$69))</f>
        <v>-</v>
      </c>
      <c r="BU33" s="435" t="str">
        <f>IF(SUMIF(Processwise_energy_distribution!$B$15:$B$68,$B33,Processwise_energy_distribution!BU$15:BU$69)=0,"-",SUMIF(Processwise_energy_distribution!$B$15:$B$68,$B33,Processwise_energy_distribution!BU$15:BU$69))</f>
        <v>-</v>
      </c>
      <c r="BV33" s="436" t="str">
        <f>IF(SUMIF(Processwise_energy_distribution!$B$15:$B$68,$B33,Processwise_energy_distribution!BV$15:BV$69)=0,"-",SUMIF(Processwise_energy_distribution!$B$15:$B$68,$B33,Processwise_energy_distribution!BV$15:BV$69))</f>
        <v>-</v>
      </c>
      <c r="BW33" s="438" t="str">
        <f t="shared" ref="BW33:CA33" si="23">IF(SUM(C33,I33,O33,U33,AA33,AG33,AM33,AS33,AY33,BE33,BK33,BQ33)=0,"-",SUM(C33,I33,O33,U33,AA33,AG33,AM33,AS33,AY33,BE33,BK33,BQ33))</f>
        <v>-</v>
      </c>
      <c r="BX33" s="433" t="str">
        <f t="shared" si="23"/>
        <v>-</v>
      </c>
      <c r="BY33" s="434" t="str">
        <f t="shared" si="23"/>
        <v>-</v>
      </c>
      <c r="BZ33" s="439" t="str">
        <f t="shared" si="23"/>
        <v>-</v>
      </c>
      <c r="CA33" s="440" t="str">
        <f t="shared" si="23"/>
        <v>-</v>
      </c>
      <c r="CB33" s="441" t="str">
        <f t="shared" si="1"/>
        <v>-</v>
      </c>
      <c r="CC33" s="442" t="str">
        <f t="shared" si="2"/>
        <v>-</v>
      </c>
      <c r="CD33" s="443" t="str">
        <f t="shared" si="3"/>
        <v>-</v>
      </c>
      <c r="CE33" s="444" t="str">
        <f t="shared" si="4"/>
        <v>-</v>
      </c>
      <c r="CF33" s="445" t="str">
        <f t="shared" si="5"/>
        <v>-</v>
      </c>
      <c r="CG33" s="412"/>
      <c r="CH33" s="412"/>
      <c r="CI33" s="412"/>
      <c r="CJ33" s="412"/>
      <c r="CK33" s="412"/>
    </row>
    <row r="34" spans="1:89" ht="15">
      <c r="A34" s="1070">
        <v>20</v>
      </c>
      <c r="B34" s="1072"/>
      <c r="C34" s="432" t="str">
        <f>IFERROR(H34*'Energy &amp; GHG'!$X$17,"-")</f>
        <v>-</v>
      </c>
      <c r="D34" s="433" t="str">
        <f>IFERROR(H34*'Energy &amp; GHG'!$Y$17,"-")</f>
        <v>-</v>
      </c>
      <c r="E34" s="434" t="str">
        <f>IFERROR(H34*'Energy &amp; GHG'!$Z$17,"-")</f>
        <v>-</v>
      </c>
      <c r="F34" s="435" t="str">
        <f>IF(SUMIF(Processwise_energy_distribution!$B$15:$B$68,$B34,Processwise_energy_distribution!F$15:F$69)=0,"-",SUMIF(Processwise_energy_distribution!$B$15:$B$68,$B34,Processwise_energy_distribution!F$15:F$69))</f>
        <v>-</v>
      </c>
      <c r="G34" s="435" t="str">
        <f>IF(SUMIF(Processwise_energy_distribution!$B$15:$B$68,$B34,Processwise_energy_distribution!G$15:G$69)=0,"-",SUMIF(Processwise_energy_distribution!$B$15:$B$68,$B34,Processwise_energy_distribution!G$15:G$69))</f>
        <v>-</v>
      </c>
      <c r="H34" s="436" t="str">
        <f>IF(SUMIF(Processwise_energy_distribution!$B$15:$B$68,$B34,Processwise_energy_distribution!H$15:H$69)=0,"-",SUMIF(Processwise_energy_distribution!$B$15:$B$68,$B34,Processwise_energy_distribution!H$15:H$69))</f>
        <v>-</v>
      </c>
      <c r="I34" s="432" t="str">
        <f>IFERROR(N34*'Energy &amp; GHG'!$X$18,"-")</f>
        <v>-</v>
      </c>
      <c r="J34" s="433" t="str">
        <f>IFERROR(N34*'Energy &amp; GHG'!$Y$18,"-")</f>
        <v>-</v>
      </c>
      <c r="K34" s="434" t="str">
        <f>IFERROR(N34*'Energy &amp; GHG'!$Z$18,"-")</f>
        <v>-</v>
      </c>
      <c r="L34" s="435" t="str">
        <f>IF(SUMIF(Processwise_energy_distribution!$B$15:$B$68,$B34,Processwise_energy_distribution!L$15:L$69)=0,"-",SUMIF(Processwise_energy_distribution!$B$15:$B$68,$B34,Processwise_energy_distribution!L$15:L$69))</f>
        <v>-</v>
      </c>
      <c r="M34" s="435" t="str">
        <f>IF(SUMIF(Processwise_energy_distribution!$B$15:$B$68,$B34,Processwise_energy_distribution!M$15:M$69)=0,"-",SUMIF(Processwise_energy_distribution!$B$15:$B$68,$B34,Processwise_energy_distribution!M$15:M$69))</f>
        <v>-</v>
      </c>
      <c r="N34" s="436" t="str">
        <f>IF(SUMIF(Processwise_energy_distribution!$B$15:$B$68,$B34,Processwise_energy_distribution!N$15:N$69)=0,"-",SUMIF(Processwise_energy_distribution!$B$15:$B$68,$B34,Processwise_energy_distribution!N$15:N$69))</f>
        <v>-</v>
      </c>
      <c r="O34" s="432" t="str">
        <f>IFERROR(T34*'Energy &amp; GHG'!$X$19,"-")</f>
        <v>-</v>
      </c>
      <c r="P34" s="433" t="str">
        <f>IFERROR(T34*'Energy &amp; GHG'!$Y$19,"-")</f>
        <v>-</v>
      </c>
      <c r="Q34" s="434" t="str">
        <f>IFERROR(T34*'Energy &amp; GHG'!$Z$19,"-")</f>
        <v>-</v>
      </c>
      <c r="R34" s="435" t="str">
        <f>IF(SUMIF(Processwise_energy_distribution!$B$15:$B$68,$B34,Processwise_energy_distribution!R$15:R$69)=0,"-",SUMIF(Processwise_energy_distribution!$B$15:$B$68,$B34,Processwise_energy_distribution!R$15:R$69))</f>
        <v>-</v>
      </c>
      <c r="S34" s="435" t="str">
        <f>IF(SUMIF(Processwise_energy_distribution!$B$15:$B$68,$B34,Processwise_energy_distribution!S$15:S$69)=0,"-",SUMIF(Processwise_energy_distribution!$B$15:$B$68,$B34,Processwise_energy_distribution!S$15:S$69))</f>
        <v>-</v>
      </c>
      <c r="T34" s="436" t="str">
        <f>IF(SUMIF(Processwise_energy_distribution!$B$15:$B$68,$B34,Processwise_energy_distribution!T$15:T$69)=0,"-",SUMIF(Processwise_energy_distribution!$B$15:$B$68,$B34,Processwise_energy_distribution!T$15:T$69))</f>
        <v>-</v>
      </c>
      <c r="U34" s="432" t="str">
        <f>IFERROR(Z34*'Energy &amp; GHG'!$X$20,"-")</f>
        <v>-</v>
      </c>
      <c r="V34" s="433" t="str">
        <f>IFERROR(Z34*'Energy &amp; GHG'!$Y$20,"-")</f>
        <v>-</v>
      </c>
      <c r="W34" s="434" t="str">
        <f>IFERROR(Z34*'Energy &amp; GHG'!$Z$20,"-")</f>
        <v>-</v>
      </c>
      <c r="X34" s="435" t="str">
        <f>IF(SUMIF(Processwise_energy_distribution!$B$15:$B$68,$B34,Processwise_energy_distribution!X$15:X$69)=0,"-",SUMIF(Processwise_energy_distribution!$B$15:$B$68,$B34,Processwise_energy_distribution!X$15:X$69))</f>
        <v>-</v>
      </c>
      <c r="Y34" s="435" t="str">
        <f>IF(SUMIF(Processwise_energy_distribution!$B$15:$B$68,$B34,Processwise_energy_distribution!Y$15:Y$69)=0,"-",SUMIF(Processwise_energy_distribution!$B$15:$B$68,$B34,Processwise_energy_distribution!Y$15:Y$69))</f>
        <v>-</v>
      </c>
      <c r="Z34" s="436" t="str">
        <f>IF(SUMIF(Processwise_energy_distribution!$B$15:$B$68,$B34,Processwise_energy_distribution!Z$15:Z$69)=0,"-",SUMIF(Processwise_energy_distribution!$B$15:$B$68,$B34,Processwise_energy_distribution!Z$15:Z$69))</f>
        <v>-</v>
      </c>
      <c r="AA34" s="432" t="str">
        <f>IFERROR(AF34*'Energy &amp; GHG'!$X$21,"-")</f>
        <v>-</v>
      </c>
      <c r="AB34" s="433" t="str">
        <f>IFERROR(AF34*'Energy &amp; GHG'!$Y$21,"-")</f>
        <v>-</v>
      </c>
      <c r="AC34" s="434" t="str">
        <f>IFERROR(AF34*'Energy &amp; GHG'!$Z$21,"-")</f>
        <v>-</v>
      </c>
      <c r="AD34" s="435" t="str">
        <f>IF(SUMIF(Processwise_energy_distribution!$B$15:$B$68,$B34,Processwise_energy_distribution!AD$15:AD$69)=0,"-",SUMIF(Processwise_energy_distribution!$B$15:$B$68,$B34,Processwise_energy_distribution!AD$15:AD$69))</f>
        <v>-</v>
      </c>
      <c r="AE34" s="435" t="str">
        <f>IF(SUMIF(Processwise_energy_distribution!$B$15:$B$68,$B34,Processwise_energy_distribution!AE$15:AE$69)=0,"-",SUMIF(Processwise_energy_distribution!$B$15:$B$68,$B34,Processwise_energy_distribution!AE$15:AE$69))</f>
        <v>-</v>
      </c>
      <c r="AF34" s="436" t="str">
        <f>IF(SUMIF(Processwise_energy_distribution!$B$15:$B$68,$B34,Processwise_energy_distribution!AF$15:AF$69)=0,"-",SUMIF(Processwise_energy_distribution!$B$15:$B$68,$B34,Processwise_energy_distribution!AF$15:AF$69))</f>
        <v>-</v>
      </c>
      <c r="AG34" s="432" t="str">
        <f>IFERROR(AL34*'Energy &amp; GHG'!$X$22,"-")</f>
        <v>-</v>
      </c>
      <c r="AH34" s="433" t="str">
        <f>IFERROR(AL34*'Energy &amp; GHG'!$Y$22,"-")</f>
        <v>-</v>
      </c>
      <c r="AI34" s="434" t="str">
        <f>IFERROR(AL34*'Energy &amp; GHG'!$Z$22,"-")</f>
        <v>-</v>
      </c>
      <c r="AJ34" s="435" t="str">
        <f>IF(SUMIF(Processwise_energy_distribution!$B$15:$B$68,$B34,Processwise_energy_distribution!AJ$15:AJ$69)=0,"-",SUMIF(Processwise_energy_distribution!$B$15:$B$68,$B34,Processwise_energy_distribution!AJ$15:AJ$69))</f>
        <v>-</v>
      </c>
      <c r="AK34" s="435" t="str">
        <f>IF(SUMIF(Processwise_energy_distribution!$B$15:$B$68,$B34,Processwise_energy_distribution!AK$15:AK$69)=0,"-",SUMIF(Processwise_energy_distribution!$B$15:$B$68,$B34,Processwise_energy_distribution!AK$15:AK$69))</f>
        <v>-</v>
      </c>
      <c r="AL34" s="436" t="str">
        <f>IF(SUMIF(Processwise_energy_distribution!$B$15:$B$68,$B34,Processwise_energy_distribution!AL$15:AL$69)=0,"-",SUMIF(Processwise_energy_distribution!$B$15:$B$68,$B34,Processwise_energy_distribution!AL$15:AL$69))</f>
        <v>-</v>
      </c>
      <c r="AM34" s="432" t="str">
        <f>IFERROR(AR34*'Energy &amp; GHG'!$X$23,"-")</f>
        <v>-</v>
      </c>
      <c r="AN34" s="433" t="str">
        <f>IFERROR(AR34*'Energy &amp; GHG'!$Y$23,"-")</f>
        <v>-</v>
      </c>
      <c r="AO34" s="434" t="str">
        <f>IFERROR(AR34*'Energy &amp; GHG'!$Z$23,"-")</f>
        <v>-</v>
      </c>
      <c r="AP34" s="435" t="str">
        <f>IF(SUMIF(Processwise_energy_distribution!$B$15:$B$68,$B34,Processwise_energy_distribution!AP$15:AP$69)=0,"-",SUMIF(Processwise_energy_distribution!$B$15:$B$68,$B34,Processwise_energy_distribution!AP$15:AP$69))</f>
        <v>-</v>
      </c>
      <c r="AQ34" s="435" t="str">
        <f>IF(SUMIF(Processwise_energy_distribution!$B$15:$B$68,$B34,Processwise_energy_distribution!AQ$15:AQ$69)=0,"-",SUMIF(Processwise_energy_distribution!$B$15:$B$68,$B34,Processwise_energy_distribution!AQ$15:AQ$69))</f>
        <v>-</v>
      </c>
      <c r="AR34" s="436" t="str">
        <f>IF(SUMIF(Processwise_energy_distribution!$B$15:$B$68,$B34,Processwise_energy_distribution!AR$15:AR$69)=0,"-",SUMIF(Processwise_energy_distribution!$B$15:$B$68,$B34,Processwise_energy_distribution!AR$15:AR$69))</f>
        <v>-</v>
      </c>
      <c r="AS34" s="432" t="str">
        <f>IFERROR(AX34*'Energy &amp; GHG'!$X$24,"-")</f>
        <v>-</v>
      </c>
      <c r="AT34" s="433" t="str">
        <f>IFERROR(AX34*'Energy &amp; GHG'!$Y$24,"-")</f>
        <v>-</v>
      </c>
      <c r="AU34" s="434" t="str">
        <f>IFERROR(AX34*'Energy &amp; GHG'!$Z$24,"-")</f>
        <v>-</v>
      </c>
      <c r="AV34" s="435" t="str">
        <f>IF(SUMIF(Processwise_energy_distribution!$B$15:$B$68,$B34,Processwise_energy_distribution!AV$15:AV$69)=0,"-",SUMIF(Processwise_energy_distribution!$B$15:$B$68,$B34,Processwise_energy_distribution!AV$15:AV$69))</f>
        <v>-</v>
      </c>
      <c r="AW34" s="435" t="str">
        <f>IF(SUMIF(Processwise_energy_distribution!$B$15:$B$68,$B34,Processwise_energy_distribution!AW$15:AW$69)=0,"-",SUMIF(Processwise_energy_distribution!$B$15:$B$68,$B34,Processwise_energy_distribution!AW$15:AW$69))</f>
        <v>-</v>
      </c>
      <c r="AX34" s="436" t="str">
        <f>IF(SUMIF(Processwise_energy_distribution!$B$15:$B$68,$B34,Processwise_energy_distribution!AX$15:AX$69)=0,"-",SUMIF(Processwise_energy_distribution!$B$15:$B$68,$B34,Processwise_energy_distribution!AX$15:AX$69))</f>
        <v>-</v>
      </c>
      <c r="AY34" s="432" t="str">
        <f>IFERROR(BD34*'Energy &amp; GHG'!$X$25,"-")</f>
        <v>-</v>
      </c>
      <c r="AZ34" s="433" t="str">
        <f>IFERROR(BD34*'Energy &amp; GHG'!$Y$25,"-")</f>
        <v>-</v>
      </c>
      <c r="BA34" s="434" t="str">
        <f>IFERROR(BD34*'Energy &amp; GHG'!$Z$25,"-")</f>
        <v>-</v>
      </c>
      <c r="BB34" s="435" t="str">
        <f>IF(SUMIF(Processwise_energy_distribution!$B$15:$B$68,$B34,Processwise_energy_distribution!BB$15:BB$69)=0,"-",SUMIF(Processwise_energy_distribution!$B$15:$B$68,$B34,Processwise_energy_distribution!BB$15:BB$69))</f>
        <v>-</v>
      </c>
      <c r="BC34" s="435" t="str">
        <f>IF(SUMIF(Processwise_energy_distribution!$B$15:$B$68,$B34,Processwise_energy_distribution!BC$15:BC$69)=0,"-",SUMIF(Processwise_energy_distribution!$B$15:$B$68,$B34,Processwise_energy_distribution!BC$15:BC$69))</f>
        <v>-</v>
      </c>
      <c r="BD34" s="436" t="str">
        <f>IF(SUMIF(Processwise_energy_distribution!$B$15:$B$68,$B34,Processwise_energy_distribution!BD$15:BD$69)=0,"-",SUMIF(Processwise_energy_distribution!$B$15:$B$68,$B34,Processwise_energy_distribution!BD$15:BD$69))</f>
        <v>-</v>
      </c>
      <c r="BE34" s="432" t="str">
        <f>IFERROR(BJ34*'Energy &amp; GHG'!$X$26,"-")</f>
        <v>-</v>
      </c>
      <c r="BF34" s="433" t="str">
        <f>IFERROR(BJ34*'Energy &amp; GHG'!$Y$26,"-")</f>
        <v>-</v>
      </c>
      <c r="BG34" s="434" t="str">
        <f>IFERROR(BJ34*'Energy &amp; GHG'!$Z$26,"-")</f>
        <v>-</v>
      </c>
      <c r="BH34" s="435" t="str">
        <f>IF(SUMIF(Processwise_energy_distribution!$B$15:$B$68,$B34,Processwise_energy_distribution!BH$15:BH$69)=0,"-",SUMIF(Processwise_energy_distribution!$B$15:$B$68,$B34,Processwise_energy_distribution!BH$15:BH$69))</f>
        <v>-</v>
      </c>
      <c r="BI34" s="435" t="str">
        <f>IF(SUMIF(Processwise_energy_distribution!$B$15:$B$68,$B34,Processwise_energy_distribution!BI$15:BI$69)=0,"-",SUMIF(Processwise_energy_distribution!$B$15:$B$68,$B34,Processwise_energy_distribution!BI$15:BI$69))</f>
        <v>-</v>
      </c>
      <c r="BJ34" s="436" t="str">
        <f>IF(SUMIF(Processwise_energy_distribution!$B$15:$B$68,$B34,Processwise_energy_distribution!BJ$15:BJ$69)=0,"-",SUMIF(Processwise_energy_distribution!$B$15:$B$68,$B34,Processwise_energy_distribution!BJ$15:BJ$69))</f>
        <v>-</v>
      </c>
      <c r="BK34" s="432" t="str">
        <f>IFERROR(BP34*'Energy &amp; GHG'!$X$27,"-")</f>
        <v>-</v>
      </c>
      <c r="BL34" s="433" t="str">
        <f>IFERROR(BP34*'Energy &amp; GHG'!$Y$27,"-")</f>
        <v>-</v>
      </c>
      <c r="BM34" s="434" t="str">
        <f>IFERROR(BP34*'Energy &amp; GHG'!$Z$27,"-")</f>
        <v>-</v>
      </c>
      <c r="BN34" s="435" t="str">
        <f>IF(SUMIF(Processwise_energy_distribution!$B$15:$B$68,$B34,Processwise_energy_distribution!BN$15:BN$69)=0,"-",SUMIF(Processwise_energy_distribution!$B$15:$B$68,$B34,Processwise_energy_distribution!BN$15:BN$69))</f>
        <v>-</v>
      </c>
      <c r="BO34" s="435" t="str">
        <f>IF(SUMIF(Processwise_energy_distribution!$B$15:$B$68,$B34,Processwise_energy_distribution!BO$15:BO$69)=0,"-",SUMIF(Processwise_energy_distribution!$B$15:$B$68,$B34,Processwise_energy_distribution!BO$15:BO$69))</f>
        <v>-</v>
      </c>
      <c r="BP34" s="436" t="str">
        <f>IF(SUMIF(Processwise_energy_distribution!$B$15:$B$68,$B34,Processwise_energy_distribution!BP$15:BP$69)=0,"-",SUMIF(Processwise_energy_distribution!$B$15:$B$68,$B34,Processwise_energy_distribution!BP$15:BP$69))</f>
        <v>-</v>
      </c>
      <c r="BQ34" s="432" t="str">
        <f>IFERROR(BV34*'Energy &amp; GHG'!$X$28,"-")</f>
        <v>-</v>
      </c>
      <c r="BR34" s="433" t="str">
        <f>IFERROR(BV34*'Energy &amp; GHG'!$Y$28,"-")</f>
        <v>-</v>
      </c>
      <c r="BS34" s="434" t="str">
        <f>IFERROR(BV34*'Energy &amp; GHG'!$Z$28,"-")</f>
        <v>-</v>
      </c>
      <c r="BT34" s="435" t="str">
        <f>IF(SUMIF(Processwise_energy_distribution!$B$15:$B$68,$B34,Processwise_energy_distribution!BT$15:BT$69)=0,"-",SUMIF(Processwise_energy_distribution!$B$15:$B$68,$B34,Processwise_energy_distribution!BT$15:BT$69))</f>
        <v>-</v>
      </c>
      <c r="BU34" s="435" t="str">
        <f>IF(SUMIF(Processwise_energy_distribution!$B$15:$B$68,$B34,Processwise_energy_distribution!BU$15:BU$69)=0,"-",SUMIF(Processwise_energy_distribution!$B$15:$B$68,$B34,Processwise_energy_distribution!BU$15:BU$69))</f>
        <v>-</v>
      </c>
      <c r="BV34" s="436" t="str">
        <f>IF(SUMIF(Processwise_energy_distribution!$B$15:$B$68,$B34,Processwise_energy_distribution!BV$15:BV$69)=0,"-",SUMIF(Processwise_energy_distribution!$B$15:$B$68,$B34,Processwise_energy_distribution!BV$15:BV$69))</f>
        <v>-</v>
      </c>
      <c r="BW34" s="438" t="str">
        <f t="shared" ref="BW34:CA34" si="24">IF(SUM(C34,I34,O34,U34,AA34,AG34,AM34,AS34,AY34,BE34,BK34,BQ34)=0,"-",SUM(C34,I34,O34,U34,AA34,AG34,AM34,AS34,AY34,BE34,BK34,BQ34))</f>
        <v>-</v>
      </c>
      <c r="BX34" s="433" t="str">
        <f t="shared" si="24"/>
        <v>-</v>
      </c>
      <c r="BY34" s="434" t="str">
        <f t="shared" si="24"/>
        <v>-</v>
      </c>
      <c r="BZ34" s="439" t="str">
        <f t="shared" si="24"/>
        <v>-</v>
      </c>
      <c r="CA34" s="440" t="str">
        <f t="shared" si="24"/>
        <v>-</v>
      </c>
      <c r="CB34" s="441" t="str">
        <f t="shared" si="1"/>
        <v>-</v>
      </c>
      <c r="CC34" s="442" t="str">
        <f t="shared" si="2"/>
        <v>-</v>
      </c>
      <c r="CD34" s="443" t="str">
        <f t="shared" si="3"/>
        <v>-</v>
      </c>
      <c r="CE34" s="444" t="str">
        <f t="shared" si="4"/>
        <v>-</v>
      </c>
      <c r="CF34" s="445" t="str">
        <f t="shared" si="5"/>
        <v>-</v>
      </c>
      <c r="CG34" s="412"/>
      <c r="CH34" s="412"/>
      <c r="CI34" s="412"/>
      <c r="CJ34" s="412"/>
      <c r="CK34" s="412"/>
    </row>
    <row r="35" spans="1:89" ht="15">
      <c r="A35" s="1066">
        <v>21</v>
      </c>
      <c r="B35" s="1072"/>
      <c r="C35" s="432" t="str">
        <f>IFERROR(H35*'Energy &amp; GHG'!$X$17,"-")</f>
        <v>-</v>
      </c>
      <c r="D35" s="433" t="str">
        <f>IFERROR(H35*'Energy &amp; GHG'!$Y$17,"-")</f>
        <v>-</v>
      </c>
      <c r="E35" s="434" t="str">
        <f>IFERROR(H35*'Energy &amp; GHG'!$Z$17,"-")</f>
        <v>-</v>
      </c>
      <c r="F35" s="435" t="str">
        <f>IF(SUMIF(Processwise_energy_distribution!$B$15:$B$68,$B35,Processwise_energy_distribution!F$15:F$69)=0,"-",SUMIF(Processwise_energy_distribution!$B$15:$B$68,$B35,Processwise_energy_distribution!F$15:F$69))</f>
        <v>-</v>
      </c>
      <c r="G35" s="435" t="str">
        <f>IF(SUMIF(Processwise_energy_distribution!$B$15:$B$68,$B35,Processwise_energy_distribution!G$15:G$69)=0,"-",SUMIF(Processwise_energy_distribution!$B$15:$B$68,$B35,Processwise_energy_distribution!G$15:G$69))</f>
        <v>-</v>
      </c>
      <c r="H35" s="436" t="str">
        <f>IF(SUMIF(Processwise_energy_distribution!$B$15:$B$68,$B35,Processwise_energy_distribution!H$15:H$69)=0,"-",SUMIF(Processwise_energy_distribution!$B$15:$B$68,$B35,Processwise_energy_distribution!H$15:H$69))</f>
        <v>-</v>
      </c>
      <c r="I35" s="432" t="str">
        <f>IFERROR(N35*'Energy &amp; GHG'!$X$18,"-")</f>
        <v>-</v>
      </c>
      <c r="J35" s="433" t="str">
        <f>IFERROR(N35*'Energy &amp; GHG'!$Y$18,"-")</f>
        <v>-</v>
      </c>
      <c r="K35" s="434" t="str">
        <f>IFERROR(N35*'Energy &amp; GHG'!$Z$18,"-")</f>
        <v>-</v>
      </c>
      <c r="L35" s="435" t="str">
        <f>IF(SUMIF(Processwise_energy_distribution!$B$15:$B$68,$B35,Processwise_energy_distribution!L$15:L$69)=0,"-",SUMIF(Processwise_energy_distribution!$B$15:$B$68,$B35,Processwise_energy_distribution!L$15:L$69))</f>
        <v>-</v>
      </c>
      <c r="M35" s="435" t="str">
        <f>IF(SUMIF(Processwise_energy_distribution!$B$15:$B$68,$B35,Processwise_energy_distribution!M$15:M$69)=0,"-",SUMIF(Processwise_energy_distribution!$B$15:$B$68,$B35,Processwise_energy_distribution!M$15:M$69))</f>
        <v>-</v>
      </c>
      <c r="N35" s="436" t="str">
        <f>IF(SUMIF(Processwise_energy_distribution!$B$15:$B$68,$B35,Processwise_energy_distribution!N$15:N$69)=0,"-",SUMIF(Processwise_energy_distribution!$B$15:$B$68,$B35,Processwise_energy_distribution!N$15:N$69))</f>
        <v>-</v>
      </c>
      <c r="O35" s="432" t="str">
        <f>IFERROR(T35*'Energy &amp; GHG'!$X$19,"-")</f>
        <v>-</v>
      </c>
      <c r="P35" s="433" t="str">
        <f>IFERROR(T35*'Energy &amp; GHG'!$Y$19,"-")</f>
        <v>-</v>
      </c>
      <c r="Q35" s="434" t="str">
        <f>IFERROR(T35*'Energy &amp; GHG'!$Z$19,"-")</f>
        <v>-</v>
      </c>
      <c r="R35" s="435" t="str">
        <f>IF(SUMIF(Processwise_energy_distribution!$B$15:$B$68,$B35,Processwise_energy_distribution!R$15:R$69)=0,"-",SUMIF(Processwise_energy_distribution!$B$15:$B$68,$B35,Processwise_energy_distribution!R$15:R$69))</f>
        <v>-</v>
      </c>
      <c r="S35" s="435" t="str">
        <f>IF(SUMIF(Processwise_energy_distribution!$B$15:$B$68,$B35,Processwise_energy_distribution!S$15:S$69)=0,"-",SUMIF(Processwise_energy_distribution!$B$15:$B$68,$B35,Processwise_energy_distribution!S$15:S$69))</f>
        <v>-</v>
      </c>
      <c r="T35" s="436" t="str">
        <f>IF(SUMIF(Processwise_energy_distribution!$B$15:$B$68,$B35,Processwise_energy_distribution!T$15:T$69)=0,"-",SUMIF(Processwise_energy_distribution!$B$15:$B$68,$B35,Processwise_energy_distribution!T$15:T$69))</f>
        <v>-</v>
      </c>
      <c r="U35" s="432" t="str">
        <f>IFERROR(Z35*'Energy &amp; GHG'!$X$20,"-")</f>
        <v>-</v>
      </c>
      <c r="V35" s="433" t="str">
        <f>IFERROR(Z35*'Energy &amp; GHG'!$Y$20,"-")</f>
        <v>-</v>
      </c>
      <c r="W35" s="434" t="str">
        <f>IFERROR(Z35*'Energy &amp; GHG'!$Z$20,"-")</f>
        <v>-</v>
      </c>
      <c r="X35" s="435" t="str">
        <f>IF(SUMIF(Processwise_energy_distribution!$B$15:$B$68,$B35,Processwise_energy_distribution!X$15:X$69)=0,"-",SUMIF(Processwise_energy_distribution!$B$15:$B$68,$B35,Processwise_energy_distribution!X$15:X$69))</f>
        <v>-</v>
      </c>
      <c r="Y35" s="435" t="str">
        <f>IF(SUMIF(Processwise_energy_distribution!$B$15:$B$68,$B35,Processwise_energy_distribution!Y$15:Y$69)=0,"-",SUMIF(Processwise_energy_distribution!$B$15:$B$68,$B35,Processwise_energy_distribution!Y$15:Y$69))</f>
        <v>-</v>
      </c>
      <c r="Z35" s="436" t="str">
        <f>IF(SUMIF(Processwise_energy_distribution!$B$15:$B$68,$B35,Processwise_energy_distribution!Z$15:Z$69)=0,"-",SUMIF(Processwise_energy_distribution!$B$15:$B$68,$B35,Processwise_energy_distribution!Z$15:Z$69))</f>
        <v>-</v>
      </c>
      <c r="AA35" s="432" t="str">
        <f>IFERROR(AF35*'Energy &amp; GHG'!$X$21,"-")</f>
        <v>-</v>
      </c>
      <c r="AB35" s="433" t="str">
        <f>IFERROR(AF35*'Energy &amp; GHG'!$Y$21,"-")</f>
        <v>-</v>
      </c>
      <c r="AC35" s="434" t="str">
        <f>IFERROR(AF35*'Energy &amp; GHG'!$Z$21,"-")</f>
        <v>-</v>
      </c>
      <c r="AD35" s="435" t="str">
        <f>IF(SUMIF(Processwise_energy_distribution!$B$15:$B$68,$B35,Processwise_energy_distribution!AD$15:AD$69)=0,"-",SUMIF(Processwise_energy_distribution!$B$15:$B$68,$B35,Processwise_energy_distribution!AD$15:AD$69))</f>
        <v>-</v>
      </c>
      <c r="AE35" s="435" t="str">
        <f>IF(SUMIF(Processwise_energy_distribution!$B$15:$B$68,$B35,Processwise_energy_distribution!AE$15:AE$69)=0,"-",SUMIF(Processwise_energy_distribution!$B$15:$B$68,$B35,Processwise_energy_distribution!AE$15:AE$69))</f>
        <v>-</v>
      </c>
      <c r="AF35" s="436" t="str">
        <f>IF(SUMIF(Processwise_energy_distribution!$B$15:$B$68,$B35,Processwise_energy_distribution!AF$15:AF$69)=0,"-",SUMIF(Processwise_energy_distribution!$B$15:$B$68,$B35,Processwise_energy_distribution!AF$15:AF$69))</f>
        <v>-</v>
      </c>
      <c r="AG35" s="432" t="str">
        <f>IFERROR(AL35*'Energy &amp; GHG'!$X$22,"-")</f>
        <v>-</v>
      </c>
      <c r="AH35" s="433" t="str">
        <f>IFERROR(AL35*'Energy &amp; GHG'!$Y$22,"-")</f>
        <v>-</v>
      </c>
      <c r="AI35" s="434" t="str">
        <f>IFERROR(AL35*'Energy &amp; GHG'!$Z$22,"-")</f>
        <v>-</v>
      </c>
      <c r="AJ35" s="435" t="str">
        <f>IF(SUMIF(Processwise_energy_distribution!$B$15:$B$68,$B35,Processwise_energy_distribution!AJ$15:AJ$69)=0,"-",SUMIF(Processwise_energy_distribution!$B$15:$B$68,$B35,Processwise_energy_distribution!AJ$15:AJ$69))</f>
        <v>-</v>
      </c>
      <c r="AK35" s="435" t="str">
        <f>IF(SUMIF(Processwise_energy_distribution!$B$15:$B$68,$B35,Processwise_energy_distribution!AK$15:AK$69)=0,"-",SUMIF(Processwise_energy_distribution!$B$15:$B$68,$B35,Processwise_energy_distribution!AK$15:AK$69))</f>
        <v>-</v>
      </c>
      <c r="AL35" s="436" t="str">
        <f>IF(SUMIF(Processwise_energy_distribution!$B$15:$B$68,$B35,Processwise_energy_distribution!AL$15:AL$69)=0,"-",SUMIF(Processwise_energy_distribution!$B$15:$B$68,$B35,Processwise_energy_distribution!AL$15:AL$69))</f>
        <v>-</v>
      </c>
      <c r="AM35" s="432" t="str">
        <f>IFERROR(AR35*'Energy &amp; GHG'!$X$23,"-")</f>
        <v>-</v>
      </c>
      <c r="AN35" s="433" t="str">
        <f>IFERROR(AR35*'Energy &amp; GHG'!$Y$23,"-")</f>
        <v>-</v>
      </c>
      <c r="AO35" s="434" t="str">
        <f>IFERROR(AR35*'Energy &amp; GHG'!$Z$23,"-")</f>
        <v>-</v>
      </c>
      <c r="AP35" s="435" t="str">
        <f>IF(SUMIF(Processwise_energy_distribution!$B$15:$B$68,$B35,Processwise_energy_distribution!AP$15:AP$69)=0,"-",SUMIF(Processwise_energy_distribution!$B$15:$B$68,$B35,Processwise_energy_distribution!AP$15:AP$69))</f>
        <v>-</v>
      </c>
      <c r="AQ35" s="435" t="str">
        <f>IF(SUMIF(Processwise_energy_distribution!$B$15:$B$68,$B35,Processwise_energy_distribution!AQ$15:AQ$69)=0,"-",SUMIF(Processwise_energy_distribution!$B$15:$B$68,$B35,Processwise_energy_distribution!AQ$15:AQ$69))</f>
        <v>-</v>
      </c>
      <c r="AR35" s="436" t="str">
        <f>IF(SUMIF(Processwise_energy_distribution!$B$15:$B$68,$B35,Processwise_energy_distribution!AR$15:AR$69)=0,"-",SUMIF(Processwise_energy_distribution!$B$15:$B$68,$B35,Processwise_energy_distribution!AR$15:AR$69))</f>
        <v>-</v>
      </c>
      <c r="AS35" s="432" t="str">
        <f>IFERROR(AX35*'Energy &amp; GHG'!$X$24,"-")</f>
        <v>-</v>
      </c>
      <c r="AT35" s="433" t="str">
        <f>IFERROR(AX35*'Energy &amp; GHG'!$Y$24,"-")</f>
        <v>-</v>
      </c>
      <c r="AU35" s="434" t="str">
        <f>IFERROR(AX35*'Energy &amp; GHG'!$Z$24,"-")</f>
        <v>-</v>
      </c>
      <c r="AV35" s="435" t="str">
        <f>IF(SUMIF(Processwise_energy_distribution!$B$15:$B$68,$B35,Processwise_energy_distribution!AV$15:AV$69)=0,"-",SUMIF(Processwise_energy_distribution!$B$15:$B$68,$B35,Processwise_energy_distribution!AV$15:AV$69))</f>
        <v>-</v>
      </c>
      <c r="AW35" s="435" t="str">
        <f>IF(SUMIF(Processwise_energy_distribution!$B$15:$B$68,$B35,Processwise_energy_distribution!AW$15:AW$69)=0,"-",SUMIF(Processwise_energy_distribution!$B$15:$B$68,$B35,Processwise_energy_distribution!AW$15:AW$69))</f>
        <v>-</v>
      </c>
      <c r="AX35" s="436" t="str">
        <f>IF(SUMIF(Processwise_energy_distribution!$B$15:$B$68,$B35,Processwise_energy_distribution!AX$15:AX$69)=0,"-",SUMIF(Processwise_energy_distribution!$B$15:$B$68,$B35,Processwise_energy_distribution!AX$15:AX$69))</f>
        <v>-</v>
      </c>
      <c r="AY35" s="432" t="str">
        <f>IFERROR(BD35*'Energy &amp; GHG'!$X$25,"-")</f>
        <v>-</v>
      </c>
      <c r="AZ35" s="433" t="str">
        <f>IFERROR(BD35*'Energy &amp; GHG'!$Y$25,"-")</f>
        <v>-</v>
      </c>
      <c r="BA35" s="434" t="str">
        <f>IFERROR(BD35*'Energy &amp; GHG'!$Z$25,"-")</f>
        <v>-</v>
      </c>
      <c r="BB35" s="435" t="str">
        <f>IF(SUMIF(Processwise_energy_distribution!$B$15:$B$68,$B35,Processwise_energy_distribution!BB$15:BB$69)=0,"-",SUMIF(Processwise_energy_distribution!$B$15:$B$68,$B35,Processwise_energy_distribution!BB$15:BB$69))</f>
        <v>-</v>
      </c>
      <c r="BC35" s="435" t="str">
        <f>IF(SUMIF(Processwise_energy_distribution!$B$15:$B$68,$B35,Processwise_energy_distribution!BC$15:BC$69)=0,"-",SUMIF(Processwise_energy_distribution!$B$15:$B$68,$B35,Processwise_energy_distribution!BC$15:BC$69))</f>
        <v>-</v>
      </c>
      <c r="BD35" s="436" t="str">
        <f>IF(SUMIF(Processwise_energy_distribution!$B$15:$B$68,$B35,Processwise_energy_distribution!BD$15:BD$69)=0,"-",SUMIF(Processwise_energy_distribution!$B$15:$B$68,$B35,Processwise_energy_distribution!BD$15:BD$69))</f>
        <v>-</v>
      </c>
      <c r="BE35" s="432" t="str">
        <f>IFERROR(BJ35*'Energy &amp; GHG'!$X$26,"-")</f>
        <v>-</v>
      </c>
      <c r="BF35" s="433" t="str">
        <f>IFERROR(BJ35*'Energy &amp; GHG'!$Y$26,"-")</f>
        <v>-</v>
      </c>
      <c r="BG35" s="434" t="str">
        <f>IFERROR(BJ35*'Energy &amp; GHG'!$Z$26,"-")</f>
        <v>-</v>
      </c>
      <c r="BH35" s="435" t="str">
        <f>IF(SUMIF(Processwise_energy_distribution!$B$15:$B$68,$B35,Processwise_energy_distribution!BH$15:BH$69)=0,"-",SUMIF(Processwise_energy_distribution!$B$15:$B$68,$B35,Processwise_energy_distribution!BH$15:BH$69))</f>
        <v>-</v>
      </c>
      <c r="BI35" s="435" t="str">
        <f>IF(SUMIF(Processwise_energy_distribution!$B$15:$B$68,$B35,Processwise_energy_distribution!BI$15:BI$69)=0,"-",SUMIF(Processwise_energy_distribution!$B$15:$B$68,$B35,Processwise_energy_distribution!BI$15:BI$69))</f>
        <v>-</v>
      </c>
      <c r="BJ35" s="436" t="str">
        <f>IF(SUMIF(Processwise_energy_distribution!$B$15:$B$68,$B35,Processwise_energy_distribution!BJ$15:BJ$69)=0,"-",SUMIF(Processwise_energy_distribution!$B$15:$B$68,$B35,Processwise_energy_distribution!BJ$15:BJ$69))</f>
        <v>-</v>
      </c>
      <c r="BK35" s="432" t="str">
        <f>IFERROR(BP35*'Energy &amp; GHG'!$X$27,"-")</f>
        <v>-</v>
      </c>
      <c r="BL35" s="433" t="str">
        <f>IFERROR(BP35*'Energy &amp; GHG'!$Y$27,"-")</f>
        <v>-</v>
      </c>
      <c r="BM35" s="434" t="str">
        <f>IFERROR(BP35*'Energy &amp; GHG'!$Z$27,"-")</f>
        <v>-</v>
      </c>
      <c r="BN35" s="435" t="str">
        <f>IF(SUMIF(Processwise_energy_distribution!$B$15:$B$68,$B35,Processwise_energy_distribution!BN$15:BN$69)=0,"-",SUMIF(Processwise_energy_distribution!$B$15:$B$68,$B35,Processwise_energy_distribution!BN$15:BN$69))</f>
        <v>-</v>
      </c>
      <c r="BO35" s="435" t="str">
        <f>IF(SUMIF(Processwise_energy_distribution!$B$15:$B$68,$B35,Processwise_energy_distribution!BO$15:BO$69)=0,"-",SUMIF(Processwise_energy_distribution!$B$15:$B$68,$B35,Processwise_energy_distribution!BO$15:BO$69))</f>
        <v>-</v>
      </c>
      <c r="BP35" s="436" t="str">
        <f>IF(SUMIF(Processwise_energy_distribution!$B$15:$B$68,$B35,Processwise_energy_distribution!BP$15:BP$69)=0,"-",SUMIF(Processwise_energy_distribution!$B$15:$B$68,$B35,Processwise_energy_distribution!BP$15:BP$69))</f>
        <v>-</v>
      </c>
      <c r="BQ35" s="432" t="str">
        <f>IFERROR(BV35*'Energy &amp; GHG'!$X$28,"-")</f>
        <v>-</v>
      </c>
      <c r="BR35" s="433" t="str">
        <f>IFERROR(BV35*'Energy &amp; GHG'!$Y$28,"-")</f>
        <v>-</v>
      </c>
      <c r="BS35" s="434" t="str">
        <f>IFERROR(BV35*'Energy &amp; GHG'!$Z$28,"-")</f>
        <v>-</v>
      </c>
      <c r="BT35" s="435" t="str">
        <f>IF(SUMIF(Processwise_energy_distribution!$B$15:$B$68,$B35,Processwise_energy_distribution!BT$15:BT$69)=0,"-",SUMIF(Processwise_energy_distribution!$B$15:$B$68,$B35,Processwise_energy_distribution!BT$15:BT$69))</f>
        <v>-</v>
      </c>
      <c r="BU35" s="435" t="str">
        <f>IF(SUMIF(Processwise_energy_distribution!$B$15:$B$68,$B35,Processwise_energy_distribution!BU$15:BU$69)=0,"-",SUMIF(Processwise_energy_distribution!$B$15:$B$68,$B35,Processwise_energy_distribution!BU$15:BU$69))</f>
        <v>-</v>
      </c>
      <c r="BV35" s="436" t="str">
        <f>IF(SUMIF(Processwise_energy_distribution!$B$15:$B$68,$B35,Processwise_energy_distribution!BV$15:BV$69)=0,"-",SUMIF(Processwise_energy_distribution!$B$15:$B$68,$B35,Processwise_energy_distribution!BV$15:BV$69))</f>
        <v>-</v>
      </c>
      <c r="BW35" s="438" t="str">
        <f t="shared" ref="BW35:CA35" si="25">IF(SUM(C35,I35,O35,U35,AA35,AG35,AM35,AS35,AY35,BE35,BK35,BQ35)=0,"-",SUM(C35,I35,O35,U35,AA35,AG35,AM35,AS35,AY35,BE35,BK35,BQ35))</f>
        <v>-</v>
      </c>
      <c r="BX35" s="433" t="str">
        <f t="shared" si="25"/>
        <v>-</v>
      </c>
      <c r="BY35" s="434" t="str">
        <f t="shared" si="25"/>
        <v>-</v>
      </c>
      <c r="BZ35" s="439" t="str">
        <f t="shared" si="25"/>
        <v>-</v>
      </c>
      <c r="CA35" s="440" t="str">
        <f t="shared" si="25"/>
        <v>-</v>
      </c>
      <c r="CB35" s="441" t="str">
        <f t="shared" si="1"/>
        <v>-</v>
      </c>
      <c r="CC35" s="442" t="str">
        <f t="shared" si="2"/>
        <v>-</v>
      </c>
      <c r="CD35" s="443" t="str">
        <f t="shared" si="3"/>
        <v>-</v>
      </c>
      <c r="CE35" s="444" t="str">
        <f t="shared" si="4"/>
        <v>-</v>
      </c>
      <c r="CF35" s="445" t="str">
        <f t="shared" si="5"/>
        <v>-</v>
      </c>
      <c r="CG35" s="412"/>
      <c r="CH35" s="412"/>
      <c r="CI35" s="412"/>
      <c r="CJ35" s="412"/>
      <c r="CK35" s="412"/>
    </row>
    <row r="36" spans="1:89" ht="15">
      <c r="A36" s="1070">
        <v>22</v>
      </c>
      <c r="B36" s="1072"/>
      <c r="C36" s="432" t="str">
        <f>IFERROR(H36*'Energy &amp; GHG'!$X$17,"-")</f>
        <v>-</v>
      </c>
      <c r="D36" s="433" t="str">
        <f>IFERROR(H36*'Energy &amp; GHG'!$Y$17,"-")</f>
        <v>-</v>
      </c>
      <c r="E36" s="434" t="str">
        <f>IFERROR(H36*'Energy &amp; GHG'!$Z$17,"-")</f>
        <v>-</v>
      </c>
      <c r="F36" s="435" t="str">
        <f>IF(SUMIF(Processwise_energy_distribution!$B$15:$B$68,$B36,Processwise_energy_distribution!F$15:F$69)=0,"-",SUMIF(Processwise_energy_distribution!$B$15:$B$68,$B36,Processwise_energy_distribution!F$15:F$69))</f>
        <v>-</v>
      </c>
      <c r="G36" s="435" t="str">
        <f>IF(SUMIF(Processwise_energy_distribution!$B$15:$B$68,$B36,Processwise_energy_distribution!G$15:G$69)=0,"-",SUMIF(Processwise_energy_distribution!$B$15:$B$68,$B36,Processwise_energy_distribution!G$15:G$69))</f>
        <v>-</v>
      </c>
      <c r="H36" s="436" t="str">
        <f>IF(SUMIF(Processwise_energy_distribution!$B$15:$B$68,$B36,Processwise_energy_distribution!H$15:H$69)=0,"-",SUMIF(Processwise_energy_distribution!$B$15:$B$68,$B36,Processwise_energy_distribution!H$15:H$69))</f>
        <v>-</v>
      </c>
      <c r="I36" s="432" t="str">
        <f>IFERROR(N36*'Energy &amp; GHG'!$X$18,"-")</f>
        <v>-</v>
      </c>
      <c r="J36" s="433" t="str">
        <f>IFERROR(N36*'Energy &amp; GHG'!$Y$18,"-")</f>
        <v>-</v>
      </c>
      <c r="K36" s="434" t="str">
        <f>IFERROR(N36*'Energy &amp; GHG'!$Z$18,"-")</f>
        <v>-</v>
      </c>
      <c r="L36" s="435" t="str">
        <f>IF(SUMIF(Processwise_energy_distribution!$B$15:$B$68,$B36,Processwise_energy_distribution!L$15:L$69)=0,"-",SUMIF(Processwise_energy_distribution!$B$15:$B$68,$B36,Processwise_energy_distribution!L$15:L$69))</f>
        <v>-</v>
      </c>
      <c r="M36" s="435" t="str">
        <f>IF(SUMIF(Processwise_energy_distribution!$B$15:$B$68,$B36,Processwise_energy_distribution!M$15:M$69)=0,"-",SUMIF(Processwise_energy_distribution!$B$15:$B$68,$B36,Processwise_energy_distribution!M$15:M$69))</f>
        <v>-</v>
      </c>
      <c r="N36" s="436" t="str">
        <f>IF(SUMIF(Processwise_energy_distribution!$B$15:$B$68,$B36,Processwise_energy_distribution!N$15:N$69)=0,"-",SUMIF(Processwise_energy_distribution!$B$15:$B$68,$B36,Processwise_energy_distribution!N$15:N$69))</f>
        <v>-</v>
      </c>
      <c r="O36" s="432" t="str">
        <f>IFERROR(T36*'Energy &amp; GHG'!$X$19,"-")</f>
        <v>-</v>
      </c>
      <c r="P36" s="433" t="str">
        <f>IFERROR(T36*'Energy &amp; GHG'!$Y$19,"-")</f>
        <v>-</v>
      </c>
      <c r="Q36" s="434" t="str">
        <f>IFERROR(T36*'Energy &amp; GHG'!$Z$19,"-")</f>
        <v>-</v>
      </c>
      <c r="R36" s="435" t="str">
        <f>IF(SUMIF(Processwise_energy_distribution!$B$15:$B$68,$B36,Processwise_energy_distribution!R$15:R$69)=0,"-",SUMIF(Processwise_energy_distribution!$B$15:$B$68,$B36,Processwise_energy_distribution!R$15:R$69))</f>
        <v>-</v>
      </c>
      <c r="S36" s="435" t="str">
        <f>IF(SUMIF(Processwise_energy_distribution!$B$15:$B$68,$B36,Processwise_energy_distribution!S$15:S$69)=0,"-",SUMIF(Processwise_energy_distribution!$B$15:$B$68,$B36,Processwise_energy_distribution!S$15:S$69))</f>
        <v>-</v>
      </c>
      <c r="T36" s="436" t="str">
        <f>IF(SUMIF(Processwise_energy_distribution!$B$15:$B$68,$B36,Processwise_energy_distribution!T$15:T$69)=0,"-",SUMIF(Processwise_energy_distribution!$B$15:$B$68,$B36,Processwise_energy_distribution!T$15:T$69))</f>
        <v>-</v>
      </c>
      <c r="U36" s="432" t="str">
        <f>IFERROR(Z36*'Energy &amp; GHG'!$X$20,"-")</f>
        <v>-</v>
      </c>
      <c r="V36" s="433" t="str">
        <f>IFERROR(Z36*'Energy &amp; GHG'!$Y$20,"-")</f>
        <v>-</v>
      </c>
      <c r="W36" s="434" t="str">
        <f>IFERROR(Z36*'Energy &amp; GHG'!$Z$20,"-")</f>
        <v>-</v>
      </c>
      <c r="X36" s="435" t="str">
        <f>IF(SUMIF(Processwise_energy_distribution!$B$15:$B$68,$B36,Processwise_energy_distribution!X$15:X$69)=0,"-",SUMIF(Processwise_energy_distribution!$B$15:$B$68,$B36,Processwise_energy_distribution!X$15:X$69))</f>
        <v>-</v>
      </c>
      <c r="Y36" s="435" t="str">
        <f>IF(SUMIF(Processwise_energy_distribution!$B$15:$B$68,$B36,Processwise_energy_distribution!Y$15:Y$69)=0,"-",SUMIF(Processwise_energy_distribution!$B$15:$B$68,$B36,Processwise_energy_distribution!Y$15:Y$69))</f>
        <v>-</v>
      </c>
      <c r="Z36" s="436" t="str">
        <f>IF(SUMIF(Processwise_energy_distribution!$B$15:$B$68,$B36,Processwise_energy_distribution!Z$15:Z$69)=0,"-",SUMIF(Processwise_energy_distribution!$B$15:$B$68,$B36,Processwise_energy_distribution!Z$15:Z$69))</f>
        <v>-</v>
      </c>
      <c r="AA36" s="432" t="str">
        <f>IFERROR(AF36*'Energy &amp; GHG'!$X$21,"-")</f>
        <v>-</v>
      </c>
      <c r="AB36" s="433" t="str">
        <f>IFERROR(AF36*'Energy &amp; GHG'!$Y$21,"-")</f>
        <v>-</v>
      </c>
      <c r="AC36" s="434" t="str">
        <f>IFERROR(AF36*'Energy &amp; GHG'!$Z$21,"-")</f>
        <v>-</v>
      </c>
      <c r="AD36" s="435" t="str">
        <f>IF(SUMIF(Processwise_energy_distribution!$B$15:$B$68,$B36,Processwise_energy_distribution!AD$15:AD$69)=0,"-",SUMIF(Processwise_energy_distribution!$B$15:$B$68,$B36,Processwise_energy_distribution!AD$15:AD$69))</f>
        <v>-</v>
      </c>
      <c r="AE36" s="435" t="str">
        <f>IF(SUMIF(Processwise_energy_distribution!$B$15:$B$68,$B36,Processwise_energy_distribution!AE$15:AE$69)=0,"-",SUMIF(Processwise_energy_distribution!$B$15:$B$68,$B36,Processwise_energy_distribution!AE$15:AE$69))</f>
        <v>-</v>
      </c>
      <c r="AF36" s="436" t="str">
        <f>IF(SUMIF(Processwise_energy_distribution!$B$15:$B$68,$B36,Processwise_energy_distribution!AF$15:AF$69)=0,"-",SUMIF(Processwise_energy_distribution!$B$15:$B$68,$B36,Processwise_energy_distribution!AF$15:AF$69))</f>
        <v>-</v>
      </c>
      <c r="AG36" s="432" t="str">
        <f>IFERROR(AL36*'Energy &amp; GHG'!$X$22,"-")</f>
        <v>-</v>
      </c>
      <c r="AH36" s="433" t="str">
        <f>IFERROR(AL36*'Energy &amp; GHG'!$Y$22,"-")</f>
        <v>-</v>
      </c>
      <c r="AI36" s="434" t="str">
        <f>IFERROR(AL36*'Energy &amp; GHG'!$Z$22,"-")</f>
        <v>-</v>
      </c>
      <c r="AJ36" s="435" t="str">
        <f>IF(SUMIF(Processwise_energy_distribution!$B$15:$B$68,$B36,Processwise_energy_distribution!AJ$15:AJ$69)=0,"-",SUMIF(Processwise_energy_distribution!$B$15:$B$68,$B36,Processwise_energy_distribution!AJ$15:AJ$69))</f>
        <v>-</v>
      </c>
      <c r="AK36" s="435" t="str">
        <f>IF(SUMIF(Processwise_energy_distribution!$B$15:$B$68,$B36,Processwise_energy_distribution!AK$15:AK$69)=0,"-",SUMIF(Processwise_energy_distribution!$B$15:$B$68,$B36,Processwise_energy_distribution!AK$15:AK$69))</f>
        <v>-</v>
      </c>
      <c r="AL36" s="436" t="str">
        <f>IF(SUMIF(Processwise_energy_distribution!$B$15:$B$68,$B36,Processwise_energy_distribution!AL$15:AL$69)=0,"-",SUMIF(Processwise_energy_distribution!$B$15:$B$68,$B36,Processwise_energy_distribution!AL$15:AL$69))</f>
        <v>-</v>
      </c>
      <c r="AM36" s="432" t="str">
        <f>IFERROR(AR36*'Energy &amp; GHG'!$X$23,"-")</f>
        <v>-</v>
      </c>
      <c r="AN36" s="433" t="str">
        <f>IFERROR(AR36*'Energy &amp; GHG'!$Y$23,"-")</f>
        <v>-</v>
      </c>
      <c r="AO36" s="434" t="str">
        <f>IFERROR(AR36*'Energy &amp; GHG'!$Z$23,"-")</f>
        <v>-</v>
      </c>
      <c r="AP36" s="435" t="str">
        <f>IF(SUMIF(Processwise_energy_distribution!$B$15:$B$68,$B36,Processwise_energy_distribution!AP$15:AP$69)=0,"-",SUMIF(Processwise_energy_distribution!$B$15:$B$68,$B36,Processwise_energy_distribution!AP$15:AP$69))</f>
        <v>-</v>
      </c>
      <c r="AQ36" s="435" t="str">
        <f>IF(SUMIF(Processwise_energy_distribution!$B$15:$B$68,$B36,Processwise_energy_distribution!AQ$15:AQ$69)=0,"-",SUMIF(Processwise_energy_distribution!$B$15:$B$68,$B36,Processwise_energy_distribution!AQ$15:AQ$69))</f>
        <v>-</v>
      </c>
      <c r="AR36" s="436" t="str">
        <f>IF(SUMIF(Processwise_energy_distribution!$B$15:$B$68,$B36,Processwise_energy_distribution!AR$15:AR$69)=0,"-",SUMIF(Processwise_energy_distribution!$B$15:$B$68,$B36,Processwise_energy_distribution!AR$15:AR$69))</f>
        <v>-</v>
      </c>
      <c r="AS36" s="432" t="str">
        <f>IFERROR(AX36*'Energy &amp; GHG'!$X$24,"-")</f>
        <v>-</v>
      </c>
      <c r="AT36" s="433" t="str">
        <f>IFERROR(AX36*'Energy &amp; GHG'!$Y$24,"-")</f>
        <v>-</v>
      </c>
      <c r="AU36" s="434" t="str">
        <f>IFERROR(AX36*'Energy &amp; GHG'!$Z$24,"-")</f>
        <v>-</v>
      </c>
      <c r="AV36" s="435" t="str">
        <f>IF(SUMIF(Processwise_energy_distribution!$B$15:$B$68,$B36,Processwise_energy_distribution!AV$15:AV$69)=0,"-",SUMIF(Processwise_energy_distribution!$B$15:$B$68,$B36,Processwise_energy_distribution!AV$15:AV$69))</f>
        <v>-</v>
      </c>
      <c r="AW36" s="435" t="str">
        <f>IF(SUMIF(Processwise_energy_distribution!$B$15:$B$68,$B36,Processwise_energy_distribution!AW$15:AW$69)=0,"-",SUMIF(Processwise_energy_distribution!$B$15:$B$68,$B36,Processwise_energy_distribution!AW$15:AW$69))</f>
        <v>-</v>
      </c>
      <c r="AX36" s="436" t="str">
        <f>IF(SUMIF(Processwise_energy_distribution!$B$15:$B$68,$B36,Processwise_energy_distribution!AX$15:AX$69)=0,"-",SUMIF(Processwise_energy_distribution!$B$15:$B$68,$B36,Processwise_energy_distribution!AX$15:AX$69))</f>
        <v>-</v>
      </c>
      <c r="AY36" s="432" t="str">
        <f>IFERROR(BD36*'Energy &amp; GHG'!$X$25,"-")</f>
        <v>-</v>
      </c>
      <c r="AZ36" s="433" t="str">
        <f>IFERROR(BD36*'Energy &amp; GHG'!$Y$25,"-")</f>
        <v>-</v>
      </c>
      <c r="BA36" s="434" t="str">
        <f>IFERROR(BD36*'Energy &amp; GHG'!$Z$25,"-")</f>
        <v>-</v>
      </c>
      <c r="BB36" s="435" t="str">
        <f>IF(SUMIF(Processwise_energy_distribution!$B$15:$B$68,$B36,Processwise_energy_distribution!BB$15:BB$69)=0,"-",SUMIF(Processwise_energy_distribution!$B$15:$B$68,$B36,Processwise_energy_distribution!BB$15:BB$69))</f>
        <v>-</v>
      </c>
      <c r="BC36" s="435" t="str">
        <f>IF(SUMIF(Processwise_energy_distribution!$B$15:$B$68,$B36,Processwise_energy_distribution!BC$15:BC$69)=0,"-",SUMIF(Processwise_energy_distribution!$B$15:$B$68,$B36,Processwise_energy_distribution!BC$15:BC$69))</f>
        <v>-</v>
      </c>
      <c r="BD36" s="436" t="str">
        <f>IF(SUMIF(Processwise_energy_distribution!$B$15:$B$68,$B36,Processwise_energy_distribution!BD$15:BD$69)=0,"-",SUMIF(Processwise_energy_distribution!$B$15:$B$68,$B36,Processwise_energy_distribution!BD$15:BD$69))</f>
        <v>-</v>
      </c>
      <c r="BE36" s="432" t="str">
        <f>IFERROR(BJ36*'Energy &amp; GHG'!$X$26,"-")</f>
        <v>-</v>
      </c>
      <c r="BF36" s="433" t="str">
        <f>IFERROR(BJ36*'Energy &amp; GHG'!$Y$26,"-")</f>
        <v>-</v>
      </c>
      <c r="BG36" s="434" t="str">
        <f>IFERROR(BJ36*'Energy &amp; GHG'!$Z$26,"-")</f>
        <v>-</v>
      </c>
      <c r="BH36" s="435" t="str">
        <f>IF(SUMIF(Processwise_energy_distribution!$B$15:$B$68,$B36,Processwise_energy_distribution!BH$15:BH$69)=0,"-",SUMIF(Processwise_energy_distribution!$B$15:$B$68,$B36,Processwise_energy_distribution!BH$15:BH$69))</f>
        <v>-</v>
      </c>
      <c r="BI36" s="435" t="str">
        <f>IF(SUMIF(Processwise_energy_distribution!$B$15:$B$68,$B36,Processwise_energy_distribution!BI$15:BI$69)=0,"-",SUMIF(Processwise_energy_distribution!$B$15:$B$68,$B36,Processwise_energy_distribution!BI$15:BI$69))</f>
        <v>-</v>
      </c>
      <c r="BJ36" s="436" t="str">
        <f>IF(SUMIF(Processwise_energy_distribution!$B$15:$B$68,$B36,Processwise_energy_distribution!BJ$15:BJ$69)=0,"-",SUMIF(Processwise_energy_distribution!$B$15:$B$68,$B36,Processwise_energy_distribution!BJ$15:BJ$69))</f>
        <v>-</v>
      </c>
      <c r="BK36" s="432" t="str">
        <f>IFERROR(BP36*'Energy &amp; GHG'!$X$27,"-")</f>
        <v>-</v>
      </c>
      <c r="BL36" s="433" t="str">
        <f>IFERROR(BP36*'Energy &amp; GHG'!$Y$27,"-")</f>
        <v>-</v>
      </c>
      <c r="BM36" s="434" t="str">
        <f>IFERROR(BP36*'Energy &amp; GHG'!$Z$27,"-")</f>
        <v>-</v>
      </c>
      <c r="BN36" s="435" t="str">
        <f>IF(SUMIF(Processwise_energy_distribution!$B$15:$B$68,$B36,Processwise_energy_distribution!BN$15:BN$69)=0,"-",SUMIF(Processwise_energy_distribution!$B$15:$B$68,$B36,Processwise_energy_distribution!BN$15:BN$69))</f>
        <v>-</v>
      </c>
      <c r="BO36" s="435" t="str">
        <f>IF(SUMIF(Processwise_energy_distribution!$B$15:$B$68,$B36,Processwise_energy_distribution!BO$15:BO$69)=0,"-",SUMIF(Processwise_energy_distribution!$B$15:$B$68,$B36,Processwise_energy_distribution!BO$15:BO$69))</f>
        <v>-</v>
      </c>
      <c r="BP36" s="436" t="str">
        <f>IF(SUMIF(Processwise_energy_distribution!$B$15:$B$68,$B36,Processwise_energy_distribution!BP$15:BP$69)=0,"-",SUMIF(Processwise_energy_distribution!$B$15:$B$68,$B36,Processwise_energy_distribution!BP$15:BP$69))</f>
        <v>-</v>
      </c>
      <c r="BQ36" s="432" t="str">
        <f>IFERROR(BV36*'Energy &amp; GHG'!$X$28,"-")</f>
        <v>-</v>
      </c>
      <c r="BR36" s="433" t="str">
        <f>IFERROR(BV36*'Energy &amp; GHG'!$Y$28,"-")</f>
        <v>-</v>
      </c>
      <c r="BS36" s="434" t="str">
        <f>IFERROR(BV36*'Energy &amp; GHG'!$Z$28,"-")</f>
        <v>-</v>
      </c>
      <c r="BT36" s="435" t="str">
        <f>IF(SUMIF(Processwise_energy_distribution!$B$15:$B$68,$B36,Processwise_energy_distribution!BT$15:BT$69)=0,"-",SUMIF(Processwise_energy_distribution!$B$15:$B$68,$B36,Processwise_energy_distribution!BT$15:BT$69))</f>
        <v>-</v>
      </c>
      <c r="BU36" s="435" t="str">
        <f>IF(SUMIF(Processwise_energy_distribution!$B$15:$B$68,$B36,Processwise_energy_distribution!BU$15:BU$69)=0,"-",SUMIF(Processwise_energy_distribution!$B$15:$B$68,$B36,Processwise_energy_distribution!BU$15:BU$69))</f>
        <v>-</v>
      </c>
      <c r="BV36" s="436" t="str">
        <f>IF(SUMIF(Processwise_energy_distribution!$B$15:$B$68,$B36,Processwise_energy_distribution!BV$15:BV$69)=0,"-",SUMIF(Processwise_energy_distribution!$B$15:$B$68,$B36,Processwise_energy_distribution!BV$15:BV$69))</f>
        <v>-</v>
      </c>
      <c r="BW36" s="438" t="str">
        <f t="shared" ref="BW36:CA36" si="26">IF(SUM(C36,I36,O36,U36,AA36,AG36,AM36,AS36,AY36,BE36,BK36,BQ36)=0,"-",SUM(C36,I36,O36,U36,AA36,AG36,AM36,AS36,AY36,BE36,BK36,BQ36))</f>
        <v>-</v>
      </c>
      <c r="BX36" s="433" t="str">
        <f t="shared" si="26"/>
        <v>-</v>
      </c>
      <c r="BY36" s="434" t="str">
        <f t="shared" si="26"/>
        <v>-</v>
      </c>
      <c r="BZ36" s="439" t="str">
        <f t="shared" si="26"/>
        <v>-</v>
      </c>
      <c r="CA36" s="440" t="str">
        <f t="shared" si="26"/>
        <v>-</v>
      </c>
      <c r="CB36" s="441" t="str">
        <f t="shared" si="1"/>
        <v>-</v>
      </c>
      <c r="CC36" s="442" t="str">
        <f t="shared" si="2"/>
        <v>-</v>
      </c>
      <c r="CD36" s="443" t="str">
        <f t="shared" si="3"/>
        <v>-</v>
      </c>
      <c r="CE36" s="444" t="str">
        <f t="shared" si="4"/>
        <v>-</v>
      </c>
      <c r="CF36" s="445" t="str">
        <f t="shared" si="5"/>
        <v>-</v>
      </c>
      <c r="CG36" s="412"/>
      <c r="CH36" s="412"/>
      <c r="CI36" s="412"/>
      <c r="CJ36" s="412"/>
      <c r="CK36" s="412"/>
    </row>
    <row r="37" spans="1:89" ht="15">
      <c r="A37" s="1066">
        <v>23</v>
      </c>
      <c r="B37" s="1072"/>
      <c r="C37" s="432" t="str">
        <f>IFERROR(H37*'Energy &amp; GHG'!$X$17,"-")</f>
        <v>-</v>
      </c>
      <c r="D37" s="433" t="str">
        <f>IFERROR(H37*'Energy &amp; GHG'!$Y$17,"-")</f>
        <v>-</v>
      </c>
      <c r="E37" s="434" t="str">
        <f>IFERROR(H37*'Energy &amp; GHG'!$Z$17,"-")</f>
        <v>-</v>
      </c>
      <c r="F37" s="435" t="str">
        <f>IF(SUMIF(Processwise_energy_distribution!$B$15:$B$68,$B37,Processwise_energy_distribution!F$15:F$69)=0,"-",SUMIF(Processwise_energy_distribution!$B$15:$B$68,$B37,Processwise_energy_distribution!F$15:F$69))</f>
        <v>-</v>
      </c>
      <c r="G37" s="435" t="str">
        <f>IF(SUMIF(Processwise_energy_distribution!$B$15:$B$68,$B37,Processwise_energy_distribution!G$15:G$69)=0,"-",SUMIF(Processwise_energy_distribution!$B$15:$B$68,$B37,Processwise_energy_distribution!G$15:G$69))</f>
        <v>-</v>
      </c>
      <c r="H37" s="436" t="str">
        <f>IF(SUMIF(Processwise_energy_distribution!$B$15:$B$68,$B37,Processwise_energy_distribution!H$15:H$69)=0,"-",SUMIF(Processwise_energy_distribution!$B$15:$B$68,$B37,Processwise_energy_distribution!H$15:H$69))</f>
        <v>-</v>
      </c>
      <c r="I37" s="432" t="str">
        <f>IFERROR(N37*'Energy &amp; GHG'!$X$18,"-")</f>
        <v>-</v>
      </c>
      <c r="J37" s="433" t="str">
        <f>IFERROR(N37*'Energy &amp; GHG'!$Y$18,"-")</f>
        <v>-</v>
      </c>
      <c r="K37" s="434" t="str">
        <f>IFERROR(N37*'Energy &amp; GHG'!$Z$18,"-")</f>
        <v>-</v>
      </c>
      <c r="L37" s="435" t="str">
        <f>IF(SUMIF(Processwise_energy_distribution!$B$15:$B$68,$B37,Processwise_energy_distribution!L$15:L$69)=0,"-",SUMIF(Processwise_energy_distribution!$B$15:$B$68,$B37,Processwise_energy_distribution!L$15:L$69))</f>
        <v>-</v>
      </c>
      <c r="M37" s="435" t="str">
        <f>IF(SUMIF(Processwise_energy_distribution!$B$15:$B$68,$B37,Processwise_energy_distribution!M$15:M$69)=0,"-",SUMIF(Processwise_energy_distribution!$B$15:$B$68,$B37,Processwise_energy_distribution!M$15:M$69))</f>
        <v>-</v>
      </c>
      <c r="N37" s="436" t="str">
        <f>IF(SUMIF(Processwise_energy_distribution!$B$15:$B$68,$B37,Processwise_energy_distribution!N$15:N$69)=0,"-",SUMIF(Processwise_energy_distribution!$B$15:$B$68,$B37,Processwise_energy_distribution!N$15:N$69))</f>
        <v>-</v>
      </c>
      <c r="O37" s="432" t="str">
        <f>IFERROR(T37*'Energy &amp; GHG'!$X$19,"-")</f>
        <v>-</v>
      </c>
      <c r="P37" s="433" t="str">
        <f>IFERROR(T37*'Energy &amp; GHG'!$Y$19,"-")</f>
        <v>-</v>
      </c>
      <c r="Q37" s="434" t="str">
        <f>IFERROR(T37*'Energy &amp; GHG'!$Z$19,"-")</f>
        <v>-</v>
      </c>
      <c r="R37" s="435" t="str">
        <f>IF(SUMIF(Processwise_energy_distribution!$B$15:$B$68,$B37,Processwise_energy_distribution!R$15:R$69)=0,"-",SUMIF(Processwise_energy_distribution!$B$15:$B$68,$B37,Processwise_energy_distribution!R$15:R$69))</f>
        <v>-</v>
      </c>
      <c r="S37" s="435" t="str">
        <f>IF(SUMIF(Processwise_energy_distribution!$B$15:$B$68,$B37,Processwise_energy_distribution!S$15:S$69)=0,"-",SUMIF(Processwise_energy_distribution!$B$15:$B$68,$B37,Processwise_energy_distribution!S$15:S$69))</f>
        <v>-</v>
      </c>
      <c r="T37" s="436" t="str">
        <f>IF(SUMIF(Processwise_energy_distribution!$B$15:$B$68,$B37,Processwise_energy_distribution!T$15:T$69)=0,"-",SUMIF(Processwise_energy_distribution!$B$15:$B$68,$B37,Processwise_energy_distribution!T$15:T$69))</f>
        <v>-</v>
      </c>
      <c r="U37" s="432" t="str">
        <f>IFERROR(Z37*'Energy &amp; GHG'!$X$20,"-")</f>
        <v>-</v>
      </c>
      <c r="V37" s="433" t="str">
        <f>IFERROR(Z37*'Energy &amp; GHG'!$Y$20,"-")</f>
        <v>-</v>
      </c>
      <c r="W37" s="434" t="str">
        <f>IFERROR(Z37*'Energy &amp; GHG'!$Z$20,"-")</f>
        <v>-</v>
      </c>
      <c r="X37" s="435" t="str">
        <f>IF(SUMIF(Processwise_energy_distribution!$B$15:$B$68,$B37,Processwise_energy_distribution!X$15:X$69)=0,"-",SUMIF(Processwise_energy_distribution!$B$15:$B$68,$B37,Processwise_energy_distribution!X$15:X$69))</f>
        <v>-</v>
      </c>
      <c r="Y37" s="435" t="str">
        <f>IF(SUMIF(Processwise_energy_distribution!$B$15:$B$68,$B37,Processwise_energy_distribution!Y$15:Y$69)=0,"-",SUMIF(Processwise_energy_distribution!$B$15:$B$68,$B37,Processwise_energy_distribution!Y$15:Y$69))</f>
        <v>-</v>
      </c>
      <c r="Z37" s="436" t="str">
        <f>IF(SUMIF(Processwise_energy_distribution!$B$15:$B$68,$B37,Processwise_energy_distribution!Z$15:Z$69)=0,"-",SUMIF(Processwise_energy_distribution!$B$15:$B$68,$B37,Processwise_energy_distribution!Z$15:Z$69))</f>
        <v>-</v>
      </c>
      <c r="AA37" s="432" t="str">
        <f>IFERROR(AF37*'Energy &amp; GHG'!$X$21,"-")</f>
        <v>-</v>
      </c>
      <c r="AB37" s="433" t="str">
        <f>IFERROR(AF37*'Energy &amp; GHG'!$Y$21,"-")</f>
        <v>-</v>
      </c>
      <c r="AC37" s="434" t="str">
        <f>IFERROR(AF37*'Energy &amp; GHG'!$Z$21,"-")</f>
        <v>-</v>
      </c>
      <c r="AD37" s="435" t="str">
        <f>IF(SUMIF(Processwise_energy_distribution!$B$15:$B$68,$B37,Processwise_energy_distribution!AD$15:AD$69)=0,"-",SUMIF(Processwise_energy_distribution!$B$15:$B$68,$B37,Processwise_energy_distribution!AD$15:AD$69))</f>
        <v>-</v>
      </c>
      <c r="AE37" s="435" t="str">
        <f>IF(SUMIF(Processwise_energy_distribution!$B$15:$B$68,$B37,Processwise_energy_distribution!AE$15:AE$69)=0,"-",SUMIF(Processwise_energy_distribution!$B$15:$B$68,$B37,Processwise_energy_distribution!AE$15:AE$69))</f>
        <v>-</v>
      </c>
      <c r="AF37" s="436" t="str">
        <f>IF(SUMIF(Processwise_energy_distribution!$B$15:$B$68,$B37,Processwise_energy_distribution!AF$15:AF$69)=0,"-",SUMIF(Processwise_energy_distribution!$B$15:$B$68,$B37,Processwise_energy_distribution!AF$15:AF$69))</f>
        <v>-</v>
      </c>
      <c r="AG37" s="432" t="str">
        <f>IFERROR(AL37*'Energy &amp; GHG'!$X$22,"-")</f>
        <v>-</v>
      </c>
      <c r="AH37" s="433" t="str">
        <f>IFERROR(AL37*'Energy &amp; GHG'!$Y$22,"-")</f>
        <v>-</v>
      </c>
      <c r="AI37" s="434" t="str">
        <f>IFERROR(AL37*'Energy &amp; GHG'!$Z$22,"-")</f>
        <v>-</v>
      </c>
      <c r="AJ37" s="435" t="str">
        <f>IF(SUMIF(Processwise_energy_distribution!$B$15:$B$68,$B37,Processwise_energy_distribution!AJ$15:AJ$69)=0,"-",SUMIF(Processwise_energy_distribution!$B$15:$B$68,$B37,Processwise_energy_distribution!AJ$15:AJ$69))</f>
        <v>-</v>
      </c>
      <c r="AK37" s="435" t="str">
        <f>IF(SUMIF(Processwise_energy_distribution!$B$15:$B$68,$B37,Processwise_energy_distribution!AK$15:AK$69)=0,"-",SUMIF(Processwise_energy_distribution!$B$15:$B$68,$B37,Processwise_energy_distribution!AK$15:AK$69))</f>
        <v>-</v>
      </c>
      <c r="AL37" s="436" t="str">
        <f>IF(SUMIF(Processwise_energy_distribution!$B$15:$B$68,$B37,Processwise_energy_distribution!AL$15:AL$69)=0,"-",SUMIF(Processwise_energy_distribution!$B$15:$B$68,$B37,Processwise_energy_distribution!AL$15:AL$69))</f>
        <v>-</v>
      </c>
      <c r="AM37" s="432" t="str">
        <f>IFERROR(AR37*'Energy &amp; GHG'!$X$23,"-")</f>
        <v>-</v>
      </c>
      <c r="AN37" s="433" t="str">
        <f>IFERROR(AR37*'Energy &amp; GHG'!$Y$23,"-")</f>
        <v>-</v>
      </c>
      <c r="AO37" s="434" t="str">
        <f>IFERROR(AR37*'Energy &amp; GHG'!$Z$23,"-")</f>
        <v>-</v>
      </c>
      <c r="AP37" s="435" t="str">
        <f>IF(SUMIF(Processwise_energy_distribution!$B$15:$B$68,$B37,Processwise_energy_distribution!AP$15:AP$69)=0,"-",SUMIF(Processwise_energy_distribution!$B$15:$B$68,$B37,Processwise_energy_distribution!AP$15:AP$69))</f>
        <v>-</v>
      </c>
      <c r="AQ37" s="435" t="str">
        <f>IF(SUMIF(Processwise_energy_distribution!$B$15:$B$68,$B37,Processwise_energy_distribution!AQ$15:AQ$69)=0,"-",SUMIF(Processwise_energy_distribution!$B$15:$B$68,$B37,Processwise_energy_distribution!AQ$15:AQ$69))</f>
        <v>-</v>
      </c>
      <c r="AR37" s="436" t="str">
        <f>IF(SUMIF(Processwise_energy_distribution!$B$15:$B$68,$B37,Processwise_energy_distribution!AR$15:AR$69)=0,"-",SUMIF(Processwise_energy_distribution!$B$15:$B$68,$B37,Processwise_energy_distribution!AR$15:AR$69))</f>
        <v>-</v>
      </c>
      <c r="AS37" s="432" t="str">
        <f>IFERROR(AX37*'Energy &amp; GHG'!$X$24,"-")</f>
        <v>-</v>
      </c>
      <c r="AT37" s="433" t="str">
        <f>IFERROR(AX37*'Energy &amp; GHG'!$Y$24,"-")</f>
        <v>-</v>
      </c>
      <c r="AU37" s="434" t="str">
        <f>IFERROR(AX37*'Energy &amp; GHG'!$Z$24,"-")</f>
        <v>-</v>
      </c>
      <c r="AV37" s="435" t="str">
        <f>IF(SUMIF(Processwise_energy_distribution!$B$15:$B$68,$B37,Processwise_energy_distribution!AV$15:AV$69)=0,"-",SUMIF(Processwise_energy_distribution!$B$15:$B$68,$B37,Processwise_energy_distribution!AV$15:AV$69))</f>
        <v>-</v>
      </c>
      <c r="AW37" s="435" t="str">
        <f>IF(SUMIF(Processwise_energy_distribution!$B$15:$B$68,$B37,Processwise_energy_distribution!AW$15:AW$69)=0,"-",SUMIF(Processwise_energy_distribution!$B$15:$B$68,$B37,Processwise_energy_distribution!AW$15:AW$69))</f>
        <v>-</v>
      </c>
      <c r="AX37" s="436" t="str">
        <f>IF(SUMIF(Processwise_energy_distribution!$B$15:$B$68,$B37,Processwise_energy_distribution!AX$15:AX$69)=0,"-",SUMIF(Processwise_energy_distribution!$B$15:$B$68,$B37,Processwise_energy_distribution!AX$15:AX$69))</f>
        <v>-</v>
      </c>
      <c r="AY37" s="432" t="str">
        <f>IFERROR(BD37*'Energy &amp; GHG'!$X$25,"-")</f>
        <v>-</v>
      </c>
      <c r="AZ37" s="433" t="str">
        <f>IFERROR(BD37*'Energy &amp; GHG'!$Y$25,"-")</f>
        <v>-</v>
      </c>
      <c r="BA37" s="434" t="str">
        <f>IFERROR(BD37*'Energy &amp; GHG'!$Z$25,"-")</f>
        <v>-</v>
      </c>
      <c r="BB37" s="435" t="str">
        <f>IF(SUMIF(Processwise_energy_distribution!$B$15:$B$68,$B37,Processwise_energy_distribution!BB$15:BB$69)=0,"-",SUMIF(Processwise_energy_distribution!$B$15:$B$68,$B37,Processwise_energy_distribution!BB$15:BB$69))</f>
        <v>-</v>
      </c>
      <c r="BC37" s="435" t="str">
        <f>IF(SUMIF(Processwise_energy_distribution!$B$15:$B$68,$B37,Processwise_energy_distribution!BC$15:BC$69)=0,"-",SUMIF(Processwise_energy_distribution!$B$15:$B$68,$B37,Processwise_energy_distribution!BC$15:BC$69))</f>
        <v>-</v>
      </c>
      <c r="BD37" s="436" t="str">
        <f>IF(SUMIF(Processwise_energy_distribution!$B$15:$B$68,$B37,Processwise_energy_distribution!BD$15:BD$69)=0,"-",SUMIF(Processwise_energy_distribution!$B$15:$B$68,$B37,Processwise_energy_distribution!BD$15:BD$69))</f>
        <v>-</v>
      </c>
      <c r="BE37" s="432" t="str">
        <f>IFERROR(BJ37*'Energy &amp; GHG'!$X$26,"-")</f>
        <v>-</v>
      </c>
      <c r="BF37" s="433" t="str">
        <f>IFERROR(BJ37*'Energy &amp; GHG'!$Y$26,"-")</f>
        <v>-</v>
      </c>
      <c r="BG37" s="434" t="str">
        <f>IFERROR(BJ37*'Energy &amp; GHG'!$Z$26,"-")</f>
        <v>-</v>
      </c>
      <c r="BH37" s="435" t="str">
        <f>IF(SUMIF(Processwise_energy_distribution!$B$15:$B$68,$B37,Processwise_energy_distribution!BH$15:BH$69)=0,"-",SUMIF(Processwise_energy_distribution!$B$15:$B$68,$B37,Processwise_energy_distribution!BH$15:BH$69))</f>
        <v>-</v>
      </c>
      <c r="BI37" s="435" t="str">
        <f>IF(SUMIF(Processwise_energy_distribution!$B$15:$B$68,$B37,Processwise_energy_distribution!BI$15:BI$69)=0,"-",SUMIF(Processwise_energy_distribution!$B$15:$B$68,$B37,Processwise_energy_distribution!BI$15:BI$69))</f>
        <v>-</v>
      </c>
      <c r="BJ37" s="436" t="str">
        <f>IF(SUMIF(Processwise_energy_distribution!$B$15:$B$68,$B37,Processwise_energy_distribution!BJ$15:BJ$69)=0,"-",SUMIF(Processwise_energy_distribution!$B$15:$B$68,$B37,Processwise_energy_distribution!BJ$15:BJ$69))</f>
        <v>-</v>
      </c>
      <c r="BK37" s="432" t="str">
        <f>IFERROR(BP37*'Energy &amp; GHG'!$X$27,"-")</f>
        <v>-</v>
      </c>
      <c r="BL37" s="433" t="str">
        <f>IFERROR(BP37*'Energy &amp; GHG'!$Y$27,"-")</f>
        <v>-</v>
      </c>
      <c r="BM37" s="434" t="str">
        <f>IFERROR(BP37*'Energy &amp; GHG'!$Z$27,"-")</f>
        <v>-</v>
      </c>
      <c r="BN37" s="435" t="str">
        <f>IF(SUMIF(Processwise_energy_distribution!$B$15:$B$68,$B37,Processwise_energy_distribution!BN$15:BN$69)=0,"-",SUMIF(Processwise_energy_distribution!$B$15:$B$68,$B37,Processwise_energy_distribution!BN$15:BN$69))</f>
        <v>-</v>
      </c>
      <c r="BO37" s="435" t="str">
        <f>IF(SUMIF(Processwise_energy_distribution!$B$15:$B$68,$B37,Processwise_energy_distribution!BO$15:BO$69)=0,"-",SUMIF(Processwise_energy_distribution!$B$15:$B$68,$B37,Processwise_energy_distribution!BO$15:BO$69))</f>
        <v>-</v>
      </c>
      <c r="BP37" s="436" t="str">
        <f>IF(SUMIF(Processwise_energy_distribution!$B$15:$B$68,$B37,Processwise_energy_distribution!BP$15:BP$69)=0,"-",SUMIF(Processwise_energy_distribution!$B$15:$B$68,$B37,Processwise_energy_distribution!BP$15:BP$69))</f>
        <v>-</v>
      </c>
      <c r="BQ37" s="432" t="str">
        <f>IFERROR(BV37*'Energy &amp; GHG'!$X$28,"-")</f>
        <v>-</v>
      </c>
      <c r="BR37" s="433" t="str">
        <f>IFERROR(BV37*'Energy &amp; GHG'!$Y$28,"-")</f>
        <v>-</v>
      </c>
      <c r="BS37" s="434" t="str">
        <f>IFERROR(BV37*'Energy &amp; GHG'!$Z$28,"-")</f>
        <v>-</v>
      </c>
      <c r="BT37" s="435" t="str">
        <f>IF(SUMIF(Processwise_energy_distribution!$B$15:$B$68,$B37,Processwise_energy_distribution!BT$15:BT$69)=0,"-",SUMIF(Processwise_energy_distribution!$B$15:$B$68,$B37,Processwise_energy_distribution!BT$15:BT$69))</f>
        <v>-</v>
      </c>
      <c r="BU37" s="435" t="str">
        <f>IF(SUMIF(Processwise_energy_distribution!$B$15:$B$68,$B37,Processwise_energy_distribution!BU$15:BU$69)=0,"-",SUMIF(Processwise_energy_distribution!$B$15:$B$68,$B37,Processwise_energy_distribution!BU$15:BU$69))</f>
        <v>-</v>
      </c>
      <c r="BV37" s="436" t="str">
        <f>IF(SUMIF(Processwise_energy_distribution!$B$15:$B$68,$B37,Processwise_energy_distribution!BV$15:BV$69)=0,"-",SUMIF(Processwise_energy_distribution!$B$15:$B$68,$B37,Processwise_energy_distribution!BV$15:BV$69))</f>
        <v>-</v>
      </c>
      <c r="BW37" s="438" t="str">
        <f t="shared" ref="BW37:CA37" si="27">IF(SUM(C37,I37,O37,U37,AA37,AG37,AM37,AS37,AY37,BE37,BK37,BQ37)=0,"-",SUM(C37,I37,O37,U37,AA37,AG37,AM37,AS37,AY37,BE37,BK37,BQ37))</f>
        <v>-</v>
      </c>
      <c r="BX37" s="433" t="str">
        <f t="shared" si="27"/>
        <v>-</v>
      </c>
      <c r="BY37" s="434" t="str">
        <f t="shared" si="27"/>
        <v>-</v>
      </c>
      <c r="BZ37" s="439" t="str">
        <f t="shared" si="27"/>
        <v>-</v>
      </c>
      <c r="CA37" s="440" t="str">
        <f t="shared" si="27"/>
        <v>-</v>
      </c>
      <c r="CB37" s="441" t="str">
        <f t="shared" si="1"/>
        <v>-</v>
      </c>
      <c r="CC37" s="442" t="str">
        <f t="shared" si="2"/>
        <v>-</v>
      </c>
      <c r="CD37" s="443" t="str">
        <f t="shared" si="3"/>
        <v>-</v>
      </c>
      <c r="CE37" s="444" t="str">
        <f t="shared" si="4"/>
        <v>-</v>
      </c>
      <c r="CF37" s="445" t="str">
        <f t="shared" si="5"/>
        <v>-</v>
      </c>
      <c r="CG37" s="412"/>
      <c r="CH37" s="412"/>
      <c r="CI37" s="412"/>
      <c r="CJ37" s="412"/>
      <c r="CK37" s="412"/>
    </row>
    <row r="38" spans="1:89" ht="15">
      <c r="A38" s="1070">
        <v>24</v>
      </c>
      <c r="B38" s="1072"/>
      <c r="C38" s="432" t="str">
        <f>IFERROR(H38*'Energy &amp; GHG'!$X$17,"-")</f>
        <v>-</v>
      </c>
      <c r="D38" s="433" t="str">
        <f>IFERROR(H38*'Energy &amp; GHG'!$Y$17,"-")</f>
        <v>-</v>
      </c>
      <c r="E38" s="434" t="str">
        <f>IFERROR(H38*'Energy &amp; GHG'!$Z$17,"-")</f>
        <v>-</v>
      </c>
      <c r="F38" s="435" t="str">
        <f>IF(SUMIF(Processwise_energy_distribution!$B$15:$B$68,$B38,Processwise_energy_distribution!F$15:F$69)=0,"-",SUMIF(Processwise_energy_distribution!$B$15:$B$68,$B38,Processwise_energy_distribution!F$15:F$69))</f>
        <v>-</v>
      </c>
      <c r="G38" s="435" t="str">
        <f>IF(SUMIF(Processwise_energy_distribution!$B$15:$B$68,$B38,Processwise_energy_distribution!G$15:G$69)=0,"-",SUMIF(Processwise_energy_distribution!$B$15:$B$68,$B38,Processwise_energy_distribution!G$15:G$69))</f>
        <v>-</v>
      </c>
      <c r="H38" s="436" t="str">
        <f>IF(SUMIF(Processwise_energy_distribution!$B$15:$B$68,$B38,Processwise_energy_distribution!H$15:H$69)=0,"-",SUMIF(Processwise_energy_distribution!$B$15:$B$68,$B38,Processwise_energy_distribution!H$15:H$69))</f>
        <v>-</v>
      </c>
      <c r="I38" s="432" t="str">
        <f>IFERROR(N38*'Energy &amp; GHG'!$X$18,"-")</f>
        <v>-</v>
      </c>
      <c r="J38" s="433" t="str">
        <f>IFERROR(N38*'Energy &amp; GHG'!$Y$18,"-")</f>
        <v>-</v>
      </c>
      <c r="K38" s="434" t="str">
        <f>IFERROR(N38*'Energy &amp; GHG'!$Z$18,"-")</f>
        <v>-</v>
      </c>
      <c r="L38" s="435" t="str">
        <f>IF(SUMIF(Processwise_energy_distribution!$B$15:$B$68,$B38,Processwise_energy_distribution!L$15:L$69)=0,"-",SUMIF(Processwise_energy_distribution!$B$15:$B$68,$B38,Processwise_energy_distribution!L$15:L$69))</f>
        <v>-</v>
      </c>
      <c r="M38" s="435" t="str">
        <f>IF(SUMIF(Processwise_energy_distribution!$B$15:$B$68,$B38,Processwise_energy_distribution!M$15:M$69)=0,"-",SUMIF(Processwise_energy_distribution!$B$15:$B$68,$B38,Processwise_energy_distribution!M$15:M$69))</f>
        <v>-</v>
      </c>
      <c r="N38" s="436" t="str">
        <f>IF(SUMIF(Processwise_energy_distribution!$B$15:$B$68,$B38,Processwise_energy_distribution!N$15:N$69)=0,"-",SUMIF(Processwise_energy_distribution!$B$15:$B$68,$B38,Processwise_energy_distribution!N$15:N$69))</f>
        <v>-</v>
      </c>
      <c r="O38" s="432" t="str">
        <f>IFERROR(T38*'Energy &amp; GHG'!$X$19,"-")</f>
        <v>-</v>
      </c>
      <c r="P38" s="433" t="str">
        <f>IFERROR(T38*'Energy &amp; GHG'!$Y$19,"-")</f>
        <v>-</v>
      </c>
      <c r="Q38" s="434" t="str">
        <f>IFERROR(T38*'Energy &amp; GHG'!$Z$19,"-")</f>
        <v>-</v>
      </c>
      <c r="R38" s="435" t="str">
        <f>IF(SUMIF(Processwise_energy_distribution!$B$15:$B$68,$B38,Processwise_energy_distribution!R$15:R$69)=0,"-",SUMIF(Processwise_energy_distribution!$B$15:$B$68,$B38,Processwise_energy_distribution!R$15:R$69))</f>
        <v>-</v>
      </c>
      <c r="S38" s="435" t="str">
        <f>IF(SUMIF(Processwise_energy_distribution!$B$15:$B$68,$B38,Processwise_energy_distribution!S$15:S$69)=0,"-",SUMIF(Processwise_energy_distribution!$B$15:$B$68,$B38,Processwise_energy_distribution!S$15:S$69))</f>
        <v>-</v>
      </c>
      <c r="T38" s="436" t="str">
        <f>IF(SUMIF(Processwise_energy_distribution!$B$15:$B$68,$B38,Processwise_energy_distribution!T$15:T$69)=0,"-",SUMIF(Processwise_energy_distribution!$B$15:$B$68,$B38,Processwise_energy_distribution!T$15:T$69))</f>
        <v>-</v>
      </c>
      <c r="U38" s="432" t="str">
        <f>IFERROR(Z38*'Energy &amp; GHG'!$X$20,"-")</f>
        <v>-</v>
      </c>
      <c r="V38" s="433" t="str">
        <f>IFERROR(Z38*'Energy &amp; GHG'!$Y$20,"-")</f>
        <v>-</v>
      </c>
      <c r="W38" s="434" t="str">
        <f>IFERROR(Z38*'Energy &amp; GHG'!$Z$20,"-")</f>
        <v>-</v>
      </c>
      <c r="X38" s="435" t="str">
        <f>IF(SUMIF(Processwise_energy_distribution!$B$15:$B$68,$B38,Processwise_energy_distribution!X$15:X$69)=0,"-",SUMIF(Processwise_energy_distribution!$B$15:$B$68,$B38,Processwise_energy_distribution!X$15:X$69))</f>
        <v>-</v>
      </c>
      <c r="Y38" s="435" t="str">
        <f>IF(SUMIF(Processwise_energy_distribution!$B$15:$B$68,$B38,Processwise_energy_distribution!Y$15:Y$69)=0,"-",SUMIF(Processwise_energy_distribution!$B$15:$B$68,$B38,Processwise_energy_distribution!Y$15:Y$69))</f>
        <v>-</v>
      </c>
      <c r="Z38" s="436" t="str">
        <f>IF(SUMIF(Processwise_energy_distribution!$B$15:$B$68,$B38,Processwise_energy_distribution!Z$15:Z$69)=0,"-",SUMIF(Processwise_energy_distribution!$B$15:$B$68,$B38,Processwise_energy_distribution!Z$15:Z$69))</f>
        <v>-</v>
      </c>
      <c r="AA38" s="432" t="str">
        <f>IFERROR(AF38*'Energy &amp; GHG'!$X$21,"-")</f>
        <v>-</v>
      </c>
      <c r="AB38" s="433" t="str">
        <f>IFERROR(AF38*'Energy &amp; GHG'!$Y$21,"-")</f>
        <v>-</v>
      </c>
      <c r="AC38" s="434" t="str">
        <f>IFERROR(AF38*'Energy &amp; GHG'!$Z$21,"-")</f>
        <v>-</v>
      </c>
      <c r="AD38" s="435" t="str">
        <f>IF(SUMIF(Processwise_energy_distribution!$B$15:$B$68,$B38,Processwise_energy_distribution!AD$15:AD$69)=0,"-",SUMIF(Processwise_energy_distribution!$B$15:$B$68,$B38,Processwise_energy_distribution!AD$15:AD$69))</f>
        <v>-</v>
      </c>
      <c r="AE38" s="435" t="str">
        <f>IF(SUMIF(Processwise_energy_distribution!$B$15:$B$68,$B38,Processwise_energy_distribution!AE$15:AE$69)=0,"-",SUMIF(Processwise_energy_distribution!$B$15:$B$68,$B38,Processwise_energy_distribution!AE$15:AE$69))</f>
        <v>-</v>
      </c>
      <c r="AF38" s="436" t="str">
        <f>IF(SUMIF(Processwise_energy_distribution!$B$15:$B$68,$B38,Processwise_energy_distribution!AF$15:AF$69)=0,"-",SUMIF(Processwise_energy_distribution!$B$15:$B$68,$B38,Processwise_energy_distribution!AF$15:AF$69))</f>
        <v>-</v>
      </c>
      <c r="AG38" s="432" t="str">
        <f>IFERROR(AL38*'Energy &amp; GHG'!$X$22,"-")</f>
        <v>-</v>
      </c>
      <c r="AH38" s="433" t="str">
        <f>IFERROR(AL38*'Energy &amp; GHG'!$Y$22,"-")</f>
        <v>-</v>
      </c>
      <c r="AI38" s="434" t="str">
        <f>IFERROR(AL38*'Energy &amp; GHG'!$Z$22,"-")</f>
        <v>-</v>
      </c>
      <c r="AJ38" s="435" t="str">
        <f>IF(SUMIF(Processwise_energy_distribution!$B$15:$B$68,$B38,Processwise_energy_distribution!AJ$15:AJ$69)=0,"-",SUMIF(Processwise_energy_distribution!$B$15:$B$68,$B38,Processwise_energy_distribution!AJ$15:AJ$69))</f>
        <v>-</v>
      </c>
      <c r="AK38" s="435" t="str">
        <f>IF(SUMIF(Processwise_energy_distribution!$B$15:$B$68,$B38,Processwise_energy_distribution!AK$15:AK$69)=0,"-",SUMIF(Processwise_energy_distribution!$B$15:$B$68,$B38,Processwise_energy_distribution!AK$15:AK$69))</f>
        <v>-</v>
      </c>
      <c r="AL38" s="436" t="str">
        <f>IF(SUMIF(Processwise_energy_distribution!$B$15:$B$68,$B38,Processwise_energy_distribution!AL$15:AL$69)=0,"-",SUMIF(Processwise_energy_distribution!$B$15:$B$68,$B38,Processwise_energy_distribution!AL$15:AL$69))</f>
        <v>-</v>
      </c>
      <c r="AM38" s="432" t="str">
        <f>IFERROR(AR38*'Energy &amp; GHG'!$X$23,"-")</f>
        <v>-</v>
      </c>
      <c r="AN38" s="433" t="str">
        <f>IFERROR(AR38*'Energy &amp; GHG'!$Y$23,"-")</f>
        <v>-</v>
      </c>
      <c r="AO38" s="434" t="str">
        <f>IFERROR(AR38*'Energy &amp; GHG'!$Z$23,"-")</f>
        <v>-</v>
      </c>
      <c r="AP38" s="435" t="str">
        <f>IF(SUMIF(Processwise_energy_distribution!$B$15:$B$68,$B38,Processwise_energy_distribution!AP$15:AP$69)=0,"-",SUMIF(Processwise_energy_distribution!$B$15:$B$68,$B38,Processwise_energy_distribution!AP$15:AP$69))</f>
        <v>-</v>
      </c>
      <c r="AQ38" s="435" t="str">
        <f>IF(SUMIF(Processwise_energy_distribution!$B$15:$B$68,$B38,Processwise_energy_distribution!AQ$15:AQ$69)=0,"-",SUMIF(Processwise_energy_distribution!$B$15:$B$68,$B38,Processwise_energy_distribution!AQ$15:AQ$69))</f>
        <v>-</v>
      </c>
      <c r="AR38" s="436" t="str">
        <f>IF(SUMIF(Processwise_energy_distribution!$B$15:$B$68,$B38,Processwise_energy_distribution!AR$15:AR$69)=0,"-",SUMIF(Processwise_energy_distribution!$B$15:$B$68,$B38,Processwise_energy_distribution!AR$15:AR$69))</f>
        <v>-</v>
      </c>
      <c r="AS38" s="432" t="str">
        <f>IFERROR(AX38*'Energy &amp; GHG'!$X$24,"-")</f>
        <v>-</v>
      </c>
      <c r="AT38" s="433" t="str">
        <f>IFERROR(AX38*'Energy &amp; GHG'!$Y$24,"-")</f>
        <v>-</v>
      </c>
      <c r="AU38" s="434" t="str">
        <f>IFERROR(AX38*'Energy &amp; GHG'!$Z$24,"-")</f>
        <v>-</v>
      </c>
      <c r="AV38" s="435" t="str">
        <f>IF(SUMIF(Processwise_energy_distribution!$B$15:$B$68,$B38,Processwise_energy_distribution!AV$15:AV$69)=0,"-",SUMIF(Processwise_energy_distribution!$B$15:$B$68,$B38,Processwise_energy_distribution!AV$15:AV$69))</f>
        <v>-</v>
      </c>
      <c r="AW38" s="435" t="str">
        <f>IF(SUMIF(Processwise_energy_distribution!$B$15:$B$68,$B38,Processwise_energy_distribution!AW$15:AW$69)=0,"-",SUMIF(Processwise_energy_distribution!$B$15:$B$68,$B38,Processwise_energy_distribution!AW$15:AW$69))</f>
        <v>-</v>
      </c>
      <c r="AX38" s="436" t="str">
        <f>IF(SUMIF(Processwise_energy_distribution!$B$15:$B$68,$B38,Processwise_energy_distribution!AX$15:AX$69)=0,"-",SUMIF(Processwise_energy_distribution!$B$15:$B$68,$B38,Processwise_energy_distribution!AX$15:AX$69))</f>
        <v>-</v>
      </c>
      <c r="AY38" s="432" t="str">
        <f>IFERROR(BD38*'Energy &amp; GHG'!$X$25,"-")</f>
        <v>-</v>
      </c>
      <c r="AZ38" s="433" t="str">
        <f>IFERROR(BD38*'Energy &amp; GHG'!$Y$25,"-")</f>
        <v>-</v>
      </c>
      <c r="BA38" s="434" t="str">
        <f>IFERROR(BD38*'Energy &amp; GHG'!$Z$25,"-")</f>
        <v>-</v>
      </c>
      <c r="BB38" s="435" t="str">
        <f>IF(SUMIF(Processwise_energy_distribution!$B$15:$B$68,$B38,Processwise_energy_distribution!BB$15:BB$69)=0,"-",SUMIF(Processwise_energy_distribution!$B$15:$B$68,$B38,Processwise_energy_distribution!BB$15:BB$69))</f>
        <v>-</v>
      </c>
      <c r="BC38" s="435" t="str">
        <f>IF(SUMIF(Processwise_energy_distribution!$B$15:$B$68,$B38,Processwise_energy_distribution!BC$15:BC$69)=0,"-",SUMIF(Processwise_energy_distribution!$B$15:$B$68,$B38,Processwise_energy_distribution!BC$15:BC$69))</f>
        <v>-</v>
      </c>
      <c r="BD38" s="436" t="str">
        <f>IF(SUMIF(Processwise_energy_distribution!$B$15:$B$68,$B38,Processwise_energy_distribution!BD$15:BD$69)=0,"-",SUMIF(Processwise_energy_distribution!$B$15:$B$68,$B38,Processwise_energy_distribution!BD$15:BD$69))</f>
        <v>-</v>
      </c>
      <c r="BE38" s="432" t="str">
        <f>IFERROR(BJ38*'Energy &amp; GHG'!$X$26,"-")</f>
        <v>-</v>
      </c>
      <c r="BF38" s="433" t="str">
        <f>IFERROR(BJ38*'Energy &amp; GHG'!$Y$26,"-")</f>
        <v>-</v>
      </c>
      <c r="BG38" s="434" t="str">
        <f>IFERROR(BJ38*'Energy &amp; GHG'!$Z$26,"-")</f>
        <v>-</v>
      </c>
      <c r="BH38" s="435" t="str">
        <f>IF(SUMIF(Processwise_energy_distribution!$B$15:$B$68,$B38,Processwise_energy_distribution!BH$15:BH$69)=0,"-",SUMIF(Processwise_energy_distribution!$B$15:$B$68,$B38,Processwise_energy_distribution!BH$15:BH$69))</f>
        <v>-</v>
      </c>
      <c r="BI38" s="435" t="str">
        <f>IF(SUMIF(Processwise_energy_distribution!$B$15:$B$68,$B38,Processwise_energy_distribution!BI$15:BI$69)=0,"-",SUMIF(Processwise_energy_distribution!$B$15:$B$68,$B38,Processwise_energy_distribution!BI$15:BI$69))</f>
        <v>-</v>
      </c>
      <c r="BJ38" s="436" t="str">
        <f>IF(SUMIF(Processwise_energy_distribution!$B$15:$B$68,$B38,Processwise_energy_distribution!BJ$15:BJ$69)=0,"-",SUMIF(Processwise_energy_distribution!$B$15:$B$68,$B38,Processwise_energy_distribution!BJ$15:BJ$69))</f>
        <v>-</v>
      </c>
      <c r="BK38" s="432" t="str">
        <f>IFERROR(BP38*'Energy &amp; GHG'!$X$27,"-")</f>
        <v>-</v>
      </c>
      <c r="BL38" s="433" t="str">
        <f>IFERROR(BP38*'Energy &amp; GHG'!$Y$27,"-")</f>
        <v>-</v>
      </c>
      <c r="BM38" s="434" t="str">
        <f>IFERROR(BP38*'Energy &amp; GHG'!$Z$27,"-")</f>
        <v>-</v>
      </c>
      <c r="BN38" s="435" t="str">
        <f>IF(SUMIF(Processwise_energy_distribution!$B$15:$B$68,$B38,Processwise_energy_distribution!BN$15:BN$69)=0,"-",SUMIF(Processwise_energy_distribution!$B$15:$B$68,$B38,Processwise_energy_distribution!BN$15:BN$69))</f>
        <v>-</v>
      </c>
      <c r="BO38" s="435" t="str">
        <f>IF(SUMIF(Processwise_energy_distribution!$B$15:$B$68,$B38,Processwise_energy_distribution!BO$15:BO$69)=0,"-",SUMIF(Processwise_energy_distribution!$B$15:$B$68,$B38,Processwise_energy_distribution!BO$15:BO$69))</f>
        <v>-</v>
      </c>
      <c r="BP38" s="436" t="str">
        <f>IF(SUMIF(Processwise_energy_distribution!$B$15:$B$68,$B38,Processwise_energy_distribution!BP$15:BP$69)=0,"-",SUMIF(Processwise_energy_distribution!$B$15:$B$68,$B38,Processwise_energy_distribution!BP$15:BP$69))</f>
        <v>-</v>
      </c>
      <c r="BQ38" s="432" t="str">
        <f>IFERROR(BV38*'Energy &amp; GHG'!$X$28,"-")</f>
        <v>-</v>
      </c>
      <c r="BR38" s="433" t="str">
        <f>IFERROR(BV38*'Energy &amp; GHG'!$Y$28,"-")</f>
        <v>-</v>
      </c>
      <c r="BS38" s="434" t="str">
        <f>IFERROR(BV38*'Energy &amp; GHG'!$Z$28,"-")</f>
        <v>-</v>
      </c>
      <c r="BT38" s="435" t="str">
        <f>IF(SUMIF(Processwise_energy_distribution!$B$15:$B$68,$B38,Processwise_energy_distribution!BT$15:BT$69)=0,"-",SUMIF(Processwise_energy_distribution!$B$15:$B$68,$B38,Processwise_energy_distribution!BT$15:BT$69))</f>
        <v>-</v>
      </c>
      <c r="BU38" s="435" t="str">
        <f>IF(SUMIF(Processwise_energy_distribution!$B$15:$B$68,$B38,Processwise_energy_distribution!BU$15:BU$69)=0,"-",SUMIF(Processwise_energy_distribution!$B$15:$B$68,$B38,Processwise_energy_distribution!BU$15:BU$69))</f>
        <v>-</v>
      </c>
      <c r="BV38" s="436" t="str">
        <f>IF(SUMIF(Processwise_energy_distribution!$B$15:$B$68,$B38,Processwise_energy_distribution!BV$15:BV$69)=0,"-",SUMIF(Processwise_energy_distribution!$B$15:$B$68,$B38,Processwise_energy_distribution!BV$15:BV$69))</f>
        <v>-</v>
      </c>
      <c r="BW38" s="438" t="str">
        <f t="shared" ref="BW38:CA38" si="28">IF(SUM(C38,I38,O38,U38,AA38,AG38,AM38,AS38,AY38,BE38,BK38,BQ38)=0,"-",SUM(C38,I38,O38,U38,AA38,AG38,AM38,AS38,AY38,BE38,BK38,BQ38))</f>
        <v>-</v>
      </c>
      <c r="BX38" s="433" t="str">
        <f t="shared" si="28"/>
        <v>-</v>
      </c>
      <c r="BY38" s="434" t="str">
        <f t="shared" si="28"/>
        <v>-</v>
      </c>
      <c r="BZ38" s="439" t="str">
        <f t="shared" si="28"/>
        <v>-</v>
      </c>
      <c r="CA38" s="440" t="str">
        <f t="shared" si="28"/>
        <v>-</v>
      </c>
      <c r="CB38" s="441" t="str">
        <f t="shared" si="1"/>
        <v>-</v>
      </c>
      <c r="CC38" s="442" t="str">
        <f t="shared" si="2"/>
        <v>-</v>
      </c>
      <c r="CD38" s="443" t="str">
        <f t="shared" si="3"/>
        <v>-</v>
      </c>
      <c r="CE38" s="444" t="str">
        <f t="shared" si="4"/>
        <v>-</v>
      </c>
      <c r="CF38" s="445" t="str">
        <f t="shared" si="5"/>
        <v>-</v>
      </c>
      <c r="CG38" s="412"/>
      <c r="CH38" s="412"/>
      <c r="CI38" s="412"/>
      <c r="CJ38" s="412"/>
      <c r="CK38" s="412"/>
    </row>
    <row r="39" spans="1:89" ht="15">
      <c r="A39" s="1066">
        <v>25</v>
      </c>
      <c r="B39" s="1072"/>
      <c r="C39" s="432" t="str">
        <f>IFERROR(H39*'Energy &amp; GHG'!$X$17,"-")</f>
        <v>-</v>
      </c>
      <c r="D39" s="433" t="str">
        <f>IFERROR(H39*'Energy &amp; GHG'!$Y$17,"-")</f>
        <v>-</v>
      </c>
      <c r="E39" s="434" t="str">
        <f>IFERROR(H39*'Energy &amp; GHG'!$Z$17,"-")</f>
        <v>-</v>
      </c>
      <c r="F39" s="435" t="str">
        <f>IF(SUMIF(Processwise_energy_distribution!$B$15:$B$68,$B39,Processwise_energy_distribution!F$15:F$69)=0,"-",SUMIF(Processwise_energy_distribution!$B$15:$B$68,$B39,Processwise_energy_distribution!F$15:F$69))</f>
        <v>-</v>
      </c>
      <c r="G39" s="435" t="str">
        <f>IF(SUMIF(Processwise_energy_distribution!$B$15:$B$68,$B39,Processwise_energy_distribution!G$15:G$69)=0,"-",SUMIF(Processwise_energy_distribution!$B$15:$B$68,$B39,Processwise_energy_distribution!G$15:G$69))</f>
        <v>-</v>
      </c>
      <c r="H39" s="436" t="str">
        <f>IF(SUMIF(Processwise_energy_distribution!$B$15:$B$68,$B39,Processwise_energy_distribution!H$15:H$69)=0,"-",SUMIF(Processwise_energy_distribution!$B$15:$B$68,$B39,Processwise_energy_distribution!H$15:H$69))</f>
        <v>-</v>
      </c>
      <c r="I39" s="432" t="str">
        <f>IFERROR(N39*'Energy &amp; GHG'!$X$18,"-")</f>
        <v>-</v>
      </c>
      <c r="J39" s="433" t="str">
        <f>IFERROR(N39*'Energy &amp; GHG'!$Y$18,"-")</f>
        <v>-</v>
      </c>
      <c r="K39" s="434" t="str">
        <f>IFERROR(N39*'Energy &amp; GHG'!$Z$18,"-")</f>
        <v>-</v>
      </c>
      <c r="L39" s="435" t="str">
        <f>IF(SUMIF(Processwise_energy_distribution!$B$15:$B$68,$B39,Processwise_energy_distribution!L$15:L$69)=0,"-",SUMIF(Processwise_energy_distribution!$B$15:$B$68,$B39,Processwise_energy_distribution!L$15:L$69))</f>
        <v>-</v>
      </c>
      <c r="M39" s="435" t="str">
        <f>IF(SUMIF(Processwise_energy_distribution!$B$15:$B$68,$B39,Processwise_energy_distribution!M$15:M$69)=0,"-",SUMIF(Processwise_energy_distribution!$B$15:$B$68,$B39,Processwise_energy_distribution!M$15:M$69))</f>
        <v>-</v>
      </c>
      <c r="N39" s="436" t="str">
        <f>IF(SUMIF(Processwise_energy_distribution!$B$15:$B$68,$B39,Processwise_energy_distribution!N$15:N$69)=0,"-",SUMIF(Processwise_energy_distribution!$B$15:$B$68,$B39,Processwise_energy_distribution!N$15:N$69))</f>
        <v>-</v>
      </c>
      <c r="O39" s="432" t="str">
        <f>IFERROR(T39*'Energy &amp; GHG'!$X$19,"-")</f>
        <v>-</v>
      </c>
      <c r="P39" s="433" t="str">
        <f>IFERROR(T39*'Energy &amp; GHG'!$Y$19,"-")</f>
        <v>-</v>
      </c>
      <c r="Q39" s="434" t="str">
        <f>IFERROR(T39*'Energy &amp; GHG'!$Z$19,"-")</f>
        <v>-</v>
      </c>
      <c r="R39" s="435" t="str">
        <f>IF(SUMIF(Processwise_energy_distribution!$B$15:$B$68,$B39,Processwise_energy_distribution!R$15:R$69)=0,"-",SUMIF(Processwise_energy_distribution!$B$15:$B$68,$B39,Processwise_energy_distribution!R$15:R$69))</f>
        <v>-</v>
      </c>
      <c r="S39" s="435" t="str">
        <f>IF(SUMIF(Processwise_energy_distribution!$B$15:$B$68,$B39,Processwise_energy_distribution!S$15:S$69)=0,"-",SUMIF(Processwise_energy_distribution!$B$15:$B$68,$B39,Processwise_energy_distribution!S$15:S$69))</f>
        <v>-</v>
      </c>
      <c r="T39" s="436" t="str">
        <f>IF(SUMIF(Processwise_energy_distribution!$B$15:$B$68,$B39,Processwise_energy_distribution!T$15:T$69)=0,"-",SUMIF(Processwise_energy_distribution!$B$15:$B$68,$B39,Processwise_energy_distribution!T$15:T$69))</f>
        <v>-</v>
      </c>
      <c r="U39" s="432" t="str">
        <f>IFERROR(Z39*'Energy &amp; GHG'!$X$20,"-")</f>
        <v>-</v>
      </c>
      <c r="V39" s="433" t="str">
        <f>IFERROR(Z39*'Energy &amp; GHG'!$Y$20,"-")</f>
        <v>-</v>
      </c>
      <c r="W39" s="434" t="str">
        <f>IFERROR(Z39*'Energy &amp; GHG'!$Z$20,"-")</f>
        <v>-</v>
      </c>
      <c r="X39" s="435" t="str">
        <f>IF(SUMIF(Processwise_energy_distribution!$B$15:$B$68,$B39,Processwise_energy_distribution!X$15:X$69)=0,"-",SUMIF(Processwise_energy_distribution!$B$15:$B$68,$B39,Processwise_energy_distribution!X$15:X$69))</f>
        <v>-</v>
      </c>
      <c r="Y39" s="435" t="str">
        <f>IF(SUMIF(Processwise_energy_distribution!$B$15:$B$68,$B39,Processwise_energy_distribution!Y$15:Y$69)=0,"-",SUMIF(Processwise_energy_distribution!$B$15:$B$68,$B39,Processwise_energy_distribution!Y$15:Y$69))</f>
        <v>-</v>
      </c>
      <c r="Z39" s="436" t="str">
        <f>IF(SUMIF(Processwise_energy_distribution!$B$15:$B$68,$B39,Processwise_energy_distribution!Z$15:Z$69)=0,"-",SUMIF(Processwise_energy_distribution!$B$15:$B$68,$B39,Processwise_energy_distribution!Z$15:Z$69))</f>
        <v>-</v>
      </c>
      <c r="AA39" s="432" t="str">
        <f>IFERROR(AF39*'Energy &amp; GHG'!$X$21,"-")</f>
        <v>-</v>
      </c>
      <c r="AB39" s="433" t="str">
        <f>IFERROR(AF39*'Energy &amp; GHG'!$Y$21,"-")</f>
        <v>-</v>
      </c>
      <c r="AC39" s="434" t="str">
        <f>IFERROR(AF39*'Energy &amp; GHG'!$Z$21,"-")</f>
        <v>-</v>
      </c>
      <c r="AD39" s="435" t="str">
        <f>IF(SUMIF(Processwise_energy_distribution!$B$15:$B$68,$B39,Processwise_energy_distribution!AD$15:AD$69)=0,"-",SUMIF(Processwise_energy_distribution!$B$15:$B$68,$B39,Processwise_energy_distribution!AD$15:AD$69))</f>
        <v>-</v>
      </c>
      <c r="AE39" s="435" t="str">
        <f>IF(SUMIF(Processwise_energy_distribution!$B$15:$B$68,$B39,Processwise_energy_distribution!AE$15:AE$69)=0,"-",SUMIF(Processwise_energy_distribution!$B$15:$B$68,$B39,Processwise_energy_distribution!AE$15:AE$69))</f>
        <v>-</v>
      </c>
      <c r="AF39" s="436" t="str">
        <f>IF(SUMIF(Processwise_energy_distribution!$B$15:$B$68,$B39,Processwise_energy_distribution!AF$15:AF$69)=0,"-",SUMIF(Processwise_energy_distribution!$B$15:$B$68,$B39,Processwise_energy_distribution!AF$15:AF$69))</f>
        <v>-</v>
      </c>
      <c r="AG39" s="432" t="str">
        <f>IFERROR(AL39*'Energy &amp; GHG'!$X$22,"-")</f>
        <v>-</v>
      </c>
      <c r="AH39" s="433" t="str">
        <f>IFERROR(AL39*'Energy &amp; GHG'!$Y$22,"-")</f>
        <v>-</v>
      </c>
      <c r="AI39" s="434" t="str">
        <f>IFERROR(AL39*'Energy &amp; GHG'!$Z$22,"-")</f>
        <v>-</v>
      </c>
      <c r="AJ39" s="435" t="str">
        <f>IF(SUMIF(Processwise_energy_distribution!$B$15:$B$68,$B39,Processwise_energy_distribution!AJ$15:AJ$69)=0,"-",SUMIF(Processwise_energy_distribution!$B$15:$B$68,$B39,Processwise_energy_distribution!AJ$15:AJ$69))</f>
        <v>-</v>
      </c>
      <c r="AK39" s="435" t="str">
        <f>IF(SUMIF(Processwise_energy_distribution!$B$15:$B$68,$B39,Processwise_energy_distribution!AK$15:AK$69)=0,"-",SUMIF(Processwise_energy_distribution!$B$15:$B$68,$B39,Processwise_energy_distribution!AK$15:AK$69))</f>
        <v>-</v>
      </c>
      <c r="AL39" s="436" t="str">
        <f>IF(SUMIF(Processwise_energy_distribution!$B$15:$B$68,$B39,Processwise_energy_distribution!AL$15:AL$69)=0,"-",SUMIF(Processwise_energy_distribution!$B$15:$B$68,$B39,Processwise_energy_distribution!AL$15:AL$69))</f>
        <v>-</v>
      </c>
      <c r="AM39" s="432" t="str">
        <f>IFERROR(AR39*'Energy &amp; GHG'!$X$23,"-")</f>
        <v>-</v>
      </c>
      <c r="AN39" s="433" t="str">
        <f>IFERROR(AR39*'Energy &amp; GHG'!$Y$23,"-")</f>
        <v>-</v>
      </c>
      <c r="AO39" s="434" t="str">
        <f>IFERROR(AR39*'Energy &amp; GHG'!$Z$23,"-")</f>
        <v>-</v>
      </c>
      <c r="AP39" s="435" t="str">
        <f>IF(SUMIF(Processwise_energy_distribution!$B$15:$B$68,$B39,Processwise_energy_distribution!AP$15:AP$69)=0,"-",SUMIF(Processwise_energy_distribution!$B$15:$B$68,$B39,Processwise_energy_distribution!AP$15:AP$69))</f>
        <v>-</v>
      </c>
      <c r="AQ39" s="435" t="str">
        <f>IF(SUMIF(Processwise_energy_distribution!$B$15:$B$68,$B39,Processwise_energy_distribution!AQ$15:AQ$69)=0,"-",SUMIF(Processwise_energy_distribution!$B$15:$B$68,$B39,Processwise_energy_distribution!AQ$15:AQ$69))</f>
        <v>-</v>
      </c>
      <c r="AR39" s="436" t="str">
        <f>IF(SUMIF(Processwise_energy_distribution!$B$15:$B$68,$B39,Processwise_energy_distribution!AR$15:AR$69)=0,"-",SUMIF(Processwise_energy_distribution!$B$15:$B$68,$B39,Processwise_energy_distribution!AR$15:AR$69))</f>
        <v>-</v>
      </c>
      <c r="AS39" s="432" t="str">
        <f>IFERROR(AX39*'Energy &amp; GHG'!$X$24,"-")</f>
        <v>-</v>
      </c>
      <c r="AT39" s="433" t="str">
        <f>IFERROR(AX39*'Energy &amp; GHG'!$Y$24,"-")</f>
        <v>-</v>
      </c>
      <c r="AU39" s="434" t="str">
        <f>IFERROR(AX39*'Energy &amp; GHG'!$Z$24,"-")</f>
        <v>-</v>
      </c>
      <c r="AV39" s="435" t="str">
        <f>IF(SUMIF(Processwise_energy_distribution!$B$15:$B$68,$B39,Processwise_energy_distribution!AV$15:AV$69)=0,"-",SUMIF(Processwise_energy_distribution!$B$15:$B$68,$B39,Processwise_energy_distribution!AV$15:AV$69))</f>
        <v>-</v>
      </c>
      <c r="AW39" s="435" t="str">
        <f>IF(SUMIF(Processwise_energy_distribution!$B$15:$B$68,$B39,Processwise_energy_distribution!AW$15:AW$69)=0,"-",SUMIF(Processwise_energy_distribution!$B$15:$B$68,$B39,Processwise_energy_distribution!AW$15:AW$69))</f>
        <v>-</v>
      </c>
      <c r="AX39" s="436" t="str">
        <f>IF(SUMIF(Processwise_energy_distribution!$B$15:$B$68,$B39,Processwise_energy_distribution!AX$15:AX$69)=0,"-",SUMIF(Processwise_energy_distribution!$B$15:$B$68,$B39,Processwise_energy_distribution!AX$15:AX$69))</f>
        <v>-</v>
      </c>
      <c r="AY39" s="432" t="str">
        <f>IFERROR(BD39*'Energy &amp; GHG'!$X$25,"-")</f>
        <v>-</v>
      </c>
      <c r="AZ39" s="433" t="str">
        <f>IFERROR(BD39*'Energy &amp; GHG'!$Y$25,"-")</f>
        <v>-</v>
      </c>
      <c r="BA39" s="434" t="str">
        <f>IFERROR(BD39*'Energy &amp; GHG'!$Z$25,"-")</f>
        <v>-</v>
      </c>
      <c r="BB39" s="435" t="str">
        <f>IF(SUMIF(Processwise_energy_distribution!$B$15:$B$68,$B39,Processwise_energy_distribution!BB$15:BB$69)=0,"-",SUMIF(Processwise_energy_distribution!$B$15:$B$68,$B39,Processwise_energy_distribution!BB$15:BB$69))</f>
        <v>-</v>
      </c>
      <c r="BC39" s="435" t="str">
        <f>IF(SUMIF(Processwise_energy_distribution!$B$15:$B$68,$B39,Processwise_energy_distribution!BC$15:BC$69)=0,"-",SUMIF(Processwise_energy_distribution!$B$15:$B$68,$B39,Processwise_energy_distribution!BC$15:BC$69))</f>
        <v>-</v>
      </c>
      <c r="BD39" s="436" t="str">
        <f>IF(SUMIF(Processwise_energy_distribution!$B$15:$B$68,$B39,Processwise_energy_distribution!BD$15:BD$69)=0,"-",SUMIF(Processwise_energy_distribution!$B$15:$B$68,$B39,Processwise_energy_distribution!BD$15:BD$69))</f>
        <v>-</v>
      </c>
      <c r="BE39" s="432" t="str">
        <f>IFERROR(BJ39*'Energy &amp; GHG'!$X$26,"-")</f>
        <v>-</v>
      </c>
      <c r="BF39" s="433" t="str">
        <f>IFERROR(BJ39*'Energy &amp; GHG'!$Y$26,"-")</f>
        <v>-</v>
      </c>
      <c r="BG39" s="434" t="str">
        <f>IFERROR(BJ39*'Energy &amp; GHG'!$Z$26,"-")</f>
        <v>-</v>
      </c>
      <c r="BH39" s="435" t="str">
        <f>IF(SUMIF(Processwise_energy_distribution!$B$15:$B$68,$B39,Processwise_energy_distribution!BH$15:BH$69)=0,"-",SUMIF(Processwise_energy_distribution!$B$15:$B$68,$B39,Processwise_energy_distribution!BH$15:BH$69))</f>
        <v>-</v>
      </c>
      <c r="BI39" s="435" t="str">
        <f>IF(SUMIF(Processwise_energy_distribution!$B$15:$B$68,$B39,Processwise_energy_distribution!BI$15:BI$69)=0,"-",SUMIF(Processwise_energy_distribution!$B$15:$B$68,$B39,Processwise_energy_distribution!BI$15:BI$69))</f>
        <v>-</v>
      </c>
      <c r="BJ39" s="436" t="str">
        <f>IF(SUMIF(Processwise_energy_distribution!$B$15:$B$68,$B39,Processwise_energy_distribution!BJ$15:BJ$69)=0,"-",SUMIF(Processwise_energy_distribution!$B$15:$B$68,$B39,Processwise_energy_distribution!BJ$15:BJ$69))</f>
        <v>-</v>
      </c>
      <c r="BK39" s="432" t="str">
        <f>IFERROR(BP39*'Energy &amp; GHG'!$X$27,"-")</f>
        <v>-</v>
      </c>
      <c r="BL39" s="433" t="str">
        <f>IFERROR(BP39*'Energy &amp; GHG'!$Y$27,"-")</f>
        <v>-</v>
      </c>
      <c r="BM39" s="434" t="str">
        <f>IFERROR(BP39*'Energy &amp; GHG'!$Z$27,"-")</f>
        <v>-</v>
      </c>
      <c r="BN39" s="435" t="str">
        <f>IF(SUMIF(Processwise_energy_distribution!$B$15:$B$68,$B39,Processwise_energy_distribution!BN$15:BN$69)=0,"-",SUMIF(Processwise_energy_distribution!$B$15:$B$68,$B39,Processwise_energy_distribution!BN$15:BN$69))</f>
        <v>-</v>
      </c>
      <c r="BO39" s="435" t="str">
        <f>IF(SUMIF(Processwise_energy_distribution!$B$15:$B$68,$B39,Processwise_energy_distribution!BO$15:BO$69)=0,"-",SUMIF(Processwise_energy_distribution!$B$15:$B$68,$B39,Processwise_energy_distribution!BO$15:BO$69))</f>
        <v>-</v>
      </c>
      <c r="BP39" s="436" t="str">
        <f>IF(SUMIF(Processwise_energy_distribution!$B$15:$B$68,$B39,Processwise_energy_distribution!BP$15:BP$69)=0,"-",SUMIF(Processwise_energy_distribution!$B$15:$B$68,$B39,Processwise_energy_distribution!BP$15:BP$69))</f>
        <v>-</v>
      </c>
      <c r="BQ39" s="432" t="str">
        <f>IFERROR(BV39*'Energy &amp; GHG'!$X$28,"-")</f>
        <v>-</v>
      </c>
      <c r="BR39" s="433" t="str">
        <f>IFERROR(BV39*'Energy &amp; GHG'!$Y$28,"-")</f>
        <v>-</v>
      </c>
      <c r="BS39" s="434" t="str">
        <f>IFERROR(BV39*'Energy &amp; GHG'!$Z$28,"-")</f>
        <v>-</v>
      </c>
      <c r="BT39" s="435" t="str">
        <f>IF(SUMIF(Processwise_energy_distribution!$B$15:$B$68,$B39,Processwise_energy_distribution!BT$15:BT$69)=0,"-",SUMIF(Processwise_energy_distribution!$B$15:$B$68,$B39,Processwise_energy_distribution!BT$15:BT$69))</f>
        <v>-</v>
      </c>
      <c r="BU39" s="435" t="str">
        <f>IF(SUMIF(Processwise_energy_distribution!$B$15:$B$68,$B39,Processwise_energy_distribution!BU$15:BU$69)=0,"-",SUMIF(Processwise_energy_distribution!$B$15:$B$68,$B39,Processwise_energy_distribution!BU$15:BU$69))</f>
        <v>-</v>
      </c>
      <c r="BV39" s="436" t="str">
        <f>IF(SUMIF(Processwise_energy_distribution!$B$15:$B$68,$B39,Processwise_energy_distribution!BV$15:BV$69)=0,"-",SUMIF(Processwise_energy_distribution!$B$15:$B$68,$B39,Processwise_energy_distribution!BV$15:BV$69))</f>
        <v>-</v>
      </c>
      <c r="BW39" s="438" t="str">
        <f t="shared" ref="BW39:CA39" si="29">IF(SUM(C39,I39,O39,U39,AA39,AG39,AM39,AS39,AY39,BE39,BK39,BQ39)=0,"-",SUM(C39,I39,O39,U39,AA39,AG39,AM39,AS39,AY39,BE39,BK39,BQ39))</f>
        <v>-</v>
      </c>
      <c r="BX39" s="433" t="str">
        <f t="shared" si="29"/>
        <v>-</v>
      </c>
      <c r="BY39" s="434" t="str">
        <f t="shared" si="29"/>
        <v>-</v>
      </c>
      <c r="BZ39" s="439" t="str">
        <f t="shared" si="29"/>
        <v>-</v>
      </c>
      <c r="CA39" s="440" t="str">
        <f t="shared" si="29"/>
        <v>-</v>
      </c>
      <c r="CB39" s="441" t="str">
        <f t="shared" si="1"/>
        <v>-</v>
      </c>
      <c r="CC39" s="442" t="str">
        <f t="shared" si="2"/>
        <v>-</v>
      </c>
      <c r="CD39" s="443" t="str">
        <f t="shared" si="3"/>
        <v>-</v>
      </c>
      <c r="CE39" s="444" t="str">
        <f t="shared" si="4"/>
        <v>-</v>
      </c>
      <c r="CF39" s="445" t="str">
        <f t="shared" si="5"/>
        <v>-</v>
      </c>
      <c r="CG39" s="412"/>
      <c r="CH39" s="412"/>
      <c r="CI39" s="412"/>
      <c r="CJ39" s="412"/>
      <c r="CK39" s="412"/>
    </row>
    <row r="40" spans="1:89" ht="15">
      <c r="A40" s="1070">
        <v>26</v>
      </c>
      <c r="B40" s="1072"/>
      <c r="C40" s="432" t="str">
        <f>IFERROR(H40*'Energy &amp; GHG'!$X$17,"-")</f>
        <v>-</v>
      </c>
      <c r="D40" s="433" t="str">
        <f>IFERROR(H40*'Energy &amp; GHG'!$Y$17,"-")</f>
        <v>-</v>
      </c>
      <c r="E40" s="434" t="str">
        <f>IFERROR(H40*'Energy &amp; GHG'!$Z$17,"-")</f>
        <v>-</v>
      </c>
      <c r="F40" s="435" t="str">
        <f>IF(SUMIF(Processwise_energy_distribution!$B$15:$B$68,$B40,Processwise_energy_distribution!F$15:F$69)=0,"-",SUMIF(Processwise_energy_distribution!$B$15:$B$68,$B40,Processwise_energy_distribution!F$15:F$69))</f>
        <v>-</v>
      </c>
      <c r="G40" s="435" t="str">
        <f>IF(SUMIF(Processwise_energy_distribution!$B$15:$B$68,$B40,Processwise_energy_distribution!G$15:G$69)=0,"-",SUMIF(Processwise_energy_distribution!$B$15:$B$68,$B40,Processwise_energy_distribution!G$15:G$69))</f>
        <v>-</v>
      </c>
      <c r="H40" s="436" t="str">
        <f>IF(SUMIF(Processwise_energy_distribution!$B$15:$B$68,$B40,Processwise_energy_distribution!H$15:H$69)=0,"-",SUMIF(Processwise_energy_distribution!$B$15:$B$68,$B40,Processwise_energy_distribution!H$15:H$69))</f>
        <v>-</v>
      </c>
      <c r="I40" s="432" t="str">
        <f>IFERROR(N40*'Energy &amp; GHG'!$X$18,"-")</f>
        <v>-</v>
      </c>
      <c r="J40" s="433" t="str">
        <f>IFERROR(N40*'Energy &amp; GHG'!$Y$18,"-")</f>
        <v>-</v>
      </c>
      <c r="K40" s="434" t="str">
        <f>IFERROR(N40*'Energy &amp; GHG'!$Z$18,"-")</f>
        <v>-</v>
      </c>
      <c r="L40" s="435" t="str">
        <f>IF(SUMIF(Processwise_energy_distribution!$B$15:$B$68,$B40,Processwise_energy_distribution!L$15:L$69)=0,"-",SUMIF(Processwise_energy_distribution!$B$15:$B$68,$B40,Processwise_energy_distribution!L$15:L$69))</f>
        <v>-</v>
      </c>
      <c r="M40" s="435" t="str">
        <f>IF(SUMIF(Processwise_energy_distribution!$B$15:$B$68,$B40,Processwise_energy_distribution!M$15:M$69)=0,"-",SUMIF(Processwise_energy_distribution!$B$15:$B$68,$B40,Processwise_energy_distribution!M$15:M$69))</f>
        <v>-</v>
      </c>
      <c r="N40" s="436" t="str">
        <f>IF(SUMIF(Processwise_energy_distribution!$B$15:$B$68,$B40,Processwise_energy_distribution!N$15:N$69)=0,"-",SUMIF(Processwise_energy_distribution!$B$15:$B$68,$B40,Processwise_energy_distribution!N$15:N$69))</f>
        <v>-</v>
      </c>
      <c r="O40" s="432" t="str">
        <f>IFERROR(T40*'Energy &amp; GHG'!$X$19,"-")</f>
        <v>-</v>
      </c>
      <c r="P40" s="433" t="str">
        <f>IFERROR(T40*'Energy &amp; GHG'!$Y$19,"-")</f>
        <v>-</v>
      </c>
      <c r="Q40" s="434" t="str">
        <f>IFERROR(T40*'Energy &amp; GHG'!$Z$19,"-")</f>
        <v>-</v>
      </c>
      <c r="R40" s="435" t="str">
        <f>IF(SUMIF(Processwise_energy_distribution!$B$15:$B$68,$B40,Processwise_energy_distribution!R$15:R$69)=0,"-",SUMIF(Processwise_energy_distribution!$B$15:$B$68,$B40,Processwise_energy_distribution!R$15:R$69))</f>
        <v>-</v>
      </c>
      <c r="S40" s="435" t="str">
        <f>IF(SUMIF(Processwise_energy_distribution!$B$15:$B$68,$B40,Processwise_energy_distribution!S$15:S$69)=0,"-",SUMIF(Processwise_energy_distribution!$B$15:$B$68,$B40,Processwise_energy_distribution!S$15:S$69))</f>
        <v>-</v>
      </c>
      <c r="T40" s="436" t="str">
        <f>IF(SUMIF(Processwise_energy_distribution!$B$15:$B$68,$B40,Processwise_energy_distribution!T$15:T$69)=0,"-",SUMIF(Processwise_energy_distribution!$B$15:$B$68,$B40,Processwise_energy_distribution!T$15:T$69))</f>
        <v>-</v>
      </c>
      <c r="U40" s="432" t="str">
        <f>IFERROR(Z40*'Energy &amp; GHG'!$X$20,"-")</f>
        <v>-</v>
      </c>
      <c r="V40" s="433" t="str">
        <f>IFERROR(Z40*'Energy &amp; GHG'!$Y$20,"-")</f>
        <v>-</v>
      </c>
      <c r="W40" s="434" t="str">
        <f>IFERROR(Z40*'Energy &amp; GHG'!$Z$20,"-")</f>
        <v>-</v>
      </c>
      <c r="X40" s="435" t="str">
        <f>IF(SUMIF(Processwise_energy_distribution!$B$15:$B$68,$B40,Processwise_energy_distribution!X$15:X$69)=0,"-",SUMIF(Processwise_energy_distribution!$B$15:$B$68,$B40,Processwise_energy_distribution!X$15:X$69))</f>
        <v>-</v>
      </c>
      <c r="Y40" s="435" t="str">
        <f>IF(SUMIF(Processwise_energy_distribution!$B$15:$B$68,$B40,Processwise_energy_distribution!Y$15:Y$69)=0,"-",SUMIF(Processwise_energy_distribution!$B$15:$B$68,$B40,Processwise_energy_distribution!Y$15:Y$69))</f>
        <v>-</v>
      </c>
      <c r="Z40" s="436" t="str">
        <f>IF(SUMIF(Processwise_energy_distribution!$B$15:$B$68,$B40,Processwise_energy_distribution!Z$15:Z$69)=0,"-",SUMIF(Processwise_energy_distribution!$B$15:$B$68,$B40,Processwise_energy_distribution!Z$15:Z$69))</f>
        <v>-</v>
      </c>
      <c r="AA40" s="432" t="str">
        <f>IFERROR(AF40*'Energy &amp; GHG'!$X$21,"-")</f>
        <v>-</v>
      </c>
      <c r="AB40" s="433" t="str">
        <f>IFERROR(AF40*'Energy &amp; GHG'!$Y$21,"-")</f>
        <v>-</v>
      </c>
      <c r="AC40" s="434" t="str">
        <f>IFERROR(AF40*'Energy &amp; GHG'!$Z$21,"-")</f>
        <v>-</v>
      </c>
      <c r="AD40" s="435" t="str">
        <f>IF(SUMIF(Processwise_energy_distribution!$B$15:$B$68,$B40,Processwise_energy_distribution!AD$15:AD$69)=0,"-",SUMIF(Processwise_energy_distribution!$B$15:$B$68,$B40,Processwise_energy_distribution!AD$15:AD$69))</f>
        <v>-</v>
      </c>
      <c r="AE40" s="435" t="str">
        <f>IF(SUMIF(Processwise_energy_distribution!$B$15:$B$68,$B40,Processwise_energy_distribution!AE$15:AE$69)=0,"-",SUMIF(Processwise_energy_distribution!$B$15:$B$68,$B40,Processwise_energy_distribution!AE$15:AE$69))</f>
        <v>-</v>
      </c>
      <c r="AF40" s="436" t="str">
        <f>IF(SUMIF(Processwise_energy_distribution!$B$15:$B$68,$B40,Processwise_energy_distribution!AF$15:AF$69)=0,"-",SUMIF(Processwise_energy_distribution!$B$15:$B$68,$B40,Processwise_energy_distribution!AF$15:AF$69))</f>
        <v>-</v>
      </c>
      <c r="AG40" s="432" t="str">
        <f>IFERROR(AL40*'Energy &amp; GHG'!$X$22,"-")</f>
        <v>-</v>
      </c>
      <c r="AH40" s="433" t="str">
        <f>IFERROR(AL40*'Energy &amp; GHG'!$Y$22,"-")</f>
        <v>-</v>
      </c>
      <c r="AI40" s="434" t="str">
        <f>IFERROR(AL40*'Energy &amp; GHG'!$Z$22,"-")</f>
        <v>-</v>
      </c>
      <c r="AJ40" s="435" t="str">
        <f>IF(SUMIF(Processwise_energy_distribution!$B$15:$B$68,$B40,Processwise_energy_distribution!AJ$15:AJ$69)=0,"-",SUMIF(Processwise_energy_distribution!$B$15:$B$68,$B40,Processwise_energy_distribution!AJ$15:AJ$69))</f>
        <v>-</v>
      </c>
      <c r="AK40" s="435" t="str">
        <f>IF(SUMIF(Processwise_energy_distribution!$B$15:$B$68,$B40,Processwise_energy_distribution!AK$15:AK$69)=0,"-",SUMIF(Processwise_energy_distribution!$B$15:$B$68,$B40,Processwise_energy_distribution!AK$15:AK$69))</f>
        <v>-</v>
      </c>
      <c r="AL40" s="436" t="str">
        <f>IF(SUMIF(Processwise_energy_distribution!$B$15:$B$68,$B40,Processwise_energy_distribution!AL$15:AL$69)=0,"-",SUMIF(Processwise_energy_distribution!$B$15:$B$68,$B40,Processwise_energy_distribution!AL$15:AL$69))</f>
        <v>-</v>
      </c>
      <c r="AM40" s="432" t="str">
        <f>IFERROR(AR40*'Energy &amp; GHG'!$X$23,"-")</f>
        <v>-</v>
      </c>
      <c r="AN40" s="433" t="str">
        <f>IFERROR(AR40*'Energy &amp; GHG'!$Y$23,"-")</f>
        <v>-</v>
      </c>
      <c r="AO40" s="434" t="str">
        <f>IFERROR(AR40*'Energy &amp; GHG'!$Z$23,"-")</f>
        <v>-</v>
      </c>
      <c r="AP40" s="435" t="str">
        <f>IF(SUMIF(Processwise_energy_distribution!$B$15:$B$68,$B40,Processwise_energy_distribution!AP$15:AP$69)=0,"-",SUMIF(Processwise_energy_distribution!$B$15:$B$68,$B40,Processwise_energy_distribution!AP$15:AP$69))</f>
        <v>-</v>
      </c>
      <c r="AQ40" s="435" t="str">
        <f>IF(SUMIF(Processwise_energy_distribution!$B$15:$B$68,$B40,Processwise_energy_distribution!AQ$15:AQ$69)=0,"-",SUMIF(Processwise_energy_distribution!$B$15:$B$68,$B40,Processwise_energy_distribution!AQ$15:AQ$69))</f>
        <v>-</v>
      </c>
      <c r="AR40" s="436" t="str">
        <f>IF(SUMIF(Processwise_energy_distribution!$B$15:$B$68,$B40,Processwise_energy_distribution!AR$15:AR$69)=0,"-",SUMIF(Processwise_energy_distribution!$B$15:$B$68,$B40,Processwise_energy_distribution!AR$15:AR$69))</f>
        <v>-</v>
      </c>
      <c r="AS40" s="432" t="str">
        <f>IFERROR(AX40*'Energy &amp; GHG'!$X$24,"-")</f>
        <v>-</v>
      </c>
      <c r="AT40" s="433" t="str">
        <f>IFERROR(AX40*'Energy &amp; GHG'!$Y$24,"-")</f>
        <v>-</v>
      </c>
      <c r="AU40" s="434" t="str">
        <f>IFERROR(AX40*'Energy &amp; GHG'!$Z$24,"-")</f>
        <v>-</v>
      </c>
      <c r="AV40" s="435" t="str">
        <f>IF(SUMIF(Processwise_energy_distribution!$B$15:$B$68,$B40,Processwise_energy_distribution!AV$15:AV$69)=0,"-",SUMIF(Processwise_energy_distribution!$B$15:$B$68,$B40,Processwise_energy_distribution!AV$15:AV$69))</f>
        <v>-</v>
      </c>
      <c r="AW40" s="435" t="str">
        <f>IF(SUMIF(Processwise_energy_distribution!$B$15:$B$68,$B40,Processwise_energy_distribution!AW$15:AW$69)=0,"-",SUMIF(Processwise_energy_distribution!$B$15:$B$68,$B40,Processwise_energy_distribution!AW$15:AW$69))</f>
        <v>-</v>
      </c>
      <c r="AX40" s="436" t="str">
        <f>IF(SUMIF(Processwise_energy_distribution!$B$15:$B$68,$B40,Processwise_energy_distribution!AX$15:AX$69)=0,"-",SUMIF(Processwise_energy_distribution!$B$15:$B$68,$B40,Processwise_energy_distribution!AX$15:AX$69))</f>
        <v>-</v>
      </c>
      <c r="AY40" s="432" t="str">
        <f>IFERROR(BD40*'Energy &amp; GHG'!$X$25,"-")</f>
        <v>-</v>
      </c>
      <c r="AZ40" s="433" t="str">
        <f>IFERROR(BD40*'Energy &amp; GHG'!$Y$25,"-")</f>
        <v>-</v>
      </c>
      <c r="BA40" s="434" t="str">
        <f>IFERROR(BD40*'Energy &amp; GHG'!$Z$25,"-")</f>
        <v>-</v>
      </c>
      <c r="BB40" s="435" t="str">
        <f>IF(SUMIF(Processwise_energy_distribution!$B$15:$B$68,$B40,Processwise_energy_distribution!BB$15:BB$69)=0,"-",SUMIF(Processwise_energy_distribution!$B$15:$B$68,$B40,Processwise_energy_distribution!BB$15:BB$69))</f>
        <v>-</v>
      </c>
      <c r="BC40" s="435" t="str">
        <f>IF(SUMIF(Processwise_energy_distribution!$B$15:$B$68,$B40,Processwise_energy_distribution!BC$15:BC$69)=0,"-",SUMIF(Processwise_energy_distribution!$B$15:$B$68,$B40,Processwise_energy_distribution!BC$15:BC$69))</f>
        <v>-</v>
      </c>
      <c r="BD40" s="436" t="str">
        <f>IF(SUMIF(Processwise_energy_distribution!$B$15:$B$68,$B40,Processwise_energy_distribution!BD$15:BD$69)=0,"-",SUMIF(Processwise_energy_distribution!$B$15:$B$68,$B40,Processwise_energy_distribution!BD$15:BD$69))</f>
        <v>-</v>
      </c>
      <c r="BE40" s="432" t="str">
        <f>IFERROR(BJ40*'Energy &amp; GHG'!$X$26,"-")</f>
        <v>-</v>
      </c>
      <c r="BF40" s="433" t="str">
        <f>IFERROR(BJ40*'Energy &amp; GHG'!$Y$26,"-")</f>
        <v>-</v>
      </c>
      <c r="BG40" s="434" t="str">
        <f>IFERROR(BJ40*'Energy &amp; GHG'!$Z$26,"-")</f>
        <v>-</v>
      </c>
      <c r="BH40" s="435" t="str">
        <f>IF(SUMIF(Processwise_energy_distribution!$B$15:$B$68,$B40,Processwise_energy_distribution!BH$15:BH$69)=0,"-",SUMIF(Processwise_energy_distribution!$B$15:$B$68,$B40,Processwise_energy_distribution!BH$15:BH$69))</f>
        <v>-</v>
      </c>
      <c r="BI40" s="435" t="str">
        <f>IF(SUMIF(Processwise_energy_distribution!$B$15:$B$68,$B40,Processwise_energy_distribution!BI$15:BI$69)=0,"-",SUMIF(Processwise_energy_distribution!$B$15:$B$68,$B40,Processwise_energy_distribution!BI$15:BI$69))</f>
        <v>-</v>
      </c>
      <c r="BJ40" s="436" t="str">
        <f>IF(SUMIF(Processwise_energy_distribution!$B$15:$B$68,$B40,Processwise_energy_distribution!BJ$15:BJ$69)=0,"-",SUMIF(Processwise_energy_distribution!$B$15:$B$68,$B40,Processwise_energy_distribution!BJ$15:BJ$69))</f>
        <v>-</v>
      </c>
      <c r="BK40" s="432" t="str">
        <f>IFERROR(BP40*'Energy &amp; GHG'!$X$27,"-")</f>
        <v>-</v>
      </c>
      <c r="BL40" s="433" t="str">
        <f>IFERROR(BP40*'Energy &amp; GHG'!$Y$27,"-")</f>
        <v>-</v>
      </c>
      <c r="BM40" s="434" t="str">
        <f>IFERROR(BP40*'Energy &amp; GHG'!$Z$27,"-")</f>
        <v>-</v>
      </c>
      <c r="BN40" s="435" t="str">
        <f>IF(SUMIF(Processwise_energy_distribution!$B$15:$B$68,$B40,Processwise_energy_distribution!BN$15:BN$69)=0,"-",SUMIF(Processwise_energy_distribution!$B$15:$B$68,$B40,Processwise_energy_distribution!BN$15:BN$69))</f>
        <v>-</v>
      </c>
      <c r="BO40" s="435" t="str">
        <f>IF(SUMIF(Processwise_energy_distribution!$B$15:$B$68,$B40,Processwise_energy_distribution!BO$15:BO$69)=0,"-",SUMIF(Processwise_energy_distribution!$B$15:$B$68,$B40,Processwise_energy_distribution!BO$15:BO$69))</f>
        <v>-</v>
      </c>
      <c r="BP40" s="436" t="str">
        <f>IF(SUMIF(Processwise_energy_distribution!$B$15:$B$68,$B40,Processwise_energy_distribution!BP$15:BP$69)=0,"-",SUMIF(Processwise_energy_distribution!$B$15:$B$68,$B40,Processwise_energy_distribution!BP$15:BP$69))</f>
        <v>-</v>
      </c>
      <c r="BQ40" s="432" t="str">
        <f>IFERROR(BV40*'Energy &amp; GHG'!$X$28,"-")</f>
        <v>-</v>
      </c>
      <c r="BR40" s="433" t="str">
        <f>IFERROR(BV40*'Energy &amp; GHG'!$Y$28,"-")</f>
        <v>-</v>
      </c>
      <c r="BS40" s="434" t="str">
        <f>IFERROR(BV40*'Energy &amp; GHG'!$Z$28,"-")</f>
        <v>-</v>
      </c>
      <c r="BT40" s="435" t="str">
        <f>IF(SUMIF(Processwise_energy_distribution!$B$15:$B$68,$B40,Processwise_energy_distribution!BT$15:BT$69)=0,"-",SUMIF(Processwise_energy_distribution!$B$15:$B$68,$B40,Processwise_energy_distribution!BT$15:BT$69))</f>
        <v>-</v>
      </c>
      <c r="BU40" s="435" t="str">
        <f>IF(SUMIF(Processwise_energy_distribution!$B$15:$B$68,$B40,Processwise_energy_distribution!BU$15:BU$69)=0,"-",SUMIF(Processwise_energy_distribution!$B$15:$B$68,$B40,Processwise_energy_distribution!BU$15:BU$69))</f>
        <v>-</v>
      </c>
      <c r="BV40" s="436" t="str">
        <f>IF(SUMIF(Processwise_energy_distribution!$B$15:$B$68,$B40,Processwise_energy_distribution!BV$15:BV$69)=0,"-",SUMIF(Processwise_energy_distribution!$B$15:$B$68,$B40,Processwise_energy_distribution!BV$15:BV$69))</f>
        <v>-</v>
      </c>
      <c r="BW40" s="438" t="str">
        <f t="shared" ref="BW40:CA40" si="30">IF(SUM(C40,I40,O40,U40,AA40,AG40,AM40,AS40,AY40,BE40,BK40,BQ40)=0,"-",SUM(C40,I40,O40,U40,AA40,AG40,AM40,AS40,AY40,BE40,BK40,BQ40))</f>
        <v>-</v>
      </c>
      <c r="BX40" s="433" t="str">
        <f t="shared" si="30"/>
        <v>-</v>
      </c>
      <c r="BY40" s="434" t="str">
        <f t="shared" si="30"/>
        <v>-</v>
      </c>
      <c r="BZ40" s="439" t="str">
        <f t="shared" si="30"/>
        <v>-</v>
      </c>
      <c r="CA40" s="440" t="str">
        <f t="shared" si="30"/>
        <v>-</v>
      </c>
      <c r="CB40" s="441" t="str">
        <f t="shared" si="1"/>
        <v>-</v>
      </c>
      <c r="CC40" s="442" t="str">
        <f t="shared" si="2"/>
        <v>-</v>
      </c>
      <c r="CD40" s="443" t="str">
        <f t="shared" si="3"/>
        <v>-</v>
      </c>
      <c r="CE40" s="444" t="str">
        <f t="shared" si="4"/>
        <v>-</v>
      </c>
      <c r="CF40" s="445" t="str">
        <f t="shared" si="5"/>
        <v>-</v>
      </c>
      <c r="CG40" s="412"/>
      <c r="CH40" s="412"/>
      <c r="CI40" s="412"/>
      <c r="CJ40" s="412"/>
      <c r="CK40" s="412"/>
    </row>
    <row r="41" spans="1:89" ht="15">
      <c r="A41" s="1066">
        <v>27</v>
      </c>
      <c r="B41" s="1072"/>
      <c r="C41" s="432" t="str">
        <f>IFERROR(H41*'Energy &amp; GHG'!$X$17,"-")</f>
        <v>-</v>
      </c>
      <c r="D41" s="433" t="str">
        <f>IFERROR(H41*'Energy &amp; GHG'!$Y$17,"-")</f>
        <v>-</v>
      </c>
      <c r="E41" s="434" t="str">
        <f>IFERROR(H41*'Energy &amp; GHG'!$Z$17,"-")</f>
        <v>-</v>
      </c>
      <c r="F41" s="435" t="str">
        <f>IF(SUMIF(Processwise_energy_distribution!$B$15:$B$68,$B41,Processwise_energy_distribution!F$15:F$69)=0,"-",SUMIF(Processwise_energy_distribution!$B$15:$B$68,$B41,Processwise_energy_distribution!F$15:F$69))</f>
        <v>-</v>
      </c>
      <c r="G41" s="435" t="str">
        <f>IF(SUMIF(Processwise_energy_distribution!$B$15:$B$68,$B41,Processwise_energy_distribution!G$15:G$69)=0,"-",SUMIF(Processwise_energy_distribution!$B$15:$B$68,$B41,Processwise_energy_distribution!G$15:G$69))</f>
        <v>-</v>
      </c>
      <c r="H41" s="436" t="str">
        <f>IF(SUMIF(Processwise_energy_distribution!$B$15:$B$68,$B41,Processwise_energy_distribution!H$15:H$69)=0,"-",SUMIF(Processwise_energy_distribution!$B$15:$B$68,$B41,Processwise_energy_distribution!H$15:H$69))</f>
        <v>-</v>
      </c>
      <c r="I41" s="432" t="str">
        <f>IFERROR(N41*'Energy &amp; GHG'!$X$18,"-")</f>
        <v>-</v>
      </c>
      <c r="J41" s="433" t="str">
        <f>IFERROR(N41*'Energy &amp; GHG'!$Y$18,"-")</f>
        <v>-</v>
      </c>
      <c r="K41" s="434" t="str">
        <f>IFERROR(N41*'Energy &amp; GHG'!$Z$18,"-")</f>
        <v>-</v>
      </c>
      <c r="L41" s="435" t="str">
        <f>IF(SUMIF(Processwise_energy_distribution!$B$15:$B$68,$B41,Processwise_energy_distribution!L$15:L$69)=0,"-",SUMIF(Processwise_energy_distribution!$B$15:$B$68,$B41,Processwise_energy_distribution!L$15:L$69))</f>
        <v>-</v>
      </c>
      <c r="M41" s="435" t="str">
        <f>IF(SUMIF(Processwise_energy_distribution!$B$15:$B$68,$B41,Processwise_energy_distribution!M$15:M$69)=0,"-",SUMIF(Processwise_energy_distribution!$B$15:$B$68,$B41,Processwise_energy_distribution!M$15:M$69))</f>
        <v>-</v>
      </c>
      <c r="N41" s="436" t="str">
        <f>IF(SUMIF(Processwise_energy_distribution!$B$15:$B$68,$B41,Processwise_energy_distribution!N$15:N$69)=0,"-",SUMIF(Processwise_energy_distribution!$B$15:$B$68,$B41,Processwise_energy_distribution!N$15:N$69))</f>
        <v>-</v>
      </c>
      <c r="O41" s="432" t="str">
        <f>IFERROR(T41*'Energy &amp; GHG'!$X$19,"-")</f>
        <v>-</v>
      </c>
      <c r="P41" s="433" t="str">
        <f>IFERROR(T41*'Energy &amp; GHG'!$Y$19,"-")</f>
        <v>-</v>
      </c>
      <c r="Q41" s="434" t="str">
        <f>IFERROR(T41*'Energy &amp; GHG'!$Z$19,"-")</f>
        <v>-</v>
      </c>
      <c r="R41" s="435" t="str">
        <f>IF(SUMIF(Processwise_energy_distribution!$B$15:$B$68,$B41,Processwise_energy_distribution!R$15:R$69)=0,"-",SUMIF(Processwise_energy_distribution!$B$15:$B$68,$B41,Processwise_energy_distribution!R$15:R$69))</f>
        <v>-</v>
      </c>
      <c r="S41" s="435" t="str">
        <f>IF(SUMIF(Processwise_energy_distribution!$B$15:$B$68,$B41,Processwise_energy_distribution!S$15:S$69)=0,"-",SUMIF(Processwise_energy_distribution!$B$15:$B$68,$B41,Processwise_energy_distribution!S$15:S$69))</f>
        <v>-</v>
      </c>
      <c r="T41" s="436" t="str">
        <f>IF(SUMIF(Processwise_energy_distribution!$B$15:$B$68,$B41,Processwise_energy_distribution!T$15:T$69)=0,"-",SUMIF(Processwise_energy_distribution!$B$15:$B$68,$B41,Processwise_energy_distribution!T$15:T$69))</f>
        <v>-</v>
      </c>
      <c r="U41" s="432" t="str">
        <f>IFERROR(Z41*'Energy &amp; GHG'!$X$20,"-")</f>
        <v>-</v>
      </c>
      <c r="V41" s="433" t="str">
        <f>IFERROR(Z41*'Energy &amp; GHG'!$Y$20,"-")</f>
        <v>-</v>
      </c>
      <c r="W41" s="434" t="str">
        <f>IFERROR(Z41*'Energy &amp; GHG'!$Z$20,"-")</f>
        <v>-</v>
      </c>
      <c r="X41" s="435" t="str">
        <f>IF(SUMIF(Processwise_energy_distribution!$B$15:$B$68,$B41,Processwise_energy_distribution!X$15:X$69)=0,"-",SUMIF(Processwise_energy_distribution!$B$15:$B$68,$B41,Processwise_energy_distribution!X$15:X$69))</f>
        <v>-</v>
      </c>
      <c r="Y41" s="435" t="str">
        <f>IF(SUMIF(Processwise_energy_distribution!$B$15:$B$68,$B41,Processwise_energy_distribution!Y$15:Y$69)=0,"-",SUMIF(Processwise_energy_distribution!$B$15:$B$68,$B41,Processwise_energy_distribution!Y$15:Y$69))</f>
        <v>-</v>
      </c>
      <c r="Z41" s="436" t="str">
        <f>IF(SUMIF(Processwise_energy_distribution!$B$15:$B$68,$B41,Processwise_energy_distribution!Z$15:Z$69)=0,"-",SUMIF(Processwise_energy_distribution!$B$15:$B$68,$B41,Processwise_energy_distribution!Z$15:Z$69))</f>
        <v>-</v>
      </c>
      <c r="AA41" s="432" t="str">
        <f>IFERROR(AF41*'Energy &amp; GHG'!$X$21,"-")</f>
        <v>-</v>
      </c>
      <c r="AB41" s="433" t="str">
        <f>IFERROR(AF41*'Energy &amp; GHG'!$Y$21,"-")</f>
        <v>-</v>
      </c>
      <c r="AC41" s="434" t="str">
        <f>IFERROR(AF41*'Energy &amp; GHG'!$Z$21,"-")</f>
        <v>-</v>
      </c>
      <c r="AD41" s="435" t="str">
        <f>IF(SUMIF(Processwise_energy_distribution!$B$15:$B$68,$B41,Processwise_energy_distribution!AD$15:AD$69)=0,"-",SUMIF(Processwise_energy_distribution!$B$15:$B$68,$B41,Processwise_energy_distribution!AD$15:AD$69))</f>
        <v>-</v>
      </c>
      <c r="AE41" s="435" t="str">
        <f>IF(SUMIF(Processwise_energy_distribution!$B$15:$B$68,$B41,Processwise_energy_distribution!AE$15:AE$69)=0,"-",SUMIF(Processwise_energy_distribution!$B$15:$B$68,$B41,Processwise_energy_distribution!AE$15:AE$69))</f>
        <v>-</v>
      </c>
      <c r="AF41" s="436" t="str">
        <f>IF(SUMIF(Processwise_energy_distribution!$B$15:$B$68,$B41,Processwise_energy_distribution!AF$15:AF$69)=0,"-",SUMIF(Processwise_energy_distribution!$B$15:$B$68,$B41,Processwise_energy_distribution!AF$15:AF$69))</f>
        <v>-</v>
      </c>
      <c r="AG41" s="432" t="str">
        <f>IFERROR(AL41*'Energy &amp; GHG'!$X$22,"-")</f>
        <v>-</v>
      </c>
      <c r="AH41" s="433" t="str">
        <f>IFERROR(AL41*'Energy &amp; GHG'!$Y$22,"-")</f>
        <v>-</v>
      </c>
      <c r="AI41" s="434" t="str">
        <f>IFERROR(AL41*'Energy &amp; GHG'!$Z$22,"-")</f>
        <v>-</v>
      </c>
      <c r="AJ41" s="435" t="str">
        <f>IF(SUMIF(Processwise_energy_distribution!$B$15:$B$68,$B41,Processwise_energy_distribution!AJ$15:AJ$69)=0,"-",SUMIF(Processwise_energy_distribution!$B$15:$B$68,$B41,Processwise_energy_distribution!AJ$15:AJ$69))</f>
        <v>-</v>
      </c>
      <c r="AK41" s="435" t="str">
        <f>IF(SUMIF(Processwise_energy_distribution!$B$15:$B$68,$B41,Processwise_energy_distribution!AK$15:AK$69)=0,"-",SUMIF(Processwise_energy_distribution!$B$15:$B$68,$B41,Processwise_energy_distribution!AK$15:AK$69))</f>
        <v>-</v>
      </c>
      <c r="AL41" s="436" t="str">
        <f>IF(SUMIF(Processwise_energy_distribution!$B$15:$B$68,$B41,Processwise_energy_distribution!AL$15:AL$69)=0,"-",SUMIF(Processwise_energy_distribution!$B$15:$B$68,$B41,Processwise_energy_distribution!AL$15:AL$69))</f>
        <v>-</v>
      </c>
      <c r="AM41" s="432" t="str">
        <f>IFERROR(AR41*'Energy &amp; GHG'!$X$23,"-")</f>
        <v>-</v>
      </c>
      <c r="AN41" s="433" t="str">
        <f>IFERROR(AR41*'Energy &amp; GHG'!$Y$23,"-")</f>
        <v>-</v>
      </c>
      <c r="AO41" s="434" t="str">
        <f>IFERROR(AR41*'Energy &amp; GHG'!$Z$23,"-")</f>
        <v>-</v>
      </c>
      <c r="AP41" s="435" t="str">
        <f>IF(SUMIF(Processwise_energy_distribution!$B$15:$B$68,$B41,Processwise_energy_distribution!AP$15:AP$69)=0,"-",SUMIF(Processwise_energy_distribution!$B$15:$B$68,$B41,Processwise_energy_distribution!AP$15:AP$69))</f>
        <v>-</v>
      </c>
      <c r="AQ41" s="435" t="str">
        <f>IF(SUMIF(Processwise_energy_distribution!$B$15:$B$68,$B41,Processwise_energy_distribution!AQ$15:AQ$69)=0,"-",SUMIF(Processwise_energy_distribution!$B$15:$B$68,$B41,Processwise_energy_distribution!AQ$15:AQ$69))</f>
        <v>-</v>
      </c>
      <c r="AR41" s="436" t="str">
        <f>IF(SUMIF(Processwise_energy_distribution!$B$15:$B$68,$B41,Processwise_energy_distribution!AR$15:AR$69)=0,"-",SUMIF(Processwise_energy_distribution!$B$15:$B$68,$B41,Processwise_energy_distribution!AR$15:AR$69))</f>
        <v>-</v>
      </c>
      <c r="AS41" s="432" t="str">
        <f>IFERROR(AX41*'Energy &amp; GHG'!$X$24,"-")</f>
        <v>-</v>
      </c>
      <c r="AT41" s="433" t="str">
        <f>IFERROR(AX41*'Energy &amp; GHG'!$Y$24,"-")</f>
        <v>-</v>
      </c>
      <c r="AU41" s="434" t="str">
        <f>IFERROR(AX41*'Energy &amp; GHG'!$Z$24,"-")</f>
        <v>-</v>
      </c>
      <c r="AV41" s="435" t="str">
        <f>IF(SUMIF(Processwise_energy_distribution!$B$15:$B$68,$B41,Processwise_energy_distribution!AV$15:AV$69)=0,"-",SUMIF(Processwise_energy_distribution!$B$15:$B$68,$B41,Processwise_energy_distribution!AV$15:AV$69))</f>
        <v>-</v>
      </c>
      <c r="AW41" s="435" t="str">
        <f>IF(SUMIF(Processwise_energy_distribution!$B$15:$B$68,$B41,Processwise_energy_distribution!AW$15:AW$69)=0,"-",SUMIF(Processwise_energy_distribution!$B$15:$B$68,$B41,Processwise_energy_distribution!AW$15:AW$69))</f>
        <v>-</v>
      </c>
      <c r="AX41" s="436" t="str">
        <f>IF(SUMIF(Processwise_energy_distribution!$B$15:$B$68,$B41,Processwise_energy_distribution!AX$15:AX$69)=0,"-",SUMIF(Processwise_energy_distribution!$B$15:$B$68,$B41,Processwise_energy_distribution!AX$15:AX$69))</f>
        <v>-</v>
      </c>
      <c r="AY41" s="432" t="str">
        <f>IFERROR(BD41*'Energy &amp; GHG'!$X$25,"-")</f>
        <v>-</v>
      </c>
      <c r="AZ41" s="433" t="str">
        <f>IFERROR(BD41*'Energy &amp; GHG'!$Y$25,"-")</f>
        <v>-</v>
      </c>
      <c r="BA41" s="434" t="str">
        <f>IFERROR(BD41*'Energy &amp; GHG'!$Z$25,"-")</f>
        <v>-</v>
      </c>
      <c r="BB41" s="435" t="str">
        <f>IF(SUMIF(Processwise_energy_distribution!$B$15:$B$68,$B41,Processwise_energy_distribution!BB$15:BB$69)=0,"-",SUMIF(Processwise_energy_distribution!$B$15:$B$68,$B41,Processwise_energy_distribution!BB$15:BB$69))</f>
        <v>-</v>
      </c>
      <c r="BC41" s="435" t="str">
        <f>IF(SUMIF(Processwise_energy_distribution!$B$15:$B$68,$B41,Processwise_energy_distribution!BC$15:BC$69)=0,"-",SUMIF(Processwise_energy_distribution!$B$15:$B$68,$B41,Processwise_energy_distribution!BC$15:BC$69))</f>
        <v>-</v>
      </c>
      <c r="BD41" s="436" t="str">
        <f>IF(SUMIF(Processwise_energy_distribution!$B$15:$B$68,$B41,Processwise_energy_distribution!BD$15:BD$69)=0,"-",SUMIF(Processwise_energy_distribution!$B$15:$B$68,$B41,Processwise_energy_distribution!BD$15:BD$69))</f>
        <v>-</v>
      </c>
      <c r="BE41" s="432" t="str">
        <f>IFERROR(BJ41*'Energy &amp; GHG'!$X$26,"-")</f>
        <v>-</v>
      </c>
      <c r="BF41" s="433" t="str">
        <f>IFERROR(BJ41*'Energy &amp; GHG'!$Y$26,"-")</f>
        <v>-</v>
      </c>
      <c r="BG41" s="434" t="str">
        <f>IFERROR(BJ41*'Energy &amp; GHG'!$Z$26,"-")</f>
        <v>-</v>
      </c>
      <c r="BH41" s="435" t="str">
        <f>IF(SUMIF(Processwise_energy_distribution!$B$15:$B$68,$B41,Processwise_energy_distribution!BH$15:BH$69)=0,"-",SUMIF(Processwise_energy_distribution!$B$15:$B$68,$B41,Processwise_energy_distribution!BH$15:BH$69))</f>
        <v>-</v>
      </c>
      <c r="BI41" s="435" t="str">
        <f>IF(SUMIF(Processwise_energy_distribution!$B$15:$B$68,$B41,Processwise_energy_distribution!BI$15:BI$69)=0,"-",SUMIF(Processwise_energy_distribution!$B$15:$B$68,$B41,Processwise_energy_distribution!BI$15:BI$69))</f>
        <v>-</v>
      </c>
      <c r="BJ41" s="436" t="str">
        <f>IF(SUMIF(Processwise_energy_distribution!$B$15:$B$68,$B41,Processwise_energy_distribution!BJ$15:BJ$69)=0,"-",SUMIF(Processwise_energy_distribution!$B$15:$B$68,$B41,Processwise_energy_distribution!BJ$15:BJ$69))</f>
        <v>-</v>
      </c>
      <c r="BK41" s="432" t="str">
        <f>IFERROR(BP41*'Energy &amp; GHG'!$X$27,"-")</f>
        <v>-</v>
      </c>
      <c r="BL41" s="433" t="str">
        <f>IFERROR(BP41*'Energy &amp; GHG'!$Y$27,"-")</f>
        <v>-</v>
      </c>
      <c r="BM41" s="434" t="str">
        <f>IFERROR(BP41*'Energy &amp; GHG'!$Z$27,"-")</f>
        <v>-</v>
      </c>
      <c r="BN41" s="435" t="str">
        <f>IF(SUMIF(Processwise_energy_distribution!$B$15:$B$68,$B41,Processwise_energy_distribution!BN$15:BN$69)=0,"-",SUMIF(Processwise_energy_distribution!$B$15:$B$68,$B41,Processwise_energy_distribution!BN$15:BN$69))</f>
        <v>-</v>
      </c>
      <c r="BO41" s="435" t="str">
        <f>IF(SUMIF(Processwise_energy_distribution!$B$15:$B$68,$B41,Processwise_energy_distribution!BO$15:BO$69)=0,"-",SUMIF(Processwise_energy_distribution!$B$15:$B$68,$B41,Processwise_energy_distribution!BO$15:BO$69))</f>
        <v>-</v>
      </c>
      <c r="BP41" s="436" t="str">
        <f>IF(SUMIF(Processwise_energy_distribution!$B$15:$B$68,$B41,Processwise_energy_distribution!BP$15:BP$69)=0,"-",SUMIF(Processwise_energy_distribution!$B$15:$B$68,$B41,Processwise_energy_distribution!BP$15:BP$69))</f>
        <v>-</v>
      </c>
      <c r="BQ41" s="432" t="str">
        <f>IFERROR(BV41*'Energy &amp; GHG'!$X$28,"-")</f>
        <v>-</v>
      </c>
      <c r="BR41" s="433" t="str">
        <f>IFERROR(BV41*'Energy &amp; GHG'!$Y$28,"-")</f>
        <v>-</v>
      </c>
      <c r="BS41" s="434" t="str">
        <f>IFERROR(BV41*'Energy &amp; GHG'!$Z$28,"-")</f>
        <v>-</v>
      </c>
      <c r="BT41" s="435" t="str">
        <f>IF(SUMIF(Processwise_energy_distribution!$B$15:$B$68,$B41,Processwise_energy_distribution!BT$15:BT$69)=0,"-",SUMIF(Processwise_energy_distribution!$B$15:$B$68,$B41,Processwise_energy_distribution!BT$15:BT$69))</f>
        <v>-</v>
      </c>
      <c r="BU41" s="435" t="str">
        <f>IF(SUMIF(Processwise_energy_distribution!$B$15:$B$68,$B41,Processwise_energy_distribution!BU$15:BU$69)=0,"-",SUMIF(Processwise_energy_distribution!$B$15:$B$68,$B41,Processwise_energy_distribution!BU$15:BU$69))</f>
        <v>-</v>
      </c>
      <c r="BV41" s="436" t="str">
        <f>IF(SUMIF(Processwise_energy_distribution!$B$15:$B$68,$B41,Processwise_energy_distribution!BV$15:BV$69)=0,"-",SUMIF(Processwise_energy_distribution!$B$15:$B$68,$B41,Processwise_energy_distribution!BV$15:BV$69))</f>
        <v>-</v>
      </c>
      <c r="BW41" s="438" t="str">
        <f t="shared" ref="BW41:CA41" si="31">IF(SUM(C41,I41,O41,U41,AA41,AG41,AM41,AS41,AY41,BE41,BK41,BQ41)=0,"-",SUM(C41,I41,O41,U41,AA41,AG41,AM41,AS41,AY41,BE41,BK41,BQ41))</f>
        <v>-</v>
      </c>
      <c r="BX41" s="433" t="str">
        <f t="shared" si="31"/>
        <v>-</v>
      </c>
      <c r="BY41" s="434" t="str">
        <f t="shared" si="31"/>
        <v>-</v>
      </c>
      <c r="BZ41" s="439" t="str">
        <f t="shared" si="31"/>
        <v>-</v>
      </c>
      <c r="CA41" s="440" t="str">
        <f t="shared" si="31"/>
        <v>-</v>
      </c>
      <c r="CB41" s="441" t="str">
        <f t="shared" si="1"/>
        <v>-</v>
      </c>
      <c r="CC41" s="442" t="str">
        <f t="shared" si="2"/>
        <v>-</v>
      </c>
      <c r="CD41" s="443" t="str">
        <f t="shared" si="3"/>
        <v>-</v>
      </c>
      <c r="CE41" s="444" t="str">
        <f t="shared" si="4"/>
        <v>-</v>
      </c>
      <c r="CF41" s="445" t="str">
        <f t="shared" si="5"/>
        <v>-</v>
      </c>
      <c r="CG41" s="412"/>
      <c r="CH41" s="412"/>
      <c r="CI41" s="412"/>
      <c r="CJ41" s="412"/>
      <c r="CK41" s="412"/>
    </row>
    <row r="42" spans="1:89" ht="15">
      <c r="A42" s="1070">
        <v>28</v>
      </c>
      <c r="B42" s="1072"/>
      <c r="C42" s="432" t="str">
        <f>IFERROR(H42*'Energy &amp; GHG'!$X$17,"-")</f>
        <v>-</v>
      </c>
      <c r="D42" s="433" t="str">
        <f>IFERROR(H42*'Energy &amp; GHG'!$Y$17,"-")</f>
        <v>-</v>
      </c>
      <c r="E42" s="434" t="str">
        <f>IFERROR(H42*'Energy &amp; GHG'!$Z$17,"-")</f>
        <v>-</v>
      </c>
      <c r="F42" s="435" t="str">
        <f>IF(SUMIF(Processwise_energy_distribution!$B$15:$B$68,$B42,Processwise_energy_distribution!F$15:F$69)=0,"-",SUMIF(Processwise_energy_distribution!$B$15:$B$68,$B42,Processwise_energy_distribution!F$15:F$69))</f>
        <v>-</v>
      </c>
      <c r="G42" s="435" t="str">
        <f>IF(SUMIF(Processwise_energy_distribution!$B$15:$B$68,$B42,Processwise_energy_distribution!G$15:G$69)=0,"-",SUMIF(Processwise_energy_distribution!$B$15:$B$68,$B42,Processwise_energy_distribution!G$15:G$69))</f>
        <v>-</v>
      </c>
      <c r="H42" s="436" t="str">
        <f>IF(SUMIF(Processwise_energy_distribution!$B$15:$B$68,$B42,Processwise_energy_distribution!H$15:H$69)=0,"-",SUMIF(Processwise_energy_distribution!$B$15:$B$68,$B42,Processwise_energy_distribution!H$15:H$69))</f>
        <v>-</v>
      </c>
      <c r="I42" s="432" t="str">
        <f>IFERROR(N42*'Energy &amp; GHG'!$X$18,"-")</f>
        <v>-</v>
      </c>
      <c r="J42" s="433" t="str">
        <f>IFERROR(N42*'Energy &amp; GHG'!$Y$18,"-")</f>
        <v>-</v>
      </c>
      <c r="K42" s="434" t="str">
        <f>IFERROR(N42*'Energy &amp; GHG'!$Z$18,"-")</f>
        <v>-</v>
      </c>
      <c r="L42" s="435" t="str">
        <f>IF(SUMIF(Processwise_energy_distribution!$B$15:$B$68,$B42,Processwise_energy_distribution!L$15:L$69)=0,"-",SUMIF(Processwise_energy_distribution!$B$15:$B$68,$B42,Processwise_energy_distribution!L$15:L$69))</f>
        <v>-</v>
      </c>
      <c r="M42" s="435" t="str">
        <f>IF(SUMIF(Processwise_energy_distribution!$B$15:$B$68,$B42,Processwise_energy_distribution!M$15:M$69)=0,"-",SUMIF(Processwise_energy_distribution!$B$15:$B$68,$B42,Processwise_energy_distribution!M$15:M$69))</f>
        <v>-</v>
      </c>
      <c r="N42" s="436" t="str">
        <f>IF(SUMIF(Processwise_energy_distribution!$B$15:$B$68,$B42,Processwise_energy_distribution!N$15:N$69)=0,"-",SUMIF(Processwise_energy_distribution!$B$15:$B$68,$B42,Processwise_energy_distribution!N$15:N$69))</f>
        <v>-</v>
      </c>
      <c r="O42" s="432" t="str">
        <f>IFERROR(T42*'Energy &amp; GHG'!$X$19,"-")</f>
        <v>-</v>
      </c>
      <c r="P42" s="433" t="str">
        <f>IFERROR(T42*'Energy &amp; GHG'!$Y$19,"-")</f>
        <v>-</v>
      </c>
      <c r="Q42" s="434" t="str">
        <f>IFERROR(T42*'Energy &amp; GHG'!$Z$19,"-")</f>
        <v>-</v>
      </c>
      <c r="R42" s="435" t="str">
        <f>IF(SUMIF(Processwise_energy_distribution!$B$15:$B$68,$B42,Processwise_energy_distribution!R$15:R$69)=0,"-",SUMIF(Processwise_energy_distribution!$B$15:$B$68,$B42,Processwise_energy_distribution!R$15:R$69))</f>
        <v>-</v>
      </c>
      <c r="S42" s="435" t="str">
        <f>IF(SUMIF(Processwise_energy_distribution!$B$15:$B$68,$B42,Processwise_energy_distribution!S$15:S$69)=0,"-",SUMIF(Processwise_energy_distribution!$B$15:$B$68,$B42,Processwise_energy_distribution!S$15:S$69))</f>
        <v>-</v>
      </c>
      <c r="T42" s="436" t="str">
        <f>IF(SUMIF(Processwise_energy_distribution!$B$15:$B$68,$B42,Processwise_energy_distribution!T$15:T$69)=0,"-",SUMIF(Processwise_energy_distribution!$B$15:$B$68,$B42,Processwise_energy_distribution!T$15:T$69))</f>
        <v>-</v>
      </c>
      <c r="U42" s="432" t="str">
        <f>IFERROR(Z42*'Energy &amp; GHG'!$X$20,"-")</f>
        <v>-</v>
      </c>
      <c r="V42" s="433" t="str">
        <f>IFERROR(Z42*'Energy &amp; GHG'!$Y$20,"-")</f>
        <v>-</v>
      </c>
      <c r="W42" s="434" t="str">
        <f>IFERROR(Z42*'Energy &amp; GHG'!$Z$20,"-")</f>
        <v>-</v>
      </c>
      <c r="X42" s="435" t="str">
        <f>IF(SUMIF(Processwise_energy_distribution!$B$15:$B$68,$B42,Processwise_energy_distribution!X$15:X$69)=0,"-",SUMIF(Processwise_energy_distribution!$B$15:$B$68,$B42,Processwise_energy_distribution!X$15:X$69))</f>
        <v>-</v>
      </c>
      <c r="Y42" s="435" t="str">
        <f>IF(SUMIF(Processwise_energy_distribution!$B$15:$B$68,$B42,Processwise_energy_distribution!Y$15:Y$69)=0,"-",SUMIF(Processwise_energy_distribution!$B$15:$B$68,$B42,Processwise_energy_distribution!Y$15:Y$69))</f>
        <v>-</v>
      </c>
      <c r="Z42" s="436" t="str">
        <f>IF(SUMIF(Processwise_energy_distribution!$B$15:$B$68,$B42,Processwise_energy_distribution!Z$15:Z$69)=0,"-",SUMIF(Processwise_energy_distribution!$B$15:$B$68,$B42,Processwise_energy_distribution!Z$15:Z$69))</f>
        <v>-</v>
      </c>
      <c r="AA42" s="432" t="str">
        <f>IFERROR(AF42*'Energy &amp; GHG'!$X$21,"-")</f>
        <v>-</v>
      </c>
      <c r="AB42" s="433" t="str">
        <f>IFERROR(AF42*'Energy &amp; GHG'!$Y$21,"-")</f>
        <v>-</v>
      </c>
      <c r="AC42" s="434" t="str">
        <f>IFERROR(AF42*'Energy &amp; GHG'!$Z$21,"-")</f>
        <v>-</v>
      </c>
      <c r="AD42" s="435" t="str">
        <f>IF(SUMIF(Processwise_energy_distribution!$B$15:$B$68,$B42,Processwise_energy_distribution!AD$15:AD$69)=0,"-",SUMIF(Processwise_energy_distribution!$B$15:$B$68,$B42,Processwise_energy_distribution!AD$15:AD$69))</f>
        <v>-</v>
      </c>
      <c r="AE42" s="435" t="str">
        <f>IF(SUMIF(Processwise_energy_distribution!$B$15:$B$68,$B42,Processwise_energy_distribution!AE$15:AE$69)=0,"-",SUMIF(Processwise_energy_distribution!$B$15:$B$68,$B42,Processwise_energy_distribution!AE$15:AE$69))</f>
        <v>-</v>
      </c>
      <c r="AF42" s="436" t="str">
        <f>IF(SUMIF(Processwise_energy_distribution!$B$15:$B$68,$B42,Processwise_energy_distribution!AF$15:AF$69)=0,"-",SUMIF(Processwise_energy_distribution!$B$15:$B$68,$B42,Processwise_energy_distribution!AF$15:AF$69))</f>
        <v>-</v>
      </c>
      <c r="AG42" s="432" t="str">
        <f>IFERROR(AL42*'Energy &amp; GHG'!$X$22,"-")</f>
        <v>-</v>
      </c>
      <c r="AH42" s="433" t="str">
        <f>IFERROR(AL42*'Energy &amp; GHG'!$Y$22,"-")</f>
        <v>-</v>
      </c>
      <c r="AI42" s="434" t="str">
        <f>IFERROR(AL42*'Energy &amp; GHG'!$Z$22,"-")</f>
        <v>-</v>
      </c>
      <c r="AJ42" s="435" t="str">
        <f>IF(SUMIF(Processwise_energy_distribution!$B$15:$B$68,$B42,Processwise_energy_distribution!AJ$15:AJ$69)=0,"-",SUMIF(Processwise_energy_distribution!$B$15:$B$68,$B42,Processwise_energy_distribution!AJ$15:AJ$69))</f>
        <v>-</v>
      </c>
      <c r="AK42" s="435" t="str">
        <f>IF(SUMIF(Processwise_energy_distribution!$B$15:$B$68,$B42,Processwise_energy_distribution!AK$15:AK$69)=0,"-",SUMIF(Processwise_energy_distribution!$B$15:$B$68,$B42,Processwise_energy_distribution!AK$15:AK$69))</f>
        <v>-</v>
      </c>
      <c r="AL42" s="436" t="str">
        <f>IF(SUMIF(Processwise_energy_distribution!$B$15:$B$68,$B42,Processwise_energy_distribution!AL$15:AL$69)=0,"-",SUMIF(Processwise_energy_distribution!$B$15:$B$68,$B42,Processwise_energy_distribution!AL$15:AL$69))</f>
        <v>-</v>
      </c>
      <c r="AM42" s="432" t="str">
        <f>IFERROR(AR42*'Energy &amp; GHG'!$X$23,"-")</f>
        <v>-</v>
      </c>
      <c r="AN42" s="433" t="str">
        <f>IFERROR(AR42*'Energy &amp; GHG'!$Y$23,"-")</f>
        <v>-</v>
      </c>
      <c r="AO42" s="434" t="str">
        <f>IFERROR(AR42*'Energy &amp; GHG'!$Z$23,"-")</f>
        <v>-</v>
      </c>
      <c r="AP42" s="435" t="str">
        <f>IF(SUMIF(Processwise_energy_distribution!$B$15:$B$68,$B42,Processwise_energy_distribution!AP$15:AP$69)=0,"-",SUMIF(Processwise_energy_distribution!$B$15:$B$68,$B42,Processwise_energy_distribution!AP$15:AP$69))</f>
        <v>-</v>
      </c>
      <c r="AQ42" s="435" t="str">
        <f>IF(SUMIF(Processwise_energy_distribution!$B$15:$B$68,$B42,Processwise_energy_distribution!AQ$15:AQ$69)=0,"-",SUMIF(Processwise_energy_distribution!$B$15:$B$68,$B42,Processwise_energy_distribution!AQ$15:AQ$69))</f>
        <v>-</v>
      </c>
      <c r="AR42" s="436" t="str">
        <f>IF(SUMIF(Processwise_energy_distribution!$B$15:$B$68,$B42,Processwise_energy_distribution!AR$15:AR$69)=0,"-",SUMIF(Processwise_energy_distribution!$B$15:$B$68,$B42,Processwise_energy_distribution!AR$15:AR$69))</f>
        <v>-</v>
      </c>
      <c r="AS42" s="432" t="str">
        <f>IFERROR(AX42*'Energy &amp; GHG'!$X$24,"-")</f>
        <v>-</v>
      </c>
      <c r="AT42" s="433" t="str">
        <f>IFERROR(AX42*'Energy &amp; GHG'!$Y$24,"-")</f>
        <v>-</v>
      </c>
      <c r="AU42" s="434" t="str">
        <f>IFERROR(AX42*'Energy &amp; GHG'!$Z$24,"-")</f>
        <v>-</v>
      </c>
      <c r="AV42" s="435" t="str">
        <f>IF(SUMIF(Processwise_energy_distribution!$B$15:$B$68,$B42,Processwise_energy_distribution!AV$15:AV$69)=0,"-",SUMIF(Processwise_energy_distribution!$B$15:$B$68,$B42,Processwise_energy_distribution!AV$15:AV$69))</f>
        <v>-</v>
      </c>
      <c r="AW42" s="435" t="str">
        <f>IF(SUMIF(Processwise_energy_distribution!$B$15:$B$68,$B42,Processwise_energy_distribution!AW$15:AW$69)=0,"-",SUMIF(Processwise_energy_distribution!$B$15:$B$68,$B42,Processwise_energy_distribution!AW$15:AW$69))</f>
        <v>-</v>
      </c>
      <c r="AX42" s="436" t="str">
        <f>IF(SUMIF(Processwise_energy_distribution!$B$15:$B$68,$B42,Processwise_energy_distribution!AX$15:AX$69)=0,"-",SUMIF(Processwise_energy_distribution!$B$15:$B$68,$B42,Processwise_energy_distribution!AX$15:AX$69))</f>
        <v>-</v>
      </c>
      <c r="AY42" s="432" t="str">
        <f>IFERROR(BD42*'Energy &amp; GHG'!$X$25,"-")</f>
        <v>-</v>
      </c>
      <c r="AZ42" s="433" t="str">
        <f>IFERROR(BD42*'Energy &amp; GHG'!$Y$25,"-")</f>
        <v>-</v>
      </c>
      <c r="BA42" s="434" t="str">
        <f>IFERROR(BD42*'Energy &amp; GHG'!$Z$25,"-")</f>
        <v>-</v>
      </c>
      <c r="BB42" s="435" t="str">
        <f>IF(SUMIF(Processwise_energy_distribution!$B$15:$B$68,$B42,Processwise_energy_distribution!BB$15:BB$69)=0,"-",SUMIF(Processwise_energy_distribution!$B$15:$B$68,$B42,Processwise_energy_distribution!BB$15:BB$69))</f>
        <v>-</v>
      </c>
      <c r="BC42" s="435" t="str">
        <f>IF(SUMIF(Processwise_energy_distribution!$B$15:$B$68,$B42,Processwise_energy_distribution!BC$15:BC$69)=0,"-",SUMIF(Processwise_energy_distribution!$B$15:$B$68,$B42,Processwise_energy_distribution!BC$15:BC$69))</f>
        <v>-</v>
      </c>
      <c r="BD42" s="436" t="str">
        <f>IF(SUMIF(Processwise_energy_distribution!$B$15:$B$68,$B42,Processwise_energy_distribution!BD$15:BD$69)=0,"-",SUMIF(Processwise_energy_distribution!$B$15:$B$68,$B42,Processwise_energy_distribution!BD$15:BD$69))</f>
        <v>-</v>
      </c>
      <c r="BE42" s="432" t="str">
        <f>IFERROR(BJ42*'Energy &amp; GHG'!$X$26,"-")</f>
        <v>-</v>
      </c>
      <c r="BF42" s="433" t="str">
        <f>IFERROR(BJ42*'Energy &amp; GHG'!$Y$26,"-")</f>
        <v>-</v>
      </c>
      <c r="BG42" s="434" t="str">
        <f>IFERROR(BJ42*'Energy &amp; GHG'!$Z$26,"-")</f>
        <v>-</v>
      </c>
      <c r="BH42" s="435" t="str">
        <f>IF(SUMIF(Processwise_energy_distribution!$B$15:$B$68,$B42,Processwise_energy_distribution!BH$15:BH$69)=0,"-",SUMIF(Processwise_energy_distribution!$B$15:$B$68,$B42,Processwise_energy_distribution!BH$15:BH$69))</f>
        <v>-</v>
      </c>
      <c r="BI42" s="435" t="str">
        <f>IF(SUMIF(Processwise_energy_distribution!$B$15:$B$68,$B42,Processwise_energy_distribution!BI$15:BI$69)=0,"-",SUMIF(Processwise_energy_distribution!$B$15:$B$68,$B42,Processwise_energy_distribution!BI$15:BI$69))</f>
        <v>-</v>
      </c>
      <c r="BJ42" s="436" t="str">
        <f>IF(SUMIF(Processwise_energy_distribution!$B$15:$B$68,$B42,Processwise_energy_distribution!BJ$15:BJ$69)=0,"-",SUMIF(Processwise_energy_distribution!$B$15:$B$68,$B42,Processwise_energy_distribution!BJ$15:BJ$69))</f>
        <v>-</v>
      </c>
      <c r="BK42" s="432" t="str">
        <f>IFERROR(BP42*'Energy &amp; GHG'!$X$27,"-")</f>
        <v>-</v>
      </c>
      <c r="BL42" s="433" t="str">
        <f>IFERROR(BP42*'Energy &amp; GHG'!$Y$27,"-")</f>
        <v>-</v>
      </c>
      <c r="BM42" s="434" t="str">
        <f>IFERROR(BP42*'Energy &amp; GHG'!$Z$27,"-")</f>
        <v>-</v>
      </c>
      <c r="BN42" s="435" t="str">
        <f>IF(SUMIF(Processwise_energy_distribution!$B$15:$B$68,$B42,Processwise_energy_distribution!BN$15:BN$69)=0,"-",SUMIF(Processwise_energy_distribution!$B$15:$B$68,$B42,Processwise_energy_distribution!BN$15:BN$69))</f>
        <v>-</v>
      </c>
      <c r="BO42" s="435" t="str">
        <f>IF(SUMIF(Processwise_energy_distribution!$B$15:$B$68,$B42,Processwise_energy_distribution!BO$15:BO$69)=0,"-",SUMIF(Processwise_energy_distribution!$B$15:$B$68,$B42,Processwise_energy_distribution!BO$15:BO$69))</f>
        <v>-</v>
      </c>
      <c r="BP42" s="436" t="str">
        <f>IF(SUMIF(Processwise_energy_distribution!$B$15:$B$68,$B42,Processwise_energy_distribution!BP$15:BP$69)=0,"-",SUMIF(Processwise_energy_distribution!$B$15:$B$68,$B42,Processwise_energy_distribution!BP$15:BP$69))</f>
        <v>-</v>
      </c>
      <c r="BQ42" s="432" t="str">
        <f>IFERROR(BV42*'Energy &amp; GHG'!$X$28,"-")</f>
        <v>-</v>
      </c>
      <c r="BR42" s="433" t="str">
        <f>IFERROR(BV42*'Energy &amp; GHG'!$Y$28,"-")</f>
        <v>-</v>
      </c>
      <c r="BS42" s="434" t="str">
        <f>IFERROR(BV42*'Energy &amp; GHG'!$Z$28,"-")</f>
        <v>-</v>
      </c>
      <c r="BT42" s="435" t="str">
        <f>IF(SUMIF(Processwise_energy_distribution!$B$15:$B$68,$B42,Processwise_energy_distribution!BT$15:BT$69)=0,"-",SUMIF(Processwise_energy_distribution!$B$15:$B$68,$B42,Processwise_energy_distribution!BT$15:BT$69))</f>
        <v>-</v>
      </c>
      <c r="BU42" s="435" t="str">
        <f>IF(SUMIF(Processwise_energy_distribution!$B$15:$B$68,$B42,Processwise_energy_distribution!BU$15:BU$69)=0,"-",SUMIF(Processwise_energy_distribution!$B$15:$B$68,$B42,Processwise_energy_distribution!BU$15:BU$69))</f>
        <v>-</v>
      </c>
      <c r="BV42" s="436" t="str">
        <f>IF(SUMIF(Processwise_energy_distribution!$B$15:$B$68,$B42,Processwise_energy_distribution!BV$15:BV$69)=0,"-",SUMIF(Processwise_energy_distribution!$B$15:$B$68,$B42,Processwise_energy_distribution!BV$15:BV$69))</f>
        <v>-</v>
      </c>
      <c r="BW42" s="438" t="str">
        <f t="shared" ref="BW42:CA42" si="32">IF(SUM(C42,I42,O42,U42,AA42,AG42,AM42,AS42,AY42,BE42,BK42,BQ42)=0,"-",SUM(C42,I42,O42,U42,AA42,AG42,AM42,AS42,AY42,BE42,BK42,BQ42))</f>
        <v>-</v>
      </c>
      <c r="BX42" s="433" t="str">
        <f t="shared" si="32"/>
        <v>-</v>
      </c>
      <c r="BY42" s="434" t="str">
        <f t="shared" si="32"/>
        <v>-</v>
      </c>
      <c r="BZ42" s="439" t="str">
        <f t="shared" si="32"/>
        <v>-</v>
      </c>
      <c r="CA42" s="440" t="str">
        <f t="shared" si="32"/>
        <v>-</v>
      </c>
      <c r="CB42" s="441" t="str">
        <f t="shared" si="1"/>
        <v>-</v>
      </c>
      <c r="CC42" s="442" t="str">
        <f t="shared" si="2"/>
        <v>-</v>
      </c>
      <c r="CD42" s="443" t="str">
        <f t="shared" si="3"/>
        <v>-</v>
      </c>
      <c r="CE42" s="444" t="str">
        <f t="shared" si="4"/>
        <v>-</v>
      </c>
      <c r="CF42" s="445" t="str">
        <f t="shared" si="5"/>
        <v>-</v>
      </c>
      <c r="CG42" s="412"/>
      <c r="CH42" s="412"/>
      <c r="CI42" s="412"/>
      <c r="CJ42" s="412"/>
      <c r="CK42" s="412"/>
    </row>
    <row r="43" spans="1:89" ht="15">
      <c r="A43" s="1066">
        <v>29</v>
      </c>
      <c r="B43" s="1072"/>
      <c r="C43" s="432" t="str">
        <f>IFERROR(H43*'Energy &amp; GHG'!$X$17,"-")</f>
        <v>-</v>
      </c>
      <c r="D43" s="433" t="str">
        <f>IFERROR(H43*'Energy &amp; GHG'!$Y$17,"-")</f>
        <v>-</v>
      </c>
      <c r="E43" s="434" t="str">
        <f>IFERROR(H43*'Energy &amp; GHG'!$Z$17,"-")</f>
        <v>-</v>
      </c>
      <c r="F43" s="435" t="str">
        <f>IF(SUMIF(Processwise_energy_distribution!$B$15:$B$68,$B43,Processwise_energy_distribution!F$15:F$69)=0,"-",SUMIF(Processwise_energy_distribution!$B$15:$B$68,$B43,Processwise_energy_distribution!F$15:F$69))</f>
        <v>-</v>
      </c>
      <c r="G43" s="435" t="str">
        <f>IF(SUMIF(Processwise_energy_distribution!$B$15:$B$68,$B43,Processwise_energy_distribution!G$15:G$69)=0,"-",SUMIF(Processwise_energy_distribution!$B$15:$B$68,$B43,Processwise_energy_distribution!G$15:G$69))</f>
        <v>-</v>
      </c>
      <c r="H43" s="436" t="str">
        <f>IF(SUMIF(Processwise_energy_distribution!$B$15:$B$68,$B43,Processwise_energy_distribution!H$15:H$69)=0,"-",SUMIF(Processwise_energy_distribution!$B$15:$B$68,$B43,Processwise_energy_distribution!H$15:H$69))</f>
        <v>-</v>
      </c>
      <c r="I43" s="432" t="str">
        <f>IFERROR(N43*'Energy &amp; GHG'!$X$18,"-")</f>
        <v>-</v>
      </c>
      <c r="J43" s="433" t="str">
        <f>IFERROR(N43*'Energy &amp; GHG'!$Y$18,"-")</f>
        <v>-</v>
      </c>
      <c r="K43" s="434" t="str">
        <f>IFERROR(N43*'Energy &amp; GHG'!$Z$18,"-")</f>
        <v>-</v>
      </c>
      <c r="L43" s="435" t="str">
        <f>IF(SUMIF(Processwise_energy_distribution!$B$15:$B$68,$B43,Processwise_energy_distribution!L$15:L$69)=0,"-",SUMIF(Processwise_energy_distribution!$B$15:$B$68,$B43,Processwise_energy_distribution!L$15:L$69))</f>
        <v>-</v>
      </c>
      <c r="M43" s="435" t="str">
        <f>IF(SUMIF(Processwise_energy_distribution!$B$15:$B$68,$B43,Processwise_energy_distribution!M$15:M$69)=0,"-",SUMIF(Processwise_energy_distribution!$B$15:$B$68,$B43,Processwise_energy_distribution!M$15:M$69))</f>
        <v>-</v>
      </c>
      <c r="N43" s="436" t="str">
        <f>IF(SUMIF(Processwise_energy_distribution!$B$15:$B$68,$B43,Processwise_energy_distribution!N$15:N$69)=0,"-",SUMIF(Processwise_energy_distribution!$B$15:$B$68,$B43,Processwise_energy_distribution!N$15:N$69))</f>
        <v>-</v>
      </c>
      <c r="O43" s="432" t="str">
        <f>IFERROR(T43*'Energy &amp; GHG'!$X$19,"-")</f>
        <v>-</v>
      </c>
      <c r="P43" s="433" t="str">
        <f>IFERROR(T43*'Energy &amp; GHG'!$Y$19,"-")</f>
        <v>-</v>
      </c>
      <c r="Q43" s="434" t="str">
        <f>IFERROR(T43*'Energy &amp; GHG'!$Z$19,"-")</f>
        <v>-</v>
      </c>
      <c r="R43" s="435" t="str">
        <f>IF(SUMIF(Processwise_energy_distribution!$B$15:$B$68,$B43,Processwise_energy_distribution!R$15:R$69)=0,"-",SUMIF(Processwise_energy_distribution!$B$15:$B$68,$B43,Processwise_energy_distribution!R$15:R$69))</f>
        <v>-</v>
      </c>
      <c r="S43" s="435" t="str">
        <f>IF(SUMIF(Processwise_energy_distribution!$B$15:$B$68,$B43,Processwise_energy_distribution!S$15:S$69)=0,"-",SUMIF(Processwise_energy_distribution!$B$15:$B$68,$B43,Processwise_energy_distribution!S$15:S$69))</f>
        <v>-</v>
      </c>
      <c r="T43" s="436" t="str">
        <f>IF(SUMIF(Processwise_energy_distribution!$B$15:$B$68,$B43,Processwise_energy_distribution!T$15:T$69)=0,"-",SUMIF(Processwise_energy_distribution!$B$15:$B$68,$B43,Processwise_energy_distribution!T$15:T$69))</f>
        <v>-</v>
      </c>
      <c r="U43" s="432" t="str">
        <f>IFERROR(Z43*'Energy &amp; GHG'!$X$20,"-")</f>
        <v>-</v>
      </c>
      <c r="V43" s="433" t="str">
        <f>IFERROR(Z43*'Energy &amp; GHG'!$Y$20,"-")</f>
        <v>-</v>
      </c>
      <c r="W43" s="434" t="str">
        <f>IFERROR(Z43*'Energy &amp; GHG'!$Z$20,"-")</f>
        <v>-</v>
      </c>
      <c r="X43" s="435" t="str">
        <f>IF(SUMIF(Processwise_energy_distribution!$B$15:$B$68,$B43,Processwise_energy_distribution!X$15:X$69)=0,"-",SUMIF(Processwise_energy_distribution!$B$15:$B$68,$B43,Processwise_energy_distribution!X$15:X$69))</f>
        <v>-</v>
      </c>
      <c r="Y43" s="435" t="str">
        <f>IF(SUMIF(Processwise_energy_distribution!$B$15:$B$68,$B43,Processwise_energy_distribution!Y$15:Y$69)=0,"-",SUMIF(Processwise_energy_distribution!$B$15:$B$68,$B43,Processwise_energy_distribution!Y$15:Y$69))</f>
        <v>-</v>
      </c>
      <c r="Z43" s="436" t="str">
        <f>IF(SUMIF(Processwise_energy_distribution!$B$15:$B$68,$B43,Processwise_energy_distribution!Z$15:Z$69)=0,"-",SUMIF(Processwise_energy_distribution!$B$15:$B$68,$B43,Processwise_energy_distribution!Z$15:Z$69))</f>
        <v>-</v>
      </c>
      <c r="AA43" s="432" t="str">
        <f>IFERROR(AF43*'Energy &amp; GHG'!$X$21,"-")</f>
        <v>-</v>
      </c>
      <c r="AB43" s="433" t="str">
        <f>IFERROR(AF43*'Energy &amp; GHG'!$Y$21,"-")</f>
        <v>-</v>
      </c>
      <c r="AC43" s="434" t="str">
        <f>IFERROR(AF43*'Energy &amp; GHG'!$Z$21,"-")</f>
        <v>-</v>
      </c>
      <c r="AD43" s="435" t="str">
        <f>IF(SUMIF(Processwise_energy_distribution!$B$15:$B$68,$B43,Processwise_energy_distribution!AD$15:AD$69)=0,"-",SUMIF(Processwise_energy_distribution!$B$15:$B$68,$B43,Processwise_energy_distribution!AD$15:AD$69))</f>
        <v>-</v>
      </c>
      <c r="AE43" s="435" t="str">
        <f>IF(SUMIF(Processwise_energy_distribution!$B$15:$B$68,$B43,Processwise_energy_distribution!AE$15:AE$69)=0,"-",SUMIF(Processwise_energy_distribution!$B$15:$B$68,$B43,Processwise_energy_distribution!AE$15:AE$69))</f>
        <v>-</v>
      </c>
      <c r="AF43" s="436" t="str">
        <f>IF(SUMIF(Processwise_energy_distribution!$B$15:$B$68,$B43,Processwise_energy_distribution!AF$15:AF$69)=0,"-",SUMIF(Processwise_energy_distribution!$B$15:$B$68,$B43,Processwise_energy_distribution!AF$15:AF$69))</f>
        <v>-</v>
      </c>
      <c r="AG43" s="432" t="str">
        <f>IFERROR(AL43*'Energy &amp; GHG'!$X$22,"-")</f>
        <v>-</v>
      </c>
      <c r="AH43" s="433" t="str">
        <f>IFERROR(AL43*'Energy &amp; GHG'!$Y$22,"-")</f>
        <v>-</v>
      </c>
      <c r="AI43" s="434" t="str">
        <f>IFERROR(AL43*'Energy &amp; GHG'!$Z$22,"-")</f>
        <v>-</v>
      </c>
      <c r="AJ43" s="435" t="str">
        <f>IF(SUMIF(Processwise_energy_distribution!$B$15:$B$68,$B43,Processwise_energy_distribution!AJ$15:AJ$69)=0,"-",SUMIF(Processwise_energy_distribution!$B$15:$B$68,$B43,Processwise_energy_distribution!AJ$15:AJ$69))</f>
        <v>-</v>
      </c>
      <c r="AK43" s="435" t="str">
        <f>IF(SUMIF(Processwise_energy_distribution!$B$15:$B$68,$B43,Processwise_energy_distribution!AK$15:AK$69)=0,"-",SUMIF(Processwise_energy_distribution!$B$15:$B$68,$B43,Processwise_energy_distribution!AK$15:AK$69))</f>
        <v>-</v>
      </c>
      <c r="AL43" s="436" t="str">
        <f>IF(SUMIF(Processwise_energy_distribution!$B$15:$B$68,$B43,Processwise_energy_distribution!AL$15:AL$69)=0,"-",SUMIF(Processwise_energy_distribution!$B$15:$B$68,$B43,Processwise_energy_distribution!AL$15:AL$69))</f>
        <v>-</v>
      </c>
      <c r="AM43" s="432" t="str">
        <f>IFERROR(AR43*'Energy &amp; GHG'!$X$23,"-")</f>
        <v>-</v>
      </c>
      <c r="AN43" s="433" t="str">
        <f>IFERROR(AR43*'Energy &amp; GHG'!$Y$23,"-")</f>
        <v>-</v>
      </c>
      <c r="AO43" s="434" t="str">
        <f>IFERROR(AR43*'Energy &amp; GHG'!$Z$23,"-")</f>
        <v>-</v>
      </c>
      <c r="AP43" s="435" t="str">
        <f>IF(SUMIF(Processwise_energy_distribution!$B$15:$B$68,$B43,Processwise_energy_distribution!AP$15:AP$69)=0,"-",SUMIF(Processwise_energy_distribution!$B$15:$B$68,$B43,Processwise_energy_distribution!AP$15:AP$69))</f>
        <v>-</v>
      </c>
      <c r="AQ43" s="435" t="str">
        <f>IF(SUMIF(Processwise_energy_distribution!$B$15:$B$68,$B43,Processwise_energy_distribution!AQ$15:AQ$69)=0,"-",SUMIF(Processwise_energy_distribution!$B$15:$B$68,$B43,Processwise_energy_distribution!AQ$15:AQ$69))</f>
        <v>-</v>
      </c>
      <c r="AR43" s="436" t="str">
        <f>IF(SUMIF(Processwise_energy_distribution!$B$15:$B$68,$B43,Processwise_energy_distribution!AR$15:AR$69)=0,"-",SUMIF(Processwise_energy_distribution!$B$15:$B$68,$B43,Processwise_energy_distribution!AR$15:AR$69))</f>
        <v>-</v>
      </c>
      <c r="AS43" s="432" t="str">
        <f>IFERROR(AX43*'Energy &amp; GHG'!$X$24,"-")</f>
        <v>-</v>
      </c>
      <c r="AT43" s="433" t="str">
        <f>IFERROR(AX43*'Energy &amp; GHG'!$Y$24,"-")</f>
        <v>-</v>
      </c>
      <c r="AU43" s="434" t="str">
        <f>IFERROR(AX43*'Energy &amp; GHG'!$Z$24,"-")</f>
        <v>-</v>
      </c>
      <c r="AV43" s="435" t="str">
        <f>IF(SUMIF(Processwise_energy_distribution!$B$15:$B$68,$B43,Processwise_energy_distribution!AV$15:AV$69)=0,"-",SUMIF(Processwise_energy_distribution!$B$15:$B$68,$B43,Processwise_energy_distribution!AV$15:AV$69))</f>
        <v>-</v>
      </c>
      <c r="AW43" s="435" t="str">
        <f>IF(SUMIF(Processwise_energy_distribution!$B$15:$B$68,$B43,Processwise_energy_distribution!AW$15:AW$69)=0,"-",SUMIF(Processwise_energy_distribution!$B$15:$B$68,$B43,Processwise_energy_distribution!AW$15:AW$69))</f>
        <v>-</v>
      </c>
      <c r="AX43" s="436" t="str">
        <f>IF(SUMIF(Processwise_energy_distribution!$B$15:$B$68,$B43,Processwise_energy_distribution!AX$15:AX$69)=0,"-",SUMIF(Processwise_energy_distribution!$B$15:$B$68,$B43,Processwise_energy_distribution!AX$15:AX$69))</f>
        <v>-</v>
      </c>
      <c r="AY43" s="432" t="str">
        <f>IFERROR(BD43*'Energy &amp; GHG'!$X$25,"-")</f>
        <v>-</v>
      </c>
      <c r="AZ43" s="433" t="str">
        <f>IFERROR(BD43*'Energy &amp; GHG'!$Y$25,"-")</f>
        <v>-</v>
      </c>
      <c r="BA43" s="434" t="str">
        <f>IFERROR(BD43*'Energy &amp; GHG'!$Z$25,"-")</f>
        <v>-</v>
      </c>
      <c r="BB43" s="435" t="str">
        <f>IF(SUMIF(Processwise_energy_distribution!$B$15:$B$68,$B43,Processwise_energy_distribution!BB$15:BB$69)=0,"-",SUMIF(Processwise_energy_distribution!$B$15:$B$68,$B43,Processwise_energy_distribution!BB$15:BB$69))</f>
        <v>-</v>
      </c>
      <c r="BC43" s="435" t="str">
        <f>IF(SUMIF(Processwise_energy_distribution!$B$15:$B$68,$B43,Processwise_energy_distribution!BC$15:BC$69)=0,"-",SUMIF(Processwise_energy_distribution!$B$15:$B$68,$B43,Processwise_energy_distribution!BC$15:BC$69))</f>
        <v>-</v>
      </c>
      <c r="BD43" s="436" t="str">
        <f>IF(SUMIF(Processwise_energy_distribution!$B$15:$B$68,$B43,Processwise_energy_distribution!BD$15:BD$69)=0,"-",SUMIF(Processwise_energy_distribution!$B$15:$B$68,$B43,Processwise_energy_distribution!BD$15:BD$69))</f>
        <v>-</v>
      </c>
      <c r="BE43" s="432" t="str">
        <f>IFERROR(BJ43*'Energy &amp; GHG'!$X$26,"-")</f>
        <v>-</v>
      </c>
      <c r="BF43" s="433" t="str">
        <f>IFERROR(BJ43*'Energy &amp; GHG'!$Y$26,"-")</f>
        <v>-</v>
      </c>
      <c r="BG43" s="434" t="str">
        <f>IFERROR(BJ43*'Energy &amp; GHG'!$Z$26,"-")</f>
        <v>-</v>
      </c>
      <c r="BH43" s="435" t="str">
        <f>IF(SUMIF(Processwise_energy_distribution!$B$15:$B$68,$B43,Processwise_energy_distribution!BH$15:BH$69)=0,"-",SUMIF(Processwise_energy_distribution!$B$15:$B$68,$B43,Processwise_energy_distribution!BH$15:BH$69))</f>
        <v>-</v>
      </c>
      <c r="BI43" s="435" t="str">
        <f>IF(SUMIF(Processwise_energy_distribution!$B$15:$B$68,$B43,Processwise_energy_distribution!BI$15:BI$69)=0,"-",SUMIF(Processwise_energy_distribution!$B$15:$B$68,$B43,Processwise_energy_distribution!BI$15:BI$69))</f>
        <v>-</v>
      </c>
      <c r="BJ43" s="436" t="str">
        <f>IF(SUMIF(Processwise_energy_distribution!$B$15:$B$68,$B43,Processwise_energy_distribution!BJ$15:BJ$69)=0,"-",SUMIF(Processwise_energy_distribution!$B$15:$B$68,$B43,Processwise_energy_distribution!BJ$15:BJ$69))</f>
        <v>-</v>
      </c>
      <c r="BK43" s="432" t="str">
        <f>IFERROR(BP43*'Energy &amp; GHG'!$X$27,"-")</f>
        <v>-</v>
      </c>
      <c r="BL43" s="433" t="str">
        <f>IFERROR(BP43*'Energy &amp; GHG'!$Y$27,"-")</f>
        <v>-</v>
      </c>
      <c r="BM43" s="434" t="str">
        <f>IFERROR(BP43*'Energy &amp; GHG'!$Z$27,"-")</f>
        <v>-</v>
      </c>
      <c r="BN43" s="435" t="str">
        <f>IF(SUMIF(Processwise_energy_distribution!$B$15:$B$68,$B43,Processwise_energy_distribution!BN$15:BN$69)=0,"-",SUMIF(Processwise_energy_distribution!$B$15:$B$68,$B43,Processwise_energy_distribution!BN$15:BN$69))</f>
        <v>-</v>
      </c>
      <c r="BO43" s="435" t="str">
        <f>IF(SUMIF(Processwise_energy_distribution!$B$15:$B$68,$B43,Processwise_energy_distribution!BO$15:BO$69)=0,"-",SUMIF(Processwise_energy_distribution!$B$15:$B$68,$B43,Processwise_energy_distribution!BO$15:BO$69))</f>
        <v>-</v>
      </c>
      <c r="BP43" s="436" t="str">
        <f>IF(SUMIF(Processwise_energy_distribution!$B$15:$B$68,$B43,Processwise_energy_distribution!BP$15:BP$69)=0,"-",SUMIF(Processwise_energy_distribution!$B$15:$B$68,$B43,Processwise_energy_distribution!BP$15:BP$69))</f>
        <v>-</v>
      </c>
      <c r="BQ43" s="432" t="str">
        <f>IFERROR(BV43*'Energy &amp; GHG'!$X$28,"-")</f>
        <v>-</v>
      </c>
      <c r="BR43" s="433" t="str">
        <f>IFERROR(BV43*'Energy &amp; GHG'!$Y$28,"-")</f>
        <v>-</v>
      </c>
      <c r="BS43" s="434" t="str">
        <f>IFERROR(BV43*'Energy &amp; GHG'!$Z$28,"-")</f>
        <v>-</v>
      </c>
      <c r="BT43" s="435" t="str">
        <f>IF(SUMIF(Processwise_energy_distribution!$B$15:$B$68,$B43,Processwise_energy_distribution!BT$15:BT$69)=0,"-",SUMIF(Processwise_energy_distribution!$B$15:$B$68,$B43,Processwise_energy_distribution!BT$15:BT$69))</f>
        <v>-</v>
      </c>
      <c r="BU43" s="435" t="str">
        <f>IF(SUMIF(Processwise_energy_distribution!$B$15:$B$68,$B43,Processwise_energy_distribution!BU$15:BU$69)=0,"-",SUMIF(Processwise_energy_distribution!$B$15:$B$68,$B43,Processwise_energy_distribution!BU$15:BU$69))</f>
        <v>-</v>
      </c>
      <c r="BV43" s="436" t="str">
        <f>IF(SUMIF(Processwise_energy_distribution!$B$15:$B$68,$B43,Processwise_energy_distribution!BV$15:BV$69)=0,"-",SUMIF(Processwise_energy_distribution!$B$15:$B$68,$B43,Processwise_energy_distribution!BV$15:BV$69))</f>
        <v>-</v>
      </c>
      <c r="BW43" s="438" t="str">
        <f t="shared" ref="BW43:CA43" si="33">IF(SUM(C43,I43,O43,U43,AA43,AG43,AM43,AS43,AY43,BE43,BK43,BQ43)=0,"-",SUM(C43,I43,O43,U43,AA43,AG43,AM43,AS43,AY43,BE43,BK43,BQ43))</f>
        <v>-</v>
      </c>
      <c r="BX43" s="433" t="str">
        <f t="shared" si="33"/>
        <v>-</v>
      </c>
      <c r="BY43" s="434" t="str">
        <f t="shared" si="33"/>
        <v>-</v>
      </c>
      <c r="BZ43" s="439" t="str">
        <f t="shared" si="33"/>
        <v>-</v>
      </c>
      <c r="CA43" s="440" t="str">
        <f t="shared" si="33"/>
        <v>-</v>
      </c>
      <c r="CB43" s="441" t="str">
        <f t="shared" si="1"/>
        <v>-</v>
      </c>
      <c r="CC43" s="442" t="str">
        <f t="shared" si="2"/>
        <v>-</v>
      </c>
      <c r="CD43" s="443" t="str">
        <f t="shared" si="3"/>
        <v>-</v>
      </c>
      <c r="CE43" s="444" t="str">
        <f t="shared" si="4"/>
        <v>-</v>
      </c>
      <c r="CF43" s="445" t="str">
        <f t="shared" si="5"/>
        <v>-</v>
      </c>
      <c r="CG43" s="412"/>
      <c r="CH43" s="412"/>
      <c r="CI43" s="412"/>
      <c r="CJ43" s="412"/>
      <c r="CK43" s="412"/>
    </row>
    <row r="44" spans="1:89" ht="15">
      <c r="A44" s="1070">
        <v>30</v>
      </c>
      <c r="B44" s="1072"/>
      <c r="C44" s="432" t="str">
        <f>IFERROR(H44*'Energy &amp; GHG'!$X$17,"-")</f>
        <v>-</v>
      </c>
      <c r="D44" s="433" t="str">
        <f>IFERROR(H44*'Energy &amp; GHG'!$Y$17,"-")</f>
        <v>-</v>
      </c>
      <c r="E44" s="434" t="str">
        <f>IFERROR(H44*'Energy &amp; GHG'!$Z$17,"-")</f>
        <v>-</v>
      </c>
      <c r="F44" s="435" t="str">
        <f>IF(SUMIF(Processwise_energy_distribution!$B$15:$B$68,$B44,Processwise_energy_distribution!F$15:F$69)=0,"-",SUMIF(Processwise_energy_distribution!$B$15:$B$68,$B44,Processwise_energy_distribution!F$15:F$69))</f>
        <v>-</v>
      </c>
      <c r="G44" s="435" t="str">
        <f>IF(SUMIF(Processwise_energy_distribution!$B$15:$B$68,$B44,Processwise_energy_distribution!G$15:G$69)=0,"-",SUMIF(Processwise_energy_distribution!$B$15:$B$68,$B44,Processwise_energy_distribution!G$15:G$69))</f>
        <v>-</v>
      </c>
      <c r="H44" s="436" t="str">
        <f>IF(SUMIF(Processwise_energy_distribution!$B$15:$B$68,$B44,Processwise_energy_distribution!H$15:H$69)=0,"-",SUMIF(Processwise_energy_distribution!$B$15:$B$68,$B44,Processwise_energy_distribution!H$15:H$69))</f>
        <v>-</v>
      </c>
      <c r="I44" s="432" t="str">
        <f>IFERROR(N44*'Energy &amp; GHG'!$X$18,"-")</f>
        <v>-</v>
      </c>
      <c r="J44" s="433" t="str">
        <f>IFERROR(N44*'Energy &amp; GHG'!$Y$18,"-")</f>
        <v>-</v>
      </c>
      <c r="K44" s="434" t="str">
        <f>IFERROR(N44*'Energy &amp; GHG'!$Z$18,"-")</f>
        <v>-</v>
      </c>
      <c r="L44" s="435" t="str">
        <f>IF(SUMIF(Processwise_energy_distribution!$B$15:$B$68,$B44,Processwise_energy_distribution!L$15:L$69)=0,"-",SUMIF(Processwise_energy_distribution!$B$15:$B$68,$B44,Processwise_energy_distribution!L$15:L$69))</f>
        <v>-</v>
      </c>
      <c r="M44" s="435" t="str">
        <f>IF(SUMIF(Processwise_energy_distribution!$B$15:$B$68,$B44,Processwise_energy_distribution!M$15:M$69)=0,"-",SUMIF(Processwise_energy_distribution!$B$15:$B$68,$B44,Processwise_energy_distribution!M$15:M$69))</f>
        <v>-</v>
      </c>
      <c r="N44" s="436" t="str">
        <f>IF(SUMIF(Processwise_energy_distribution!$B$15:$B$68,$B44,Processwise_energy_distribution!N$15:N$69)=0,"-",SUMIF(Processwise_energy_distribution!$B$15:$B$68,$B44,Processwise_energy_distribution!N$15:N$69))</f>
        <v>-</v>
      </c>
      <c r="O44" s="432" t="str">
        <f>IFERROR(T44*'Energy &amp; GHG'!$X$19,"-")</f>
        <v>-</v>
      </c>
      <c r="P44" s="433" t="str">
        <f>IFERROR(T44*'Energy &amp; GHG'!$Y$19,"-")</f>
        <v>-</v>
      </c>
      <c r="Q44" s="434" t="str">
        <f>IFERROR(T44*'Energy &amp; GHG'!$Z$19,"-")</f>
        <v>-</v>
      </c>
      <c r="R44" s="435" t="str">
        <f>IF(SUMIF(Processwise_energy_distribution!$B$15:$B$68,$B44,Processwise_energy_distribution!R$15:R$69)=0,"-",SUMIF(Processwise_energy_distribution!$B$15:$B$68,$B44,Processwise_energy_distribution!R$15:R$69))</f>
        <v>-</v>
      </c>
      <c r="S44" s="435" t="str">
        <f>IF(SUMIF(Processwise_energy_distribution!$B$15:$B$68,$B44,Processwise_energy_distribution!S$15:S$69)=0,"-",SUMIF(Processwise_energy_distribution!$B$15:$B$68,$B44,Processwise_energy_distribution!S$15:S$69))</f>
        <v>-</v>
      </c>
      <c r="T44" s="436" t="str">
        <f>IF(SUMIF(Processwise_energy_distribution!$B$15:$B$68,$B44,Processwise_energy_distribution!T$15:T$69)=0,"-",SUMIF(Processwise_energy_distribution!$B$15:$B$68,$B44,Processwise_energy_distribution!T$15:T$69))</f>
        <v>-</v>
      </c>
      <c r="U44" s="432" t="str">
        <f>IFERROR(Z44*'Energy &amp; GHG'!$X$20,"-")</f>
        <v>-</v>
      </c>
      <c r="V44" s="433" t="str">
        <f>IFERROR(Z44*'Energy &amp; GHG'!$Y$20,"-")</f>
        <v>-</v>
      </c>
      <c r="W44" s="434" t="str">
        <f>IFERROR(Z44*'Energy &amp; GHG'!$Z$20,"-")</f>
        <v>-</v>
      </c>
      <c r="X44" s="435" t="str">
        <f>IF(SUMIF(Processwise_energy_distribution!$B$15:$B$68,$B44,Processwise_energy_distribution!X$15:X$69)=0,"-",SUMIF(Processwise_energy_distribution!$B$15:$B$68,$B44,Processwise_energy_distribution!X$15:X$69))</f>
        <v>-</v>
      </c>
      <c r="Y44" s="435" t="str">
        <f>IF(SUMIF(Processwise_energy_distribution!$B$15:$B$68,$B44,Processwise_energy_distribution!Y$15:Y$69)=0,"-",SUMIF(Processwise_energy_distribution!$B$15:$B$68,$B44,Processwise_energy_distribution!Y$15:Y$69))</f>
        <v>-</v>
      </c>
      <c r="Z44" s="436" t="str">
        <f>IF(SUMIF(Processwise_energy_distribution!$B$15:$B$68,$B44,Processwise_energy_distribution!Z$15:Z$69)=0,"-",SUMIF(Processwise_energy_distribution!$B$15:$B$68,$B44,Processwise_energy_distribution!Z$15:Z$69))</f>
        <v>-</v>
      </c>
      <c r="AA44" s="432" t="str">
        <f>IFERROR(AF44*'Energy &amp; GHG'!$X$21,"-")</f>
        <v>-</v>
      </c>
      <c r="AB44" s="433" t="str">
        <f>IFERROR(AF44*'Energy &amp; GHG'!$Y$21,"-")</f>
        <v>-</v>
      </c>
      <c r="AC44" s="434" t="str">
        <f>IFERROR(AF44*'Energy &amp; GHG'!$Z$21,"-")</f>
        <v>-</v>
      </c>
      <c r="AD44" s="435" t="str">
        <f>IF(SUMIF(Processwise_energy_distribution!$B$15:$B$68,$B44,Processwise_energy_distribution!AD$15:AD$69)=0,"-",SUMIF(Processwise_energy_distribution!$B$15:$B$68,$B44,Processwise_energy_distribution!AD$15:AD$69))</f>
        <v>-</v>
      </c>
      <c r="AE44" s="435" t="str">
        <f>IF(SUMIF(Processwise_energy_distribution!$B$15:$B$68,$B44,Processwise_energy_distribution!AE$15:AE$69)=0,"-",SUMIF(Processwise_energy_distribution!$B$15:$B$68,$B44,Processwise_energy_distribution!AE$15:AE$69))</f>
        <v>-</v>
      </c>
      <c r="AF44" s="436" t="str">
        <f>IF(SUMIF(Processwise_energy_distribution!$B$15:$B$68,$B44,Processwise_energy_distribution!AF$15:AF$69)=0,"-",SUMIF(Processwise_energy_distribution!$B$15:$B$68,$B44,Processwise_energy_distribution!AF$15:AF$69))</f>
        <v>-</v>
      </c>
      <c r="AG44" s="432" t="str">
        <f>IFERROR(AL44*'Energy &amp; GHG'!$X$22,"-")</f>
        <v>-</v>
      </c>
      <c r="AH44" s="433" t="str">
        <f>IFERROR(AL44*'Energy &amp; GHG'!$Y$22,"-")</f>
        <v>-</v>
      </c>
      <c r="AI44" s="434" t="str">
        <f>IFERROR(AL44*'Energy &amp; GHG'!$Z$22,"-")</f>
        <v>-</v>
      </c>
      <c r="AJ44" s="435" t="str">
        <f>IF(SUMIF(Processwise_energy_distribution!$B$15:$B$68,$B44,Processwise_energy_distribution!AJ$15:AJ$69)=0,"-",SUMIF(Processwise_energy_distribution!$B$15:$B$68,$B44,Processwise_energy_distribution!AJ$15:AJ$69))</f>
        <v>-</v>
      </c>
      <c r="AK44" s="435" t="str">
        <f>IF(SUMIF(Processwise_energy_distribution!$B$15:$B$68,$B44,Processwise_energy_distribution!AK$15:AK$69)=0,"-",SUMIF(Processwise_energy_distribution!$B$15:$B$68,$B44,Processwise_energy_distribution!AK$15:AK$69))</f>
        <v>-</v>
      </c>
      <c r="AL44" s="436" t="str">
        <f>IF(SUMIF(Processwise_energy_distribution!$B$15:$B$68,$B44,Processwise_energy_distribution!AL$15:AL$69)=0,"-",SUMIF(Processwise_energy_distribution!$B$15:$B$68,$B44,Processwise_energy_distribution!AL$15:AL$69))</f>
        <v>-</v>
      </c>
      <c r="AM44" s="432" t="str">
        <f>IFERROR(AR44*'Energy &amp; GHG'!$X$23,"-")</f>
        <v>-</v>
      </c>
      <c r="AN44" s="433" t="str">
        <f>IFERROR(AR44*'Energy &amp; GHG'!$Y$23,"-")</f>
        <v>-</v>
      </c>
      <c r="AO44" s="434" t="str">
        <f>IFERROR(AR44*'Energy &amp; GHG'!$Z$23,"-")</f>
        <v>-</v>
      </c>
      <c r="AP44" s="435" t="str">
        <f>IF(SUMIF(Processwise_energy_distribution!$B$15:$B$68,$B44,Processwise_energy_distribution!AP$15:AP$69)=0,"-",SUMIF(Processwise_energy_distribution!$B$15:$B$68,$B44,Processwise_energy_distribution!AP$15:AP$69))</f>
        <v>-</v>
      </c>
      <c r="AQ44" s="435" t="str">
        <f>IF(SUMIF(Processwise_energy_distribution!$B$15:$B$68,$B44,Processwise_energy_distribution!AQ$15:AQ$69)=0,"-",SUMIF(Processwise_energy_distribution!$B$15:$B$68,$B44,Processwise_energy_distribution!AQ$15:AQ$69))</f>
        <v>-</v>
      </c>
      <c r="AR44" s="436" t="str">
        <f>IF(SUMIF(Processwise_energy_distribution!$B$15:$B$68,$B44,Processwise_energy_distribution!AR$15:AR$69)=0,"-",SUMIF(Processwise_energy_distribution!$B$15:$B$68,$B44,Processwise_energy_distribution!AR$15:AR$69))</f>
        <v>-</v>
      </c>
      <c r="AS44" s="432" t="str">
        <f>IFERROR(AX44*'Energy &amp; GHG'!$X$24,"-")</f>
        <v>-</v>
      </c>
      <c r="AT44" s="433" t="str">
        <f>IFERROR(AX44*'Energy &amp; GHG'!$Y$24,"-")</f>
        <v>-</v>
      </c>
      <c r="AU44" s="434" t="str">
        <f>IFERROR(AX44*'Energy &amp; GHG'!$Z$24,"-")</f>
        <v>-</v>
      </c>
      <c r="AV44" s="435" t="str">
        <f>IF(SUMIF(Processwise_energy_distribution!$B$15:$B$68,$B44,Processwise_energy_distribution!AV$15:AV$69)=0,"-",SUMIF(Processwise_energy_distribution!$B$15:$B$68,$B44,Processwise_energy_distribution!AV$15:AV$69))</f>
        <v>-</v>
      </c>
      <c r="AW44" s="435" t="str">
        <f>IF(SUMIF(Processwise_energy_distribution!$B$15:$B$68,$B44,Processwise_energy_distribution!AW$15:AW$69)=0,"-",SUMIF(Processwise_energy_distribution!$B$15:$B$68,$B44,Processwise_energy_distribution!AW$15:AW$69))</f>
        <v>-</v>
      </c>
      <c r="AX44" s="436" t="str">
        <f>IF(SUMIF(Processwise_energy_distribution!$B$15:$B$68,$B44,Processwise_energy_distribution!AX$15:AX$69)=0,"-",SUMIF(Processwise_energy_distribution!$B$15:$B$68,$B44,Processwise_energy_distribution!AX$15:AX$69))</f>
        <v>-</v>
      </c>
      <c r="AY44" s="432" t="str">
        <f>IFERROR(BD44*'Energy &amp; GHG'!$X$25,"-")</f>
        <v>-</v>
      </c>
      <c r="AZ44" s="433" t="str">
        <f>IFERROR(BD44*'Energy &amp; GHG'!$Y$25,"-")</f>
        <v>-</v>
      </c>
      <c r="BA44" s="434" t="str">
        <f>IFERROR(BD44*'Energy &amp; GHG'!$Z$25,"-")</f>
        <v>-</v>
      </c>
      <c r="BB44" s="435" t="str">
        <f>IF(SUMIF(Processwise_energy_distribution!$B$15:$B$68,$B44,Processwise_energy_distribution!BB$15:BB$69)=0,"-",SUMIF(Processwise_energy_distribution!$B$15:$B$68,$B44,Processwise_energy_distribution!BB$15:BB$69))</f>
        <v>-</v>
      </c>
      <c r="BC44" s="435" t="str">
        <f>IF(SUMIF(Processwise_energy_distribution!$B$15:$B$68,$B44,Processwise_energy_distribution!BC$15:BC$69)=0,"-",SUMIF(Processwise_energy_distribution!$B$15:$B$68,$B44,Processwise_energy_distribution!BC$15:BC$69))</f>
        <v>-</v>
      </c>
      <c r="BD44" s="436" t="str">
        <f>IF(SUMIF(Processwise_energy_distribution!$B$15:$B$68,$B44,Processwise_energy_distribution!BD$15:BD$69)=0,"-",SUMIF(Processwise_energy_distribution!$B$15:$B$68,$B44,Processwise_energy_distribution!BD$15:BD$69))</f>
        <v>-</v>
      </c>
      <c r="BE44" s="432" t="str">
        <f>IFERROR(BJ44*'Energy &amp; GHG'!$X$26,"-")</f>
        <v>-</v>
      </c>
      <c r="BF44" s="433" t="str">
        <f>IFERROR(BJ44*'Energy &amp; GHG'!$Y$26,"-")</f>
        <v>-</v>
      </c>
      <c r="BG44" s="434" t="str">
        <f>IFERROR(BJ44*'Energy &amp; GHG'!$Z$26,"-")</f>
        <v>-</v>
      </c>
      <c r="BH44" s="435" t="str">
        <f>IF(SUMIF(Processwise_energy_distribution!$B$15:$B$68,$B44,Processwise_energy_distribution!BH$15:BH$69)=0,"-",SUMIF(Processwise_energy_distribution!$B$15:$B$68,$B44,Processwise_energy_distribution!BH$15:BH$69))</f>
        <v>-</v>
      </c>
      <c r="BI44" s="435" t="str">
        <f>IF(SUMIF(Processwise_energy_distribution!$B$15:$B$68,$B44,Processwise_energy_distribution!BI$15:BI$69)=0,"-",SUMIF(Processwise_energy_distribution!$B$15:$B$68,$B44,Processwise_energy_distribution!BI$15:BI$69))</f>
        <v>-</v>
      </c>
      <c r="BJ44" s="436" t="str">
        <f>IF(SUMIF(Processwise_energy_distribution!$B$15:$B$68,$B44,Processwise_energy_distribution!BJ$15:BJ$69)=0,"-",SUMIF(Processwise_energy_distribution!$B$15:$B$68,$B44,Processwise_energy_distribution!BJ$15:BJ$69))</f>
        <v>-</v>
      </c>
      <c r="BK44" s="432" t="str">
        <f>IFERROR(BP44*'Energy &amp; GHG'!$X$27,"-")</f>
        <v>-</v>
      </c>
      <c r="BL44" s="433" t="str">
        <f>IFERROR(BP44*'Energy &amp; GHG'!$Y$27,"-")</f>
        <v>-</v>
      </c>
      <c r="BM44" s="434" t="str">
        <f>IFERROR(BP44*'Energy &amp; GHG'!$Z$27,"-")</f>
        <v>-</v>
      </c>
      <c r="BN44" s="435" t="str">
        <f>IF(SUMIF(Processwise_energy_distribution!$B$15:$B$68,$B44,Processwise_energy_distribution!BN$15:BN$69)=0,"-",SUMIF(Processwise_energy_distribution!$B$15:$B$68,$B44,Processwise_energy_distribution!BN$15:BN$69))</f>
        <v>-</v>
      </c>
      <c r="BO44" s="435" t="str">
        <f>IF(SUMIF(Processwise_energy_distribution!$B$15:$B$68,$B44,Processwise_energy_distribution!BO$15:BO$69)=0,"-",SUMIF(Processwise_energy_distribution!$B$15:$B$68,$B44,Processwise_energy_distribution!BO$15:BO$69))</f>
        <v>-</v>
      </c>
      <c r="BP44" s="436" t="str">
        <f>IF(SUMIF(Processwise_energy_distribution!$B$15:$B$68,$B44,Processwise_energy_distribution!BP$15:BP$69)=0,"-",SUMIF(Processwise_energy_distribution!$B$15:$B$68,$B44,Processwise_energy_distribution!BP$15:BP$69))</f>
        <v>-</v>
      </c>
      <c r="BQ44" s="432" t="str">
        <f>IFERROR(BV44*'Energy &amp; GHG'!$X$28,"-")</f>
        <v>-</v>
      </c>
      <c r="BR44" s="433" t="str">
        <f>IFERROR(BV44*'Energy &amp; GHG'!$Y$28,"-")</f>
        <v>-</v>
      </c>
      <c r="BS44" s="434" t="str">
        <f>IFERROR(BV44*'Energy &amp; GHG'!$Z$28,"-")</f>
        <v>-</v>
      </c>
      <c r="BT44" s="435" t="str">
        <f>IF(SUMIF(Processwise_energy_distribution!$B$15:$B$68,$B44,Processwise_energy_distribution!BT$15:BT$69)=0,"-",SUMIF(Processwise_energy_distribution!$B$15:$B$68,$B44,Processwise_energy_distribution!BT$15:BT$69))</f>
        <v>-</v>
      </c>
      <c r="BU44" s="435" t="str">
        <f>IF(SUMIF(Processwise_energy_distribution!$B$15:$B$68,$B44,Processwise_energy_distribution!BU$15:BU$69)=0,"-",SUMIF(Processwise_energy_distribution!$B$15:$B$68,$B44,Processwise_energy_distribution!BU$15:BU$69))</f>
        <v>-</v>
      </c>
      <c r="BV44" s="436" t="str">
        <f>IF(SUMIF(Processwise_energy_distribution!$B$15:$B$68,$B44,Processwise_energy_distribution!BV$15:BV$69)=0,"-",SUMIF(Processwise_energy_distribution!$B$15:$B$68,$B44,Processwise_energy_distribution!BV$15:BV$69))</f>
        <v>-</v>
      </c>
      <c r="BW44" s="438" t="str">
        <f t="shared" ref="BW44:CA44" si="34">IF(SUM(C44,I44,O44,U44,AA44,AG44,AM44,AS44,AY44,BE44,BK44,BQ44)=0,"-",SUM(C44,I44,O44,U44,AA44,AG44,AM44,AS44,AY44,BE44,BK44,BQ44))</f>
        <v>-</v>
      </c>
      <c r="BX44" s="433" t="str">
        <f t="shared" si="34"/>
        <v>-</v>
      </c>
      <c r="BY44" s="434" t="str">
        <f t="shared" si="34"/>
        <v>-</v>
      </c>
      <c r="BZ44" s="439" t="str">
        <f t="shared" si="34"/>
        <v>-</v>
      </c>
      <c r="CA44" s="440" t="str">
        <f t="shared" si="34"/>
        <v>-</v>
      </c>
      <c r="CB44" s="441" t="str">
        <f t="shared" si="1"/>
        <v>-</v>
      </c>
      <c r="CC44" s="442" t="str">
        <f t="shared" si="2"/>
        <v>-</v>
      </c>
      <c r="CD44" s="443" t="str">
        <f t="shared" si="3"/>
        <v>-</v>
      </c>
      <c r="CE44" s="444" t="str">
        <f t="shared" si="4"/>
        <v>-</v>
      </c>
      <c r="CF44" s="445" t="str">
        <f t="shared" si="5"/>
        <v>-</v>
      </c>
      <c r="CG44" s="412"/>
      <c r="CH44" s="412"/>
      <c r="CI44" s="412"/>
      <c r="CJ44" s="412"/>
      <c r="CK44" s="412"/>
    </row>
    <row r="45" spans="1:89" ht="15">
      <c r="A45" s="1066">
        <v>31</v>
      </c>
      <c r="B45" s="1072"/>
      <c r="C45" s="432" t="str">
        <f>IFERROR(H45*'Energy &amp; GHG'!$X$17,"-")</f>
        <v>-</v>
      </c>
      <c r="D45" s="433" t="str">
        <f>IFERROR(H45*'Energy &amp; GHG'!$Y$17,"-")</f>
        <v>-</v>
      </c>
      <c r="E45" s="434" t="str">
        <f>IFERROR(H45*'Energy &amp; GHG'!$Z$17,"-")</f>
        <v>-</v>
      </c>
      <c r="F45" s="435" t="str">
        <f>IF(SUMIF(Processwise_energy_distribution!$B$15:$B$68,$B45,Processwise_energy_distribution!F$15:F$69)=0,"-",SUMIF(Processwise_energy_distribution!$B$15:$B$68,$B45,Processwise_energy_distribution!F$15:F$69))</f>
        <v>-</v>
      </c>
      <c r="G45" s="435" t="str">
        <f>IF(SUMIF(Processwise_energy_distribution!$B$15:$B$68,$B45,Processwise_energy_distribution!G$15:G$69)=0,"-",SUMIF(Processwise_energy_distribution!$B$15:$B$68,$B45,Processwise_energy_distribution!G$15:G$69))</f>
        <v>-</v>
      </c>
      <c r="H45" s="436" t="str">
        <f>IF(SUMIF(Processwise_energy_distribution!$B$15:$B$68,$B45,Processwise_energy_distribution!H$15:H$69)=0,"-",SUMIF(Processwise_energy_distribution!$B$15:$B$68,$B45,Processwise_energy_distribution!H$15:H$69))</f>
        <v>-</v>
      </c>
      <c r="I45" s="432" t="str">
        <f>IFERROR(N45*'Energy &amp; GHG'!$X$18,"-")</f>
        <v>-</v>
      </c>
      <c r="J45" s="433" t="str">
        <f>IFERROR(N45*'Energy &amp; GHG'!$Y$18,"-")</f>
        <v>-</v>
      </c>
      <c r="K45" s="434" t="str">
        <f>IFERROR(N45*'Energy &amp; GHG'!$Z$18,"-")</f>
        <v>-</v>
      </c>
      <c r="L45" s="435" t="str">
        <f>IF(SUMIF(Processwise_energy_distribution!$B$15:$B$68,$B45,Processwise_energy_distribution!L$15:L$69)=0,"-",SUMIF(Processwise_energy_distribution!$B$15:$B$68,$B45,Processwise_energy_distribution!L$15:L$69))</f>
        <v>-</v>
      </c>
      <c r="M45" s="435" t="str">
        <f>IF(SUMIF(Processwise_energy_distribution!$B$15:$B$68,$B45,Processwise_energy_distribution!M$15:M$69)=0,"-",SUMIF(Processwise_energy_distribution!$B$15:$B$68,$B45,Processwise_energy_distribution!M$15:M$69))</f>
        <v>-</v>
      </c>
      <c r="N45" s="436" t="str">
        <f>IF(SUMIF(Processwise_energy_distribution!$B$15:$B$68,$B45,Processwise_energy_distribution!N$15:N$69)=0,"-",SUMIF(Processwise_energy_distribution!$B$15:$B$68,$B45,Processwise_energy_distribution!N$15:N$69))</f>
        <v>-</v>
      </c>
      <c r="O45" s="432" t="str">
        <f>IFERROR(T45*'Energy &amp; GHG'!$X$19,"-")</f>
        <v>-</v>
      </c>
      <c r="P45" s="433" t="str">
        <f>IFERROR(T45*'Energy &amp; GHG'!$Y$19,"-")</f>
        <v>-</v>
      </c>
      <c r="Q45" s="434" t="str">
        <f>IFERROR(T45*'Energy &amp; GHG'!$Z$19,"-")</f>
        <v>-</v>
      </c>
      <c r="R45" s="435" t="str">
        <f>IF(SUMIF(Processwise_energy_distribution!$B$15:$B$68,$B45,Processwise_energy_distribution!R$15:R$69)=0,"-",SUMIF(Processwise_energy_distribution!$B$15:$B$68,$B45,Processwise_energy_distribution!R$15:R$69))</f>
        <v>-</v>
      </c>
      <c r="S45" s="435" t="str">
        <f>IF(SUMIF(Processwise_energy_distribution!$B$15:$B$68,$B45,Processwise_energy_distribution!S$15:S$69)=0,"-",SUMIF(Processwise_energy_distribution!$B$15:$B$68,$B45,Processwise_energy_distribution!S$15:S$69))</f>
        <v>-</v>
      </c>
      <c r="T45" s="436" t="str">
        <f>IF(SUMIF(Processwise_energy_distribution!$B$15:$B$68,$B45,Processwise_energy_distribution!T$15:T$69)=0,"-",SUMIF(Processwise_energy_distribution!$B$15:$B$68,$B45,Processwise_energy_distribution!T$15:T$69))</f>
        <v>-</v>
      </c>
      <c r="U45" s="432" t="str">
        <f>IFERROR(Z45*'Energy &amp; GHG'!$X$20,"-")</f>
        <v>-</v>
      </c>
      <c r="V45" s="433" t="str">
        <f>IFERROR(Z45*'Energy &amp; GHG'!$Y$20,"-")</f>
        <v>-</v>
      </c>
      <c r="W45" s="434" t="str">
        <f>IFERROR(Z45*'Energy &amp; GHG'!$Z$20,"-")</f>
        <v>-</v>
      </c>
      <c r="X45" s="435" t="str">
        <f>IF(SUMIF(Processwise_energy_distribution!$B$15:$B$68,$B45,Processwise_energy_distribution!X$15:X$69)=0,"-",SUMIF(Processwise_energy_distribution!$B$15:$B$68,$B45,Processwise_energy_distribution!X$15:X$69))</f>
        <v>-</v>
      </c>
      <c r="Y45" s="435" t="str">
        <f>IF(SUMIF(Processwise_energy_distribution!$B$15:$B$68,$B45,Processwise_energy_distribution!Y$15:Y$69)=0,"-",SUMIF(Processwise_energy_distribution!$B$15:$B$68,$B45,Processwise_energy_distribution!Y$15:Y$69))</f>
        <v>-</v>
      </c>
      <c r="Z45" s="436" t="str">
        <f>IF(SUMIF(Processwise_energy_distribution!$B$15:$B$68,$B45,Processwise_energy_distribution!Z$15:Z$69)=0,"-",SUMIF(Processwise_energy_distribution!$B$15:$B$68,$B45,Processwise_energy_distribution!Z$15:Z$69))</f>
        <v>-</v>
      </c>
      <c r="AA45" s="432" t="str">
        <f>IFERROR(AF45*'Energy &amp; GHG'!$X$21,"-")</f>
        <v>-</v>
      </c>
      <c r="AB45" s="433" t="str">
        <f>IFERROR(AF45*'Energy &amp; GHG'!$Y$21,"-")</f>
        <v>-</v>
      </c>
      <c r="AC45" s="434" t="str">
        <f>IFERROR(AF45*'Energy &amp; GHG'!$Z$21,"-")</f>
        <v>-</v>
      </c>
      <c r="AD45" s="435" t="str">
        <f>IF(SUMIF(Processwise_energy_distribution!$B$15:$B$68,$B45,Processwise_energy_distribution!AD$15:AD$69)=0,"-",SUMIF(Processwise_energy_distribution!$B$15:$B$68,$B45,Processwise_energy_distribution!AD$15:AD$69))</f>
        <v>-</v>
      </c>
      <c r="AE45" s="435" t="str">
        <f>IF(SUMIF(Processwise_energy_distribution!$B$15:$B$68,$B45,Processwise_energy_distribution!AE$15:AE$69)=0,"-",SUMIF(Processwise_energy_distribution!$B$15:$B$68,$B45,Processwise_energy_distribution!AE$15:AE$69))</f>
        <v>-</v>
      </c>
      <c r="AF45" s="436" t="str">
        <f>IF(SUMIF(Processwise_energy_distribution!$B$15:$B$68,$B45,Processwise_energy_distribution!AF$15:AF$69)=0,"-",SUMIF(Processwise_energy_distribution!$B$15:$B$68,$B45,Processwise_energy_distribution!AF$15:AF$69))</f>
        <v>-</v>
      </c>
      <c r="AG45" s="432" t="str">
        <f>IFERROR(AL45*'Energy &amp; GHG'!$X$22,"-")</f>
        <v>-</v>
      </c>
      <c r="AH45" s="433" t="str">
        <f>IFERROR(AL45*'Energy &amp; GHG'!$Y$22,"-")</f>
        <v>-</v>
      </c>
      <c r="AI45" s="434" t="str">
        <f>IFERROR(AL45*'Energy &amp; GHG'!$Z$22,"-")</f>
        <v>-</v>
      </c>
      <c r="AJ45" s="435" t="str">
        <f>IF(SUMIF(Processwise_energy_distribution!$B$15:$B$68,$B45,Processwise_energy_distribution!AJ$15:AJ$69)=0,"-",SUMIF(Processwise_energy_distribution!$B$15:$B$68,$B45,Processwise_energy_distribution!AJ$15:AJ$69))</f>
        <v>-</v>
      </c>
      <c r="AK45" s="435" t="str">
        <f>IF(SUMIF(Processwise_energy_distribution!$B$15:$B$68,$B45,Processwise_energy_distribution!AK$15:AK$69)=0,"-",SUMIF(Processwise_energy_distribution!$B$15:$B$68,$B45,Processwise_energy_distribution!AK$15:AK$69))</f>
        <v>-</v>
      </c>
      <c r="AL45" s="436" t="str">
        <f>IF(SUMIF(Processwise_energy_distribution!$B$15:$B$68,$B45,Processwise_energy_distribution!AL$15:AL$69)=0,"-",SUMIF(Processwise_energy_distribution!$B$15:$B$68,$B45,Processwise_energy_distribution!AL$15:AL$69))</f>
        <v>-</v>
      </c>
      <c r="AM45" s="432" t="str">
        <f>IFERROR(AR45*'Energy &amp; GHG'!$X$23,"-")</f>
        <v>-</v>
      </c>
      <c r="AN45" s="433" t="str">
        <f>IFERROR(AR45*'Energy &amp; GHG'!$Y$23,"-")</f>
        <v>-</v>
      </c>
      <c r="AO45" s="434" t="str">
        <f>IFERROR(AR45*'Energy &amp; GHG'!$Z$23,"-")</f>
        <v>-</v>
      </c>
      <c r="AP45" s="435" t="str">
        <f>IF(SUMIF(Processwise_energy_distribution!$B$15:$B$68,$B45,Processwise_energy_distribution!AP$15:AP$69)=0,"-",SUMIF(Processwise_energy_distribution!$B$15:$B$68,$B45,Processwise_energy_distribution!AP$15:AP$69))</f>
        <v>-</v>
      </c>
      <c r="AQ45" s="435" t="str">
        <f>IF(SUMIF(Processwise_energy_distribution!$B$15:$B$68,$B45,Processwise_energy_distribution!AQ$15:AQ$69)=0,"-",SUMIF(Processwise_energy_distribution!$B$15:$B$68,$B45,Processwise_energy_distribution!AQ$15:AQ$69))</f>
        <v>-</v>
      </c>
      <c r="AR45" s="436" t="str">
        <f>IF(SUMIF(Processwise_energy_distribution!$B$15:$B$68,$B45,Processwise_energy_distribution!AR$15:AR$69)=0,"-",SUMIF(Processwise_energy_distribution!$B$15:$B$68,$B45,Processwise_energy_distribution!AR$15:AR$69))</f>
        <v>-</v>
      </c>
      <c r="AS45" s="432" t="str">
        <f>IFERROR(AX45*'Energy &amp; GHG'!$X$24,"-")</f>
        <v>-</v>
      </c>
      <c r="AT45" s="433" t="str">
        <f>IFERROR(AX45*'Energy &amp; GHG'!$Y$24,"-")</f>
        <v>-</v>
      </c>
      <c r="AU45" s="434" t="str">
        <f>IFERROR(AX45*'Energy &amp; GHG'!$Z$24,"-")</f>
        <v>-</v>
      </c>
      <c r="AV45" s="435" t="str">
        <f>IF(SUMIF(Processwise_energy_distribution!$B$15:$B$68,$B45,Processwise_energy_distribution!AV$15:AV$69)=0,"-",SUMIF(Processwise_energy_distribution!$B$15:$B$68,$B45,Processwise_energy_distribution!AV$15:AV$69))</f>
        <v>-</v>
      </c>
      <c r="AW45" s="435" t="str">
        <f>IF(SUMIF(Processwise_energy_distribution!$B$15:$B$68,$B45,Processwise_energy_distribution!AW$15:AW$69)=0,"-",SUMIF(Processwise_energy_distribution!$B$15:$B$68,$B45,Processwise_energy_distribution!AW$15:AW$69))</f>
        <v>-</v>
      </c>
      <c r="AX45" s="436" t="str">
        <f>IF(SUMIF(Processwise_energy_distribution!$B$15:$B$68,$B45,Processwise_energy_distribution!AX$15:AX$69)=0,"-",SUMIF(Processwise_energy_distribution!$B$15:$B$68,$B45,Processwise_energy_distribution!AX$15:AX$69))</f>
        <v>-</v>
      </c>
      <c r="AY45" s="432" t="str">
        <f>IFERROR(BD45*'Energy &amp; GHG'!$X$25,"-")</f>
        <v>-</v>
      </c>
      <c r="AZ45" s="433" t="str">
        <f>IFERROR(BD45*'Energy &amp; GHG'!$Y$25,"-")</f>
        <v>-</v>
      </c>
      <c r="BA45" s="434" t="str">
        <f>IFERROR(BD45*'Energy &amp; GHG'!$Z$25,"-")</f>
        <v>-</v>
      </c>
      <c r="BB45" s="435" t="str">
        <f>IF(SUMIF(Processwise_energy_distribution!$B$15:$B$68,$B45,Processwise_energy_distribution!BB$15:BB$69)=0,"-",SUMIF(Processwise_energy_distribution!$B$15:$B$68,$B45,Processwise_energy_distribution!BB$15:BB$69))</f>
        <v>-</v>
      </c>
      <c r="BC45" s="435" t="str">
        <f>IF(SUMIF(Processwise_energy_distribution!$B$15:$B$68,$B45,Processwise_energy_distribution!BC$15:BC$69)=0,"-",SUMIF(Processwise_energy_distribution!$B$15:$B$68,$B45,Processwise_energy_distribution!BC$15:BC$69))</f>
        <v>-</v>
      </c>
      <c r="BD45" s="436" t="str">
        <f>IF(SUMIF(Processwise_energy_distribution!$B$15:$B$68,$B45,Processwise_energy_distribution!BD$15:BD$69)=0,"-",SUMIF(Processwise_energy_distribution!$B$15:$B$68,$B45,Processwise_energy_distribution!BD$15:BD$69))</f>
        <v>-</v>
      </c>
      <c r="BE45" s="432" t="str">
        <f>IFERROR(BJ45*'Energy &amp; GHG'!$X$26,"-")</f>
        <v>-</v>
      </c>
      <c r="BF45" s="433" t="str">
        <f>IFERROR(BJ45*'Energy &amp; GHG'!$Y$26,"-")</f>
        <v>-</v>
      </c>
      <c r="BG45" s="434" t="str">
        <f>IFERROR(BJ45*'Energy &amp; GHG'!$Z$26,"-")</f>
        <v>-</v>
      </c>
      <c r="BH45" s="435" t="str">
        <f>IF(SUMIF(Processwise_energy_distribution!$B$15:$B$68,$B45,Processwise_energy_distribution!BH$15:BH$69)=0,"-",SUMIF(Processwise_energy_distribution!$B$15:$B$68,$B45,Processwise_energy_distribution!BH$15:BH$69))</f>
        <v>-</v>
      </c>
      <c r="BI45" s="435" t="str">
        <f>IF(SUMIF(Processwise_energy_distribution!$B$15:$B$68,$B45,Processwise_energy_distribution!BI$15:BI$69)=0,"-",SUMIF(Processwise_energy_distribution!$B$15:$B$68,$B45,Processwise_energy_distribution!BI$15:BI$69))</f>
        <v>-</v>
      </c>
      <c r="BJ45" s="436" t="str">
        <f>IF(SUMIF(Processwise_energy_distribution!$B$15:$B$68,$B45,Processwise_energy_distribution!BJ$15:BJ$69)=0,"-",SUMIF(Processwise_energy_distribution!$B$15:$B$68,$B45,Processwise_energy_distribution!BJ$15:BJ$69))</f>
        <v>-</v>
      </c>
      <c r="BK45" s="432" t="str">
        <f>IFERROR(BP45*'Energy &amp; GHG'!$X$27,"-")</f>
        <v>-</v>
      </c>
      <c r="BL45" s="433" t="str">
        <f>IFERROR(BP45*'Energy &amp; GHG'!$Y$27,"-")</f>
        <v>-</v>
      </c>
      <c r="BM45" s="434" t="str">
        <f>IFERROR(BP45*'Energy &amp; GHG'!$Z$27,"-")</f>
        <v>-</v>
      </c>
      <c r="BN45" s="435" t="str">
        <f>IF(SUMIF(Processwise_energy_distribution!$B$15:$B$68,$B45,Processwise_energy_distribution!BN$15:BN$69)=0,"-",SUMIF(Processwise_energy_distribution!$B$15:$B$68,$B45,Processwise_energy_distribution!BN$15:BN$69))</f>
        <v>-</v>
      </c>
      <c r="BO45" s="435" t="str">
        <f>IF(SUMIF(Processwise_energy_distribution!$B$15:$B$68,$B45,Processwise_energy_distribution!BO$15:BO$69)=0,"-",SUMIF(Processwise_energy_distribution!$B$15:$B$68,$B45,Processwise_energy_distribution!BO$15:BO$69))</f>
        <v>-</v>
      </c>
      <c r="BP45" s="436" t="str">
        <f>IF(SUMIF(Processwise_energy_distribution!$B$15:$B$68,$B45,Processwise_energy_distribution!BP$15:BP$69)=0,"-",SUMIF(Processwise_energy_distribution!$B$15:$B$68,$B45,Processwise_energy_distribution!BP$15:BP$69))</f>
        <v>-</v>
      </c>
      <c r="BQ45" s="432" t="str">
        <f>IFERROR(BV45*'Energy &amp; GHG'!$X$28,"-")</f>
        <v>-</v>
      </c>
      <c r="BR45" s="433" t="str">
        <f>IFERROR(BV45*'Energy &amp; GHG'!$Y$28,"-")</f>
        <v>-</v>
      </c>
      <c r="BS45" s="434" t="str">
        <f>IFERROR(BV45*'Energy &amp; GHG'!$Z$28,"-")</f>
        <v>-</v>
      </c>
      <c r="BT45" s="435" t="str">
        <f>IF(SUMIF(Processwise_energy_distribution!$B$15:$B$68,$B45,Processwise_energy_distribution!BT$15:BT$69)=0,"-",SUMIF(Processwise_energy_distribution!$B$15:$B$68,$B45,Processwise_energy_distribution!BT$15:BT$69))</f>
        <v>-</v>
      </c>
      <c r="BU45" s="435" t="str">
        <f>IF(SUMIF(Processwise_energy_distribution!$B$15:$B$68,$B45,Processwise_energy_distribution!BU$15:BU$69)=0,"-",SUMIF(Processwise_energy_distribution!$B$15:$B$68,$B45,Processwise_energy_distribution!BU$15:BU$69))</f>
        <v>-</v>
      </c>
      <c r="BV45" s="436" t="str">
        <f>IF(SUMIF(Processwise_energy_distribution!$B$15:$B$68,$B45,Processwise_energy_distribution!BV$15:BV$69)=0,"-",SUMIF(Processwise_energy_distribution!$B$15:$B$68,$B45,Processwise_energy_distribution!BV$15:BV$69))</f>
        <v>-</v>
      </c>
      <c r="BW45" s="438" t="str">
        <f t="shared" ref="BW45:CA45" si="35">IF(SUM(C45,I45,O45,U45,AA45,AG45,AM45,AS45,AY45,BE45,BK45,BQ45)=0,"-",SUM(C45,I45,O45,U45,AA45,AG45,AM45,AS45,AY45,BE45,BK45,BQ45))</f>
        <v>-</v>
      </c>
      <c r="BX45" s="433" t="str">
        <f t="shared" si="35"/>
        <v>-</v>
      </c>
      <c r="BY45" s="434" t="str">
        <f t="shared" si="35"/>
        <v>-</v>
      </c>
      <c r="BZ45" s="439" t="str">
        <f t="shared" si="35"/>
        <v>-</v>
      </c>
      <c r="CA45" s="440" t="str">
        <f t="shared" si="35"/>
        <v>-</v>
      </c>
      <c r="CB45" s="441" t="str">
        <f t="shared" si="1"/>
        <v>-</v>
      </c>
      <c r="CC45" s="442" t="str">
        <f t="shared" si="2"/>
        <v>-</v>
      </c>
      <c r="CD45" s="443" t="str">
        <f t="shared" si="3"/>
        <v>-</v>
      </c>
      <c r="CE45" s="444" t="str">
        <f t="shared" si="4"/>
        <v>-</v>
      </c>
      <c r="CF45" s="445" t="str">
        <f t="shared" si="5"/>
        <v>-</v>
      </c>
      <c r="CG45" s="412"/>
      <c r="CH45" s="412"/>
      <c r="CI45" s="412"/>
      <c r="CJ45" s="412"/>
      <c r="CK45" s="412"/>
    </row>
    <row r="46" spans="1:89" ht="15">
      <c r="A46" s="1070">
        <v>32</v>
      </c>
      <c r="B46" s="1072"/>
      <c r="C46" s="432" t="str">
        <f>IFERROR(H46*'Energy &amp; GHG'!$X$17,"-")</f>
        <v>-</v>
      </c>
      <c r="D46" s="433" t="str">
        <f>IFERROR(H46*'Energy &amp; GHG'!$Y$17,"-")</f>
        <v>-</v>
      </c>
      <c r="E46" s="434" t="str">
        <f>IFERROR(H46*'Energy &amp; GHG'!$Z$17,"-")</f>
        <v>-</v>
      </c>
      <c r="F46" s="435" t="str">
        <f>IF(SUMIF(Processwise_energy_distribution!$B$15:$B$68,$B46,Processwise_energy_distribution!F$15:F$69)=0,"-",SUMIF(Processwise_energy_distribution!$B$15:$B$68,$B46,Processwise_energy_distribution!F$15:F$69))</f>
        <v>-</v>
      </c>
      <c r="G46" s="435" t="str">
        <f>IF(SUMIF(Processwise_energy_distribution!$B$15:$B$68,$B46,Processwise_energy_distribution!G$15:G$69)=0,"-",SUMIF(Processwise_energy_distribution!$B$15:$B$68,$B46,Processwise_energy_distribution!G$15:G$69))</f>
        <v>-</v>
      </c>
      <c r="H46" s="436" t="str">
        <f>IF(SUMIF(Processwise_energy_distribution!$B$15:$B$68,$B46,Processwise_energy_distribution!H$15:H$69)=0,"-",SUMIF(Processwise_energy_distribution!$B$15:$B$68,$B46,Processwise_energy_distribution!H$15:H$69))</f>
        <v>-</v>
      </c>
      <c r="I46" s="432" t="str">
        <f>IFERROR(N46*'Energy &amp; GHG'!$X$18,"-")</f>
        <v>-</v>
      </c>
      <c r="J46" s="433" t="str">
        <f>IFERROR(N46*'Energy &amp; GHG'!$Y$18,"-")</f>
        <v>-</v>
      </c>
      <c r="K46" s="434" t="str">
        <f>IFERROR(N46*'Energy &amp; GHG'!$Z$18,"-")</f>
        <v>-</v>
      </c>
      <c r="L46" s="435" t="str">
        <f>IF(SUMIF(Processwise_energy_distribution!$B$15:$B$68,$B46,Processwise_energy_distribution!L$15:L$69)=0,"-",SUMIF(Processwise_energy_distribution!$B$15:$B$68,$B46,Processwise_energy_distribution!L$15:L$69))</f>
        <v>-</v>
      </c>
      <c r="M46" s="435" t="str">
        <f>IF(SUMIF(Processwise_energy_distribution!$B$15:$B$68,$B46,Processwise_energy_distribution!M$15:M$69)=0,"-",SUMIF(Processwise_energy_distribution!$B$15:$B$68,$B46,Processwise_energy_distribution!M$15:M$69))</f>
        <v>-</v>
      </c>
      <c r="N46" s="436" t="str">
        <f>IF(SUMIF(Processwise_energy_distribution!$B$15:$B$68,$B46,Processwise_energy_distribution!N$15:N$69)=0,"-",SUMIF(Processwise_energy_distribution!$B$15:$B$68,$B46,Processwise_energy_distribution!N$15:N$69))</f>
        <v>-</v>
      </c>
      <c r="O46" s="432" t="str">
        <f>IFERROR(T46*'Energy &amp; GHG'!$X$19,"-")</f>
        <v>-</v>
      </c>
      <c r="P46" s="433" t="str">
        <f>IFERROR(T46*'Energy &amp; GHG'!$Y$19,"-")</f>
        <v>-</v>
      </c>
      <c r="Q46" s="434" t="str">
        <f>IFERROR(T46*'Energy &amp; GHG'!$Z$19,"-")</f>
        <v>-</v>
      </c>
      <c r="R46" s="435" t="str">
        <f>IF(SUMIF(Processwise_energy_distribution!$B$15:$B$68,$B46,Processwise_energy_distribution!R$15:R$69)=0,"-",SUMIF(Processwise_energy_distribution!$B$15:$B$68,$B46,Processwise_energy_distribution!R$15:R$69))</f>
        <v>-</v>
      </c>
      <c r="S46" s="435" t="str">
        <f>IF(SUMIF(Processwise_energy_distribution!$B$15:$B$68,$B46,Processwise_energy_distribution!S$15:S$69)=0,"-",SUMIF(Processwise_energy_distribution!$B$15:$B$68,$B46,Processwise_energy_distribution!S$15:S$69))</f>
        <v>-</v>
      </c>
      <c r="T46" s="436" t="str">
        <f>IF(SUMIF(Processwise_energy_distribution!$B$15:$B$68,$B46,Processwise_energy_distribution!T$15:T$69)=0,"-",SUMIF(Processwise_energy_distribution!$B$15:$B$68,$B46,Processwise_energy_distribution!T$15:T$69))</f>
        <v>-</v>
      </c>
      <c r="U46" s="432" t="str">
        <f>IFERROR(Z46*'Energy &amp; GHG'!$X$20,"-")</f>
        <v>-</v>
      </c>
      <c r="V46" s="433" t="str">
        <f>IFERROR(Z46*'Energy &amp; GHG'!$Y$20,"-")</f>
        <v>-</v>
      </c>
      <c r="W46" s="434" t="str">
        <f>IFERROR(Z46*'Energy &amp; GHG'!$Z$20,"-")</f>
        <v>-</v>
      </c>
      <c r="X46" s="435" t="str">
        <f>IF(SUMIF(Processwise_energy_distribution!$B$15:$B$68,$B46,Processwise_energy_distribution!X$15:X$69)=0,"-",SUMIF(Processwise_energy_distribution!$B$15:$B$68,$B46,Processwise_energy_distribution!X$15:X$69))</f>
        <v>-</v>
      </c>
      <c r="Y46" s="435" t="str">
        <f>IF(SUMIF(Processwise_energy_distribution!$B$15:$B$68,$B46,Processwise_energy_distribution!Y$15:Y$69)=0,"-",SUMIF(Processwise_energy_distribution!$B$15:$B$68,$B46,Processwise_energy_distribution!Y$15:Y$69))</f>
        <v>-</v>
      </c>
      <c r="Z46" s="436" t="str">
        <f>IF(SUMIF(Processwise_energy_distribution!$B$15:$B$68,$B46,Processwise_energy_distribution!Z$15:Z$69)=0,"-",SUMIF(Processwise_energy_distribution!$B$15:$B$68,$B46,Processwise_energy_distribution!Z$15:Z$69))</f>
        <v>-</v>
      </c>
      <c r="AA46" s="432" t="str">
        <f>IFERROR(AF46*'Energy &amp; GHG'!$X$21,"-")</f>
        <v>-</v>
      </c>
      <c r="AB46" s="433" t="str">
        <f>IFERROR(AF46*'Energy &amp; GHG'!$Y$21,"-")</f>
        <v>-</v>
      </c>
      <c r="AC46" s="434" t="str">
        <f>IFERROR(AF46*'Energy &amp; GHG'!$Z$21,"-")</f>
        <v>-</v>
      </c>
      <c r="AD46" s="435" t="str">
        <f>IF(SUMIF(Processwise_energy_distribution!$B$15:$B$68,$B46,Processwise_energy_distribution!AD$15:AD$69)=0,"-",SUMIF(Processwise_energy_distribution!$B$15:$B$68,$B46,Processwise_energy_distribution!AD$15:AD$69))</f>
        <v>-</v>
      </c>
      <c r="AE46" s="435" t="str">
        <f>IF(SUMIF(Processwise_energy_distribution!$B$15:$B$68,$B46,Processwise_energy_distribution!AE$15:AE$69)=0,"-",SUMIF(Processwise_energy_distribution!$B$15:$B$68,$B46,Processwise_energy_distribution!AE$15:AE$69))</f>
        <v>-</v>
      </c>
      <c r="AF46" s="436" t="str">
        <f>IF(SUMIF(Processwise_energy_distribution!$B$15:$B$68,$B46,Processwise_energy_distribution!AF$15:AF$69)=0,"-",SUMIF(Processwise_energy_distribution!$B$15:$B$68,$B46,Processwise_energy_distribution!AF$15:AF$69))</f>
        <v>-</v>
      </c>
      <c r="AG46" s="432" t="str">
        <f>IFERROR(AL46*'Energy &amp; GHG'!$X$22,"-")</f>
        <v>-</v>
      </c>
      <c r="AH46" s="433" t="str">
        <f>IFERROR(AL46*'Energy &amp; GHG'!$Y$22,"-")</f>
        <v>-</v>
      </c>
      <c r="AI46" s="434" t="str">
        <f>IFERROR(AL46*'Energy &amp; GHG'!$Z$22,"-")</f>
        <v>-</v>
      </c>
      <c r="AJ46" s="435" t="str">
        <f>IF(SUMIF(Processwise_energy_distribution!$B$15:$B$68,$B46,Processwise_energy_distribution!AJ$15:AJ$69)=0,"-",SUMIF(Processwise_energy_distribution!$B$15:$B$68,$B46,Processwise_energy_distribution!AJ$15:AJ$69))</f>
        <v>-</v>
      </c>
      <c r="AK46" s="435" t="str">
        <f>IF(SUMIF(Processwise_energy_distribution!$B$15:$B$68,$B46,Processwise_energy_distribution!AK$15:AK$69)=0,"-",SUMIF(Processwise_energy_distribution!$B$15:$B$68,$B46,Processwise_energy_distribution!AK$15:AK$69))</f>
        <v>-</v>
      </c>
      <c r="AL46" s="436" t="str">
        <f>IF(SUMIF(Processwise_energy_distribution!$B$15:$B$68,$B46,Processwise_energy_distribution!AL$15:AL$69)=0,"-",SUMIF(Processwise_energy_distribution!$B$15:$B$68,$B46,Processwise_energy_distribution!AL$15:AL$69))</f>
        <v>-</v>
      </c>
      <c r="AM46" s="432" t="str">
        <f>IFERROR(AR46*'Energy &amp; GHG'!$X$23,"-")</f>
        <v>-</v>
      </c>
      <c r="AN46" s="433" t="str">
        <f>IFERROR(AR46*'Energy &amp; GHG'!$Y$23,"-")</f>
        <v>-</v>
      </c>
      <c r="AO46" s="434" t="str">
        <f>IFERROR(AR46*'Energy &amp; GHG'!$Z$23,"-")</f>
        <v>-</v>
      </c>
      <c r="AP46" s="435" t="str">
        <f>IF(SUMIF(Processwise_energy_distribution!$B$15:$B$68,$B46,Processwise_energy_distribution!AP$15:AP$69)=0,"-",SUMIF(Processwise_energy_distribution!$B$15:$B$68,$B46,Processwise_energy_distribution!AP$15:AP$69))</f>
        <v>-</v>
      </c>
      <c r="AQ46" s="435" t="str">
        <f>IF(SUMIF(Processwise_energy_distribution!$B$15:$B$68,$B46,Processwise_energy_distribution!AQ$15:AQ$69)=0,"-",SUMIF(Processwise_energy_distribution!$B$15:$B$68,$B46,Processwise_energy_distribution!AQ$15:AQ$69))</f>
        <v>-</v>
      </c>
      <c r="AR46" s="436" t="str">
        <f>IF(SUMIF(Processwise_energy_distribution!$B$15:$B$68,$B46,Processwise_energy_distribution!AR$15:AR$69)=0,"-",SUMIF(Processwise_energy_distribution!$B$15:$B$68,$B46,Processwise_energy_distribution!AR$15:AR$69))</f>
        <v>-</v>
      </c>
      <c r="AS46" s="432" t="str">
        <f>IFERROR(AX46*'Energy &amp; GHG'!$X$24,"-")</f>
        <v>-</v>
      </c>
      <c r="AT46" s="433" t="str">
        <f>IFERROR(AX46*'Energy &amp; GHG'!$Y$24,"-")</f>
        <v>-</v>
      </c>
      <c r="AU46" s="434" t="str">
        <f>IFERROR(AX46*'Energy &amp; GHG'!$Z$24,"-")</f>
        <v>-</v>
      </c>
      <c r="AV46" s="435" t="str">
        <f>IF(SUMIF(Processwise_energy_distribution!$B$15:$B$68,$B46,Processwise_energy_distribution!AV$15:AV$69)=0,"-",SUMIF(Processwise_energy_distribution!$B$15:$B$68,$B46,Processwise_energy_distribution!AV$15:AV$69))</f>
        <v>-</v>
      </c>
      <c r="AW46" s="435" t="str">
        <f>IF(SUMIF(Processwise_energy_distribution!$B$15:$B$68,$B46,Processwise_energy_distribution!AW$15:AW$69)=0,"-",SUMIF(Processwise_energy_distribution!$B$15:$B$68,$B46,Processwise_energy_distribution!AW$15:AW$69))</f>
        <v>-</v>
      </c>
      <c r="AX46" s="436" t="str">
        <f>IF(SUMIF(Processwise_energy_distribution!$B$15:$B$68,$B46,Processwise_energy_distribution!AX$15:AX$69)=0,"-",SUMIF(Processwise_energy_distribution!$B$15:$B$68,$B46,Processwise_energy_distribution!AX$15:AX$69))</f>
        <v>-</v>
      </c>
      <c r="AY46" s="432" t="str">
        <f>IFERROR(BD46*'Energy &amp; GHG'!$X$25,"-")</f>
        <v>-</v>
      </c>
      <c r="AZ46" s="433" t="str">
        <f>IFERROR(BD46*'Energy &amp; GHG'!$Y$25,"-")</f>
        <v>-</v>
      </c>
      <c r="BA46" s="434" t="str">
        <f>IFERROR(BD46*'Energy &amp; GHG'!$Z$25,"-")</f>
        <v>-</v>
      </c>
      <c r="BB46" s="435" t="str">
        <f>IF(SUMIF(Processwise_energy_distribution!$B$15:$B$68,$B46,Processwise_energy_distribution!BB$15:BB$69)=0,"-",SUMIF(Processwise_energy_distribution!$B$15:$B$68,$B46,Processwise_energy_distribution!BB$15:BB$69))</f>
        <v>-</v>
      </c>
      <c r="BC46" s="435" t="str">
        <f>IF(SUMIF(Processwise_energy_distribution!$B$15:$B$68,$B46,Processwise_energy_distribution!BC$15:BC$69)=0,"-",SUMIF(Processwise_energy_distribution!$B$15:$B$68,$B46,Processwise_energy_distribution!BC$15:BC$69))</f>
        <v>-</v>
      </c>
      <c r="BD46" s="436" t="str">
        <f>IF(SUMIF(Processwise_energy_distribution!$B$15:$B$68,$B46,Processwise_energy_distribution!BD$15:BD$69)=0,"-",SUMIF(Processwise_energy_distribution!$B$15:$B$68,$B46,Processwise_energy_distribution!BD$15:BD$69))</f>
        <v>-</v>
      </c>
      <c r="BE46" s="432" t="str">
        <f>IFERROR(BJ46*'Energy &amp; GHG'!$X$26,"-")</f>
        <v>-</v>
      </c>
      <c r="BF46" s="433" t="str">
        <f>IFERROR(BJ46*'Energy &amp; GHG'!$Y$26,"-")</f>
        <v>-</v>
      </c>
      <c r="BG46" s="434" t="str">
        <f>IFERROR(BJ46*'Energy &amp; GHG'!$Z$26,"-")</f>
        <v>-</v>
      </c>
      <c r="BH46" s="435" t="str">
        <f>IF(SUMIF(Processwise_energy_distribution!$B$15:$B$68,$B46,Processwise_energy_distribution!BH$15:BH$69)=0,"-",SUMIF(Processwise_energy_distribution!$B$15:$B$68,$B46,Processwise_energy_distribution!BH$15:BH$69))</f>
        <v>-</v>
      </c>
      <c r="BI46" s="435" t="str">
        <f>IF(SUMIF(Processwise_energy_distribution!$B$15:$B$68,$B46,Processwise_energy_distribution!BI$15:BI$69)=0,"-",SUMIF(Processwise_energy_distribution!$B$15:$B$68,$B46,Processwise_energy_distribution!BI$15:BI$69))</f>
        <v>-</v>
      </c>
      <c r="BJ46" s="436" t="str">
        <f>IF(SUMIF(Processwise_energy_distribution!$B$15:$B$68,$B46,Processwise_energy_distribution!BJ$15:BJ$69)=0,"-",SUMIF(Processwise_energy_distribution!$B$15:$B$68,$B46,Processwise_energy_distribution!BJ$15:BJ$69))</f>
        <v>-</v>
      </c>
      <c r="BK46" s="432" t="str">
        <f>IFERROR(BP46*'Energy &amp; GHG'!$X$27,"-")</f>
        <v>-</v>
      </c>
      <c r="BL46" s="433" t="str">
        <f>IFERROR(BP46*'Energy &amp; GHG'!$Y$27,"-")</f>
        <v>-</v>
      </c>
      <c r="BM46" s="434" t="str">
        <f>IFERROR(BP46*'Energy &amp; GHG'!$Z$27,"-")</f>
        <v>-</v>
      </c>
      <c r="BN46" s="435" t="str">
        <f>IF(SUMIF(Processwise_energy_distribution!$B$15:$B$68,$B46,Processwise_energy_distribution!BN$15:BN$69)=0,"-",SUMIF(Processwise_energy_distribution!$B$15:$B$68,$B46,Processwise_energy_distribution!BN$15:BN$69))</f>
        <v>-</v>
      </c>
      <c r="BO46" s="435" t="str">
        <f>IF(SUMIF(Processwise_energy_distribution!$B$15:$B$68,$B46,Processwise_energy_distribution!BO$15:BO$69)=0,"-",SUMIF(Processwise_energy_distribution!$B$15:$B$68,$B46,Processwise_energy_distribution!BO$15:BO$69))</f>
        <v>-</v>
      </c>
      <c r="BP46" s="436" t="str">
        <f>IF(SUMIF(Processwise_energy_distribution!$B$15:$B$68,$B46,Processwise_energy_distribution!BP$15:BP$69)=0,"-",SUMIF(Processwise_energy_distribution!$B$15:$B$68,$B46,Processwise_energy_distribution!BP$15:BP$69))</f>
        <v>-</v>
      </c>
      <c r="BQ46" s="432" t="str">
        <f>IFERROR(BV46*'Energy &amp; GHG'!$X$28,"-")</f>
        <v>-</v>
      </c>
      <c r="BR46" s="433" t="str">
        <f>IFERROR(BV46*'Energy &amp; GHG'!$Y$28,"-")</f>
        <v>-</v>
      </c>
      <c r="BS46" s="434" t="str">
        <f>IFERROR(BV46*'Energy &amp; GHG'!$Z$28,"-")</f>
        <v>-</v>
      </c>
      <c r="BT46" s="435" t="str">
        <f>IF(SUMIF(Processwise_energy_distribution!$B$15:$B$68,$B46,Processwise_energy_distribution!BT$15:BT$69)=0,"-",SUMIF(Processwise_energy_distribution!$B$15:$B$68,$B46,Processwise_energy_distribution!BT$15:BT$69))</f>
        <v>-</v>
      </c>
      <c r="BU46" s="435" t="str">
        <f>IF(SUMIF(Processwise_energy_distribution!$B$15:$B$68,$B46,Processwise_energy_distribution!BU$15:BU$69)=0,"-",SUMIF(Processwise_energy_distribution!$B$15:$B$68,$B46,Processwise_energy_distribution!BU$15:BU$69))</f>
        <v>-</v>
      </c>
      <c r="BV46" s="436" t="str">
        <f>IF(SUMIF(Processwise_energy_distribution!$B$15:$B$68,$B46,Processwise_energy_distribution!BV$15:BV$69)=0,"-",SUMIF(Processwise_energy_distribution!$B$15:$B$68,$B46,Processwise_energy_distribution!BV$15:BV$69))</f>
        <v>-</v>
      </c>
      <c r="BW46" s="438" t="str">
        <f t="shared" ref="BW46:CA46" si="36">IF(SUM(C46,I46,O46,U46,AA46,AG46,AM46,AS46,AY46,BE46,BK46,BQ46)=0,"-",SUM(C46,I46,O46,U46,AA46,AG46,AM46,AS46,AY46,BE46,BK46,BQ46))</f>
        <v>-</v>
      </c>
      <c r="BX46" s="433" t="str">
        <f t="shared" si="36"/>
        <v>-</v>
      </c>
      <c r="BY46" s="434" t="str">
        <f t="shared" si="36"/>
        <v>-</v>
      </c>
      <c r="BZ46" s="439" t="str">
        <f t="shared" si="36"/>
        <v>-</v>
      </c>
      <c r="CA46" s="440" t="str">
        <f t="shared" si="36"/>
        <v>-</v>
      </c>
      <c r="CB46" s="441" t="str">
        <f t="shared" si="1"/>
        <v>-</v>
      </c>
      <c r="CC46" s="442" t="str">
        <f t="shared" si="2"/>
        <v>-</v>
      </c>
      <c r="CD46" s="443" t="str">
        <f t="shared" si="3"/>
        <v>-</v>
      </c>
      <c r="CE46" s="444" t="str">
        <f t="shared" si="4"/>
        <v>-</v>
      </c>
      <c r="CF46" s="445" t="str">
        <f t="shared" si="5"/>
        <v>-</v>
      </c>
      <c r="CG46" s="412"/>
      <c r="CH46" s="412"/>
      <c r="CI46" s="412"/>
      <c r="CJ46" s="412"/>
      <c r="CK46" s="412"/>
    </row>
    <row r="47" spans="1:89" ht="15">
      <c r="A47" s="1066">
        <v>33</v>
      </c>
      <c r="B47" s="1072"/>
      <c r="C47" s="432" t="str">
        <f>IFERROR(H47*'Energy &amp; GHG'!$X$17,"-")</f>
        <v>-</v>
      </c>
      <c r="D47" s="433" t="str">
        <f>IFERROR(H47*'Energy &amp; GHG'!$Y$17,"-")</f>
        <v>-</v>
      </c>
      <c r="E47" s="434" t="str">
        <f>IFERROR(H47*'Energy &amp; GHG'!$Z$17,"-")</f>
        <v>-</v>
      </c>
      <c r="F47" s="435" t="str">
        <f>IF(SUMIF(Processwise_energy_distribution!$B$15:$B$68,$B47,Processwise_energy_distribution!F$15:F$69)=0,"-",SUMIF(Processwise_energy_distribution!$B$15:$B$68,$B47,Processwise_energy_distribution!F$15:F$69))</f>
        <v>-</v>
      </c>
      <c r="G47" s="435" t="str">
        <f>IF(SUMIF(Processwise_energy_distribution!$B$15:$B$68,$B47,Processwise_energy_distribution!G$15:G$69)=0,"-",SUMIF(Processwise_energy_distribution!$B$15:$B$68,$B47,Processwise_energy_distribution!G$15:G$69))</f>
        <v>-</v>
      </c>
      <c r="H47" s="436" t="str">
        <f>IF(SUMIF(Processwise_energy_distribution!$B$15:$B$68,$B47,Processwise_energy_distribution!H$15:H$69)=0,"-",SUMIF(Processwise_energy_distribution!$B$15:$B$68,$B47,Processwise_energy_distribution!H$15:H$69))</f>
        <v>-</v>
      </c>
      <c r="I47" s="432" t="str">
        <f>IFERROR(N47*'Energy &amp; GHG'!$X$18,"-")</f>
        <v>-</v>
      </c>
      <c r="J47" s="433" t="str">
        <f>IFERROR(N47*'Energy &amp; GHG'!$Y$18,"-")</f>
        <v>-</v>
      </c>
      <c r="K47" s="434" t="str">
        <f>IFERROR(N47*'Energy &amp; GHG'!$Z$18,"-")</f>
        <v>-</v>
      </c>
      <c r="L47" s="435" t="str">
        <f>IF(SUMIF(Processwise_energy_distribution!$B$15:$B$68,$B47,Processwise_energy_distribution!L$15:L$69)=0,"-",SUMIF(Processwise_energy_distribution!$B$15:$B$68,$B47,Processwise_energy_distribution!L$15:L$69))</f>
        <v>-</v>
      </c>
      <c r="M47" s="435" t="str">
        <f>IF(SUMIF(Processwise_energy_distribution!$B$15:$B$68,$B47,Processwise_energy_distribution!M$15:M$69)=0,"-",SUMIF(Processwise_energy_distribution!$B$15:$B$68,$B47,Processwise_energy_distribution!M$15:M$69))</f>
        <v>-</v>
      </c>
      <c r="N47" s="436" t="str">
        <f>IF(SUMIF(Processwise_energy_distribution!$B$15:$B$68,$B47,Processwise_energy_distribution!N$15:N$69)=0,"-",SUMIF(Processwise_energy_distribution!$B$15:$B$68,$B47,Processwise_energy_distribution!N$15:N$69))</f>
        <v>-</v>
      </c>
      <c r="O47" s="432" t="str">
        <f>IFERROR(T47*'Energy &amp; GHG'!$X$19,"-")</f>
        <v>-</v>
      </c>
      <c r="P47" s="433" t="str">
        <f>IFERROR(T47*'Energy &amp; GHG'!$Y$19,"-")</f>
        <v>-</v>
      </c>
      <c r="Q47" s="434" t="str">
        <f>IFERROR(T47*'Energy &amp; GHG'!$Z$19,"-")</f>
        <v>-</v>
      </c>
      <c r="R47" s="435" t="str">
        <f>IF(SUMIF(Processwise_energy_distribution!$B$15:$B$68,$B47,Processwise_energy_distribution!R$15:R$69)=0,"-",SUMIF(Processwise_energy_distribution!$B$15:$B$68,$B47,Processwise_energy_distribution!R$15:R$69))</f>
        <v>-</v>
      </c>
      <c r="S47" s="435" t="str">
        <f>IF(SUMIF(Processwise_energy_distribution!$B$15:$B$68,$B47,Processwise_energy_distribution!S$15:S$69)=0,"-",SUMIF(Processwise_energy_distribution!$B$15:$B$68,$B47,Processwise_energy_distribution!S$15:S$69))</f>
        <v>-</v>
      </c>
      <c r="T47" s="436" t="str">
        <f>IF(SUMIF(Processwise_energy_distribution!$B$15:$B$68,$B47,Processwise_energy_distribution!T$15:T$69)=0,"-",SUMIF(Processwise_energy_distribution!$B$15:$B$68,$B47,Processwise_energy_distribution!T$15:T$69))</f>
        <v>-</v>
      </c>
      <c r="U47" s="432" t="str">
        <f>IFERROR(Z47*'Energy &amp; GHG'!$X$20,"-")</f>
        <v>-</v>
      </c>
      <c r="V47" s="433" t="str">
        <f>IFERROR(Z47*'Energy &amp; GHG'!$Y$20,"-")</f>
        <v>-</v>
      </c>
      <c r="W47" s="434" t="str">
        <f>IFERROR(Z47*'Energy &amp; GHG'!$Z$20,"-")</f>
        <v>-</v>
      </c>
      <c r="X47" s="435" t="str">
        <f>IF(SUMIF(Processwise_energy_distribution!$B$15:$B$68,$B47,Processwise_energy_distribution!X$15:X$69)=0,"-",SUMIF(Processwise_energy_distribution!$B$15:$B$68,$B47,Processwise_energy_distribution!X$15:X$69))</f>
        <v>-</v>
      </c>
      <c r="Y47" s="435" t="str">
        <f>IF(SUMIF(Processwise_energy_distribution!$B$15:$B$68,$B47,Processwise_energy_distribution!Y$15:Y$69)=0,"-",SUMIF(Processwise_energy_distribution!$B$15:$B$68,$B47,Processwise_energy_distribution!Y$15:Y$69))</f>
        <v>-</v>
      </c>
      <c r="Z47" s="436" t="str">
        <f>IF(SUMIF(Processwise_energy_distribution!$B$15:$B$68,$B47,Processwise_energy_distribution!Z$15:Z$69)=0,"-",SUMIF(Processwise_energy_distribution!$B$15:$B$68,$B47,Processwise_energy_distribution!Z$15:Z$69))</f>
        <v>-</v>
      </c>
      <c r="AA47" s="432" t="str">
        <f>IFERROR(AF47*'Energy &amp; GHG'!$X$21,"-")</f>
        <v>-</v>
      </c>
      <c r="AB47" s="433" t="str">
        <f>IFERROR(AF47*'Energy &amp; GHG'!$Y$21,"-")</f>
        <v>-</v>
      </c>
      <c r="AC47" s="434" t="str">
        <f>IFERROR(AF47*'Energy &amp; GHG'!$Z$21,"-")</f>
        <v>-</v>
      </c>
      <c r="AD47" s="435" t="str">
        <f>IF(SUMIF(Processwise_energy_distribution!$B$15:$B$68,$B47,Processwise_energy_distribution!AD$15:AD$69)=0,"-",SUMIF(Processwise_energy_distribution!$B$15:$B$68,$B47,Processwise_energy_distribution!AD$15:AD$69))</f>
        <v>-</v>
      </c>
      <c r="AE47" s="435" t="str">
        <f>IF(SUMIF(Processwise_energy_distribution!$B$15:$B$68,$B47,Processwise_energy_distribution!AE$15:AE$69)=0,"-",SUMIF(Processwise_energy_distribution!$B$15:$B$68,$B47,Processwise_energy_distribution!AE$15:AE$69))</f>
        <v>-</v>
      </c>
      <c r="AF47" s="436" t="str">
        <f>IF(SUMIF(Processwise_energy_distribution!$B$15:$B$68,$B47,Processwise_energy_distribution!AF$15:AF$69)=0,"-",SUMIF(Processwise_energy_distribution!$B$15:$B$68,$B47,Processwise_energy_distribution!AF$15:AF$69))</f>
        <v>-</v>
      </c>
      <c r="AG47" s="432" t="str">
        <f>IFERROR(AL47*'Energy &amp; GHG'!$X$22,"-")</f>
        <v>-</v>
      </c>
      <c r="AH47" s="433" t="str">
        <f>IFERROR(AL47*'Energy &amp; GHG'!$Y$22,"-")</f>
        <v>-</v>
      </c>
      <c r="AI47" s="434" t="str">
        <f>IFERROR(AL47*'Energy &amp; GHG'!$Z$22,"-")</f>
        <v>-</v>
      </c>
      <c r="AJ47" s="435" t="str">
        <f>IF(SUMIF(Processwise_energy_distribution!$B$15:$B$68,$B47,Processwise_energy_distribution!AJ$15:AJ$69)=0,"-",SUMIF(Processwise_energy_distribution!$B$15:$B$68,$B47,Processwise_energy_distribution!AJ$15:AJ$69))</f>
        <v>-</v>
      </c>
      <c r="AK47" s="435" t="str">
        <f>IF(SUMIF(Processwise_energy_distribution!$B$15:$B$68,$B47,Processwise_energy_distribution!AK$15:AK$69)=0,"-",SUMIF(Processwise_energy_distribution!$B$15:$B$68,$B47,Processwise_energy_distribution!AK$15:AK$69))</f>
        <v>-</v>
      </c>
      <c r="AL47" s="436" t="str">
        <f>IF(SUMIF(Processwise_energy_distribution!$B$15:$B$68,$B47,Processwise_energy_distribution!AL$15:AL$69)=0,"-",SUMIF(Processwise_energy_distribution!$B$15:$B$68,$B47,Processwise_energy_distribution!AL$15:AL$69))</f>
        <v>-</v>
      </c>
      <c r="AM47" s="432" t="str">
        <f>IFERROR(AR47*'Energy &amp; GHG'!$X$23,"-")</f>
        <v>-</v>
      </c>
      <c r="AN47" s="433" t="str">
        <f>IFERROR(AR47*'Energy &amp; GHG'!$Y$23,"-")</f>
        <v>-</v>
      </c>
      <c r="AO47" s="434" t="str">
        <f>IFERROR(AR47*'Energy &amp; GHG'!$Z$23,"-")</f>
        <v>-</v>
      </c>
      <c r="AP47" s="435" t="str">
        <f>IF(SUMIF(Processwise_energy_distribution!$B$15:$B$68,$B47,Processwise_energy_distribution!AP$15:AP$69)=0,"-",SUMIF(Processwise_energy_distribution!$B$15:$B$68,$B47,Processwise_energy_distribution!AP$15:AP$69))</f>
        <v>-</v>
      </c>
      <c r="AQ47" s="435" t="str">
        <f>IF(SUMIF(Processwise_energy_distribution!$B$15:$B$68,$B47,Processwise_energy_distribution!AQ$15:AQ$69)=0,"-",SUMIF(Processwise_energy_distribution!$B$15:$B$68,$B47,Processwise_energy_distribution!AQ$15:AQ$69))</f>
        <v>-</v>
      </c>
      <c r="AR47" s="436" t="str">
        <f>IF(SUMIF(Processwise_energy_distribution!$B$15:$B$68,$B47,Processwise_energy_distribution!AR$15:AR$69)=0,"-",SUMIF(Processwise_energy_distribution!$B$15:$B$68,$B47,Processwise_energy_distribution!AR$15:AR$69))</f>
        <v>-</v>
      </c>
      <c r="AS47" s="432" t="str">
        <f>IFERROR(AX47*'Energy &amp; GHG'!$X$24,"-")</f>
        <v>-</v>
      </c>
      <c r="AT47" s="433" t="str">
        <f>IFERROR(AX47*'Energy &amp; GHG'!$Y$24,"-")</f>
        <v>-</v>
      </c>
      <c r="AU47" s="434" t="str">
        <f>IFERROR(AX47*'Energy &amp; GHG'!$Z$24,"-")</f>
        <v>-</v>
      </c>
      <c r="AV47" s="435" t="str">
        <f>IF(SUMIF(Processwise_energy_distribution!$B$15:$B$68,$B47,Processwise_energy_distribution!AV$15:AV$69)=0,"-",SUMIF(Processwise_energy_distribution!$B$15:$B$68,$B47,Processwise_energy_distribution!AV$15:AV$69))</f>
        <v>-</v>
      </c>
      <c r="AW47" s="435" t="str">
        <f>IF(SUMIF(Processwise_energy_distribution!$B$15:$B$68,$B47,Processwise_energy_distribution!AW$15:AW$69)=0,"-",SUMIF(Processwise_energy_distribution!$B$15:$B$68,$B47,Processwise_energy_distribution!AW$15:AW$69))</f>
        <v>-</v>
      </c>
      <c r="AX47" s="436" t="str">
        <f>IF(SUMIF(Processwise_energy_distribution!$B$15:$B$68,$B47,Processwise_energy_distribution!AX$15:AX$69)=0,"-",SUMIF(Processwise_energy_distribution!$B$15:$B$68,$B47,Processwise_energy_distribution!AX$15:AX$69))</f>
        <v>-</v>
      </c>
      <c r="AY47" s="432" t="str">
        <f>IFERROR(BD47*'Energy &amp; GHG'!$X$25,"-")</f>
        <v>-</v>
      </c>
      <c r="AZ47" s="433" t="str">
        <f>IFERROR(BD47*'Energy &amp; GHG'!$Y$25,"-")</f>
        <v>-</v>
      </c>
      <c r="BA47" s="434" t="str">
        <f>IFERROR(BD47*'Energy &amp; GHG'!$Z$25,"-")</f>
        <v>-</v>
      </c>
      <c r="BB47" s="435" t="str">
        <f>IF(SUMIF(Processwise_energy_distribution!$B$15:$B$68,$B47,Processwise_energy_distribution!BB$15:BB$69)=0,"-",SUMIF(Processwise_energy_distribution!$B$15:$B$68,$B47,Processwise_energy_distribution!BB$15:BB$69))</f>
        <v>-</v>
      </c>
      <c r="BC47" s="435" t="str">
        <f>IF(SUMIF(Processwise_energy_distribution!$B$15:$B$68,$B47,Processwise_energy_distribution!BC$15:BC$69)=0,"-",SUMIF(Processwise_energy_distribution!$B$15:$B$68,$B47,Processwise_energy_distribution!BC$15:BC$69))</f>
        <v>-</v>
      </c>
      <c r="BD47" s="436" t="str">
        <f>IF(SUMIF(Processwise_energy_distribution!$B$15:$B$68,$B47,Processwise_energy_distribution!BD$15:BD$69)=0,"-",SUMIF(Processwise_energy_distribution!$B$15:$B$68,$B47,Processwise_energy_distribution!BD$15:BD$69))</f>
        <v>-</v>
      </c>
      <c r="BE47" s="432" t="str">
        <f>IFERROR(BJ47*'Energy &amp; GHG'!$X$26,"-")</f>
        <v>-</v>
      </c>
      <c r="BF47" s="433" t="str">
        <f>IFERROR(BJ47*'Energy &amp; GHG'!$Y$26,"-")</f>
        <v>-</v>
      </c>
      <c r="BG47" s="434" t="str">
        <f>IFERROR(BJ47*'Energy &amp; GHG'!$Z$26,"-")</f>
        <v>-</v>
      </c>
      <c r="BH47" s="435" t="str">
        <f>IF(SUMIF(Processwise_energy_distribution!$B$15:$B$68,$B47,Processwise_energy_distribution!BH$15:BH$69)=0,"-",SUMIF(Processwise_energy_distribution!$B$15:$B$68,$B47,Processwise_energy_distribution!BH$15:BH$69))</f>
        <v>-</v>
      </c>
      <c r="BI47" s="435" t="str">
        <f>IF(SUMIF(Processwise_energy_distribution!$B$15:$B$68,$B47,Processwise_energy_distribution!BI$15:BI$69)=0,"-",SUMIF(Processwise_energy_distribution!$B$15:$B$68,$B47,Processwise_energy_distribution!BI$15:BI$69))</f>
        <v>-</v>
      </c>
      <c r="BJ47" s="436" t="str">
        <f>IF(SUMIF(Processwise_energy_distribution!$B$15:$B$68,$B47,Processwise_energy_distribution!BJ$15:BJ$69)=0,"-",SUMIF(Processwise_energy_distribution!$B$15:$B$68,$B47,Processwise_energy_distribution!BJ$15:BJ$69))</f>
        <v>-</v>
      </c>
      <c r="BK47" s="432" t="str">
        <f>IFERROR(BP47*'Energy &amp; GHG'!$X$27,"-")</f>
        <v>-</v>
      </c>
      <c r="BL47" s="433" t="str">
        <f>IFERROR(BP47*'Energy &amp; GHG'!$Y$27,"-")</f>
        <v>-</v>
      </c>
      <c r="BM47" s="434" t="str">
        <f>IFERROR(BP47*'Energy &amp; GHG'!$Z$27,"-")</f>
        <v>-</v>
      </c>
      <c r="BN47" s="435" t="str">
        <f>IF(SUMIF(Processwise_energy_distribution!$B$15:$B$68,$B47,Processwise_energy_distribution!BN$15:BN$69)=0,"-",SUMIF(Processwise_energy_distribution!$B$15:$B$68,$B47,Processwise_energy_distribution!BN$15:BN$69))</f>
        <v>-</v>
      </c>
      <c r="BO47" s="435" t="str">
        <f>IF(SUMIF(Processwise_energy_distribution!$B$15:$B$68,$B47,Processwise_energy_distribution!BO$15:BO$69)=0,"-",SUMIF(Processwise_energy_distribution!$B$15:$B$68,$B47,Processwise_energy_distribution!BO$15:BO$69))</f>
        <v>-</v>
      </c>
      <c r="BP47" s="436" t="str">
        <f>IF(SUMIF(Processwise_energy_distribution!$B$15:$B$68,$B47,Processwise_energy_distribution!BP$15:BP$69)=0,"-",SUMIF(Processwise_energy_distribution!$B$15:$B$68,$B47,Processwise_energy_distribution!BP$15:BP$69))</f>
        <v>-</v>
      </c>
      <c r="BQ47" s="432" t="str">
        <f>IFERROR(BV47*'Energy &amp; GHG'!$X$28,"-")</f>
        <v>-</v>
      </c>
      <c r="BR47" s="433" t="str">
        <f>IFERROR(BV47*'Energy &amp; GHG'!$Y$28,"-")</f>
        <v>-</v>
      </c>
      <c r="BS47" s="434" t="str">
        <f>IFERROR(BV47*'Energy &amp; GHG'!$Z$28,"-")</f>
        <v>-</v>
      </c>
      <c r="BT47" s="435" t="str">
        <f>IF(SUMIF(Processwise_energy_distribution!$B$15:$B$68,$B47,Processwise_energy_distribution!BT$15:BT$69)=0,"-",SUMIF(Processwise_energy_distribution!$B$15:$B$68,$B47,Processwise_energy_distribution!BT$15:BT$69))</f>
        <v>-</v>
      </c>
      <c r="BU47" s="435" t="str">
        <f>IF(SUMIF(Processwise_energy_distribution!$B$15:$B$68,$B47,Processwise_energy_distribution!BU$15:BU$69)=0,"-",SUMIF(Processwise_energy_distribution!$B$15:$B$68,$B47,Processwise_energy_distribution!BU$15:BU$69))</f>
        <v>-</v>
      </c>
      <c r="BV47" s="436" t="str">
        <f>IF(SUMIF(Processwise_energy_distribution!$B$15:$B$68,$B47,Processwise_energy_distribution!BV$15:BV$69)=0,"-",SUMIF(Processwise_energy_distribution!$B$15:$B$68,$B47,Processwise_energy_distribution!BV$15:BV$69))</f>
        <v>-</v>
      </c>
      <c r="BW47" s="438" t="str">
        <f t="shared" ref="BW47:CA47" si="37">IF(SUM(C47,I47,O47,U47,AA47,AG47,AM47,AS47,AY47,BE47,BK47,BQ47)=0,"-",SUM(C47,I47,O47,U47,AA47,AG47,AM47,AS47,AY47,BE47,BK47,BQ47))</f>
        <v>-</v>
      </c>
      <c r="BX47" s="433" t="str">
        <f t="shared" si="37"/>
        <v>-</v>
      </c>
      <c r="BY47" s="434" t="str">
        <f t="shared" si="37"/>
        <v>-</v>
      </c>
      <c r="BZ47" s="439" t="str">
        <f t="shared" si="37"/>
        <v>-</v>
      </c>
      <c r="CA47" s="440" t="str">
        <f t="shared" si="37"/>
        <v>-</v>
      </c>
      <c r="CB47" s="441" t="str">
        <f t="shared" si="1"/>
        <v>-</v>
      </c>
      <c r="CC47" s="442" t="str">
        <f t="shared" si="2"/>
        <v>-</v>
      </c>
      <c r="CD47" s="443" t="str">
        <f t="shared" si="3"/>
        <v>-</v>
      </c>
      <c r="CE47" s="444" t="str">
        <f t="shared" si="4"/>
        <v>-</v>
      </c>
      <c r="CF47" s="445" t="str">
        <f t="shared" si="5"/>
        <v>-</v>
      </c>
      <c r="CG47" s="412"/>
      <c r="CH47" s="412"/>
      <c r="CI47" s="412"/>
      <c r="CJ47" s="412"/>
      <c r="CK47" s="412"/>
    </row>
    <row r="48" spans="1:89" ht="15">
      <c r="A48" s="1070">
        <v>34</v>
      </c>
      <c r="B48" s="1072"/>
      <c r="C48" s="432" t="str">
        <f>IFERROR(H48*'Energy &amp; GHG'!$X$17,"-")</f>
        <v>-</v>
      </c>
      <c r="D48" s="433" t="str">
        <f>IFERROR(H48*'Energy &amp; GHG'!$Y$17,"-")</f>
        <v>-</v>
      </c>
      <c r="E48" s="434" t="str">
        <f>IFERROR(H48*'Energy &amp; GHG'!$Z$17,"-")</f>
        <v>-</v>
      </c>
      <c r="F48" s="435" t="str">
        <f>IF(SUMIF(Processwise_energy_distribution!$B$15:$B$68,$B48,Processwise_energy_distribution!F$15:F$69)=0,"-",SUMIF(Processwise_energy_distribution!$B$15:$B$68,$B48,Processwise_energy_distribution!F$15:F$69))</f>
        <v>-</v>
      </c>
      <c r="G48" s="435" t="str">
        <f>IF(SUMIF(Processwise_energy_distribution!$B$15:$B$68,$B48,Processwise_energy_distribution!G$15:G$69)=0,"-",SUMIF(Processwise_energy_distribution!$B$15:$B$68,$B48,Processwise_energy_distribution!G$15:G$69))</f>
        <v>-</v>
      </c>
      <c r="H48" s="436" t="str">
        <f>IF(SUMIF(Processwise_energy_distribution!$B$15:$B$68,$B48,Processwise_energy_distribution!H$15:H$69)=0,"-",SUMIF(Processwise_energy_distribution!$B$15:$B$68,$B48,Processwise_energy_distribution!H$15:H$69))</f>
        <v>-</v>
      </c>
      <c r="I48" s="432" t="str">
        <f>IFERROR(N48*'Energy &amp; GHG'!$X$18,"-")</f>
        <v>-</v>
      </c>
      <c r="J48" s="433" t="str">
        <f>IFERROR(N48*'Energy &amp; GHG'!$Y$18,"-")</f>
        <v>-</v>
      </c>
      <c r="K48" s="434" t="str">
        <f>IFERROR(N48*'Energy &amp; GHG'!$Z$18,"-")</f>
        <v>-</v>
      </c>
      <c r="L48" s="435" t="str">
        <f>IF(SUMIF(Processwise_energy_distribution!$B$15:$B$68,$B48,Processwise_energy_distribution!L$15:L$69)=0,"-",SUMIF(Processwise_energy_distribution!$B$15:$B$68,$B48,Processwise_energy_distribution!L$15:L$69))</f>
        <v>-</v>
      </c>
      <c r="M48" s="435" t="str">
        <f>IF(SUMIF(Processwise_energy_distribution!$B$15:$B$68,$B48,Processwise_energy_distribution!M$15:M$69)=0,"-",SUMIF(Processwise_energy_distribution!$B$15:$B$68,$B48,Processwise_energy_distribution!M$15:M$69))</f>
        <v>-</v>
      </c>
      <c r="N48" s="436" t="str">
        <f>IF(SUMIF(Processwise_energy_distribution!$B$15:$B$68,$B48,Processwise_energy_distribution!N$15:N$69)=0,"-",SUMIF(Processwise_energy_distribution!$B$15:$B$68,$B48,Processwise_energy_distribution!N$15:N$69))</f>
        <v>-</v>
      </c>
      <c r="O48" s="432" t="str">
        <f>IFERROR(T48*'Energy &amp; GHG'!$X$19,"-")</f>
        <v>-</v>
      </c>
      <c r="P48" s="433" t="str">
        <f>IFERROR(T48*'Energy &amp; GHG'!$Y$19,"-")</f>
        <v>-</v>
      </c>
      <c r="Q48" s="434" t="str">
        <f>IFERROR(T48*'Energy &amp; GHG'!$Z$19,"-")</f>
        <v>-</v>
      </c>
      <c r="R48" s="435" t="str">
        <f>IF(SUMIF(Processwise_energy_distribution!$B$15:$B$68,$B48,Processwise_energy_distribution!R$15:R$69)=0,"-",SUMIF(Processwise_energy_distribution!$B$15:$B$68,$B48,Processwise_energy_distribution!R$15:R$69))</f>
        <v>-</v>
      </c>
      <c r="S48" s="435" t="str">
        <f>IF(SUMIF(Processwise_energy_distribution!$B$15:$B$68,$B48,Processwise_energy_distribution!S$15:S$69)=0,"-",SUMIF(Processwise_energy_distribution!$B$15:$B$68,$B48,Processwise_energy_distribution!S$15:S$69))</f>
        <v>-</v>
      </c>
      <c r="T48" s="436" t="str">
        <f>IF(SUMIF(Processwise_energy_distribution!$B$15:$B$68,$B48,Processwise_energy_distribution!T$15:T$69)=0,"-",SUMIF(Processwise_energy_distribution!$B$15:$B$68,$B48,Processwise_energy_distribution!T$15:T$69))</f>
        <v>-</v>
      </c>
      <c r="U48" s="432" t="str">
        <f>IFERROR(Z48*'Energy &amp; GHG'!$X$20,"-")</f>
        <v>-</v>
      </c>
      <c r="V48" s="433" t="str">
        <f>IFERROR(Z48*'Energy &amp; GHG'!$Y$20,"-")</f>
        <v>-</v>
      </c>
      <c r="W48" s="434" t="str">
        <f>IFERROR(Z48*'Energy &amp; GHG'!$Z$20,"-")</f>
        <v>-</v>
      </c>
      <c r="X48" s="435" t="str">
        <f>IF(SUMIF(Processwise_energy_distribution!$B$15:$B$68,$B48,Processwise_energy_distribution!X$15:X$69)=0,"-",SUMIF(Processwise_energy_distribution!$B$15:$B$68,$B48,Processwise_energy_distribution!X$15:X$69))</f>
        <v>-</v>
      </c>
      <c r="Y48" s="435" t="str">
        <f>IF(SUMIF(Processwise_energy_distribution!$B$15:$B$68,$B48,Processwise_energy_distribution!Y$15:Y$69)=0,"-",SUMIF(Processwise_energy_distribution!$B$15:$B$68,$B48,Processwise_energy_distribution!Y$15:Y$69))</f>
        <v>-</v>
      </c>
      <c r="Z48" s="436" t="str">
        <f>IF(SUMIF(Processwise_energy_distribution!$B$15:$B$68,$B48,Processwise_energy_distribution!Z$15:Z$69)=0,"-",SUMIF(Processwise_energy_distribution!$B$15:$B$68,$B48,Processwise_energy_distribution!Z$15:Z$69))</f>
        <v>-</v>
      </c>
      <c r="AA48" s="432" t="str">
        <f>IFERROR(AF48*'Energy &amp; GHG'!$X$21,"-")</f>
        <v>-</v>
      </c>
      <c r="AB48" s="433" t="str">
        <f>IFERROR(AF48*'Energy &amp; GHG'!$Y$21,"-")</f>
        <v>-</v>
      </c>
      <c r="AC48" s="434" t="str">
        <f>IFERROR(AF48*'Energy &amp; GHG'!$Z$21,"-")</f>
        <v>-</v>
      </c>
      <c r="AD48" s="435" t="str">
        <f>IF(SUMIF(Processwise_energy_distribution!$B$15:$B$68,$B48,Processwise_energy_distribution!AD$15:AD$69)=0,"-",SUMIF(Processwise_energy_distribution!$B$15:$B$68,$B48,Processwise_energy_distribution!AD$15:AD$69))</f>
        <v>-</v>
      </c>
      <c r="AE48" s="435" t="str">
        <f>IF(SUMIF(Processwise_energy_distribution!$B$15:$B$68,$B48,Processwise_energy_distribution!AE$15:AE$69)=0,"-",SUMIF(Processwise_energy_distribution!$B$15:$B$68,$B48,Processwise_energy_distribution!AE$15:AE$69))</f>
        <v>-</v>
      </c>
      <c r="AF48" s="436" t="str">
        <f>IF(SUMIF(Processwise_energy_distribution!$B$15:$B$68,$B48,Processwise_energy_distribution!AF$15:AF$69)=0,"-",SUMIF(Processwise_energy_distribution!$B$15:$B$68,$B48,Processwise_energy_distribution!AF$15:AF$69))</f>
        <v>-</v>
      </c>
      <c r="AG48" s="432" t="str">
        <f>IFERROR(AL48*'Energy &amp; GHG'!$X$22,"-")</f>
        <v>-</v>
      </c>
      <c r="AH48" s="433" t="str">
        <f>IFERROR(AL48*'Energy &amp; GHG'!$Y$22,"-")</f>
        <v>-</v>
      </c>
      <c r="AI48" s="434" t="str">
        <f>IFERROR(AL48*'Energy &amp; GHG'!$Z$22,"-")</f>
        <v>-</v>
      </c>
      <c r="AJ48" s="435" t="str">
        <f>IF(SUMIF(Processwise_energy_distribution!$B$15:$B$68,$B48,Processwise_energy_distribution!AJ$15:AJ$69)=0,"-",SUMIF(Processwise_energy_distribution!$B$15:$B$68,$B48,Processwise_energy_distribution!AJ$15:AJ$69))</f>
        <v>-</v>
      </c>
      <c r="AK48" s="435" t="str">
        <f>IF(SUMIF(Processwise_energy_distribution!$B$15:$B$68,$B48,Processwise_energy_distribution!AK$15:AK$69)=0,"-",SUMIF(Processwise_energy_distribution!$B$15:$B$68,$B48,Processwise_energy_distribution!AK$15:AK$69))</f>
        <v>-</v>
      </c>
      <c r="AL48" s="436" t="str">
        <f>IF(SUMIF(Processwise_energy_distribution!$B$15:$B$68,$B48,Processwise_energy_distribution!AL$15:AL$69)=0,"-",SUMIF(Processwise_energy_distribution!$B$15:$B$68,$B48,Processwise_energy_distribution!AL$15:AL$69))</f>
        <v>-</v>
      </c>
      <c r="AM48" s="432" t="str">
        <f>IFERROR(AR48*'Energy &amp; GHG'!$X$23,"-")</f>
        <v>-</v>
      </c>
      <c r="AN48" s="433" t="str">
        <f>IFERROR(AR48*'Energy &amp; GHG'!$Y$23,"-")</f>
        <v>-</v>
      </c>
      <c r="AO48" s="434" t="str">
        <f>IFERROR(AR48*'Energy &amp; GHG'!$Z$23,"-")</f>
        <v>-</v>
      </c>
      <c r="AP48" s="435" t="str">
        <f>IF(SUMIF(Processwise_energy_distribution!$B$15:$B$68,$B48,Processwise_energy_distribution!AP$15:AP$69)=0,"-",SUMIF(Processwise_energy_distribution!$B$15:$B$68,$B48,Processwise_energy_distribution!AP$15:AP$69))</f>
        <v>-</v>
      </c>
      <c r="AQ48" s="435" t="str">
        <f>IF(SUMIF(Processwise_energy_distribution!$B$15:$B$68,$B48,Processwise_energy_distribution!AQ$15:AQ$69)=0,"-",SUMIF(Processwise_energy_distribution!$B$15:$B$68,$B48,Processwise_energy_distribution!AQ$15:AQ$69))</f>
        <v>-</v>
      </c>
      <c r="AR48" s="436" t="str">
        <f>IF(SUMIF(Processwise_energy_distribution!$B$15:$B$68,$B48,Processwise_energy_distribution!AR$15:AR$69)=0,"-",SUMIF(Processwise_energy_distribution!$B$15:$B$68,$B48,Processwise_energy_distribution!AR$15:AR$69))</f>
        <v>-</v>
      </c>
      <c r="AS48" s="432" t="str">
        <f>IFERROR(AX48*'Energy &amp; GHG'!$X$24,"-")</f>
        <v>-</v>
      </c>
      <c r="AT48" s="433" t="str">
        <f>IFERROR(AX48*'Energy &amp; GHG'!$Y$24,"-")</f>
        <v>-</v>
      </c>
      <c r="AU48" s="434" t="str">
        <f>IFERROR(AX48*'Energy &amp; GHG'!$Z$24,"-")</f>
        <v>-</v>
      </c>
      <c r="AV48" s="435" t="str">
        <f>IF(SUMIF(Processwise_energy_distribution!$B$15:$B$68,$B48,Processwise_energy_distribution!AV$15:AV$69)=0,"-",SUMIF(Processwise_energy_distribution!$B$15:$B$68,$B48,Processwise_energy_distribution!AV$15:AV$69))</f>
        <v>-</v>
      </c>
      <c r="AW48" s="435" t="str">
        <f>IF(SUMIF(Processwise_energy_distribution!$B$15:$B$68,$B48,Processwise_energy_distribution!AW$15:AW$69)=0,"-",SUMIF(Processwise_energy_distribution!$B$15:$B$68,$B48,Processwise_energy_distribution!AW$15:AW$69))</f>
        <v>-</v>
      </c>
      <c r="AX48" s="436" t="str">
        <f>IF(SUMIF(Processwise_energy_distribution!$B$15:$B$68,$B48,Processwise_energy_distribution!AX$15:AX$69)=0,"-",SUMIF(Processwise_energy_distribution!$B$15:$B$68,$B48,Processwise_energy_distribution!AX$15:AX$69))</f>
        <v>-</v>
      </c>
      <c r="AY48" s="432" t="str">
        <f>IFERROR(BD48*'Energy &amp; GHG'!$X$25,"-")</f>
        <v>-</v>
      </c>
      <c r="AZ48" s="433" t="str">
        <f>IFERROR(BD48*'Energy &amp; GHG'!$Y$25,"-")</f>
        <v>-</v>
      </c>
      <c r="BA48" s="434" t="str">
        <f>IFERROR(BD48*'Energy &amp; GHG'!$Z$25,"-")</f>
        <v>-</v>
      </c>
      <c r="BB48" s="435" t="str">
        <f>IF(SUMIF(Processwise_energy_distribution!$B$15:$B$68,$B48,Processwise_energy_distribution!BB$15:BB$69)=0,"-",SUMIF(Processwise_energy_distribution!$B$15:$B$68,$B48,Processwise_energy_distribution!BB$15:BB$69))</f>
        <v>-</v>
      </c>
      <c r="BC48" s="435" t="str">
        <f>IF(SUMIF(Processwise_energy_distribution!$B$15:$B$68,$B48,Processwise_energy_distribution!BC$15:BC$69)=0,"-",SUMIF(Processwise_energy_distribution!$B$15:$B$68,$B48,Processwise_energy_distribution!BC$15:BC$69))</f>
        <v>-</v>
      </c>
      <c r="BD48" s="436" t="str">
        <f>IF(SUMIF(Processwise_energy_distribution!$B$15:$B$68,$B48,Processwise_energy_distribution!BD$15:BD$69)=0,"-",SUMIF(Processwise_energy_distribution!$B$15:$B$68,$B48,Processwise_energy_distribution!BD$15:BD$69))</f>
        <v>-</v>
      </c>
      <c r="BE48" s="432" t="str">
        <f>IFERROR(BJ48*'Energy &amp; GHG'!$X$26,"-")</f>
        <v>-</v>
      </c>
      <c r="BF48" s="433" t="str">
        <f>IFERROR(BJ48*'Energy &amp; GHG'!$Y$26,"-")</f>
        <v>-</v>
      </c>
      <c r="BG48" s="434" t="str">
        <f>IFERROR(BJ48*'Energy &amp; GHG'!$Z$26,"-")</f>
        <v>-</v>
      </c>
      <c r="BH48" s="435" t="str">
        <f>IF(SUMIF(Processwise_energy_distribution!$B$15:$B$68,$B48,Processwise_energy_distribution!BH$15:BH$69)=0,"-",SUMIF(Processwise_energy_distribution!$B$15:$B$68,$B48,Processwise_energy_distribution!BH$15:BH$69))</f>
        <v>-</v>
      </c>
      <c r="BI48" s="435" t="str">
        <f>IF(SUMIF(Processwise_energy_distribution!$B$15:$B$68,$B48,Processwise_energy_distribution!BI$15:BI$69)=0,"-",SUMIF(Processwise_energy_distribution!$B$15:$B$68,$B48,Processwise_energy_distribution!BI$15:BI$69))</f>
        <v>-</v>
      </c>
      <c r="BJ48" s="436" t="str">
        <f>IF(SUMIF(Processwise_energy_distribution!$B$15:$B$68,$B48,Processwise_energy_distribution!BJ$15:BJ$69)=0,"-",SUMIF(Processwise_energy_distribution!$B$15:$B$68,$B48,Processwise_energy_distribution!BJ$15:BJ$69))</f>
        <v>-</v>
      </c>
      <c r="BK48" s="432" t="str">
        <f>IFERROR(BP48*'Energy &amp; GHG'!$X$27,"-")</f>
        <v>-</v>
      </c>
      <c r="BL48" s="433" t="str">
        <f>IFERROR(BP48*'Energy &amp; GHG'!$Y$27,"-")</f>
        <v>-</v>
      </c>
      <c r="BM48" s="434" t="str">
        <f>IFERROR(BP48*'Energy &amp; GHG'!$Z$27,"-")</f>
        <v>-</v>
      </c>
      <c r="BN48" s="435" t="str">
        <f>IF(SUMIF(Processwise_energy_distribution!$B$15:$B$68,$B48,Processwise_energy_distribution!BN$15:BN$69)=0,"-",SUMIF(Processwise_energy_distribution!$B$15:$B$68,$B48,Processwise_energy_distribution!BN$15:BN$69))</f>
        <v>-</v>
      </c>
      <c r="BO48" s="435" t="str">
        <f>IF(SUMIF(Processwise_energy_distribution!$B$15:$B$68,$B48,Processwise_energy_distribution!BO$15:BO$69)=0,"-",SUMIF(Processwise_energy_distribution!$B$15:$B$68,$B48,Processwise_energy_distribution!BO$15:BO$69))</f>
        <v>-</v>
      </c>
      <c r="BP48" s="436" t="str">
        <f>IF(SUMIF(Processwise_energy_distribution!$B$15:$B$68,$B48,Processwise_energy_distribution!BP$15:BP$69)=0,"-",SUMIF(Processwise_energy_distribution!$B$15:$B$68,$B48,Processwise_energy_distribution!BP$15:BP$69))</f>
        <v>-</v>
      </c>
      <c r="BQ48" s="432" t="str">
        <f>IFERROR(BV48*'Energy &amp; GHG'!$X$28,"-")</f>
        <v>-</v>
      </c>
      <c r="BR48" s="433" t="str">
        <f>IFERROR(BV48*'Energy &amp; GHG'!$Y$28,"-")</f>
        <v>-</v>
      </c>
      <c r="BS48" s="434" t="str">
        <f>IFERROR(BV48*'Energy &amp; GHG'!$Z$28,"-")</f>
        <v>-</v>
      </c>
      <c r="BT48" s="435" t="str">
        <f>IF(SUMIF(Processwise_energy_distribution!$B$15:$B$68,$B48,Processwise_energy_distribution!BT$15:BT$69)=0,"-",SUMIF(Processwise_energy_distribution!$B$15:$B$68,$B48,Processwise_energy_distribution!BT$15:BT$69))</f>
        <v>-</v>
      </c>
      <c r="BU48" s="435" t="str">
        <f>IF(SUMIF(Processwise_energy_distribution!$B$15:$B$68,$B48,Processwise_energy_distribution!BU$15:BU$69)=0,"-",SUMIF(Processwise_energy_distribution!$B$15:$B$68,$B48,Processwise_energy_distribution!BU$15:BU$69))</f>
        <v>-</v>
      </c>
      <c r="BV48" s="436" t="str">
        <f>IF(SUMIF(Processwise_energy_distribution!$B$15:$B$68,$B48,Processwise_energy_distribution!BV$15:BV$69)=0,"-",SUMIF(Processwise_energy_distribution!$B$15:$B$68,$B48,Processwise_energy_distribution!BV$15:BV$69))</f>
        <v>-</v>
      </c>
      <c r="BW48" s="438" t="str">
        <f t="shared" ref="BW48:CA48" si="38">IF(SUM(C48,I48,O48,U48,AA48,AG48,AM48,AS48,AY48,BE48,BK48,BQ48)=0,"-",SUM(C48,I48,O48,U48,AA48,AG48,AM48,AS48,AY48,BE48,BK48,BQ48))</f>
        <v>-</v>
      </c>
      <c r="BX48" s="433" t="str">
        <f t="shared" si="38"/>
        <v>-</v>
      </c>
      <c r="BY48" s="434" t="str">
        <f t="shared" si="38"/>
        <v>-</v>
      </c>
      <c r="BZ48" s="439" t="str">
        <f t="shared" si="38"/>
        <v>-</v>
      </c>
      <c r="CA48" s="440" t="str">
        <f t="shared" si="38"/>
        <v>-</v>
      </c>
      <c r="CB48" s="441" t="str">
        <f t="shared" si="1"/>
        <v>-</v>
      </c>
      <c r="CC48" s="442" t="str">
        <f t="shared" si="2"/>
        <v>-</v>
      </c>
      <c r="CD48" s="443" t="str">
        <f t="shared" si="3"/>
        <v>-</v>
      </c>
      <c r="CE48" s="444" t="str">
        <f t="shared" si="4"/>
        <v>-</v>
      </c>
      <c r="CF48" s="445" t="str">
        <f t="shared" si="5"/>
        <v>-</v>
      </c>
      <c r="CG48" s="412"/>
      <c r="CH48" s="412"/>
      <c r="CI48" s="412"/>
      <c r="CJ48" s="412"/>
      <c r="CK48" s="412"/>
    </row>
    <row r="49" spans="1:89" ht="15">
      <c r="A49" s="1066">
        <v>35</v>
      </c>
      <c r="B49" s="1072"/>
      <c r="C49" s="432" t="str">
        <f>IFERROR(H49*'Energy &amp; GHG'!$X$17,"-")</f>
        <v>-</v>
      </c>
      <c r="D49" s="433" t="str">
        <f>IFERROR(H49*'Energy &amp; GHG'!$Y$17,"-")</f>
        <v>-</v>
      </c>
      <c r="E49" s="434" t="str">
        <f>IFERROR(H49*'Energy &amp; GHG'!$Z$17,"-")</f>
        <v>-</v>
      </c>
      <c r="F49" s="435" t="str">
        <f>IF(SUMIF(Processwise_energy_distribution!$B$15:$B$68,$B49,Processwise_energy_distribution!F$15:F$69)=0,"-",SUMIF(Processwise_energy_distribution!$B$15:$B$68,$B49,Processwise_energy_distribution!F$15:F$69))</f>
        <v>-</v>
      </c>
      <c r="G49" s="435" t="str">
        <f>IF(SUMIF(Processwise_energy_distribution!$B$15:$B$68,$B49,Processwise_energy_distribution!G$15:G$69)=0,"-",SUMIF(Processwise_energy_distribution!$B$15:$B$68,$B49,Processwise_energy_distribution!G$15:G$69))</f>
        <v>-</v>
      </c>
      <c r="H49" s="436" t="str">
        <f>IF(SUMIF(Processwise_energy_distribution!$B$15:$B$68,$B49,Processwise_energy_distribution!H$15:H$69)=0,"-",SUMIF(Processwise_energy_distribution!$B$15:$B$68,$B49,Processwise_energy_distribution!H$15:H$69))</f>
        <v>-</v>
      </c>
      <c r="I49" s="432" t="str">
        <f>IFERROR(N49*'Energy &amp; GHG'!$X$18,"-")</f>
        <v>-</v>
      </c>
      <c r="J49" s="433" t="str">
        <f>IFERROR(N49*'Energy &amp; GHG'!$Y$18,"-")</f>
        <v>-</v>
      </c>
      <c r="K49" s="434" t="str">
        <f>IFERROR(N49*'Energy &amp; GHG'!$Z$18,"-")</f>
        <v>-</v>
      </c>
      <c r="L49" s="435" t="str">
        <f>IF(SUMIF(Processwise_energy_distribution!$B$15:$B$68,$B49,Processwise_energy_distribution!L$15:L$69)=0,"-",SUMIF(Processwise_energy_distribution!$B$15:$B$68,$B49,Processwise_energy_distribution!L$15:L$69))</f>
        <v>-</v>
      </c>
      <c r="M49" s="435" t="str">
        <f>IF(SUMIF(Processwise_energy_distribution!$B$15:$B$68,$B49,Processwise_energy_distribution!M$15:M$69)=0,"-",SUMIF(Processwise_energy_distribution!$B$15:$B$68,$B49,Processwise_energy_distribution!M$15:M$69))</f>
        <v>-</v>
      </c>
      <c r="N49" s="436" t="str">
        <f>IF(SUMIF(Processwise_energy_distribution!$B$15:$B$68,$B49,Processwise_energy_distribution!N$15:N$69)=0,"-",SUMIF(Processwise_energy_distribution!$B$15:$B$68,$B49,Processwise_energy_distribution!N$15:N$69))</f>
        <v>-</v>
      </c>
      <c r="O49" s="432" t="str">
        <f>IFERROR(T49*'Energy &amp; GHG'!$X$19,"-")</f>
        <v>-</v>
      </c>
      <c r="P49" s="433" t="str">
        <f>IFERROR(T49*'Energy &amp; GHG'!$Y$19,"-")</f>
        <v>-</v>
      </c>
      <c r="Q49" s="434" t="str">
        <f>IFERROR(T49*'Energy &amp; GHG'!$Z$19,"-")</f>
        <v>-</v>
      </c>
      <c r="R49" s="435" t="str">
        <f>IF(SUMIF(Processwise_energy_distribution!$B$15:$B$68,$B49,Processwise_energy_distribution!R$15:R$69)=0,"-",SUMIF(Processwise_energy_distribution!$B$15:$B$68,$B49,Processwise_energy_distribution!R$15:R$69))</f>
        <v>-</v>
      </c>
      <c r="S49" s="435" t="str">
        <f>IF(SUMIF(Processwise_energy_distribution!$B$15:$B$68,$B49,Processwise_energy_distribution!S$15:S$69)=0,"-",SUMIF(Processwise_energy_distribution!$B$15:$B$68,$B49,Processwise_energy_distribution!S$15:S$69))</f>
        <v>-</v>
      </c>
      <c r="T49" s="436" t="str">
        <f>IF(SUMIF(Processwise_energy_distribution!$B$15:$B$68,$B49,Processwise_energy_distribution!T$15:T$69)=0,"-",SUMIF(Processwise_energy_distribution!$B$15:$B$68,$B49,Processwise_energy_distribution!T$15:T$69))</f>
        <v>-</v>
      </c>
      <c r="U49" s="432" t="str">
        <f>IFERROR(Z49*'Energy &amp; GHG'!$X$20,"-")</f>
        <v>-</v>
      </c>
      <c r="V49" s="433" t="str">
        <f>IFERROR(Z49*'Energy &amp; GHG'!$Y$20,"-")</f>
        <v>-</v>
      </c>
      <c r="W49" s="434" t="str">
        <f>IFERROR(Z49*'Energy &amp; GHG'!$Z$20,"-")</f>
        <v>-</v>
      </c>
      <c r="X49" s="435" t="str">
        <f>IF(SUMIF(Processwise_energy_distribution!$B$15:$B$68,$B49,Processwise_energy_distribution!X$15:X$69)=0,"-",SUMIF(Processwise_energy_distribution!$B$15:$B$68,$B49,Processwise_energy_distribution!X$15:X$69))</f>
        <v>-</v>
      </c>
      <c r="Y49" s="435" t="str">
        <f>IF(SUMIF(Processwise_energy_distribution!$B$15:$B$68,$B49,Processwise_energy_distribution!Y$15:Y$69)=0,"-",SUMIF(Processwise_energy_distribution!$B$15:$B$68,$B49,Processwise_energy_distribution!Y$15:Y$69))</f>
        <v>-</v>
      </c>
      <c r="Z49" s="436" t="str">
        <f>IF(SUMIF(Processwise_energy_distribution!$B$15:$B$68,$B49,Processwise_energy_distribution!Z$15:Z$69)=0,"-",SUMIF(Processwise_energy_distribution!$B$15:$B$68,$B49,Processwise_energy_distribution!Z$15:Z$69))</f>
        <v>-</v>
      </c>
      <c r="AA49" s="432" t="str">
        <f>IFERROR(AF49*'Energy &amp; GHG'!$X$21,"-")</f>
        <v>-</v>
      </c>
      <c r="AB49" s="433" t="str">
        <f>IFERROR(AF49*'Energy &amp; GHG'!$Y$21,"-")</f>
        <v>-</v>
      </c>
      <c r="AC49" s="434" t="str">
        <f>IFERROR(AF49*'Energy &amp; GHG'!$Z$21,"-")</f>
        <v>-</v>
      </c>
      <c r="AD49" s="435" t="str">
        <f>IF(SUMIF(Processwise_energy_distribution!$B$15:$B$68,$B49,Processwise_energy_distribution!AD$15:AD$69)=0,"-",SUMIF(Processwise_energy_distribution!$B$15:$B$68,$B49,Processwise_energy_distribution!AD$15:AD$69))</f>
        <v>-</v>
      </c>
      <c r="AE49" s="435" t="str">
        <f>IF(SUMIF(Processwise_energy_distribution!$B$15:$B$68,$B49,Processwise_energy_distribution!AE$15:AE$69)=0,"-",SUMIF(Processwise_energy_distribution!$B$15:$B$68,$B49,Processwise_energy_distribution!AE$15:AE$69))</f>
        <v>-</v>
      </c>
      <c r="AF49" s="436" t="str">
        <f>IF(SUMIF(Processwise_energy_distribution!$B$15:$B$68,$B49,Processwise_energy_distribution!AF$15:AF$69)=0,"-",SUMIF(Processwise_energy_distribution!$B$15:$B$68,$B49,Processwise_energy_distribution!AF$15:AF$69))</f>
        <v>-</v>
      </c>
      <c r="AG49" s="432" t="str">
        <f>IFERROR(AL49*'Energy &amp; GHG'!$X$22,"-")</f>
        <v>-</v>
      </c>
      <c r="AH49" s="433" t="str">
        <f>IFERROR(AL49*'Energy &amp; GHG'!$Y$22,"-")</f>
        <v>-</v>
      </c>
      <c r="AI49" s="434" t="str">
        <f>IFERROR(AL49*'Energy &amp; GHG'!$Z$22,"-")</f>
        <v>-</v>
      </c>
      <c r="AJ49" s="435" t="str">
        <f>IF(SUMIF(Processwise_energy_distribution!$B$15:$B$68,$B49,Processwise_energy_distribution!AJ$15:AJ$69)=0,"-",SUMIF(Processwise_energy_distribution!$B$15:$B$68,$B49,Processwise_energy_distribution!AJ$15:AJ$69))</f>
        <v>-</v>
      </c>
      <c r="AK49" s="435" t="str">
        <f>IF(SUMIF(Processwise_energy_distribution!$B$15:$B$68,$B49,Processwise_energy_distribution!AK$15:AK$69)=0,"-",SUMIF(Processwise_energy_distribution!$B$15:$B$68,$B49,Processwise_energy_distribution!AK$15:AK$69))</f>
        <v>-</v>
      </c>
      <c r="AL49" s="436" t="str">
        <f>IF(SUMIF(Processwise_energy_distribution!$B$15:$B$68,$B49,Processwise_energy_distribution!AL$15:AL$69)=0,"-",SUMIF(Processwise_energy_distribution!$B$15:$B$68,$B49,Processwise_energy_distribution!AL$15:AL$69))</f>
        <v>-</v>
      </c>
      <c r="AM49" s="432" t="str">
        <f>IFERROR(AR49*'Energy &amp; GHG'!$X$23,"-")</f>
        <v>-</v>
      </c>
      <c r="AN49" s="433" t="str">
        <f>IFERROR(AR49*'Energy &amp; GHG'!$Y$23,"-")</f>
        <v>-</v>
      </c>
      <c r="AO49" s="434" t="str">
        <f>IFERROR(AR49*'Energy &amp; GHG'!$Z$23,"-")</f>
        <v>-</v>
      </c>
      <c r="AP49" s="435" t="str">
        <f>IF(SUMIF(Processwise_energy_distribution!$B$15:$B$68,$B49,Processwise_energy_distribution!AP$15:AP$69)=0,"-",SUMIF(Processwise_energy_distribution!$B$15:$B$68,$B49,Processwise_energy_distribution!AP$15:AP$69))</f>
        <v>-</v>
      </c>
      <c r="AQ49" s="435" t="str">
        <f>IF(SUMIF(Processwise_energy_distribution!$B$15:$B$68,$B49,Processwise_energy_distribution!AQ$15:AQ$69)=0,"-",SUMIF(Processwise_energy_distribution!$B$15:$B$68,$B49,Processwise_energy_distribution!AQ$15:AQ$69))</f>
        <v>-</v>
      </c>
      <c r="AR49" s="436" t="str">
        <f>IF(SUMIF(Processwise_energy_distribution!$B$15:$B$68,$B49,Processwise_energy_distribution!AR$15:AR$69)=0,"-",SUMIF(Processwise_energy_distribution!$B$15:$B$68,$B49,Processwise_energy_distribution!AR$15:AR$69))</f>
        <v>-</v>
      </c>
      <c r="AS49" s="432" t="str">
        <f>IFERROR(AX49*'Energy &amp; GHG'!$X$24,"-")</f>
        <v>-</v>
      </c>
      <c r="AT49" s="433" t="str">
        <f>IFERROR(AX49*'Energy &amp; GHG'!$Y$24,"-")</f>
        <v>-</v>
      </c>
      <c r="AU49" s="434" t="str">
        <f>IFERROR(AX49*'Energy &amp; GHG'!$Z$24,"-")</f>
        <v>-</v>
      </c>
      <c r="AV49" s="435" t="str">
        <f>IF(SUMIF(Processwise_energy_distribution!$B$15:$B$68,$B49,Processwise_energy_distribution!AV$15:AV$69)=0,"-",SUMIF(Processwise_energy_distribution!$B$15:$B$68,$B49,Processwise_energy_distribution!AV$15:AV$69))</f>
        <v>-</v>
      </c>
      <c r="AW49" s="435" t="str">
        <f>IF(SUMIF(Processwise_energy_distribution!$B$15:$B$68,$B49,Processwise_energy_distribution!AW$15:AW$69)=0,"-",SUMIF(Processwise_energy_distribution!$B$15:$B$68,$B49,Processwise_energy_distribution!AW$15:AW$69))</f>
        <v>-</v>
      </c>
      <c r="AX49" s="436" t="str">
        <f>IF(SUMIF(Processwise_energy_distribution!$B$15:$B$68,$B49,Processwise_energy_distribution!AX$15:AX$69)=0,"-",SUMIF(Processwise_energy_distribution!$B$15:$B$68,$B49,Processwise_energy_distribution!AX$15:AX$69))</f>
        <v>-</v>
      </c>
      <c r="AY49" s="432" t="str">
        <f>IFERROR(BD49*'Energy &amp; GHG'!$X$25,"-")</f>
        <v>-</v>
      </c>
      <c r="AZ49" s="433" t="str">
        <f>IFERROR(BD49*'Energy &amp; GHG'!$Y$25,"-")</f>
        <v>-</v>
      </c>
      <c r="BA49" s="434" t="str">
        <f>IFERROR(BD49*'Energy &amp; GHG'!$Z$25,"-")</f>
        <v>-</v>
      </c>
      <c r="BB49" s="435" t="str">
        <f>IF(SUMIF(Processwise_energy_distribution!$B$15:$B$68,$B49,Processwise_energy_distribution!BB$15:BB$69)=0,"-",SUMIF(Processwise_energy_distribution!$B$15:$B$68,$B49,Processwise_energy_distribution!BB$15:BB$69))</f>
        <v>-</v>
      </c>
      <c r="BC49" s="435" t="str">
        <f>IF(SUMIF(Processwise_energy_distribution!$B$15:$B$68,$B49,Processwise_energy_distribution!BC$15:BC$69)=0,"-",SUMIF(Processwise_energy_distribution!$B$15:$B$68,$B49,Processwise_energy_distribution!BC$15:BC$69))</f>
        <v>-</v>
      </c>
      <c r="BD49" s="436" t="str">
        <f>IF(SUMIF(Processwise_energy_distribution!$B$15:$B$68,$B49,Processwise_energy_distribution!BD$15:BD$69)=0,"-",SUMIF(Processwise_energy_distribution!$B$15:$B$68,$B49,Processwise_energy_distribution!BD$15:BD$69))</f>
        <v>-</v>
      </c>
      <c r="BE49" s="432" t="str">
        <f>IFERROR(BJ49*'Energy &amp; GHG'!$X$26,"-")</f>
        <v>-</v>
      </c>
      <c r="BF49" s="433" t="str">
        <f>IFERROR(BJ49*'Energy &amp; GHG'!$Y$26,"-")</f>
        <v>-</v>
      </c>
      <c r="BG49" s="434" t="str">
        <f>IFERROR(BJ49*'Energy &amp; GHG'!$Z$26,"-")</f>
        <v>-</v>
      </c>
      <c r="BH49" s="435" t="str">
        <f>IF(SUMIF(Processwise_energy_distribution!$B$15:$B$68,$B49,Processwise_energy_distribution!BH$15:BH$69)=0,"-",SUMIF(Processwise_energy_distribution!$B$15:$B$68,$B49,Processwise_energy_distribution!BH$15:BH$69))</f>
        <v>-</v>
      </c>
      <c r="BI49" s="435" t="str">
        <f>IF(SUMIF(Processwise_energy_distribution!$B$15:$B$68,$B49,Processwise_energy_distribution!BI$15:BI$69)=0,"-",SUMIF(Processwise_energy_distribution!$B$15:$B$68,$B49,Processwise_energy_distribution!BI$15:BI$69))</f>
        <v>-</v>
      </c>
      <c r="BJ49" s="436" t="str">
        <f>IF(SUMIF(Processwise_energy_distribution!$B$15:$B$68,$B49,Processwise_energy_distribution!BJ$15:BJ$69)=0,"-",SUMIF(Processwise_energy_distribution!$B$15:$B$68,$B49,Processwise_energy_distribution!BJ$15:BJ$69))</f>
        <v>-</v>
      </c>
      <c r="BK49" s="432" t="str">
        <f>IFERROR(BP49*'Energy &amp; GHG'!$X$27,"-")</f>
        <v>-</v>
      </c>
      <c r="BL49" s="433" t="str">
        <f>IFERROR(BP49*'Energy &amp; GHG'!$Y$27,"-")</f>
        <v>-</v>
      </c>
      <c r="BM49" s="434" t="str">
        <f>IFERROR(BP49*'Energy &amp; GHG'!$Z$27,"-")</f>
        <v>-</v>
      </c>
      <c r="BN49" s="435" t="str">
        <f>IF(SUMIF(Processwise_energy_distribution!$B$15:$B$68,$B49,Processwise_energy_distribution!BN$15:BN$69)=0,"-",SUMIF(Processwise_energy_distribution!$B$15:$B$68,$B49,Processwise_energy_distribution!BN$15:BN$69))</f>
        <v>-</v>
      </c>
      <c r="BO49" s="435" t="str">
        <f>IF(SUMIF(Processwise_energy_distribution!$B$15:$B$68,$B49,Processwise_energy_distribution!BO$15:BO$69)=0,"-",SUMIF(Processwise_energy_distribution!$B$15:$B$68,$B49,Processwise_energy_distribution!BO$15:BO$69))</f>
        <v>-</v>
      </c>
      <c r="BP49" s="436" t="str">
        <f>IF(SUMIF(Processwise_energy_distribution!$B$15:$B$68,$B49,Processwise_energy_distribution!BP$15:BP$69)=0,"-",SUMIF(Processwise_energy_distribution!$B$15:$B$68,$B49,Processwise_energy_distribution!BP$15:BP$69))</f>
        <v>-</v>
      </c>
      <c r="BQ49" s="432" t="str">
        <f>IFERROR(BV49*'Energy &amp; GHG'!$X$28,"-")</f>
        <v>-</v>
      </c>
      <c r="BR49" s="433" t="str">
        <f>IFERROR(BV49*'Energy &amp; GHG'!$Y$28,"-")</f>
        <v>-</v>
      </c>
      <c r="BS49" s="434" t="str">
        <f>IFERROR(BV49*'Energy &amp; GHG'!$Z$28,"-")</f>
        <v>-</v>
      </c>
      <c r="BT49" s="435" t="str">
        <f>IF(SUMIF(Processwise_energy_distribution!$B$15:$B$68,$B49,Processwise_energy_distribution!BT$15:BT$69)=0,"-",SUMIF(Processwise_energy_distribution!$B$15:$B$68,$B49,Processwise_energy_distribution!BT$15:BT$69))</f>
        <v>-</v>
      </c>
      <c r="BU49" s="435" t="str">
        <f>IF(SUMIF(Processwise_energy_distribution!$B$15:$B$68,$B49,Processwise_energy_distribution!BU$15:BU$69)=0,"-",SUMIF(Processwise_energy_distribution!$B$15:$B$68,$B49,Processwise_energy_distribution!BU$15:BU$69))</f>
        <v>-</v>
      </c>
      <c r="BV49" s="436" t="str">
        <f>IF(SUMIF(Processwise_energy_distribution!$B$15:$B$68,$B49,Processwise_energy_distribution!BV$15:BV$69)=0,"-",SUMIF(Processwise_energy_distribution!$B$15:$B$68,$B49,Processwise_energy_distribution!BV$15:BV$69))</f>
        <v>-</v>
      </c>
      <c r="BW49" s="438" t="str">
        <f t="shared" ref="BW49:CA49" si="39">IF(SUM(C49,I49,O49,U49,AA49,AG49,AM49,AS49,AY49,BE49,BK49,BQ49)=0,"-",SUM(C49,I49,O49,U49,AA49,AG49,AM49,AS49,AY49,BE49,BK49,BQ49))</f>
        <v>-</v>
      </c>
      <c r="BX49" s="433" t="str">
        <f t="shared" si="39"/>
        <v>-</v>
      </c>
      <c r="BY49" s="434" t="str">
        <f t="shared" si="39"/>
        <v>-</v>
      </c>
      <c r="BZ49" s="439" t="str">
        <f t="shared" si="39"/>
        <v>-</v>
      </c>
      <c r="CA49" s="440" t="str">
        <f t="shared" si="39"/>
        <v>-</v>
      </c>
      <c r="CB49" s="441" t="str">
        <f t="shared" si="1"/>
        <v>-</v>
      </c>
      <c r="CC49" s="442" t="str">
        <f t="shared" si="2"/>
        <v>-</v>
      </c>
      <c r="CD49" s="443" t="str">
        <f t="shared" si="3"/>
        <v>-</v>
      </c>
      <c r="CE49" s="444" t="str">
        <f t="shared" si="4"/>
        <v>-</v>
      </c>
      <c r="CF49" s="445" t="str">
        <f t="shared" si="5"/>
        <v>-</v>
      </c>
      <c r="CG49" s="412"/>
      <c r="CH49" s="412"/>
      <c r="CI49" s="412"/>
      <c r="CJ49" s="412"/>
      <c r="CK49" s="412"/>
    </row>
    <row r="50" spans="1:89" ht="15">
      <c r="A50" s="1070">
        <v>36</v>
      </c>
      <c r="B50" s="1072"/>
      <c r="C50" s="432" t="str">
        <f>IFERROR(H50*'Energy &amp; GHG'!$X$17,"-")</f>
        <v>-</v>
      </c>
      <c r="D50" s="433" t="str">
        <f>IFERROR(H50*'Energy &amp; GHG'!$Y$17,"-")</f>
        <v>-</v>
      </c>
      <c r="E50" s="434" t="str">
        <f>IFERROR(H50*'Energy &amp; GHG'!$Z$17,"-")</f>
        <v>-</v>
      </c>
      <c r="F50" s="435" t="str">
        <f>IF(SUMIF(Processwise_energy_distribution!$B$15:$B$68,$B50,Processwise_energy_distribution!F$15:F$69)=0,"-",SUMIF(Processwise_energy_distribution!$B$15:$B$68,$B50,Processwise_energy_distribution!F$15:F$69))</f>
        <v>-</v>
      </c>
      <c r="G50" s="435" t="str">
        <f>IF(SUMIF(Processwise_energy_distribution!$B$15:$B$68,$B50,Processwise_energy_distribution!G$15:G$69)=0,"-",SUMIF(Processwise_energy_distribution!$B$15:$B$68,$B50,Processwise_energy_distribution!G$15:G$69))</f>
        <v>-</v>
      </c>
      <c r="H50" s="436" t="str">
        <f>IF(SUMIF(Processwise_energy_distribution!$B$15:$B$68,$B50,Processwise_energy_distribution!H$15:H$69)=0,"-",SUMIF(Processwise_energy_distribution!$B$15:$B$68,$B50,Processwise_energy_distribution!H$15:H$69))</f>
        <v>-</v>
      </c>
      <c r="I50" s="432" t="str">
        <f>IFERROR(N50*'Energy &amp; GHG'!$X$18,"-")</f>
        <v>-</v>
      </c>
      <c r="J50" s="433" t="str">
        <f>IFERROR(N50*'Energy &amp; GHG'!$Y$18,"-")</f>
        <v>-</v>
      </c>
      <c r="K50" s="434" t="str">
        <f>IFERROR(N50*'Energy &amp; GHG'!$Z$18,"-")</f>
        <v>-</v>
      </c>
      <c r="L50" s="435" t="str">
        <f>IF(SUMIF(Processwise_energy_distribution!$B$15:$B$68,$B50,Processwise_energy_distribution!L$15:L$69)=0,"-",SUMIF(Processwise_energy_distribution!$B$15:$B$68,$B50,Processwise_energy_distribution!L$15:L$69))</f>
        <v>-</v>
      </c>
      <c r="M50" s="435" t="str">
        <f>IF(SUMIF(Processwise_energy_distribution!$B$15:$B$68,$B50,Processwise_energy_distribution!M$15:M$69)=0,"-",SUMIF(Processwise_energy_distribution!$B$15:$B$68,$B50,Processwise_energy_distribution!M$15:M$69))</f>
        <v>-</v>
      </c>
      <c r="N50" s="436" t="str">
        <f>IF(SUMIF(Processwise_energy_distribution!$B$15:$B$68,$B50,Processwise_energy_distribution!N$15:N$69)=0,"-",SUMIF(Processwise_energy_distribution!$B$15:$B$68,$B50,Processwise_energy_distribution!N$15:N$69))</f>
        <v>-</v>
      </c>
      <c r="O50" s="432" t="str">
        <f>IFERROR(T50*'Energy &amp; GHG'!$X$19,"-")</f>
        <v>-</v>
      </c>
      <c r="P50" s="433" t="str">
        <f>IFERROR(T50*'Energy &amp; GHG'!$Y$19,"-")</f>
        <v>-</v>
      </c>
      <c r="Q50" s="434" t="str">
        <f>IFERROR(T50*'Energy &amp; GHG'!$Z$19,"-")</f>
        <v>-</v>
      </c>
      <c r="R50" s="435" t="str">
        <f>IF(SUMIF(Processwise_energy_distribution!$B$15:$B$68,$B50,Processwise_energy_distribution!R$15:R$69)=0,"-",SUMIF(Processwise_energy_distribution!$B$15:$B$68,$B50,Processwise_energy_distribution!R$15:R$69))</f>
        <v>-</v>
      </c>
      <c r="S50" s="435" t="str">
        <f>IF(SUMIF(Processwise_energy_distribution!$B$15:$B$68,$B50,Processwise_energy_distribution!S$15:S$69)=0,"-",SUMIF(Processwise_energy_distribution!$B$15:$B$68,$B50,Processwise_energy_distribution!S$15:S$69))</f>
        <v>-</v>
      </c>
      <c r="T50" s="436" t="str">
        <f>IF(SUMIF(Processwise_energy_distribution!$B$15:$B$68,$B50,Processwise_energy_distribution!T$15:T$69)=0,"-",SUMIF(Processwise_energy_distribution!$B$15:$B$68,$B50,Processwise_energy_distribution!T$15:T$69))</f>
        <v>-</v>
      </c>
      <c r="U50" s="432" t="str">
        <f>IFERROR(Z50*'Energy &amp; GHG'!$X$20,"-")</f>
        <v>-</v>
      </c>
      <c r="V50" s="433" t="str">
        <f>IFERROR(Z50*'Energy &amp; GHG'!$Y$20,"-")</f>
        <v>-</v>
      </c>
      <c r="W50" s="434" t="str">
        <f>IFERROR(Z50*'Energy &amp; GHG'!$Z$20,"-")</f>
        <v>-</v>
      </c>
      <c r="X50" s="435" t="str">
        <f>IF(SUMIF(Processwise_energy_distribution!$B$15:$B$68,$B50,Processwise_energy_distribution!X$15:X$69)=0,"-",SUMIF(Processwise_energy_distribution!$B$15:$B$68,$B50,Processwise_energy_distribution!X$15:X$69))</f>
        <v>-</v>
      </c>
      <c r="Y50" s="435" t="str">
        <f>IF(SUMIF(Processwise_energy_distribution!$B$15:$B$68,$B50,Processwise_energy_distribution!Y$15:Y$69)=0,"-",SUMIF(Processwise_energy_distribution!$B$15:$B$68,$B50,Processwise_energy_distribution!Y$15:Y$69))</f>
        <v>-</v>
      </c>
      <c r="Z50" s="436" t="str">
        <f>IF(SUMIF(Processwise_energy_distribution!$B$15:$B$68,$B50,Processwise_energy_distribution!Z$15:Z$69)=0,"-",SUMIF(Processwise_energy_distribution!$B$15:$B$68,$B50,Processwise_energy_distribution!Z$15:Z$69))</f>
        <v>-</v>
      </c>
      <c r="AA50" s="432" t="str">
        <f>IFERROR(AF50*'Energy &amp; GHG'!$X$21,"-")</f>
        <v>-</v>
      </c>
      <c r="AB50" s="433" t="str">
        <f>IFERROR(AF50*'Energy &amp; GHG'!$Y$21,"-")</f>
        <v>-</v>
      </c>
      <c r="AC50" s="434" t="str">
        <f>IFERROR(AF50*'Energy &amp; GHG'!$Z$21,"-")</f>
        <v>-</v>
      </c>
      <c r="AD50" s="435" t="str">
        <f>IF(SUMIF(Processwise_energy_distribution!$B$15:$B$68,$B50,Processwise_energy_distribution!AD$15:AD$69)=0,"-",SUMIF(Processwise_energy_distribution!$B$15:$B$68,$B50,Processwise_energy_distribution!AD$15:AD$69))</f>
        <v>-</v>
      </c>
      <c r="AE50" s="435" t="str">
        <f>IF(SUMIF(Processwise_energy_distribution!$B$15:$B$68,$B50,Processwise_energy_distribution!AE$15:AE$69)=0,"-",SUMIF(Processwise_energy_distribution!$B$15:$B$68,$B50,Processwise_energy_distribution!AE$15:AE$69))</f>
        <v>-</v>
      </c>
      <c r="AF50" s="436" t="str">
        <f>IF(SUMIF(Processwise_energy_distribution!$B$15:$B$68,$B50,Processwise_energy_distribution!AF$15:AF$69)=0,"-",SUMIF(Processwise_energy_distribution!$B$15:$B$68,$B50,Processwise_energy_distribution!AF$15:AF$69))</f>
        <v>-</v>
      </c>
      <c r="AG50" s="432" t="str">
        <f>IFERROR(AL50*'Energy &amp; GHG'!$X$22,"-")</f>
        <v>-</v>
      </c>
      <c r="AH50" s="433" t="str">
        <f>IFERROR(AL50*'Energy &amp; GHG'!$Y$22,"-")</f>
        <v>-</v>
      </c>
      <c r="AI50" s="434" t="str">
        <f>IFERROR(AL50*'Energy &amp; GHG'!$Z$22,"-")</f>
        <v>-</v>
      </c>
      <c r="AJ50" s="435" t="str">
        <f>IF(SUMIF(Processwise_energy_distribution!$B$15:$B$68,$B50,Processwise_energy_distribution!AJ$15:AJ$69)=0,"-",SUMIF(Processwise_energy_distribution!$B$15:$B$68,$B50,Processwise_energy_distribution!AJ$15:AJ$69))</f>
        <v>-</v>
      </c>
      <c r="AK50" s="435" t="str">
        <f>IF(SUMIF(Processwise_energy_distribution!$B$15:$B$68,$B50,Processwise_energy_distribution!AK$15:AK$69)=0,"-",SUMIF(Processwise_energy_distribution!$B$15:$B$68,$B50,Processwise_energy_distribution!AK$15:AK$69))</f>
        <v>-</v>
      </c>
      <c r="AL50" s="436" t="str">
        <f>IF(SUMIF(Processwise_energy_distribution!$B$15:$B$68,$B50,Processwise_energy_distribution!AL$15:AL$69)=0,"-",SUMIF(Processwise_energy_distribution!$B$15:$B$68,$B50,Processwise_energy_distribution!AL$15:AL$69))</f>
        <v>-</v>
      </c>
      <c r="AM50" s="432" t="str">
        <f>IFERROR(AR50*'Energy &amp; GHG'!$X$23,"-")</f>
        <v>-</v>
      </c>
      <c r="AN50" s="433" t="str">
        <f>IFERROR(AR50*'Energy &amp; GHG'!$Y$23,"-")</f>
        <v>-</v>
      </c>
      <c r="AO50" s="434" t="str">
        <f>IFERROR(AR50*'Energy &amp; GHG'!$Z$23,"-")</f>
        <v>-</v>
      </c>
      <c r="AP50" s="435" t="str">
        <f>IF(SUMIF(Processwise_energy_distribution!$B$15:$B$68,$B50,Processwise_energy_distribution!AP$15:AP$69)=0,"-",SUMIF(Processwise_energy_distribution!$B$15:$B$68,$B50,Processwise_energy_distribution!AP$15:AP$69))</f>
        <v>-</v>
      </c>
      <c r="AQ50" s="435" t="str">
        <f>IF(SUMIF(Processwise_energy_distribution!$B$15:$B$68,$B50,Processwise_energy_distribution!AQ$15:AQ$69)=0,"-",SUMIF(Processwise_energy_distribution!$B$15:$B$68,$B50,Processwise_energy_distribution!AQ$15:AQ$69))</f>
        <v>-</v>
      </c>
      <c r="AR50" s="436" t="str">
        <f>IF(SUMIF(Processwise_energy_distribution!$B$15:$B$68,$B50,Processwise_energy_distribution!AR$15:AR$69)=0,"-",SUMIF(Processwise_energy_distribution!$B$15:$B$68,$B50,Processwise_energy_distribution!AR$15:AR$69))</f>
        <v>-</v>
      </c>
      <c r="AS50" s="432" t="str">
        <f>IFERROR(AX50*'Energy &amp; GHG'!$X$24,"-")</f>
        <v>-</v>
      </c>
      <c r="AT50" s="433" t="str">
        <f>IFERROR(AX50*'Energy &amp; GHG'!$Y$24,"-")</f>
        <v>-</v>
      </c>
      <c r="AU50" s="434" t="str">
        <f>IFERROR(AX50*'Energy &amp; GHG'!$Z$24,"-")</f>
        <v>-</v>
      </c>
      <c r="AV50" s="435" t="str">
        <f>IF(SUMIF(Processwise_energy_distribution!$B$15:$B$68,$B50,Processwise_energy_distribution!AV$15:AV$69)=0,"-",SUMIF(Processwise_energy_distribution!$B$15:$B$68,$B50,Processwise_energy_distribution!AV$15:AV$69))</f>
        <v>-</v>
      </c>
      <c r="AW50" s="435" t="str">
        <f>IF(SUMIF(Processwise_energy_distribution!$B$15:$B$68,$B50,Processwise_energy_distribution!AW$15:AW$69)=0,"-",SUMIF(Processwise_energy_distribution!$B$15:$B$68,$B50,Processwise_energy_distribution!AW$15:AW$69))</f>
        <v>-</v>
      </c>
      <c r="AX50" s="436" t="str">
        <f>IF(SUMIF(Processwise_energy_distribution!$B$15:$B$68,$B50,Processwise_energy_distribution!AX$15:AX$69)=0,"-",SUMIF(Processwise_energy_distribution!$B$15:$B$68,$B50,Processwise_energy_distribution!AX$15:AX$69))</f>
        <v>-</v>
      </c>
      <c r="AY50" s="432" t="str">
        <f>IFERROR(BD50*'Energy &amp; GHG'!$X$25,"-")</f>
        <v>-</v>
      </c>
      <c r="AZ50" s="433" t="str">
        <f>IFERROR(BD50*'Energy &amp; GHG'!$Y$25,"-")</f>
        <v>-</v>
      </c>
      <c r="BA50" s="434" t="str">
        <f>IFERROR(BD50*'Energy &amp; GHG'!$Z$25,"-")</f>
        <v>-</v>
      </c>
      <c r="BB50" s="435" t="str">
        <f>IF(SUMIF(Processwise_energy_distribution!$B$15:$B$68,$B50,Processwise_energy_distribution!BB$15:BB$69)=0,"-",SUMIF(Processwise_energy_distribution!$B$15:$B$68,$B50,Processwise_energy_distribution!BB$15:BB$69))</f>
        <v>-</v>
      </c>
      <c r="BC50" s="435" t="str">
        <f>IF(SUMIF(Processwise_energy_distribution!$B$15:$B$68,$B50,Processwise_energy_distribution!BC$15:BC$69)=0,"-",SUMIF(Processwise_energy_distribution!$B$15:$B$68,$B50,Processwise_energy_distribution!BC$15:BC$69))</f>
        <v>-</v>
      </c>
      <c r="BD50" s="436" t="str">
        <f>IF(SUMIF(Processwise_energy_distribution!$B$15:$B$68,$B50,Processwise_energy_distribution!BD$15:BD$69)=0,"-",SUMIF(Processwise_energy_distribution!$B$15:$B$68,$B50,Processwise_energy_distribution!BD$15:BD$69))</f>
        <v>-</v>
      </c>
      <c r="BE50" s="432" t="str">
        <f>IFERROR(BJ50*'Energy &amp; GHG'!$X$26,"-")</f>
        <v>-</v>
      </c>
      <c r="BF50" s="433" t="str">
        <f>IFERROR(BJ50*'Energy &amp; GHG'!$Y$26,"-")</f>
        <v>-</v>
      </c>
      <c r="BG50" s="434" t="str">
        <f>IFERROR(BJ50*'Energy &amp; GHG'!$Z$26,"-")</f>
        <v>-</v>
      </c>
      <c r="BH50" s="435" t="str">
        <f>IF(SUMIF(Processwise_energy_distribution!$B$15:$B$68,$B50,Processwise_energy_distribution!BH$15:BH$69)=0,"-",SUMIF(Processwise_energy_distribution!$B$15:$B$68,$B50,Processwise_energy_distribution!BH$15:BH$69))</f>
        <v>-</v>
      </c>
      <c r="BI50" s="435" t="str">
        <f>IF(SUMIF(Processwise_energy_distribution!$B$15:$B$68,$B50,Processwise_energy_distribution!BI$15:BI$69)=0,"-",SUMIF(Processwise_energy_distribution!$B$15:$B$68,$B50,Processwise_energy_distribution!BI$15:BI$69))</f>
        <v>-</v>
      </c>
      <c r="BJ50" s="436" t="str">
        <f>IF(SUMIF(Processwise_energy_distribution!$B$15:$B$68,$B50,Processwise_energy_distribution!BJ$15:BJ$69)=0,"-",SUMIF(Processwise_energy_distribution!$B$15:$B$68,$B50,Processwise_energy_distribution!BJ$15:BJ$69))</f>
        <v>-</v>
      </c>
      <c r="BK50" s="432" t="str">
        <f>IFERROR(BP50*'Energy &amp; GHG'!$X$27,"-")</f>
        <v>-</v>
      </c>
      <c r="BL50" s="433" t="str">
        <f>IFERROR(BP50*'Energy &amp; GHG'!$Y$27,"-")</f>
        <v>-</v>
      </c>
      <c r="BM50" s="434" t="str">
        <f>IFERROR(BP50*'Energy &amp; GHG'!$Z$27,"-")</f>
        <v>-</v>
      </c>
      <c r="BN50" s="435" t="str">
        <f>IF(SUMIF(Processwise_energy_distribution!$B$15:$B$68,$B50,Processwise_energy_distribution!BN$15:BN$69)=0,"-",SUMIF(Processwise_energy_distribution!$B$15:$B$68,$B50,Processwise_energy_distribution!BN$15:BN$69))</f>
        <v>-</v>
      </c>
      <c r="BO50" s="435" t="str">
        <f>IF(SUMIF(Processwise_energy_distribution!$B$15:$B$68,$B50,Processwise_energy_distribution!BO$15:BO$69)=0,"-",SUMIF(Processwise_energy_distribution!$B$15:$B$68,$B50,Processwise_energy_distribution!BO$15:BO$69))</f>
        <v>-</v>
      </c>
      <c r="BP50" s="436" t="str">
        <f>IF(SUMIF(Processwise_energy_distribution!$B$15:$B$68,$B50,Processwise_energy_distribution!BP$15:BP$69)=0,"-",SUMIF(Processwise_energy_distribution!$B$15:$B$68,$B50,Processwise_energy_distribution!BP$15:BP$69))</f>
        <v>-</v>
      </c>
      <c r="BQ50" s="432" t="str">
        <f>IFERROR(BV50*'Energy &amp; GHG'!$X$28,"-")</f>
        <v>-</v>
      </c>
      <c r="BR50" s="433" t="str">
        <f>IFERROR(BV50*'Energy &amp; GHG'!$Y$28,"-")</f>
        <v>-</v>
      </c>
      <c r="BS50" s="434" t="str">
        <f>IFERROR(BV50*'Energy &amp; GHG'!$Z$28,"-")</f>
        <v>-</v>
      </c>
      <c r="BT50" s="435" t="str">
        <f>IF(SUMIF(Processwise_energy_distribution!$B$15:$B$68,$B50,Processwise_energy_distribution!BT$15:BT$69)=0,"-",SUMIF(Processwise_energy_distribution!$B$15:$B$68,$B50,Processwise_energy_distribution!BT$15:BT$69))</f>
        <v>-</v>
      </c>
      <c r="BU50" s="435" t="str">
        <f>IF(SUMIF(Processwise_energy_distribution!$B$15:$B$68,$B50,Processwise_energy_distribution!BU$15:BU$69)=0,"-",SUMIF(Processwise_energy_distribution!$B$15:$B$68,$B50,Processwise_energy_distribution!BU$15:BU$69))</f>
        <v>-</v>
      </c>
      <c r="BV50" s="436" t="str">
        <f>IF(SUMIF(Processwise_energy_distribution!$B$15:$B$68,$B50,Processwise_energy_distribution!BV$15:BV$69)=0,"-",SUMIF(Processwise_energy_distribution!$B$15:$B$68,$B50,Processwise_energy_distribution!BV$15:BV$69))</f>
        <v>-</v>
      </c>
      <c r="BW50" s="438" t="str">
        <f t="shared" ref="BW50:CA50" si="40">IF(SUM(C50,I50,O50,U50,AA50,AG50,AM50,AS50,AY50,BE50,BK50,BQ50)=0,"-",SUM(C50,I50,O50,U50,AA50,AG50,AM50,AS50,AY50,BE50,BK50,BQ50))</f>
        <v>-</v>
      </c>
      <c r="BX50" s="433" t="str">
        <f t="shared" si="40"/>
        <v>-</v>
      </c>
      <c r="BY50" s="434" t="str">
        <f t="shared" si="40"/>
        <v>-</v>
      </c>
      <c r="BZ50" s="439" t="str">
        <f t="shared" si="40"/>
        <v>-</v>
      </c>
      <c r="CA50" s="440" t="str">
        <f t="shared" si="40"/>
        <v>-</v>
      </c>
      <c r="CB50" s="441" t="str">
        <f t="shared" si="1"/>
        <v>-</v>
      </c>
      <c r="CC50" s="442" t="str">
        <f t="shared" si="2"/>
        <v>-</v>
      </c>
      <c r="CD50" s="443" t="str">
        <f t="shared" si="3"/>
        <v>-</v>
      </c>
      <c r="CE50" s="444" t="str">
        <f t="shared" si="4"/>
        <v>-</v>
      </c>
      <c r="CF50" s="445" t="str">
        <f t="shared" si="5"/>
        <v>-</v>
      </c>
      <c r="CG50" s="412"/>
      <c r="CH50" s="412"/>
      <c r="CI50" s="412"/>
      <c r="CJ50" s="412"/>
      <c r="CK50" s="412"/>
    </row>
    <row r="51" spans="1:89" ht="15">
      <c r="A51" s="1066">
        <v>37</v>
      </c>
      <c r="B51" s="1072"/>
      <c r="C51" s="432" t="str">
        <f>IFERROR(H51*'Energy &amp; GHG'!$X$17,"-")</f>
        <v>-</v>
      </c>
      <c r="D51" s="433" t="str">
        <f>IFERROR(H51*'Energy &amp; GHG'!$Y$17,"-")</f>
        <v>-</v>
      </c>
      <c r="E51" s="434" t="str">
        <f>IFERROR(H51*'Energy &amp; GHG'!$Z$17,"-")</f>
        <v>-</v>
      </c>
      <c r="F51" s="435" t="str">
        <f>IF(SUMIF(Processwise_energy_distribution!$B$15:$B$68,$B51,Processwise_energy_distribution!F$15:F$69)=0,"-",SUMIF(Processwise_energy_distribution!$B$15:$B$68,$B51,Processwise_energy_distribution!F$15:F$69))</f>
        <v>-</v>
      </c>
      <c r="G51" s="435" t="str">
        <f>IF(SUMIF(Processwise_energy_distribution!$B$15:$B$68,$B51,Processwise_energy_distribution!G$15:G$69)=0,"-",SUMIF(Processwise_energy_distribution!$B$15:$B$68,$B51,Processwise_energy_distribution!G$15:G$69))</f>
        <v>-</v>
      </c>
      <c r="H51" s="436" t="str">
        <f>IF(SUMIF(Processwise_energy_distribution!$B$15:$B$68,$B51,Processwise_energy_distribution!H$15:H$69)=0,"-",SUMIF(Processwise_energy_distribution!$B$15:$B$68,$B51,Processwise_energy_distribution!H$15:H$69))</f>
        <v>-</v>
      </c>
      <c r="I51" s="432" t="str">
        <f>IFERROR(N51*'Energy &amp; GHG'!$X$18,"-")</f>
        <v>-</v>
      </c>
      <c r="J51" s="433" t="str">
        <f>IFERROR(N51*'Energy &amp; GHG'!$Y$18,"-")</f>
        <v>-</v>
      </c>
      <c r="K51" s="434" t="str">
        <f>IFERROR(N51*'Energy &amp; GHG'!$Z$18,"-")</f>
        <v>-</v>
      </c>
      <c r="L51" s="435" t="str">
        <f>IF(SUMIF(Processwise_energy_distribution!$B$15:$B$68,$B51,Processwise_energy_distribution!L$15:L$69)=0,"-",SUMIF(Processwise_energy_distribution!$B$15:$B$68,$B51,Processwise_energy_distribution!L$15:L$69))</f>
        <v>-</v>
      </c>
      <c r="M51" s="435" t="str">
        <f>IF(SUMIF(Processwise_energy_distribution!$B$15:$B$68,$B51,Processwise_energy_distribution!M$15:M$69)=0,"-",SUMIF(Processwise_energy_distribution!$B$15:$B$68,$B51,Processwise_energy_distribution!M$15:M$69))</f>
        <v>-</v>
      </c>
      <c r="N51" s="436" t="str">
        <f>IF(SUMIF(Processwise_energy_distribution!$B$15:$B$68,$B51,Processwise_energy_distribution!N$15:N$69)=0,"-",SUMIF(Processwise_energy_distribution!$B$15:$B$68,$B51,Processwise_energy_distribution!N$15:N$69))</f>
        <v>-</v>
      </c>
      <c r="O51" s="432" t="str">
        <f>IFERROR(T51*'Energy &amp; GHG'!$X$19,"-")</f>
        <v>-</v>
      </c>
      <c r="P51" s="433" t="str">
        <f>IFERROR(T51*'Energy &amp; GHG'!$Y$19,"-")</f>
        <v>-</v>
      </c>
      <c r="Q51" s="434" t="str">
        <f>IFERROR(T51*'Energy &amp; GHG'!$Z$19,"-")</f>
        <v>-</v>
      </c>
      <c r="R51" s="435" t="str">
        <f>IF(SUMIF(Processwise_energy_distribution!$B$15:$B$68,$B51,Processwise_energy_distribution!R$15:R$69)=0,"-",SUMIF(Processwise_energy_distribution!$B$15:$B$68,$B51,Processwise_energy_distribution!R$15:R$69))</f>
        <v>-</v>
      </c>
      <c r="S51" s="435" t="str">
        <f>IF(SUMIF(Processwise_energy_distribution!$B$15:$B$68,$B51,Processwise_energy_distribution!S$15:S$69)=0,"-",SUMIF(Processwise_energy_distribution!$B$15:$B$68,$B51,Processwise_energy_distribution!S$15:S$69))</f>
        <v>-</v>
      </c>
      <c r="T51" s="436" t="str">
        <f>IF(SUMIF(Processwise_energy_distribution!$B$15:$B$68,$B51,Processwise_energy_distribution!T$15:T$69)=0,"-",SUMIF(Processwise_energy_distribution!$B$15:$B$68,$B51,Processwise_energy_distribution!T$15:T$69))</f>
        <v>-</v>
      </c>
      <c r="U51" s="432" t="str">
        <f>IFERROR(Z51*'Energy &amp; GHG'!$X$20,"-")</f>
        <v>-</v>
      </c>
      <c r="V51" s="433" t="str">
        <f>IFERROR(Z51*'Energy &amp; GHG'!$Y$20,"-")</f>
        <v>-</v>
      </c>
      <c r="W51" s="434" t="str">
        <f>IFERROR(Z51*'Energy &amp; GHG'!$Z$20,"-")</f>
        <v>-</v>
      </c>
      <c r="X51" s="435" t="str">
        <f>IF(SUMIF(Processwise_energy_distribution!$B$15:$B$68,$B51,Processwise_energy_distribution!X$15:X$69)=0,"-",SUMIF(Processwise_energy_distribution!$B$15:$B$68,$B51,Processwise_energy_distribution!X$15:X$69))</f>
        <v>-</v>
      </c>
      <c r="Y51" s="435" t="str">
        <f>IF(SUMIF(Processwise_energy_distribution!$B$15:$B$68,$B51,Processwise_energy_distribution!Y$15:Y$69)=0,"-",SUMIF(Processwise_energy_distribution!$B$15:$B$68,$B51,Processwise_energy_distribution!Y$15:Y$69))</f>
        <v>-</v>
      </c>
      <c r="Z51" s="436" t="str">
        <f>IF(SUMIF(Processwise_energy_distribution!$B$15:$B$68,$B51,Processwise_energy_distribution!Z$15:Z$69)=0,"-",SUMIF(Processwise_energy_distribution!$B$15:$B$68,$B51,Processwise_energy_distribution!Z$15:Z$69))</f>
        <v>-</v>
      </c>
      <c r="AA51" s="432" t="str">
        <f>IFERROR(AF51*'Energy &amp; GHG'!$X$21,"-")</f>
        <v>-</v>
      </c>
      <c r="AB51" s="433" t="str">
        <f>IFERROR(AF51*'Energy &amp; GHG'!$Y$21,"-")</f>
        <v>-</v>
      </c>
      <c r="AC51" s="434" t="str">
        <f>IFERROR(AF51*'Energy &amp; GHG'!$Z$21,"-")</f>
        <v>-</v>
      </c>
      <c r="AD51" s="435" t="str">
        <f>IF(SUMIF(Processwise_energy_distribution!$B$15:$B$68,$B51,Processwise_energy_distribution!AD$15:AD$69)=0,"-",SUMIF(Processwise_energy_distribution!$B$15:$B$68,$B51,Processwise_energy_distribution!AD$15:AD$69))</f>
        <v>-</v>
      </c>
      <c r="AE51" s="435" t="str">
        <f>IF(SUMIF(Processwise_energy_distribution!$B$15:$B$68,$B51,Processwise_energy_distribution!AE$15:AE$69)=0,"-",SUMIF(Processwise_energy_distribution!$B$15:$B$68,$B51,Processwise_energy_distribution!AE$15:AE$69))</f>
        <v>-</v>
      </c>
      <c r="AF51" s="436" t="str">
        <f>IF(SUMIF(Processwise_energy_distribution!$B$15:$B$68,$B51,Processwise_energy_distribution!AF$15:AF$69)=0,"-",SUMIF(Processwise_energy_distribution!$B$15:$B$68,$B51,Processwise_energy_distribution!AF$15:AF$69))</f>
        <v>-</v>
      </c>
      <c r="AG51" s="432" t="str">
        <f>IFERROR(AL51*'Energy &amp; GHG'!$X$22,"-")</f>
        <v>-</v>
      </c>
      <c r="AH51" s="433" t="str">
        <f>IFERROR(AL51*'Energy &amp; GHG'!$Y$22,"-")</f>
        <v>-</v>
      </c>
      <c r="AI51" s="434" t="str">
        <f>IFERROR(AL51*'Energy &amp; GHG'!$Z$22,"-")</f>
        <v>-</v>
      </c>
      <c r="AJ51" s="435" t="str">
        <f>IF(SUMIF(Processwise_energy_distribution!$B$15:$B$68,$B51,Processwise_energy_distribution!AJ$15:AJ$69)=0,"-",SUMIF(Processwise_energy_distribution!$B$15:$B$68,$B51,Processwise_energy_distribution!AJ$15:AJ$69))</f>
        <v>-</v>
      </c>
      <c r="AK51" s="435" t="str">
        <f>IF(SUMIF(Processwise_energy_distribution!$B$15:$B$68,$B51,Processwise_energy_distribution!AK$15:AK$69)=0,"-",SUMIF(Processwise_energy_distribution!$B$15:$B$68,$B51,Processwise_energy_distribution!AK$15:AK$69))</f>
        <v>-</v>
      </c>
      <c r="AL51" s="436" t="str">
        <f>IF(SUMIF(Processwise_energy_distribution!$B$15:$B$68,$B51,Processwise_energy_distribution!AL$15:AL$69)=0,"-",SUMIF(Processwise_energy_distribution!$B$15:$B$68,$B51,Processwise_energy_distribution!AL$15:AL$69))</f>
        <v>-</v>
      </c>
      <c r="AM51" s="432" t="str">
        <f>IFERROR(AR51*'Energy &amp; GHG'!$X$23,"-")</f>
        <v>-</v>
      </c>
      <c r="AN51" s="433" t="str">
        <f>IFERROR(AR51*'Energy &amp; GHG'!$Y$23,"-")</f>
        <v>-</v>
      </c>
      <c r="AO51" s="434" t="str">
        <f>IFERROR(AR51*'Energy &amp; GHG'!$Z$23,"-")</f>
        <v>-</v>
      </c>
      <c r="AP51" s="435" t="str">
        <f>IF(SUMIF(Processwise_energy_distribution!$B$15:$B$68,$B51,Processwise_energy_distribution!AP$15:AP$69)=0,"-",SUMIF(Processwise_energy_distribution!$B$15:$B$68,$B51,Processwise_energy_distribution!AP$15:AP$69))</f>
        <v>-</v>
      </c>
      <c r="AQ51" s="435" t="str">
        <f>IF(SUMIF(Processwise_energy_distribution!$B$15:$B$68,$B51,Processwise_energy_distribution!AQ$15:AQ$69)=0,"-",SUMIF(Processwise_energy_distribution!$B$15:$B$68,$B51,Processwise_energy_distribution!AQ$15:AQ$69))</f>
        <v>-</v>
      </c>
      <c r="AR51" s="436" t="str">
        <f>IF(SUMIF(Processwise_energy_distribution!$B$15:$B$68,$B51,Processwise_energy_distribution!AR$15:AR$69)=0,"-",SUMIF(Processwise_energy_distribution!$B$15:$B$68,$B51,Processwise_energy_distribution!AR$15:AR$69))</f>
        <v>-</v>
      </c>
      <c r="AS51" s="432" t="str">
        <f>IFERROR(AX51*'Energy &amp; GHG'!$X$24,"-")</f>
        <v>-</v>
      </c>
      <c r="AT51" s="433" t="str">
        <f>IFERROR(AX51*'Energy &amp; GHG'!$Y$24,"-")</f>
        <v>-</v>
      </c>
      <c r="AU51" s="434" t="str">
        <f>IFERROR(AX51*'Energy &amp; GHG'!$Z$24,"-")</f>
        <v>-</v>
      </c>
      <c r="AV51" s="435" t="str">
        <f>IF(SUMIF(Processwise_energy_distribution!$B$15:$B$68,$B51,Processwise_energy_distribution!AV$15:AV$69)=0,"-",SUMIF(Processwise_energy_distribution!$B$15:$B$68,$B51,Processwise_energy_distribution!AV$15:AV$69))</f>
        <v>-</v>
      </c>
      <c r="AW51" s="435" t="str">
        <f>IF(SUMIF(Processwise_energy_distribution!$B$15:$B$68,$B51,Processwise_energy_distribution!AW$15:AW$69)=0,"-",SUMIF(Processwise_energy_distribution!$B$15:$B$68,$B51,Processwise_energy_distribution!AW$15:AW$69))</f>
        <v>-</v>
      </c>
      <c r="AX51" s="436" t="str">
        <f>IF(SUMIF(Processwise_energy_distribution!$B$15:$B$68,$B51,Processwise_energy_distribution!AX$15:AX$69)=0,"-",SUMIF(Processwise_energy_distribution!$B$15:$B$68,$B51,Processwise_energy_distribution!AX$15:AX$69))</f>
        <v>-</v>
      </c>
      <c r="AY51" s="432" t="str">
        <f>IFERROR(BD51*'Energy &amp; GHG'!$X$25,"-")</f>
        <v>-</v>
      </c>
      <c r="AZ51" s="433" t="str">
        <f>IFERROR(BD51*'Energy &amp; GHG'!$Y$25,"-")</f>
        <v>-</v>
      </c>
      <c r="BA51" s="434" t="str">
        <f>IFERROR(BD51*'Energy &amp; GHG'!$Z$25,"-")</f>
        <v>-</v>
      </c>
      <c r="BB51" s="435" t="str">
        <f>IF(SUMIF(Processwise_energy_distribution!$B$15:$B$68,$B51,Processwise_energy_distribution!BB$15:BB$69)=0,"-",SUMIF(Processwise_energy_distribution!$B$15:$B$68,$B51,Processwise_energy_distribution!BB$15:BB$69))</f>
        <v>-</v>
      </c>
      <c r="BC51" s="435" t="str">
        <f>IF(SUMIF(Processwise_energy_distribution!$B$15:$B$68,$B51,Processwise_energy_distribution!BC$15:BC$69)=0,"-",SUMIF(Processwise_energy_distribution!$B$15:$B$68,$B51,Processwise_energy_distribution!BC$15:BC$69))</f>
        <v>-</v>
      </c>
      <c r="BD51" s="436" t="str">
        <f>IF(SUMIF(Processwise_energy_distribution!$B$15:$B$68,$B51,Processwise_energy_distribution!BD$15:BD$69)=0,"-",SUMIF(Processwise_energy_distribution!$B$15:$B$68,$B51,Processwise_energy_distribution!BD$15:BD$69))</f>
        <v>-</v>
      </c>
      <c r="BE51" s="432" t="str">
        <f>IFERROR(BJ51*'Energy &amp; GHG'!$X$26,"-")</f>
        <v>-</v>
      </c>
      <c r="BF51" s="433" t="str">
        <f>IFERROR(BJ51*'Energy &amp; GHG'!$Y$26,"-")</f>
        <v>-</v>
      </c>
      <c r="BG51" s="434" t="str">
        <f>IFERROR(BJ51*'Energy &amp; GHG'!$Z$26,"-")</f>
        <v>-</v>
      </c>
      <c r="BH51" s="435" t="str">
        <f>IF(SUMIF(Processwise_energy_distribution!$B$15:$B$68,$B51,Processwise_energy_distribution!BH$15:BH$69)=0,"-",SUMIF(Processwise_energy_distribution!$B$15:$B$68,$B51,Processwise_energy_distribution!BH$15:BH$69))</f>
        <v>-</v>
      </c>
      <c r="BI51" s="435" t="str">
        <f>IF(SUMIF(Processwise_energy_distribution!$B$15:$B$68,$B51,Processwise_energy_distribution!BI$15:BI$69)=0,"-",SUMIF(Processwise_energy_distribution!$B$15:$B$68,$B51,Processwise_energy_distribution!BI$15:BI$69))</f>
        <v>-</v>
      </c>
      <c r="BJ51" s="436" t="str">
        <f>IF(SUMIF(Processwise_energy_distribution!$B$15:$B$68,$B51,Processwise_energy_distribution!BJ$15:BJ$69)=0,"-",SUMIF(Processwise_energy_distribution!$B$15:$B$68,$B51,Processwise_energy_distribution!BJ$15:BJ$69))</f>
        <v>-</v>
      </c>
      <c r="BK51" s="432" t="str">
        <f>IFERROR(BP51*'Energy &amp; GHG'!$X$27,"-")</f>
        <v>-</v>
      </c>
      <c r="BL51" s="433" t="str">
        <f>IFERROR(BP51*'Energy &amp; GHG'!$Y$27,"-")</f>
        <v>-</v>
      </c>
      <c r="BM51" s="434" t="str">
        <f>IFERROR(BP51*'Energy &amp; GHG'!$Z$27,"-")</f>
        <v>-</v>
      </c>
      <c r="BN51" s="435" t="str">
        <f>IF(SUMIF(Processwise_energy_distribution!$B$15:$B$68,$B51,Processwise_energy_distribution!BN$15:BN$69)=0,"-",SUMIF(Processwise_energy_distribution!$B$15:$B$68,$B51,Processwise_energy_distribution!BN$15:BN$69))</f>
        <v>-</v>
      </c>
      <c r="BO51" s="435" t="str">
        <f>IF(SUMIF(Processwise_energy_distribution!$B$15:$B$68,$B51,Processwise_energy_distribution!BO$15:BO$69)=0,"-",SUMIF(Processwise_energy_distribution!$B$15:$B$68,$B51,Processwise_energy_distribution!BO$15:BO$69))</f>
        <v>-</v>
      </c>
      <c r="BP51" s="436" t="str">
        <f>IF(SUMIF(Processwise_energy_distribution!$B$15:$B$68,$B51,Processwise_energy_distribution!BP$15:BP$69)=0,"-",SUMIF(Processwise_energy_distribution!$B$15:$B$68,$B51,Processwise_energy_distribution!BP$15:BP$69))</f>
        <v>-</v>
      </c>
      <c r="BQ51" s="432" t="str">
        <f>IFERROR(BV51*'Energy &amp; GHG'!$X$28,"-")</f>
        <v>-</v>
      </c>
      <c r="BR51" s="433" t="str">
        <f>IFERROR(BV51*'Energy &amp; GHG'!$Y$28,"-")</f>
        <v>-</v>
      </c>
      <c r="BS51" s="434" t="str">
        <f>IFERROR(BV51*'Energy &amp; GHG'!$Z$28,"-")</f>
        <v>-</v>
      </c>
      <c r="BT51" s="435" t="str">
        <f>IF(SUMIF(Processwise_energy_distribution!$B$15:$B$68,$B51,Processwise_energy_distribution!BT$15:BT$69)=0,"-",SUMIF(Processwise_energy_distribution!$B$15:$B$68,$B51,Processwise_energy_distribution!BT$15:BT$69))</f>
        <v>-</v>
      </c>
      <c r="BU51" s="435" t="str">
        <f>IF(SUMIF(Processwise_energy_distribution!$B$15:$B$68,$B51,Processwise_energy_distribution!BU$15:BU$69)=0,"-",SUMIF(Processwise_energy_distribution!$B$15:$B$68,$B51,Processwise_energy_distribution!BU$15:BU$69))</f>
        <v>-</v>
      </c>
      <c r="BV51" s="436" t="str">
        <f>IF(SUMIF(Processwise_energy_distribution!$B$15:$B$68,$B51,Processwise_energy_distribution!BV$15:BV$69)=0,"-",SUMIF(Processwise_energy_distribution!$B$15:$B$68,$B51,Processwise_energy_distribution!BV$15:BV$69))</f>
        <v>-</v>
      </c>
      <c r="BW51" s="438" t="str">
        <f t="shared" ref="BW51:CA51" si="41">IF(SUM(C51,I51,O51,U51,AA51,AG51,AM51,AS51,AY51,BE51,BK51,BQ51)=0,"-",SUM(C51,I51,O51,U51,AA51,AG51,AM51,AS51,AY51,BE51,BK51,BQ51))</f>
        <v>-</v>
      </c>
      <c r="BX51" s="433" t="str">
        <f t="shared" si="41"/>
        <v>-</v>
      </c>
      <c r="BY51" s="434" t="str">
        <f t="shared" si="41"/>
        <v>-</v>
      </c>
      <c r="BZ51" s="439" t="str">
        <f t="shared" si="41"/>
        <v>-</v>
      </c>
      <c r="CA51" s="440" t="str">
        <f t="shared" si="41"/>
        <v>-</v>
      </c>
      <c r="CB51" s="441" t="str">
        <f t="shared" si="1"/>
        <v>-</v>
      </c>
      <c r="CC51" s="442" t="str">
        <f t="shared" si="2"/>
        <v>-</v>
      </c>
      <c r="CD51" s="443" t="str">
        <f t="shared" si="3"/>
        <v>-</v>
      </c>
      <c r="CE51" s="444" t="str">
        <f t="shared" si="4"/>
        <v>-</v>
      </c>
      <c r="CF51" s="445" t="str">
        <f t="shared" si="5"/>
        <v>-</v>
      </c>
      <c r="CG51" s="412"/>
      <c r="CH51" s="412"/>
      <c r="CI51" s="412"/>
      <c r="CJ51" s="412"/>
      <c r="CK51" s="412"/>
    </row>
    <row r="52" spans="1:89" ht="15">
      <c r="A52" s="1070">
        <v>38</v>
      </c>
      <c r="B52" s="1072"/>
      <c r="C52" s="432" t="str">
        <f>IFERROR(H52*'Energy &amp; GHG'!$X$17,"-")</f>
        <v>-</v>
      </c>
      <c r="D52" s="433" t="str">
        <f>IFERROR(H52*'Energy &amp; GHG'!$Y$17,"-")</f>
        <v>-</v>
      </c>
      <c r="E52" s="434" t="str">
        <f>IFERROR(H52*'Energy &amp; GHG'!$Z$17,"-")</f>
        <v>-</v>
      </c>
      <c r="F52" s="435" t="str">
        <f>IF(SUMIF(Processwise_energy_distribution!$B$15:$B$68,$B52,Processwise_energy_distribution!F$15:F$69)=0,"-",SUMIF(Processwise_energy_distribution!$B$15:$B$68,$B52,Processwise_energy_distribution!F$15:F$69))</f>
        <v>-</v>
      </c>
      <c r="G52" s="435" t="str">
        <f>IF(SUMIF(Processwise_energy_distribution!$B$15:$B$68,$B52,Processwise_energy_distribution!G$15:G$69)=0,"-",SUMIF(Processwise_energy_distribution!$B$15:$B$68,$B52,Processwise_energy_distribution!G$15:G$69))</f>
        <v>-</v>
      </c>
      <c r="H52" s="436" t="str">
        <f>IF(SUMIF(Processwise_energy_distribution!$B$15:$B$68,$B52,Processwise_energy_distribution!H$15:H$69)=0,"-",SUMIF(Processwise_energy_distribution!$B$15:$B$68,$B52,Processwise_energy_distribution!H$15:H$69))</f>
        <v>-</v>
      </c>
      <c r="I52" s="432" t="str">
        <f>IFERROR(N52*'Energy &amp; GHG'!$X$18,"-")</f>
        <v>-</v>
      </c>
      <c r="J52" s="433" t="str">
        <f>IFERROR(N52*'Energy &amp; GHG'!$Y$18,"-")</f>
        <v>-</v>
      </c>
      <c r="K52" s="434" t="str">
        <f>IFERROR(N52*'Energy &amp; GHG'!$Z$18,"-")</f>
        <v>-</v>
      </c>
      <c r="L52" s="435" t="str">
        <f>IF(SUMIF(Processwise_energy_distribution!$B$15:$B$68,$B52,Processwise_energy_distribution!L$15:L$69)=0,"-",SUMIF(Processwise_energy_distribution!$B$15:$B$68,$B52,Processwise_energy_distribution!L$15:L$69))</f>
        <v>-</v>
      </c>
      <c r="M52" s="435" t="str">
        <f>IF(SUMIF(Processwise_energy_distribution!$B$15:$B$68,$B52,Processwise_energy_distribution!M$15:M$69)=0,"-",SUMIF(Processwise_energy_distribution!$B$15:$B$68,$B52,Processwise_energy_distribution!M$15:M$69))</f>
        <v>-</v>
      </c>
      <c r="N52" s="436" t="str">
        <f>IF(SUMIF(Processwise_energy_distribution!$B$15:$B$68,$B52,Processwise_energy_distribution!N$15:N$69)=0,"-",SUMIF(Processwise_energy_distribution!$B$15:$B$68,$B52,Processwise_energy_distribution!N$15:N$69))</f>
        <v>-</v>
      </c>
      <c r="O52" s="432" t="str">
        <f>IFERROR(T52*'Energy &amp; GHG'!$X$19,"-")</f>
        <v>-</v>
      </c>
      <c r="P52" s="433" t="str">
        <f>IFERROR(T52*'Energy &amp; GHG'!$Y$19,"-")</f>
        <v>-</v>
      </c>
      <c r="Q52" s="434" t="str">
        <f>IFERROR(T52*'Energy &amp; GHG'!$Z$19,"-")</f>
        <v>-</v>
      </c>
      <c r="R52" s="435" t="str">
        <f>IF(SUMIF(Processwise_energy_distribution!$B$15:$B$68,$B52,Processwise_energy_distribution!R$15:R$69)=0,"-",SUMIF(Processwise_energy_distribution!$B$15:$B$68,$B52,Processwise_energy_distribution!R$15:R$69))</f>
        <v>-</v>
      </c>
      <c r="S52" s="435" t="str">
        <f>IF(SUMIF(Processwise_energy_distribution!$B$15:$B$68,$B52,Processwise_energy_distribution!S$15:S$69)=0,"-",SUMIF(Processwise_energy_distribution!$B$15:$B$68,$B52,Processwise_energy_distribution!S$15:S$69))</f>
        <v>-</v>
      </c>
      <c r="T52" s="436" t="str">
        <f>IF(SUMIF(Processwise_energy_distribution!$B$15:$B$68,$B52,Processwise_energy_distribution!T$15:T$69)=0,"-",SUMIF(Processwise_energy_distribution!$B$15:$B$68,$B52,Processwise_energy_distribution!T$15:T$69))</f>
        <v>-</v>
      </c>
      <c r="U52" s="432" t="str">
        <f>IFERROR(Z52*'Energy &amp; GHG'!$X$20,"-")</f>
        <v>-</v>
      </c>
      <c r="V52" s="433" t="str">
        <f>IFERROR(Z52*'Energy &amp; GHG'!$Y$20,"-")</f>
        <v>-</v>
      </c>
      <c r="W52" s="434" t="str">
        <f>IFERROR(Z52*'Energy &amp; GHG'!$Z$20,"-")</f>
        <v>-</v>
      </c>
      <c r="X52" s="435" t="str">
        <f>IF(SUMIF(Processwise_energy_distribution!$B$15:$B$68,$B52,Processwise_energy_distribution!X$15:X$69)=0,"-",SUMIF(Processwise_energy_distribution!$B$15:$B$68,$B52,Processwise_energy_distribution!X$15:X$69))</f>
        <v>-</v>
      </c>
      <c r="Y52" s="435" t="str">
        <f>IF(SUMIF(Processwise_energy_distribution!$B$15:$B$68,$B52,Processwise_energy_distribution!Y$15:Y$69)=0,"-",SUMIF(Processwise_energy_distribution!$B$15:$B$68,$B52,Processwise_energy_distribution!Y$15:Y$69))</f>
        <v>-</v>
      </c>
      <c r="Z52" s="436" t="str">
        <f>IF(SUMIF(Processwise_energy_distribution!$B$15:$B$68,$B52,Processwise_energy_distribution!Z$15:Z$69)=0,"-",SUMIF(Processwise_energy_distribution!$B$15:$B$68,$B52,Processwise_energy_distribution!Z$15:Z$69))</f>
        <v>-</v>
      </c>
      <c r="AA52" s="432" t="str">
        <f>IFERROR(AF52*'Energy &amp; GHG'!$X$21,"-")</f>
        <v>-</v>
      </c>
      <c r="AB52" s="433" t="str">
        <f>IFERROR(AF52*'Energy &amp; GHG'!$Y$21,"-")</f>
        <v>-</v>
      </c>
      <c r="AC52" s="434" t="str">
        <f>IFERROR(AF52*'Energy &amp; GHG'!$Z$21,"-")</f>
        <v>-</v>
      </c>
      <c r="AD52" s="435" t="str">
        <f>IF(SUMIF(Processwise_energy_distribution!$B$15:$B$68,$B52,Processwise_energy_distribution!AD$15:AD$69)=0,"-",SUMIF(Processwise_energy_distribution!$B$15:$B$68,$B52,Processwise_energy_distribution!AD$15:AD$69))</f>
        <v>-</v>
      </c>
      <c r="AE52" s="435" t="str">
        <f>IF(SUMIF(Processwise_energy_distribution!$B$15:$B$68,$B52,Processwise_energy_distribution!AE$15:AE$69)=0,"-",SUMIF(Processwise_energy_distribution!$B$15:$B$68,$B52,Processwise_energy_distribution!AE$15:AE$69))</f>
        <v>-</v>
      </c>
      <c r="AF52" s="436" t="str">
        <f>IF(SUMIF(Processwise_energy_distribution!$B$15:$B$68,$B52,Processwise_energy_distribution!AF$15:AF$69)=0,"-",SUMIF(Processwise_energy_distribution!$B$15:$B$68,$B52,Processwise_energy_distribution!AF$15:AF$69))</f>
        <v>-</v>
      </c>
      <c r="AG52" s="432" t="str">
        <f>IFERROR(AL52*'Energy &amp; GHG'!$X$22,"-")</f>
        <v>-</v>
      </c>
      <c r="AH52" s="433" t="str">
        <f>IFERROR(AL52*'Energy &amp; GHG'!$Y$22,"-")</f>
        <v>-</v>
      </c>
      <c r="AI52" s="434" t="str">
        <f>IFERROR(AL52*'Energy &amp; GHG'!$Z$22,"-")</f>
        <v>-</v>
      </c>
      <c r="AJ52" s="435" t="str">
        <f>IF(SUMIF(Processwise_energy_distribution!$B$15:$B$68,$B52,Processwise_energy_distribution!AJ$15:AJ$69)=0,"-",SUMIF(Processwise_energy_distribution!$B$15:$B$68,$B52,Processwise_energy_distribution!AJ$15:AJ$69))</f>
        <v>-</v>
      </c>
      <c r="AK52" s="435" t="str">
        <f>IF(SUMIF(Processwise_energy_distribution!$B$15:$B$68,$B52,Processwise_energy_distribution!AK$15:AK$69)=0,"-",SUMIF(Processwise_energy_distribution!$B$15:$B$68,$B52,Processwise_energy_distribution!AK$15:AK$69))</f>
        <v>-</v>
      </c>
      <c r="AL52" s="436" t="str">
        <f>IF(SUMIF(Processwise_energy_distribution!$B$15:$B$68,$B52,Processwise_energy_distribution!AL$15:AL$69)=0,"-",SUMIF(Processwise_energy_distribution!$B$15:$B$68,$B52,Processwise_energy_distribution!AL$15:AL$69))</f>
        <v>-</v>
      </c>
      <c r="AM52" s="432" t="str">
        <f>IFERROR(AR52*'Energy &amp; GHG'!$X$23,"-")</f>
        <v>-</v>
      </c>
      <c r="AN52" s="433" t="str">
        <f>IFERROR(AR52*'Energy &amp; GHG'!$Y$23,"-")</f>
        <v>-</v>
      </c>
      <c r="AO52" s="434" t="str">
        <f>IFERROR(AR52*'Energy &amp; GHG'!$Z$23,"-")</f>
        <v>-</v>
      </c>
      <c r="AP52" s="435" t="str">
        <f>IF(SUMIF(Processwise_energy_distribution!$B$15:$B$68,$B52,Processwise_energy_distribution!AP$15:AP$69)=0,"-",SUMIF(Processwise_energy_distribution!$B$15:$B$68,$B52,Processwise_energy_distribution!AP$15:AP$69))</f>
        <v>-</v>
      </c>
      <c r="AQ52" s="435" t="str">
        <f>IF(SUMIF(Processwise_energy_distribution!$B$15:$B$68,$B52,Processwise_energy_distribution!AQ$15:AQ$69)=0,"-",SUMIF(Processwise_energy_distribution!$B$15:$B$68,$B52,Processwise_energy_distribution!AQ$15:AQ$69))</f>
        <v>-</v>
      </c>
      <c r="AR52" s="436" t="str">
        <f>IF(SUMIF(Processwise_energy_distribution!$B$15:$B$68,$B52,Processwise_energy_distribution!AR$15:AR$69)=0,"-",SUMIF(Processwise_energy_distribution!$B$15:$B$68,$B52,Processwise_energy_distribution!AR$15:AR$69))</f>
        <v>-</v>
      </c>
      <c r="AS52" s="432" t="str">
        <f>IFERROR(AX52*'Energy &amp; GHG'!$X$24,"-")</f>
        <v>-</v>
      </c>
      <c r="AT52" s="433" t="str">
        <f>IFERROR(AX52*'Energy &amp; GHG'!$Y$24,"-")</f>
        <v>-</v>
      </c>
      <c r="AU52" s="434" t="str">
        <f>IFERROR(AX52*'Energy &amp; GHG'!$Z$24,"-")</f>
        <v>-</v>
      </c>
      <c r="AV52" s="435" t="str">
        <f>IF(SUMIF(Processwise_energy_distribution!$B$15:$B$68,$B52,Processwise_energy_distribution!AV$15:AV$69)=0,"-",SUMIF(Processwise_energy_distribution!$B$15:$B$68,$B52,Processwise_energy_distribution!AV$15:AV$69))</f>
        <v>-</v>
      </c>
      <c r="AW52" s="435" t="str">
        <f>IF(SUMIF(Processwise_energy_distribution!$B$15:$B$68,$B52,Processwise_energy_distribution!AW$15:AW$69)=0,"-",SUMIF(Processwise_energy_distribution!$B$15:$B$68,$B52,Processwise_energy_distribution!AW$15:AW$69))</f>
        <v>-</v>
      </c>
      <c r="AX52" s="436" t="str">
        <f>IF(SUMIF(Processwise_energy_distribution!$B$15:$B$68,$B52,Processwise_energy_distribution!AX$15:AX$69)=0,"-",SUMIF(Processwise_energy_distribution!$B$15:$B$68,$B52,Processwise_energy_distribution!AX$15:AX$69))</f>
        <v>-</v>
      </c>
      <c r="AY52" s="432" t="str">
        <f>IFERROR(BD52*'Energy &amp; GHG'!$X$25,"-")</f>
        <v>-</v>
      </c>
      <c r="AZ52" s="433" t="str">
        <f>IFERROR(BD52*'Energy &amp; GHG'!$Y$25,"-")</f>
        <v>-</v>
      </c>
      <c r="BA52" s="434" t="str">
        <f>IFERROR(BD52*'Energy &amp; GHG'!$Z$25,"-")</f>
        <v>-</v>
      </c>
      <c r="BB52" s="435" t="str">
        <f>IF(SUMIF(Processwise_energy_distribution!$B$15:$B$68,$B52,Processwise_energy_distribution!BB$15:BB$69)=0,"-",SUMIF(Processwise_energy_distribution!$B$15:$B$68,$B52,Processwise_energy_distribution!BB$15:BB$69))</f>
        <v>-</v>
      </c>
      <c r="BC52" s="435" t="str">
        <f>IF(SUMIF(Processwise_energy_distribution!$B$15:$B$68,$B52,Processwise_energy_distribution!BC$15:BC$69)=0,"-",SUMIF(Processwise_energy_distribution!$B$15:$B$68,$B52,Processwise_energy_distribution!BC$15:BC$69))</f>
        <v>-</v>
      </c>
      <c r="BD52" s="436" t="str">
        <f>IF(SUMIF(Processwise_energy_distribution!$B$15:$B$68,$B52,Processwise_energy_distribution!BD$15:BD$69)=0,"-",SUMIF(Processwise_energy_distribution!$B$15:$B$68,$B52,Processwise_energy_distribution!BD$15:BD$69))</f>
        <v>-</v>
      </c>
      <c r="BE52" s="432" t="str">
        <f>IFERROR(BJ52*'Energy &amp; GHG'!$X$26,"-")</f>
        <v>-</v>
      </c>
      <c r="BF52" s="433" t="str">
        <f>IFERROR(BJ52*'Energy &amp; GHG'!$Y$26,"-")</f>
        <v>-</v>
      </c>
      <c r="BG52" s="434" t="str">
        <f>IFERROR(BJ52*'Energy &amp; GHG'!$Z$26,"-")</f>
        <v>-</v>
      </c>
      <c r="BH52" s="435" t="str">
        <f>IF(SUMIF(Processwise_energy_distribution!$B$15:$B$68,$B52,Processwise_energy_distribution!BH$15:BH$69)=0,"-",SUMIF(Processwise_energy_distribution!$B$15:$B$68,$B52,Processwise_energy_distribution!BH$15:BH$69))</f>
        <v>-</v>
      </c>
      <c r="BI52" s="435" t="str">
        <f>IF(SUMIF(Processwise_energy_distribution!$B$15:$B$68,$B52,Processwise_energy_distribution!BI$15:BI$69)=0,"-",SUMIF(Processwise_energy_distribution!$B$15:$B$68,$B52,Processwise_energy_distribution!BI$15:BI$69))</f>
        <v>-</v>
      </c>
      <c r="BJ52" s="436" t="str">
        <f>IF(SUMIF(Processwise_energy_distribution!$B$15:$B$68,$B52,Processwise_energy_distribution!BJ$15:BJ$69)=0,"-",SUMIF(Processwise_energy_distribution!$B$15:$B$68,$B52,Processwise_energy_distribution!BJ$15:BJ$69))</f>
        <v>-</v>
      </c>
      <c r="BK52" s="432" t="str">
        <f>IFERROR(BP52*'Energy &amp; GHG'!$X$27,"-")</f>
        <v>-</v>
      </c>
      <c r="BL52" s="433" t="str">
        <f>IFERROR(BP52*'Energy &amp; GHG'!$Y$27,"-")</f>
        <v>-</v>
      </c>
      <c r="BM52" s="434" t="str">
        <f>IFERROR(BP52*'Energy &amp; GHG'!$Z$27,"-")</f>
        <v>-</v>
      </c>
      <c r="BN52" s="435" t="str">
        <f>IF(SUMIF(Processwise_energy_distribution!$B$15:$B$68,$B52,Processwise_energy_distribution!BN$15:BN$69)=0,"-",SUMIF(Processwise_energy_distribution!$B$15:$B$68,$B52,Processwise_energy_distribution!BN$15:BN$69))</f>
        <v>-</v>
      </c>
      <c r="BO52" s="435" t="str">
        <f>IF(SUMIF(Processwise_energy_distribution!$B$15:$B$68,$B52,Processwise_energy_distribution!BO$15:BO$69)=0,"-",SUMIF(Processwise_energy_distribution!$B$15:$B$68,$B52,Processwise_energy_distribution!BO$15:BO$69))</f>
        <v>-</v>
      </c>
      <c r="BP52" s="436" t="str">
        <f>IF(SUMIF(Processwise_energy_distribution!$B$15:$B$68,$B52,Processwise_energy_distribution!BP$15:BP$69)=0,"-",SUMIF(Processwise_energy_distribution!$B$15:$B$68,$B52,Processwise_energy_distribution!BP$15:BP$69))</f>
        <v>-</v>
      </c>
      <c r="BQ52" s="432" t="str">
        <f>IFERROR(BV52*'Energy &amp; GHG'!$X$28,"-")</f>
        <v>-</v>
      </c>
      <c r="BR52" s="433" t="str">
        <f>IFERROR(BV52*'Energy &amp; GHG'!$Y$28,"-")</f>
        <v>-</v>
      </c>
      <c r="BS52" s="434" t="str">
        <f>IFERROR(BV52*'Energy &amp; GHG'!$Z$28,"-")</f>
        <v>-</v>
      </c>
      <c r="BT52" s="435" t="str">
        <f>IF(SUMIF(Processwise_energy_distribution!$B$15:$B$68,$B52,Processwise_energy_distribution!BT$15:BT$69)=0,"-",SUMIF(Processwise_energy_distribution!$B$15:$B$68,$B52,Processwise_energy_distribution!BT$15:BT$69))</f>
        <v>-</v>
      </c>
      <c r="BU52" s="435" t="str">
        <f>IF(SUMIF(Processwise_energy_distribution!$B$15:$B$68,$B52,Processwise_energy_distribution!BU$15:BU$69)=0,"-",SUMIF(Processwise_energy_distribution!$B$15:$B$68,$B52,Processwise_energy_distribution!BU$15:BU$69))</f>
        <v>-</v>
      </c>
      <c r="BV52" s="436" t="str">
        <f>IF(SUMIF(Processwise_energy_distribution!$B$15:$B$68,$B52,Processwise_energy_distribution!BV$15:BV$69)=0,"-",SUMIF(Processwise_energy_distribution!$B$15:$B$68,$B52,Processwise_energy_distribution!BV$15:BV$69))</f>
        <v>-</v>
      </c>
      <c r="BW52" s="438" t="str">
        <f t="shared" ref="BW52:CA52" si="42">IF(SUM(C52,I52,O52,U52,AA52,AG52,AM52,AS52,AY52,BE52,BK52,BQ52)=0,"-",SUM(C52,I52,O52,U52,AA52,AG52,AM52,AS52,AY52,BE52,BK52,BQ52))</f>
        <v>-</v>
      </c>
      <c r="BX52" s="433" t="str">
        <f t="shared" si="42"/>
        <v>-</v>
      </c>
      <c r="BY52" s="434" t="str">
        <f t="shared" si="42"/>
        <v>-</v>
      </c>
      <c r="BZ52" s="439" t="str">
        <f t="shared" si="42"/>
        <v>-</v>
      </c>
      <c r="CA52" s="440" t="str">
        <f t="shared" si="42"/>
        <v>-</v>
      </c>
      <c r="CB52" s="441" t="str">
        <f t="shared" si="1"/>
        <v>-</v>
      </c>
      <c r="CC52" s="442" t="str">
        <f t="shared" si="2"/>
        <v>-</v>
      </c>
      <c r="CD52" s="443" t="str">
        <f t="shared" si="3"/>
        <v>-</v>
      </c>
      <c r="CE52" s="444" t="str">
        <f t="shared" si="4"/>
        <v>-</v>
      </c>
      <c r="CF52" s="445" t="str">
        <f t="shared" si="5"/>
        <v>-</v>
      </c>
      <c r="CG52" s="412"/>
      <c r="CH52" s="412"/>
      <c r="CI52" s="412"/>
      <c r="CJ52" s="412"/>
      <c r="CK52" s="412"/>
    </row>
    <row r="53" spans="1:89" ht="15">
      <c r="A53" s="1066">
        <v>39</v>
      </c>
      <c r="B53" s="1071"/>
      <c r="C53" s="455" t="str">
        <f>IFERROR(H53*'Energy &amp; GHG'!$X$17,"-")</f>
        <v>-</v>
      </c>
      <c r="D53" s="451" t="str">
        <f>IFERROR(H53*'Energy &amp; GHG'!$Y$17,"-")</f>
        <v>-</v>
      </c>
      <c r="E53" s="452" t="str">
        <f>IFERROR(H53*'Energy &amp; GHG'!$Z$17,"-")</f>
        <v>-</v>
      </c>
      <c r="F53" s="453" t="str">
        <f>IF(SUMIF(Processwise_energy_distribution!$B$15:$B$68,$B53,Processwise_energy_distribution!F$15:F$69)=0,"-",SUMIF(Processwise_energy_distribution!$B$15:$B$68,$B53,Processwise_energy_distribution!F$15:F$69))</f>
        <v>-</v>
      </c>
      <c r="G53" s="453" t="str">
        <f>IF(SUMIF(Processwise_energy_distribution!$B$15:$B$68,$B53,Processwise_energy_distribution!G$15:G$69)=0,"-",SUMIF(Processwise_energy_distribution!$B$15:$B$68,$B53,Processwise_energy_distribution!G$15:G$69))</f>
        <v>-</v>
      </c>
      <c r="H53" s="454" t="str">
        <f>IF(SUMIF(Processwise_energy_distribution!$B$15:$B$68,$B53,Processwise_energy_distribution!H$15:H$69)=0,"-",SUMIF(Processwise_energy_distribution!$B$15:$B$68,$B53,Processwise_energy_distribution!H$15:H$69))</f>
        <v>-</v>
      </c>
      <c r="I53" s="455" t="str">
        <f>IFERROR(N53*'Energy &amp; GHG'!$X$18,"-")</f>
        <v>-</v>
      </c>
      <c r="J53" s="451" t="str">
        <f>IFERROR(N53*'Energy &amp; GHG'!$Y$18,"-")</f>
        <v>-</v>
      </c>
      <c r="K53" s="452" t="str">
        <f>IFERROR(N53*'Energy &amp; GHG'!$Z$18,"-")</f>
        <v>-</v>
      </c>
      <c r="L53" s="453" t="str">
        <f>IF(SUMIF(Processwise_energy_distribution!$B$15:$B$68,$B53,Processwise_energy_distribution!L$15:L$69)=0,"-",SUMIF(Processwise_energy_distribution!$B$15:$B$68,$B53,Processwise_energy_distribution!L$15:L$69))</f>
        <v>-</v>
      </c>
      <c r="M53" s="453" t="str">
        <f>IF(SUMIF(Processwise_energy_distribution!$B$15:$B$68,$B53,Processwise_energy_distribution!M$15:M$69)=0,"-",SUMIF(Processwise_energy_distribution!$B$15:$B$68,$B53,Processwise_energy_distribution!M$15:M$69))</f>
        <v>-</v>
      </c>
      <c r="N53" s="454" t="str">
        <f>IF(SUMIF(Processwise_energy_distribution!$B$15:$B$68,$B53,Processwise_energy_distribution!N$15:N$69)=0,"-",SUMIF(Processwise_energy_distribution!$B$15:$B$68,$B53,Processwise_energy_distribution!N$15:N$69))</f>
        <v>-</v>
      </c>
      <c r="O53" s="455" t="str">
        <f>IFERROR(T53*'Energy &amp; GHG'!$X$19,"-")</f>
        <v>-</v>
      </c>
      <c r="P53" s="451" t="str">
        <f>IFERROR(T53*'Energy &amp; GHG'!$Y$19,"-")</f>
        <v>-</v>
      </c>
      <c r="Q53" s="452" t="str">
        <f>IFERROR(T53*'Energy &amp; GHG'!$Z$19,"-")</f>
        <v>-</v>
      </c>
      <c r="R53" s="453" t="str">
        <f>IF(SUMIF(Processwise_energy_distribution!$B$15:$B$68,$B53,Processwise_energy_distribution!R$15:R$69)=0,"-",SUMIF(Processwise_energy_distribution!$B$15:$B$68,$B53,Processwise_energy_distribution!R$15:R$69))</f>
        <v>-</v>
      </c>
      <c r="S53" s="453" t="str">
        <f>IF(SUMIF(Processwise_energy_distribution!$B$15:$B$68,$B53,Processwise_energy_distribution!S$15:S$69)=0,"-",SUMIF(Processwise_energy_distribution!$B$15:$B$68,$B53,Processwise_energy_distribution!S$15:S$69))</f>
        <v>-</v>
      </c>
      <c r="T53" s="454" t="str">
        <f>IF(SUMIF(Processwise_energy_distribution!$B$15:$B$68,$B53,Processwise_energy_distribution!T$15:T$69)=0,"-",SUMIF(Processwise_energy_distribution!$B$15:$B$68,$B53,Processwise_energy_distribution!T$15:T$69))</f>
        <v>-</v>
      </c>
      <c r="U53" s="455" t="str">
        <f>IFERROR(Z53*'Energy &amp; GHG'!$X$20,"-")</f>
        <v>-</v>
      </c>
      <c r="V53" s="451" t="str">
        <f>IFERROR(Z53*'Energy &amp; GHG'!$Y$20,"-")</f>
        <v>-</v>
      </c>
      <c r="W53" s="452" t="str">
        <f>IFERROR(Z53*'Energy &amp; GHG'!$Z$20,"-")</f>
        <v>-</v>
      </c>
      <c r="X53" s="453" t="str">
        <f>IF(SUMIF(Processwise_energy_distribution!$B$15:$B$68,$B53,Processwise_energy_distribution!X$15:X$69)=0,"-",SUMIF(Processwise_energy_distribution!$B$15:$B$68,$B53,Processwise_energy_distribution!X$15:X$69))</f>
        <v>-</v>
      </c>
      <c r="Y53" s="453" t="str">
        <f>IF(SUMIF(Processwise_energy_distribution!$B$15:$B$68,$B53,Processwise_energy_distribution!Y$15:Y$69)=0,"-",SUMIF(Processwise_energy_distribution!$B$15:$B$68,$B53,Processwise_energy_distribution!Y$15:Y$69))</f>
        <v>-</v>
      </c>
      <c r="Z53" s="454" t="str">
        <f>IF(SUMIF(Processwise_energy_distribution!$B$15:$B$68,$B53,Processwise_energy_distribution!Z$15:Z$69)=0,"-",SUMIF(Processwise_energy_distribution!$B$15:$B$68,$B53,Processwise_energy_distribution!Z$15:Z$69))</f>
        <v>-</v>
      </c>
      <c r="AA53" s="455" t="str">
        <f>IFERROR(AF53*'Energy &amp; GHG'!$X$21,"-")</f>
        <v>-</v>
      </c>
      <c r="AB53" s="451" t="str">
        <f>IFERROR(AF53*'Energy &amp; GHG'!$Y$21,"-")</f>
        <v>-</v>
      </c>
      <c r="AC53" s="452" t="str">
        <f>IFERROR(AF53*'Energy &amp; GHG'!$Z$21,"-")</f>
        <v>-</v>
      </c>
      <c r="AD53" s="453" t="str">
        <f>IF(SUMIF(Processwise_energy_distribution!$B$15:$B$68,$B53,Processwise_energy_distribution!AD$15:AD$69)=0,"-",SUMIF(Processwise_energy_distribution!$B$15:$B$68,$B53,Processwise_energy_distribution!AD$15:AD$69))</f>
        <v>-</v>
      </c>
      <c r="AE53" s="453" t="str">
        <f>IF(SUMIF(Processwise_energy_distribution!$B$15:$B$68,$B53,Processwise_energy_distribution!AE$15:AE$69)=0,"-",SUMIF(Processwise_energy_distribution!$B$15:$B$68,$B53,Processwise_energy_distribution!AE$15:AE$69))</f>
        <v>-</v>
      </c>
      <c r="AF53" s="454" t="str">
        <f>IF(SUMIF(Processwise_energy_distribution!$B$15:$B$68,$B53,Processwise_energy_distribution!AF$15:AF$69)=0,"-",SUMIF(Processwise_energy_distribution!$B$15:$B$68,$B53,Processwise_energy_distribution!AF$15:AF$69))</f>
        <v>-</v>
      </c>
      <c r="AG53" s="455" t="str">
        <f>IFERROR(AL53*'Energy &amp; GHG'!$X$22,"-")</f>
        <v>-</v>
      </c>
      <c r="AH53" s="451" t="str">
        <f>IFERROR(AL53*'Energy &amp; GHG'!$Y$22,"-")</f>
        <v>-</v>
      </c>
      <c r="AI53" s="452" t="str">
        <f>IFERROR(AL53*'Energy &amp; GHG'!$Z$22,"-")</f>
        <v>-</v>
      </c>
      <c r="AJ53" s="453" t="str">
        <f>IF(SUMIF(Processwise_energy_distribution!$B$15:$B$68,$B53,Processwise_energy_distribution!AJ$15:AJ$69)=0,"-",SUMIF(Processwise_energy_distribution!$B$15:$B$68,$B53,Processwise_energy_distribution!AJ$15:AJ$69))</f>
        <v>-</v>
      </c>
      <c r="AK53" s="453" t="str">
        <f>IF(SUMIF(Processwise_energy_distribution!$B$15:$B$68,$B53,Processwise_energy_distribution!AK$15:AK$69)=0,"-",SUMIF(Processwise_energy_distribution!$B$15:$B$68,$B53,Processwise_energy_distribution!AK$15:AK$69))</f>
        <v>-</v>
      </c>
      <c r="AL53" s="454" t="str">
        <f>IF(SUMIF(Processwise_energy_distribution!$B$15:$B$68,$B53,Processwise_energy_distribution!AL$15:AL$69)=0,"-",SUMIF(Processwise_energy_distribution!$B$15:$B$68,$B53,Processwise_energy_distribution!AL$15:AL$69))</f>
        <v>-</v>
      </c>
      <c r="AM53" s="455" t="str">
        <f>IFERROR(AR53*'Energy &amp; GHG'!$X$23,"-")</f>
        <v>-</v>
      </c>
      <c r="AN53" s="451" t="str">
        <f>IFERROR(AR53*'Energy &amp; GHG'!$Y$23,"-")</f>
        <v>-</v>
      </c>
      <c r="AO53" s="452" t="str">
        <f>IFERROR(AR53*'Energy &amp; GHG'!$Z$23,"-")</f>
        <v>-</v>
      </c>
      <c r="AP53" s="453" t="str">
        <f>IF(SUMIF(Processwise_energy_distribution!$B$15:$B$68,$B53,Processwise_energy_distribution!AP$15:AP$69)=0,"-",SUMIF(Processwise_energy_distribution!$B$15:$B$68,$B53,Processwise_energy_distribution!AP$15:AP$69))</f>
        <v>-</v>
      </c>
      <c r="AQ53" s="453" t="str">
        <f>IF(SUMIF(Processwise_energy_distribution!$B$15:$B$68,$B53,Processwise_energy_distribution!AQ$15:AQ$69)=0,"-",SUMIF(Processwise_energy_distribution!$B$15:$B$68,$B53,Processwise_energy_distribution!AQ$15:AQ$69))</f>
        <v>-</v>
      </c>
      <c r="AR53" s="454" t="str">
        <f>IF(SUMIF(Processwise_energy_distribution!$B$15:$B$68,$B53,Processwise_energy_distribution!AR$15:AR$69)=0,"-",SUMIF(Processwise_energy_distribution!$B$15:$B$68,$B53,Processwise_energy_distribution!AR$15:AR$69))</f>
        <v>-</v>
      </c>
      <c r="AS53" s="455" t="str">
        <f>IFERROR(AX53*'Energy &amp; GHG'!$X$24,"-")</f>
        <v>-</v>
      </c>
      <c r="AT53" s="451" t="str">
        <f>IFERROR(AX53*'Energy &amp; GHG'!$Y$24,"-")</f>
        <v>-</v>
      </c>
      <c r="AU53" s="452" t="str">
        <f>IFERROR(AX53*'Energy &amp; GHG'!$Z$24,"-")</f>
        <v>-</v>
      </c>
      <c r="AV53" s="453" t="str">
        <f>IF(SUMIF(Processwise_energy_distribution!$B$15:$B$68,$B53,Processwise_energy_distribution!AV$15:AV$69)=0,"-",SUMIF(Processwise_energy_distribution!$B$15:$B$68,$B53,Processwise_energy_distribution!AV$15:AV$69))</f>
        <v>-</v>
      </c>
      <c r="AW53" s="453" t="str">
        <f>IF(SUMIF(Processwise_energy_distribution!$B$15:$B$68,$B53,Processwise_energy_distribution!AW$15:AW$69)=0,"-",SUMIF(Processwise_energy_distribution!$B$15:$B$68,$B53,Processwise_energy_distribution!AW$15:AW$69))</f>
        <v>-</v>
      </c>
      <c r="AX53" s="454" t="str">
        <f>IF(SUMIF(Processwise_energy_distribution!$B$15:$B$68,$B53,Processwise_energy_distribution!AX$15:AX$69)=0,"-",SUMIF(Processwise_energy_distribution!$B$15:$B$68,$B53,Processwise_energy_distribution!AX$15:AX$69))</f>
        <v>-</v>
      </c>
      <c r="AY53" s="455" t="str">
        <f>IFERROR(BD53*'Energy &amp; GHG'!$X$25,"-")</f>
        <v>-</v>
      </c>
      <c r="AZ53" s="451" t="str">
        <f>IFERROR(BD53*'Energy &amp; GHG'!$Y$25,"-")</f>
        <v>-</v>
      </c>
      <c r="BA53" s="452" t="str">
        <f>IFERROR(BD53*'Energy &amp; GHG'!$Z$25,"-")</f>
        <v>-</v>
      </c>
      <c r="BB53" s="453" t="str">
        <f>IF(SUMIF(Processwise_energy_distribution!$B$15:$B$68,$B53,Processwise_energy_distribution!BB$15:BB$69)=0,"-",SUMIF(Processwise_energy_distribution!$B$15:$B$68,$B53,Processwise_energy_distribution!BB$15:BB$69))</f>
        <v>-</v>
      </c>
      <c r="BC53" s="453" t="str">
        <f>IF(SUMIF(Processwise_energy_distribution!$B$15:$B$68,$B53,Processwise_energy_distribution!BC$15:BC$69)=0,"-",SUMIF(Processwise_energy_distribution!$B$15:$B$68,$B53,Processwise_energy_distribution!BC$15:BC$69))</f>
        <v>-</v>
      </c>
      <c r="BD53" s="454" t="str">
        <f>IF(SUMIF(Processwise_energy_distribution!$B$15:$B$68,$B53,Processwise_energy_distribution!BD$15:BD$69)=0,"-",SUMIF(Processwise_energy_distribution!$B$15:$B$68,$B53,Processwise_energy_distribution!BD$15:BD$69))</f>
        <v>-</v>
      </c>
      <c r="BE53" s="455" t="str">
        <f>IFERROR(BJ53*'Energy &amp; GHG'!$X$26,"-")</f>
        <v>-</v>
      </c>
      <c r="BF53" s="451" t="str">
        <f>IFERROR(BJ53*'Energy &amp; GHG'!$Y$26,"-")</f>
        <v>-</v>
      </c>
      <c r="BG53" s="452" t="str">
        <f>IFERROR(BJ53*'Energy &amp; GHG'!$Z$26,"-")</f>
        <v>-</v>
      </c>
      <c r="BH53" s="453" t="str">
        <f>IF(SUMIF(Processwise_energy_distribution!$B$15:$B$68,$B53,Processwise_energy_distribution!BH$15:BH$69)=0,"-",SUMIF(Processwise_energy_distribution!$B$15:$B$68,$B53,Processwise_energy_distribution!BH$15:BH$69))</f>
        <v>-</v>
      </c>
      <c r="BI53" s="453" t="str">
        <f>IF(SUMIF(Processwise_energy_distribution!$B$15:$B$68,$B53,Processwise_energy_distribution!BI$15:BI$69)=0,"-",SUMIF(Processwise_energy_distribution!$B$15:$B$68,$B53,Processwise_energy_distribution!BI$15:BI$69))</f>
        <v>-</v>
      </c>
      <c r="BJ53" s="454" t="str">
        <f>IF(SUMIF(Processwise_energy_distribution!$B$15:$B$68,$B53,Processwise_energy_distribution!BJ$15:BJ$69)=0,"-",SUMIF(Processwise_energy_distribution!$B$15:$B$68,$B53,Processwise_energy_distribution!BJ$15:BJ$69))</f>
        <v>-</v>
      </c>
      <c r="BK53" s="455" t="str">
        <f>IFERROR(BP53*'Energy &amp; GHG'!$X$27,"-")</f>
        <v>-</v>
      </c>
      <c r="BL53" s="451" t="str">
        <f>IFERROR(BP53*'Energy &amp; GHG'!$Y$27,"-")</f>
        <v>-</v>
      </c>
      <c r="BM53" s="452" t="str">
        <f>IFERROR(BP53*'Energy &amp; GHG'!$Z$27,"-")</f>
        <v>-</v>
      </c>
      <c r="BN53" s="453" t="str">
        <f>IF(SUMIF(Processwise_energy_distribution!$B$15:$B$68,$B53,Processwise_energy_distribution!BN$15:BN$69)=0,"-",SUMIF(Processwise_energy_distribution!$B$15:$B$68,$B53,Processwise_energy_distribution!BN$15:BN$69))</f>
        <v>-</v>
      </c>
      <c r="BO53" s="453" t="str">
        <f>IF(SUMIF(Processwise_energy_distribution!$B$15:$B$68,$B53,Processwise_energy_distribution!BO$15:BO$69)=0,"-",SUMIF(Processwise_energy_distribution!$B$15:$B$68,$B53,Processwise_energy_distribution!BO$15:BO$69))</f>
        <v>-</v>
      </c>
      <c r="BP53" s="454" t="str">
        <f>IF(SUMIF(Processwise_energy_distribution!$B$15:$B$68,$B53,Processwise_energy_distribution!BP$15:BP$69)=0,"-",SUMIF(Processwise_energy_distribution!$B$15:$B$68,$B53,Processwise_energy_distribution!BP$15:BP$69))</f>
        <v>-</v>
      </c>
      <c r="BQ53" s="455" t="str">
        <f>IFERROR(BV53*'Energy &amp; GHG'!$X$28,"-")</f>
        <v>-</v>
      </c>
      <c r="BR53" s="451" t="str">
        <f>IFERROR(BV53*'Energy &amp; GHG'!$Y$28,"-")</f>
        <v>-</v>
      </c>
      <c r="BS53" s="452" t="str">
        <f>IFERROR(BV53*'Energy &amp; GHG'!$Z$28,"-")</f>
        <v>-</v>
      </c>
      <c r="BT53" s="453" t="str">
        <f>IF(SUMIF(Processwise_energy_distribution!$B$15:$B$68,$B53,Processwise_energy_distribution!BT$15:BT$69)=0,"-",SUMIF(Processwise_energy_distribution!$B$15:$B$68,$B53,Processwise_energy_distribution!BT$15:BT$69))</f>
        <v>-</v>
      </c>
      <c r="BU53" s="453" t="str">
        <f>IF(SUMIF(Processwise_energy_distribution!$B$15:$B$68,$B53,Processwise_energy_distribution!BU$15:BU$69)=0,"-",SUMIF(Processwise_energy_distribution!$B$15:$B$68,$B53,Processwise_energy_distribution!BU$15:BU$69))</f>
        <v>-</v>
      </c>
      <c r="BV53" s="454" t="str">
        <f>IF(SUMIF(Processwise_energy_distribution!$B$15:$B$68,$B53,Processwise_energy_distribution!BV$15:BV$69)=0,"-",SUMIF(Processwise_energy_distribution!$B$15:$B$68,$B53,Processwise_energy_distribution!BV$15:BV$69))</f>
        <v>-</v>
      </c>
      <c r="BW53" s="438" t="str">
        <f t="shared" ref="BW53:CA53" si="43">IF(SUM(C53,I53,O53,U53,AA53,AG53,AM53,AS53,AY53,BE53,BK53,BQ53)=0,"-",SUM(C53,I53,O53,U53,AA53,AG53,AM53,AS53,AY53,BE53,BK53,BQ53))</f>
        <v>-</v>
      </c>
      <c r="BX53" s="433" t="str">
        <f t="shared" si="43"/>
        <v>-</v>
      </c>
      <c r="BY53" s="434" t="str">
        <f t="shared" si="43"/>
        <v>-</v>
      </c>
      <c r="BZ53" s="439" t="str">
        <f t="shared" si="43"/>
        <v>-</v>
      </c>
      <c r="CA53" s="440" t="str">
        <f t="shared" si="43"/>
        <v>-</v>
      </c>
      <c r="CB53" s="441" t="str">
        <f t="shared" si="1"/>
        <v>-</v>
      </c>
      <c r="CC53" s="442" t="str">
        <f t="shared" si="2"/>
        <v>-</v>
      </c>
      <c r="CD53" s="443" t="str">
        <f t="shared" si="3"/>
        <v>-</v>
      </c>
      <c r="CE53" s="444" t="str">
        <f t="shared" si="4"/>
        <v>-</v>
      </c>
      <c r="CF53" s="445" t="str">
        <f t="shared" si="5"/>
        <v>-</v>
      </c>
      <c r="CG53" s="412"/>
      <c r="CH53" s="412"/>
      <c r="CI53" s="412"/>
      <c r="CJ53" s="412"/>
      <c r="CK53" s="412"/>
    </row>
    <row r="54" spans="1:89" ht="18">
      <c r="A54" s="1595" t="s">
        <v>33</v>
      </c>
      <c r="B54" s="1513"/>
      <c r="C54" s="457">
        <f t="shared" ref="C54:CF54" si="44">IF(SUM(C15:C53)=0,"-",SUM(C15:C53))</f>
        <v>448.47403824351903</v>
      </c>
      <c r="D54" s="458">
        <f t="shared" si="44"/>
        <v>83501.594739626613</v>
      </c>
      <c r="E54" s="459">
        <f t="shared" si="44"/>
        <v>817.93122212984667</v>
      </c>
      <c r="F54" s="460">
        <f t="shared" si="44"/>
        <v>445500</v>
      </c>
      <c r="G54" s="460" t="str">
        <f t="shared" si="44"/>
        <v>-</v>
      </c>
      <c r="H54" s="462">
        <f t="shared" si="44"/>
        <v>84768</v>
      </c>
      <c r="I54" s="457">
        <f t="shared" si="44"/>
        <v>3275.4365628739702</v>
      </c>
      <c r="J54" s="458">
        <f t="shared" si="44"/>
        <v>93008.750733275447</v>
      </c>
      <c r="K54" s="459">
        <f t="shared" si="44"/>
        <v>652.8127038505761</v>
      </c>
      <c r="L54" s="460">
        <f t="shared" si="44"/>
        <v>382200.5</v>
      </c>
      <c r="M54" s="460" t="str">
        <f t="shared" si="44"/>
        <v>-</v>
      </c>
      <c r="N54" s="462">
        <f t="shared" si="44"/>
        <v>96937</v>
      </c>
      <c r="O54" s="457">
        <f t="shared" si="44"/>
        <v>486.28191881918821</v>
      </c>
      <c r="P54" s="458">
        <f t="shared" si="44"/>
        <v>73257.186715867167</v>
      </c>
      <c r="Q54" s="459">
        <f t="shared" si="44"/>
        <v>360.53136531365311</v>
      </c>
      <c r="R54" s="460">
        <f t="shared" si="44"/>
        <v>267750</v>
      </c>
      <c r="S54" s="460" t="str">
        <f t="shared" si="44"/>
        <v>-</v>
      </c>
      <c r="T54" s="462">
        <f t="shared" si="44"/>
        <v>74104</v>
      </c>
      <c r="U54" s="457">
        <f t="shared" si="44"/>
        <v>6766.1331063474108</v>
      </c>
      <c r="V54" s="458">
        <f t="shared" si="44"/>
        <v>68827.259882491766</v>
      </c>
      <c r="W54" s="459">
        <f t="shared" si="44"/>
        <v>595.60701116082407</v>
      </c>
      <c r="X54" s="460">
        <f t="shared" si="44"/>
        <v>235692.5</v>
      </c>
      <c r="Y54" s="460" t="str">
        <f t="shared" si="44"/>
        <v>-</v>
      </c>
      <c r="Z54" s="462">
        <f t="shared" si="44"/>
        <v>76189</v>
      </c>
      <c r="AA54" s="457">
        <f t="shared" si="44"/>
        <v>7152.2928880206173</v>
      </c>
      <c r="AB54" s="458">
        <f t="shared" si="44"/>
        <v>93474.007718846115</v>
      </c>
      <c r="AC54" s="459">
        <f t="shared" si="44"/>
        <v>1692.6993931332615</v>
      </c>
      <c r="AD54" s="460">
        <f t="shared" si="44"/>
        <v>298230</v>
      </c>
      <c r="AE54" s="460" t="str">
        <f t="shared" si="44"/>
        <v>-</v>
      </c>
      <c r="AF54" s="462">
        <f t="shared" si="44"/>
        <v>102319</v>
      </c>
      <c r="AG54" s="457">
        <f t="shared" si="44"/>
        <v>5430.0590602284528</v>
      </c>
      <c r="AH54" s="458">
        <f t="shared" si="44"/>
        <v>89796.696521287653</v>
      </c>
      <c r="AI54" s="459">
        <f t="shared" si="44"/>
        <v>2438.2444184839046</v>
      </c>
      <c r="AJ54" s="460">
        <f t="shared" si="44"/>
        <v>245250</v>
      </c>
      <c r="AK54" s="460" t="str">
        <f t="shared" si="44"/>
        <v>-</v>
      </c>
      <c r="AL54" s="462">
        <f t="shared" si="44"/>
        <v>97665</v>
      </c>
      <c r="AM54" s="457">
        <f t="shared" si="44"/>
        <v>8865.2085383883186</v>
      </c>
      <c r="AN54" s="458">
        <f t="shared" si="44"/>
        <v>91309.208700407064</v>
      </c>
      <c r="AO54" s="459">
        <f t="shared" si="44"/>
        <v>1895.5827612046091</v>
      </c>
      <c r="AP54" s="460">
        <f t="shared" si="44"/>
        <v>317567.5</v>
      </c>
      <c r="AQ54" s="460" t="str">
        <f t="shared" si="44"/>
        <v>-</v>
      </c>
      <c r="AR54" s="462">
        <f t="shared" si="44"/>
        <v>102070</v>
      </c>
      <c r="AS54" s="457">
        <f t="shared" si="44"/>
        <v>2222.4501503759402</v>
      </c>
      <c r="AT54" s="458">
        <f t="shared" si="44"/>
        <v>92854.860626566398</v>
      </c>
      <c r="AU54" s="459">
        <f t="shared" si="44"/>
        <v>3478.6892230576436</v>
      </c>
      <c r="AV54" s="460">
        <f t="shared" si="44"/>
        <v>374565</v>
      </c>
      <c r="AW54" s="460" t="str">
        <f t="shared" si="44"/>
        <v>-</v>
      </c>
      <c r="AX54" s="462">
        <f t="shared" si="44"/>
        <v>98556</v>
      </c>
      <c r="AY54" s="457" t="str">
        <f t="shared" si="44"/>
        <v>-</v>
      </c>
      <c r="AZ54" s="458" t="str">
        <f t="shared" si="44"/>
        <v>-</v>
      </c>
      <c r="BA54" s="459" t="str">
        <f t="shared" si="44"/>
        <v>-</v>
      </c>
      <c r="BB54" s="460" t="str">
        <f t="shared" si="44"/>
        <v>-</v>
      </c>
      <c r="BC54" s="460" t="str">
        <f t="shared" si="44"/>
        <v>-</v>
      </c>
      <c r="BD54" s="462" t="str">
        <f t="shared" si="44"/>
        <v>-</v>
      </c>
      <c r="BE54" s="457" t="str">
        <f t="shared" si="44"/>
        <v>-</v>
      </c>
      <c r="BF54" s="458" t="str">
        <f t="shared" si="44"/>
        <v>-</v>
      </c>
      <c r="BG54" s="459" t="str">
        <f t="shared" si="44"/>
        <v>-</v>
      </c>
      <c r="BH54" s="460" t="str">
        <f t="shared" si="44"/>
        <v>-</v>
      </c>
      <c r="BI54" s="460" t="str">
        <f t="shared" si="44"/>
        <v>-</v>
      </c>
      <c r="BJ54" s="462" t="str">
        <f t="shared" si="44"/>
        <v>-</v>
      </c>
      <c r="BK54" s="457" t="str">
        <f t="shared" si="44"/>
        <v>-</v>
      </c>
      <c r="BL54" s="458" t="str">
        <f t="shared" si="44"/>
        <v>-</v>
      </c>
      <c r="BM54" s="459" t="str">
        <f t="shared" si="44"/>
        <v>-</v>
      </c>
      <c r="BN54" s="460" t="str">
        <f t="shared" si="44"/>
        <v>-</v>
      </c>
      <c r="BO54" s="460" t="str">
        <f t="shared" si="44"/>
        <v>-</v>
      </c>
      <c r="BP54" s="462" t="str">
        <f t="shared" si="44"/>
        <v>-</v>
      </c>
      <c r="BQ54" s="457" t="str">
        <f t="shared" si="44"/>
        <v>-</v>
      </c>
      <c r="BR54" s="458" t="str">
        <f t="shared" si="44"/>
        <v>-</v>
      </c>
      <c r="BS54" s="459" t="str">
        <f t="shared" si="44"/>
        <v>-</v>
      </c>
      <c r="BT54" s="460" t="str">
        <f t="shared" si="44"/>
        <v>-</v>
      </c>
      <c r="BU54" s="460" t="str">
        <f t="shared" si="44"/>
        <v>-</v>
      </c>
      <c r="BV54" s="462" t="str">
        <f t="shared" si="44"/>
        <v>-</v>
      </c>
      <c r="BW54" s="464">
        <f t="shared" si="44"/>
        <v>34646.336263297424</v>
      </c>
      <c r="BX54" s="465">
        <f t="shared" si="44"/>
        <v>686029.56563836825</v>
      </c>
      <c r="BY54" s="465">
        <f t="shared" si="44"/>
        <v>11932.09809833432</v>
      </c>
      <c r="BZ54" s="465">
        <f t="shared" si="44"/>
        <v>2566755.5</v>
      </c>
      <c r="CA54" s="466" t="str">
        <f t="shared" si="44"/>
        <v>-</v>
      </c>
      <c r="CB54" s="467">
        <f t="shared" si="44"/>
        <v>0.99999999999999989</v>
      </c>
      <c r="CC54" s="468">
        <f t="shared" si="44"/>
        <v>1</v>
      </c>
      <c r="CD54" s="468">
        <f t="shared" si="44"/>
        <v>0.99999999999999989</v>
      </c>
      <c r="CE54" s="468">
        <f t="shared" si="44"/>
        <v>1</v>
      </c>
      <c r="CF54" s="469" t="str">
        <f t="shared" si="44"/>
        <v>-</v>
      </c>
      <c r="CG54" s="470"/>
      <c r="CH54" s="470"/>
      <c r="CI54" s="470"/>
      <c r="CJ54" s="470"/>
      <c r="CK54" s="470"/>
    </row>
    <row r="55" spans="1:89">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row>
    <row r="56" spans="1:89">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row>
    <row r="57" spans="1:89">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row>
    <row r="58" spans="1:89">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row>
    <row r="59" spans="1:89">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row>
    <row r="60" spans="1:89">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row>
    <row r="61" spans="1:89">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row>
    <row r="62" spans="1:89">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row>
    <row r="63" spans="1:89">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row>
    <row r="64" spans="1:89">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row>
    <row r="65" spans="1:89">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row>
    <row r="66" spans="1:89">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row>
    <row r="67" spans="1:89">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row>
    <row r="68" spans="1:89">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row>
    <row r="69" spans="1:89">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row>
    <row r="70" spans="1:89">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row>
    <row r="71" spans="1:89">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row>
    <row r="72" spans="1:89">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row>
    <row r="73" spans="1:89">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row>
    <row r="74" spans="1:89">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row>
    <row r="75" spans="1:89">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row>
    <row r="76" spans="1:89">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row>
    <row r="77" spans="1:89">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row>
    <row r="78" spans="1:89">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row>
    <row r="79" spans="1:89">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row>
    <row r="80" spans="1:89">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row>
    <row r="81" spans="1:89">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row>
    <row r="82" spans="1:89">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row>
    <row r="83" spans="1:89">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row>
    <row r="84" spans="1:89">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row>
    <row r="85" spans="1:89">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row>
    <row r="86" spans="1:89">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row>
    <row r="87" spans="1:89">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row>
    <row r="88" spans="1:89">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row>
    <row r="89" spans="1:89">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row>
    <row r="90" spans="1:89">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row>
    <row r="91" spans="1:89">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row>
    <row r="92" spans="1:89">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row>
    <row r="93" spans="1:89">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row>
    <row r="94" spans="1:89">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row>
    <row r="95" spans="1:89">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row>
    <row r="96" spans="1:89">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row>
    <row r="97" spans="1:89">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row>
    <row r="98" spans="1:89">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row>
    <row r="99" spans="1:89">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row>
    <row r="100" spans="1:89">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row>
    <row r="101" spans="1:89">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row>
    <row r="102" spans="1:89">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row>
    <row r="103" spans="1:89">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row>
    <row r="104" spans="1:89">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row>
    <row r="105" spans="1:89">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row>
    <row r="106" spans="1:89">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row>
    <row r="107" spans="1:89">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row>
    <row r="108" spans="1:89">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row>
    <row r="109" spans="1:89">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row>
    <row r="110" spans="1:89">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row>
    <row r="111" spans="1:89">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row>
    <row r="112" spans="1:89">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row>
    <row r="113" spans="1:89">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row>
    <row r="114" spans="1:89">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row>
    <row r="115" spans="1:89">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row>
    <row r="116" spans="1:89">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row>
    <row r="117" spans="1:89">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row>
    <row r="118" spans="1:89">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row>
    <row r="119" spans="1:89">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row>
    <row r="120" spans="1:89">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row>
    <row r="121" spans="1:89">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row>
    <row r="122" spans="1:89">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row>
    <row r="123" spans="1:89">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row>
    <row r="124" spans="1:89">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row>
    <row r="125" spans="1:89">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row>
    <row r="126" spans="1:89">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row>
    <row r="127" spans="1:89">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row>
    <row r="128" spans="1:89">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row>
    <row r="129" spans="1:89">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row>
    <row r="130" spans="1:89">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row>
    <row r="131" spans="1:89">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row>
    <row r="132" spans="1:89">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row>
    <row r="133" spans="1:89">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row>
    <row r="134" spans="1:89">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row>
    <row r="135" spans="1:89">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row>
    <row r="136" spans="1:89">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row>
    <row r="137" spans="1:89">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row>
    <row r="138" spans="1:89">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row>
    <row r="139" spans="1:89">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row>
    <row r="140" spans="1:89">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row>
    <row r="141" spans="1:89">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row>
    <row r="142" spans="1:89">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row>
    <row r="143" spans="1:89">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row>
    <row r="144" spans="1:89">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row>
    <row r="145" spans="1:89">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row>
    <row r="146" spans="1:89">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row>
    <row r="147" spans="1:89">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row>
    <row r="148" spans="1:89">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row>
    <row r="149" spans="1:89">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row>
    <row r="150" spans="1:89">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row>
    <row r="151" spans="1:89">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row>
    <row r="152" spans="1:89">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row>
    <row r="153" spans="1:89">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row>
    <row r="154" spans="1:89">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row>
    <row r="155" spans="1:89">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row>
    <row r="156" spans="1:89">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row>
    <row r="157" spans="1:89">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row>
    <row r="158" spans="1:89">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row>
    <row r="159" spans="1:89">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row>
    <row r="160" spans="1:89">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row>
    <row r="161" spans="1:89">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row>
    <row r="162" spans="1:89">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row>
    <row r="163" spans="1:89">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row>
    <row r="164" spans="1:89">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row>
    <row r="165" spans="1:89">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row>
    <row r="166" spans="1:89">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row>
    <row r="167" spans="1:89">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row>
    <row r="168" spans="1:89">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row>
    <row r="169" spans="1:89">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row>
    <row r="170" spans="1:89">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row>
    <row r="171" spans="1:89">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row>
    <row r="172" spans="1:89">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row>
    <row r="173" spans="1:89">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row>
    <row r="174" spans="1:89">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row>
    <row r="175" spans="1:89">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row>
    <row r="176" spans="1:89">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row>
    <row r="177" spans="1:89">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row>
    <row r="178" spans="1:89">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row>
    <row r="179" spans="1:89">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row>
    <row r="180" spans="1:89">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row>
    <row r="181" spans="1:89">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row>
    <row r="182" spans="1:89">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row>
    <row r="183" spans="1:89">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row>
    <row r="184" spans="1:89">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row>
    <row r="185" spans="1:89">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row>
    <row r="186" spans="1:89">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row>
    <row r="187" spans="1:89">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row>
    <row r="188" spans="1:89">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row>
    <row r="189" spans="1:89">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row>
    <row r="190" spans="1:89">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row>
    <row r="191" spans="1:89">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row>
    <row r="192" spans="1:89">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row>
    <row r="193" spans="1:89">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row>
    <row r="194" spans="1:89">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row>
    <row r="195" spans="1:89">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row>
    <row r="196" spans="1:89">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row>
    <row r="197" spans="1:89">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row>
    <row r="198" spans="1:89">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row>
    <row r="199" spans="1:89">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row>
    <row r="200" spans="1:89">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row>
    <row r="201" spans="1:89">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row>
    <row r="202" spans="1:89">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row>
    <row r="203" spans="1:89">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row>
    <row r="204" spans="1:89">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row>
    <row r="205" spans="1:89">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row>
    <row r="206" spans="1:89">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row>
    <row r="207" spans="1:89">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row>
    <row r="208" spans="1:89">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row>
    <row r="209" spans="1:89">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row>
    <row r="210" spans="1:89">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row>
    <row r="211" spans="1:89">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row>
    <row r="212" spans="1:89">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row>
    <row r="213" spans="1:89">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row>
    <row r="214" spans="1:89">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row>
    <row r="215" spans="1:89">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row>
    <row r="216" spans="1:89">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row>
    <row r="217" spans="1:89">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row>
    <row r="218" spans="1:89">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row>
    <row r="219" spans="1:89">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row>
    <row r="220" spans="1:89">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row>
    <row r="221" spans="1:89">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row>
    <row r="222" spans="1:89">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row>
    <row r="223" spans="1:89">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row>
    <row r="224" spans="1:89">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row>
    <row r="225" spans="1:89">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row>
    <row r="226" spans="1:89">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row>
    <row r="227" spans="1:89">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row>
    <row r="228" spans="1:89">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row>
    <row r="229" spans="1:89">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row>
    <row r="230" spans="1:89">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row>
    <row r="231" spans="1:89">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row>
    <row r="232" spans="1:89">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row>
    <row r="233" spans="1:89">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row>
    <row r="234" spans="1:89">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row>
    <row r="235" spans="1:89">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row>
    <row r="236" spans="1:89">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row>
    <row r="237" spans="1:89">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row>
    <row r="238" spans="1:89">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row>
    <row r="239" spans="1:89">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row>
    <row r="240" spans="1:89">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row>
    <row r="241" spans="1:89">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row>
    <row r="242" spans="1:89">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row>
    <row r="243" spans="1:89">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row>
    <row r="244" spans="1:89">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row>
    <row r="245" spans="1:89">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row>
    <row r="246" spans="1:89">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row>
    <row r="247" spans="1:89">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row>
    <row r="248" spans="1:89">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row>
    <row r="249" spans="1:89">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row>
    <row r="250" spans="1:89">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row>
    <row r="251" spans="1:89">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row>
    <row r="252" spans="1:89">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row>
    <row r="253" spans="1:89">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row>
    <row r="254" spans="1:89">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row>
    <row r="255" spans="1:89">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row>
    <row r="256" spans="1:89">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row>
    <row r="257" spans="1:89">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row>
    <row r="258" spans="1:89">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row>
    <row r="259" spans="1:89">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row>
    <row r="260" spans="1:89">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row>
    <row r="261" spans="1:89">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row>
    <row r="262" spans="1:89">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row>
    <row r="263" spans="1:89">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row>
    <row r="264" spans="1:89">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row>
    <row r="265" spans="1:89">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row>
    <row r="266" spans="1:89">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row>
    <row r="267" spans="1:89">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row>
    <row r="268" spans="1:89">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row>
    <row r="269" spans="1:89">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row>
    <row r="270" spans="1:89">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row>
    <row r="271" spans="1:89">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row>
    <row r="272" spans="1:89">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row>
    <row r="273" spans="1:89">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row>
    <row r="274" spans="1:89">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row>
    <row r="275" spans="1:89">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row>
    <row r="276" spans="1:89">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row>
    <row r="277" spans="1:89">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row>
    <row r="278" spans="1:89">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row>
    <row r="279" spans="1:89">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c r="CI279" s="127"/>
      <c r="CJ279" s="127"/>
      <c r="CK279" s="127"/>
    </row>
    <row r="280" spans="1:89">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row>
    <row r="281" spans="1:89">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row>
    <row r="282" spans="1:89">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row>
    <row r="283" spans="1:89">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c r="CI283" s="127"/>
      <c r="CJ283" s="127"/>
      <c r="CK283" s="127"/>
    </row>
    <row r="284" spans="1:89">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row>
    <row r="285" spans="1:89">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c r="CI285" s="127"/>
      <c r="CJ285" s="127"/>
      <c r="CK285" s="127"/>
    </row>
    <row r="286" spans="1:89">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row>
    <row r="287" spans="1:89">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c r="CI287" s="127"/>
      <c r="CJ287" s="127"/>
      <c r="CK287" s="127"/>
    </row>
    <row r="288" spans="1:89">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row>
    <row r="289" spans="1:89">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c r="CG289" s="127"/>
      <c r="CH289" s="127"/>
      <c r="CI289" s="127"/>
      <c r="CJ289" s="127"/>
      <c r="CK289" s="127"/>
    </row>
    <row r="290" spans="1:89">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c r="CI290" s="127"/>
      <c r="CJ290" s="127"/>
      <c r="CK290" s="127"/>
    </row>
    <row r="291" spans="1:89">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c r="CG291" s="127"/>
      <c r="CH291" s="127"/>
      <c r="CI291" s="127"/>
      <c r="CJ291" s="127"/>
      <c r="CK291" s="127"/>
    </row>
    <row r="292" spans="1:89">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c r="CG292" s="127"/>
      <c r="CH292" s="127"/>
      <c r="CI292" s="127"/>
      <c r="CJ292" s="127"/>
      <c r="CK292" s="127"/>
    </row>
    <row r="293" spans="1:89">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row>
    <row r="294" spans="1:89">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row>
    <row r="295" spans="1:89">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c r="CI295" s="127"/>
      <c r="CJ295" s="127"/>
      <c r="CK295" s="127"/>
    </row>
    <row r="296" spans="1:89">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c r="CI296" s="127"/>
      <c r="CJ296" s="127"/>
      <c r="CK296" s="127"/>
    </row>
    <row r="297" spans="1:89">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c r="CI297" s="127"/>
      <c r="CJ297" s="127"/>
      <c r="CK297" s="127"/>
    </row>
    <row r="298" spans="1:89">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row>
    <row r="299" spans="1:89">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c r="CI299" s="127"/>
      <c r="CJ299" s="127"/>
      <c r="CK299" s="127"/>
    </row>
    <row r="300" spans="1:89">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row>
    <row r="301" spans="1:89">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row>
    <row r="302" spans="1:89">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c r="CI302" s="127"/>
      <c r="CJ302" s="127"/>
      <c r="CK302" s="127"/>
    </row>
    <row r="303" spans="1:89">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c r="CG303" s="127"/>
      <c r="CH303" s="127"/>
      <c r="CI303" s="127"/>
      <c r="CJ303" s="127"/>
      <c r="CK303" s="127"/>
    </row>
    <row r="304" spans="1:89">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row>
    <row r="305" spans="1:89">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row>
    <row r="306" spans="1:89">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7"/>
    </row>
    <row r="307" spans="1:89">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c r="CG307" s="127"/>
      <c r="CH307" s="127"/>
      <c r="CI307" s="127"/>
      <c r="CJ307" s="127"/>
      <c r="CK307" s="127"/>
    </row>
    <row r="308" spans="1:89">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row>
    <row r="309" spans="1:89">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row>
    <row r="310" spans="1:89">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c r="CG310" s="127"/>
      <c r="CH310" s="127"/>
      <c r="CI310" s="127"/>
      <c r="CJ310" s="127"/>
      <c r="CK310" s="127"/>
    </row>
    <row r="311" spans="1:89">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c r="CG311" s="127"/>
      <c r="CH311" s="127"/>
      <c r="CI311" s="127"/>
      <c r="CJ311" s="127"/>
      <c r="CK311" s="127"/>
    </row>
    <row r="312" spans="1:89">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row>
    <row r="313" spans="1:89">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row>
    <row r="314" spans="1:89">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c r="CG314" s="127"/>
      <c r="CH314" s="127"/>
      <c r="CI314" s="127"/>
      <c r="CJ314" s="127"/>
      <c r="CK314" s="127"/>
    </row>
    <row r="315" spans="1:89">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c r="CG315" s="127"/>
      <c r="CH315" s="127"/>
      <c r="CI315" s="127"/>
      <c r="CJ315" s="127"/>
      <c r="CK315" s="127"/>
    </row>
    <row r="316" spans="1:89">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row>
    <row r="317" spans="1:89">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row>
    <row r="318" spans="1:89">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row>
    <row r="319" spans="1:89">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c r="CG319" s="127"/>
      <c r="CH319" s="127"/>
      <c r="CI319" s="127"/>
      <c r="CJ319" s="127"/>
      <c r="CK319" s="127"/>
    </row>
    <row r="320" spans="1:89">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row>
    <row r="321" spans="1:89">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row>
    <row r="322" spans="1:89">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c r="CG322" s="127"/>
      <c r="CH322" s="127"/>
      <c r="CI322" s="127"/>
      <c r="CJ322" s="127"/>
      <c r="CK322" s="127"/>
    </row>
    <row r="323" spans="1:89">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c r="CG323" s="127"/>
      <c r="CH323" s="127"/>
      <c r="CI323" s="127"/>
      <c r="CJ323" s="127"/>
      <c r="CK323" s="127"/>
    </row>
    <row r="324" spans="1:89">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row>
    <row r="325" spans="1:89">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row>
    <row r="326" spans="1:89">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c r="CG326" s="127"/>
      <c r="CH326" s="127"/>
      <c r="CI326" s="127"/>
      <c r="CJ326" s="127"/>
      <c r="CK326" s="127"/>
    </row>
    <row r="327" spans="1:89">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c r="CG327" s="127"/>
      <c r="CH327" s="127"/>
      <c r="CI327" s="127"/>
      <c r="CJ327" s="127"/>
      <c r="CK327" s="127"/>
    </row>
    <row r="328" spans="1:89">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row>
    <row r="329" spans="1:89">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row>
    <row r="330" spans="1:89">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row>
    <row r="331" spans="1:89">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c r="CG331" s="127"/>
      <c r="CH331" s="127"/>
      <c r="CI331" s="127"/>
      <c r="CJ331" s="127"/>
      <c r="CK331" s="127"/>
    </row>
    <row r="332" spans="1:89">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row>
    <row r="333" spans="1:89">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row>
    <row r="334" spans="1:89">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row>
    <row r="335" spans="1:89">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c r="CI335" s="127"/>
      <c r="CJ335" s="127"/>
      <c r="CK335" s="127"/>
    </row>
    <row r="336" spans="1:89">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row>
    <row r="337" spans="1:89">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row>
    <row r="338" spans="1:89">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c r="CI338" s="127"/>
      <c r="CJ338" s="127"/>
      <c r="CK338" s="127"/>
    </row>
    <row r="339" spans="1:89">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c r="CI339" s="127"/>
      <c r="CJ339" s="127"/>
      <c r="CK339" s="127"/>
    </row>
    <row r="340" spans="1:89">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row>
    <row r="341" spans="1:89">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row>
    <row r="342" spans="1:89">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c r="CI342" s="127"/>
      <c r="CJ342" s="127"/>
      <c r="CK342" s="127"/>
    </row>
    <row r="343" spans="1:89">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c r="CG343" s="127"/>
      <c r="CH343" s="127"/>
      <c r="CI343" s="127"/>
      <c r="CJ343" s="127"/>
      <c r="CK343" s="127"/>
    </row>
    <row r="344" spans="1:89">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c r="CG344" s="127"/>
      <c r="CH344" s="127"/>
      <c r="CI344" s="127"/>
      <c r="CJ344" s="127"/>
      <c r="CK344" s="127"/>
    </row>
    <row r="345" spans="1:89">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row>
    <row r="346" spans="1:89">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c r="CG346" s="127"/>
      <c r="CH346" s="127"/>
      <c r="CI346" s="127"/>
      <c r="CJ346" s="127"/>
      <c r="CK346" s="127"/>
    </row>
    <row r="347" spans="1:89">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c r="CG347" s="127"/>
      <c r="CH347" s="127"/>
      <c r="CI347" s="127"/>
      <c r="CJ347" s="127"/>
      <c r="CK347" s="127"/>
    </row>
    <row r="348" spans="1:89">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c r="CI348" s="127"/>
      <c r="CJ348" s="127"/>
      <c r="CK348" s="127"/>
    </row>
    <row r="349" spans="1:89">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row>
    <row r="350" spans="1:89">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c r="CI350" s="127"/>
      <c r="CJ350" s="127"/>
      <c r="CK350" s="127"/>
    </row>
    <row r="351" spans="1:89">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c r="CG351" s="127"/>
      <c r="CH351" s="127"/>
      <c r="CI351" s="127"/>
      <c r="CJ351" s="127"/>
      <c r="CK351" s="127"/>
    </row>
    <row r="352" spans="1:89">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c r="CG352" s="127"/>
      <c r="CH352" s="127"/>
      <c r="CI352" s="127"/>
      <c r="CJ352" s="127"/>
      <c r="CK352" s="127"/>
    </row>
    <row r="353" spans="1:89">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c r="CI353" s="127"/>
      <c r="CJ353" s="127"/>
      <c r="CK353" s="127"/>
    </row>
    <row r="354" spans="1:89">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c r="CG354" s="127"/>
      <c r="CH354" s="127"/>
      <c r="CI354" s="127"/>
      <c r="CJ354" s="127"/>
      <c r="CK354" s="127"/>
    </row>
    <row r="355" spans="1:89">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c r="CG355" s="127"/>
      <c r="CH355" s="127"/>
      <c r="CI355" s="127"/>
      <c r="CJ355" s="127"/>
      <c r="CK355" s="127"/>
    </row>
    <row r="356" spans="1:89">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c r="CG356" s="127"/>
      <c r="CH356" s="127"/>
      <c r="CI356" s="127"/>
      <c r="CJ356" s="127"/>
      <c r="CK356" s="127"/>
    </row>
    <row r="357" spans="1:89">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c r="CG357" s="127"/>
      <c r="CH357" s="127"/>
      <c r="CI357" s="127"/>
      <c r="CJ357" s="127"/>
      <c r="CK357" s="127"/>
    </row>
    <row r="358" spans="1:89">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c r="CG358" s="127"/>
      <c r="CH358" s="127"/>
      <c r="CI358" s="127"/>
      <c r="CJ358" s="127"/>
      <c r="CK358" s="127"/>
    </row>
    <row r="359" spans="1:89">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c r="CG359" s="127"/>
      <c r="CH359" s="127"/>
      <c r="CI359" s="127"/>
      <c r="CJ359" s="127"/>
      <c r="CK359" s="127"/>
    </row>
    <row r="360" spans="1:89">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c r="CG360" s="127"/>
      <c r="CH360" s="127"/>
      <c r="CI360" s="127"/>
      <c r="CJ360" s="127"/>
      <c r="CK360" s="127"/>
    </row>
    <row r="361" spans="1:89">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c r="CI361" s="127"/>
      <c r="CJ361" s="127"/>
      <c r="CK361" s="127"/>
    </row>
    <row r="362" spans="1:89">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c r="CG362" s="127"/>
      <c r="CH362" s="127"/>
      <c r="CI362" s="127"/>
      <c r="CJ362" s="127"/>
      <c r="CK362" s="127"/>
    </row>
    <row r="363" spans="1:89">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c r="CG363" s="127"/>
      <c r="CH363" s="127"/>
      <c r="CI363" s="127"/>
      <c r="CJ363" s="127"/>
      <c r="CK363" s="127"/>
    </row>
    <row r="364" spans="1:89">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c r="CG364" s="127"/>
      <c r="CH364" s="127"/>
      <c r="CI364" s="127"/>
      <c r="CJ364" s="127"/>
      <c r="CK364" s="127"/>
    </row>
    <row r="365" spans="1:89">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c r="CG365" s="127"/>
      <c r="CH365" s="127"/>
      <c r="CI365" s="127"/>
      <c r="CJ365" s="127"/>
      <c r="CK365" s="127"/>
    </row>
    <row r="366" spans="1:89">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c r="CG366" s="127"/>
      <c r="CH366" s="127"/>
      <c r="CI366" s="127"/>
      <c r="CJ366" s="127"/>
      <c r="CK366" s="127"/>
    </row>
    <row r="367" spans="1:89">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row>
    <row r="368" spans="1:89">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row>
    <row r="369" spans="1:89">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c r="CG369" s="127"/>
      <c r="CH369" s="127"/>
      <c r="CI369" s="127"/>
      <c r="CJ369" s="127"/>
      <c r="CK369" s="127"/>
    </row>
    <row r="370" spans="1:89">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c r="CG370" s="127"/>
      <c r="CH370" s="127"/>
      <c r="CI370" s="127"/>
      <c r="CJ370" s="127"/>
      <c r="CK370" s="127"/>
    </row>
    <row r="371" spans="1:89">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row>
    <row r="372" spans="1:89">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row>
    <row r="373" spans="1:89">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c r="CI373" s="127"/>
      <c r="CJ373" s="127"/>
      <c r="CK373" s="127"/>
    </row>
    <row r="374" spans="1:89">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c r="CG374" s="127"/>
      <c r="CH374" s="127"/>
      <c r="CI374" s="127"/>
      <c r="CJ374" s="127"/>
      <c r="CK374" s="127"/>
    </row>
    <row r="375" spans="1:89">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row>
    <row r="376" spans="1:89">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row>
    <row r="377" spans="1:89">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c r="CI377" s="127"/>
      <c r="CJ377" s="127"/>
      <c r="CK377" s="127"/>
    </row>
    <row r="378" spans="1:89">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c r="CI378" s="127"/>
      <c r="CJ378" s="127"/>
      <c r="CK378" s="127"/>
    </row>
    <row r="379" spans="1:89">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row>
    <row r="380" spans="1:89">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row>
    <row r="381" spans="1:89">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c r="CI381" s="127"/>
      <c r="CJ381" s="127"/>
      <c r="CK381" s="127"/>
    </row>
    <row r="382" spans="1:89">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c r="CI382" s="127"/>
      <c r="CJ382" s="127"/>
      <c r="CK382" s="127"/>
    </row>
    <row r="383" spans="1:89">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row>
    <row r="384" spans="1:89">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row>
    <row r="385" spans="1:89">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7"/>
    </row>
    <row r="386" spans="1:89">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c r="CG386" s="127"/>
      <c r="CH386" s="127"/>
      <c r="CI386" s="127"/>
      <c r="CJ386" s="127"/>
      <c r="CK386" s="127"/>
    </row>
    <row r="387" spans="1:89">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row>
    <row r="388" spans="1:89">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row>
    <row r="389" spans="1:89">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c r="CG389" s="127"/>
      <c r="CH389" s="127"/>
      <c r="CI389" s="127"/>
      <c r="CJ389" s="127"/>
      <c r="CK389" s="127"/>
    </row>
    <row r="390" spans="1:89">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c r="CG390" s="127"/>
      <c r="CH390" s="127"/>
      <c r="CI390" s="127"/>
      <c r="CJ390" s="127"/>
      <c r="CK390" s="127"/>
    </row>
    <row r="391" spans="1:89">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row>
    <row r="392" spans="1:89">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row>
    <row r="393" spans="1:89">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c r="CI393" s="127"/>
      <c r="CJ393" s="127"/>
      <c r="CK393" s="127"/>
    </row>
    <row r="394" spans="1:89">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c r="CG394" s="127"/>
      <c r="CH394" s="127"/>
      <c r="CI394" s="127"/>
      <c r="CJ394" s="127"/>
      <c r="CK394" s="127"/>
    </row>
    <row r="395" spans="1:89">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row>
    <row r="396" spans="1:89">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row>
    <row r="397" spans="1:89">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c r="CG397" s="127"/>
      <c r="CH397" s="127"/>
      <c r="CI397" s="127"/>
      <c r="CJ397" s="127"/>
      <c r="CK397" s="127"/>
    </row>
    <row r="398" spans="1:89">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c r="CG398" s="127"/>
      <c r="CH398" s="127"/>
      <c r="CI398" s="127"/>
      <c r="CJ398" s="127"/>
      <c r="CK398" s="127"/>
    </row>
    <row r="399" spans="1:89">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row>
    <row r="400" spans="1:89">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row>
    <row r="401" spans="1:89">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c r="CG401" s="127"/>
      <c r="CH401" s="127"/>
      <c r="CI401" s="127"/>
      <c r="CJ401" s="127"/>
      <c r="CK401" s="127"/>
    </row>
    <row r="402" spans="1:89">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7"/>
    </row>
    <row r="403" spans="1:89">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row>
    <row r="404" spans="1:89">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row>
    <row r="405" spans="1:89">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c r="CG405" s="127"/>
      <c r="CH405" s="127"/>
      <c r="CI405" s="127"/>
      <c r="CJ405" s="127"/>
      <c r="CK405" s="127"/>
    </row>
    <row r="406" spans="1:89">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c r="CG406" s="127"/>
      <c r="CH406" s="127"/>
      <c r="CI406" s="127"/>
      <c r="CJ406" s="127"/>
      <c r="CK406" s="127"/>
    </row>
    <row r="407" spans="1:89">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row>
    <row r="408" spans="1:89">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row>
    <row r="409" spans="1:89">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row>
    <row r="410" spans="1:89">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c r="CG410" s="127"/>
      <c r="CH410" s="127"/>
      <c r="CI410" s="127"/>
      <c r="CJ410" s="127"/>
      <c r="CK410" s="127"/>
    </row>
    <row r="411" spans="1:89">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c r="CG411" s="127"/>
      <c r="CH411" s="127"/>
      <c r="CI411" s="127"/>
      <c r="CJ411" s="127"/>
      <c r="CK411" s="127"/>
    </row>
    <row r="412" spans="1:89">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c r="CG412" s="127"/>
      <c r="CH412" s="127"/>
      <c r="CI412" s="127"/>
      <c r="CJ412" s="127"/>
      <c r="CK412" s="127"/>
    </row>
    <row r="413" spans="1:89">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c r="CI413" s="127"/>
      <c r="CJ413" s="127"/>
      <c r="CK413" s="127"/>
    </row>
    <row r="414" spans="1:89">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c r="CG414" s="127"/>
      <c r="CH414" s="127"/>
      <c r="CI414" s="127"/>
      <c r="CJ414" s="127"/>
      <c r="CK414" s="127"/>
    </row>
    <row r="415" spans="1:89">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c r="CG415" s="127"/>
      <c r="CH415" s="127"/>
      <c r="CI415" s="127"/>
      <c r="CJ415" s="127"/>
      <c r="CK415" s="127"/>
    </row>
    <row r="416" spans="1:89">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c r="CG416" s="127"/>
      <c r="CH416" s="127"/>
      <c r="CI416" s="127"/>
      <c r="CJ416" s="127"/>
      <c r="CK416" s="127"/>
    </row>
    <row r="417" spans="1:89">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c r="CG417" s="127"/>
      <c r="CH417" s="127"/>
      <c r="CI417" s="127"/>
      <c r="CJ417" s="127"/>
      <c r="CK417" s="127"/>
    </row>
    <row r="418" spans="1:89">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c r="CG418" s="127"/>
      <c r="CH418" s="127"/>
      <c r="CI418" s="127"/>
      <c r="CJ418" s="127"/>
      <c r="CK418" s="127"/>
    </row>
    <row r="419" spans="1:89">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c r="CG419" s="127"/>
      <c r="CH419" s="127"/>
      <c r="CI419" s="127"/>
      <c r="CJ419" s="127"/>
      <c r="CK419" s="127"/>
    </row>
    <row r="420" spans="1:89">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c r="CG420" s="127"/>
      <c r="CH420" s="127"/>
      <c r="CI420" s="127"/>
      <c r="CJ420" s="127"/>
      <c r="CK420" s="127"/>
    </row>
    <row r="421" spans="1:89">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c r="CG421" s="127"/>
      <c r="CH421" s="127"/>
      <c r="CI421" s="127"/>
      <c r="CJ421" s="127"/>
      <c r="CK421" s="127"/>
    </row>
    <row r="422" spans="1:89">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c r="CG422" s="127"/>
      <c r="CH422" s="127"/>
      <c r="CI422" s="127"/>
      <c r="CJ422" s="127"/>
      <c r="CK422" s="127"/>
    </row>
    <row r="423" spans="1:89">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c r="CG423" s="127"/>
      <c r="CH423" s="127"/>
      <c r="CI423" s="127"/>
      <c r="CJ423" s="127"/>
      <c r="CK423" s="127"/>
    </row>
    <row r="424" spans="1:89">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c r="CG424" s="127"/>
      <c r="CH424" s="127"/>
      <c r="CI424" s="127"/>
      <c r="CJ424" s="127"/>
      <c r="CK424" s="127"/>
    </row>
    <row r="425" spans="1:89">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c r="CG425" s="127"/>
      <c r="CH425" s="127"/>
      <c r="CI425" s="127"/>
      <c r="CJ425" s="127"/>
      <c r="CK425" s="127"/>
    </row>
    <row r="426" spans="1:89">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c r="CG426" s="127"/>
      <c r="CH426" s="127"/>
      <c r="CI426" s="127"/>
      <c r="CJ426" s="127"/>
      <c r="CK426" s="127"/>
    </row>
    <row r="427" spans="1:89">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c r="CG427" s="127"/>
      <c r="CH427" s="127"/>
      <c r="CI427" s="127"/>
      <c r="CJ427" s="127"/>
      <c r="CK427" s="127"/>
    </row>
    <row r="428" spans="1:89">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c r="CG428" s="127"/>
      <c r="CH428" s="127"/>
      <c r="CI428" s="127"/>
      <c r="CJ428" s="127"/>
      <c r="CK428" s="127"/>
    </row>
    <row r="429" spans="1:89">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c r="CG429" s="127"/>
      <c r="CH429" s="127"/>
      <c r="CI429" s="127"/>
      <c r="CJ429" s="127"/>
      <c r="CK429" s="127"/>
    </row>
    <row r="430" spans="1:89">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c r="CG430" s="127"/>
      <c r="CH430" s="127"/>
      <c r="CI430" s="127"/>
      <c r="CJ430" s="127"/>
      <c r="CK430" s="127"/>
    </row>
    <row r="431" spans="1:89">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c r="CG431" s="127"/>
      <c r="CH431" s="127"/>
      <c r="CI431" s="127"/>
      <c r="CJ431" s="127"/>
      <c r="CK431" s="127"/>
    </row>
    <row r="432" spans="1:89">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c r="CG432" s="127"/>
      <c r="CH432" s="127"/>
      <c r="CI432" s="127"/>
      <c r="CJ432" s="127"/>
      <c r="CK432" s="127"/>
    </row>
    <row r="433" spans="1:89">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c r="CG433" s="127"/>
      <c r="CH433" s="127"/>
      <c r="CI433" s="127"/>
      <c r="CJ433" s="127"/>
      <c r="CK433" s="127"/>
    </row>
    <row r="434" spans="1:89">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row>
    <row r="435" spans="1:89">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row>
    <row r="436" spans="1:89">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c r="CG436" s="127"/>
      <c r="CH436" s="127"/>
      <c r="CI436" s="127"/>
      <c r="CJ436" s="127"/>
      <c r="CK436" s="127"/>
    </row>
    <row r="437" spans="1:89">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c r="CG437" s="127"/>
      <c r="CH437" s="127"/>
      <c r="CI437" s="127"/>
      <c r="CJ437" s="127"/>
      <c r="CK437" s="127"/>
    </row>
    <row r="438" spans="1:89">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row>
    <row r="439" spans="1:89">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row>
    <row r="440" spans="1:89">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c r="CG440" s="127"/>
      <c r="CH440" s="127"/>
      <c r="CI440" s="127"/>
      <c r="CJ440" s="127"/>
      <c r="CK440" s="127"/>
    </row>
    <row r="441" spans="1:89">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c r="CG441" s="127"/>
      <c r="CH441" s="127"/>
      <c r="CI441" s="127"/>
      <c r="CJ441" s="127"/>
      <c r="CK441" s="127"/>
    </row>
    <row r="442" spans="1:89">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row>
    <row r="443" spans="1:89">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row>
    <row r="444" spans="1:89">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c r="CG444" s="127"/>
      <c r="CH444" s="127"/>
      <c r="CI444" s="127"/>
      <c r="CJ444" s="127"/>
      <c r="CK444" s="127"/>
    </row>
    <row r="445" spans="1:89">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c r="CG445" s="127"/>
      <c r="CH445" s="127"/>
      <c r="CI445" s="127"/>
      <c r="CJ445" s="127"/>
      <c r="CK445" s="127"/>
    </row>
    <row r="446" spans="1:89">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row>
    <row r="447" spans="1:89">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row>
    <row r="448" spans="1:89">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c r="CI448" s="127"/>
      <c r="CJ448" s="127"/>
      <c r="CK448" s="127"/>
    </row>
    <row r="449" spans="1:89">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c r="CG449" s="127"/>
      <c r="CH449" s="127"/>
      <c r="CI449" s="127"/>
      <c r="CJ449" s="127"/>
      <c r="CK449" s="127"/>
    </row>
    <row r="450" spans="1:89">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row>
    <row r="451" spans="1:89">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row>
    <row r="452" spans="1:89">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c r="CG452" s="127"/>
      <c r="CH452" s="127"/>
      <c r="CI452" s="127"/>
      <c r="CJ452" s="127"/>
      <c r="CK452" s="127"/>
    </row>
    <row r="453" spans="1:89">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c r="CG453" s="127"/>
      <c r="CH453" s="127"/>
      <c r="CI453" s="127"/>
      <c r="CJ453" s="127"/>
      <c r="CK453" s="127"/>
    </row>
    <row r="454" spans="1:89">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row>
    <row r="455" spans="1:89">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row>
    <row r="456" spans="1:89">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c r="CI456" s="127"/>
      <c r="CJ456" s="127"/>
      <c r="CK456" s="127"/>
    </row>
    <row r="457" spans="1:89">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c r="CG457" s="127"/>
      <c r="CH457" s="127"/>
      <c r="CI457" s="127"/>
      <c r="CJ457" s="127"/>
      <c r="CK457" s="127"/>
    </row>
    <row r="458" spans="1:89">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row>
    <row r="459" spans="1:89">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row>
    <row r="460" spans="1:89">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c r="CG460" s="127"/>
      <c r="CH460" s="127"/>
      <c r="CI460" s="127"/>
      <c r="CJ460" s="127"/>
      <c r="CK460" s="127"/>
    </row>
    <row r="461" spans="1:89">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c r="CI461" s="127"/>
      <c r="CJ461" s="127"/>
      <c r="CK461" s="127"/>
    </row>
    <row r="462" spans="1:89">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row>
    <row r="463" spans="1:89">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row>
    <row r="464" spans="1:89">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c r="CI464" s="127"/>
      <c r="CJ464" s="127"/>
      <c r="CK464" s="127"/>
    </row>
    <row r="465" spans="1:89">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c r="CI465" s="127"/>
      <c r="CJ465" s="127"/>
      <c r="CK465" s="127"/>
    </row>
    <row r="466" spans="1:89">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row>
    <row r="467" spans="1:89">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row>
    <row r="468" spans="1:89">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row>
    <row r="469" spans="1:89">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c r="CI469" s="127"/>
      <c r="CJ469" s="127"/>
      <c r="CK469" s="127"/>
    </row>
    <row r="470" spans="1:89">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row>
    <row r="471" spans="1:89">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row>
    <row r="472" spans="1:89">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c r="CG472" s="127"/>
      <c r="CH472" s="127"/>
      <c r="CI472" s="127"/>
      <c r="CJ472" s="127"/>
      <c r="CK472" s="127"/>
    </row>
    <row r="473" spans="1:89">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c r="CG473" s="127"/>
      <c r="CH473" s="127"/>
      <c r="CI473" s="127"/>
      <c r="CJ473" s="127"/>
      <c r="CK473" s="127"/>
    </row>
    <row r="474" spans="1:89">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row>
    <row r="475" spans="1:89">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row>
    <row r="476" spans="1:89">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c r="CG476" s="127"/>
      <c r="CH476" s="127"/>
      <c r="CI476" s="127"/>
      <c r="CJ476" s="127"/>
      <c r="CK476" s="127"/>
    </row>
    <row r="477" spans="1:89">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row>
    <row r="478" spans="1:89">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row>
    <row r="479" spans="1:89">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c r="CI479" s="127"/>
      <c r="CJ479" s="127"/>
      <c r="CK479" s="127"/>
    </row>
    <row r="480" spans="1:89">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c r="CG480" s="127"/>
      <c r="CH480" s="127"/>
      <c r="CI480" s="127"/>
      <c r="CJ480" s="127"/>
      <c r="CK480" s="127"/>
    </row>
    <row r="481" spans="1:89">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c r="CG481" s="127"/>
      <c r="CH481" s="127"/>
      <c r="CI481" s="127"/>
      <c r="CJ481" s="127"/>
      <c r="CK481" s="127"/>
    </row>
    <row r="482" spans="1:89">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c r="CG482" s="127"/>
      <c r="CH482" s="127"/>
      <c r="CI482" s="127"/>
      <c r="CJ482" s="127"/>
      <c r="CK482" s="127"/>
    </row>
    <row r="483" spans="1:89">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c r="CG483" s="127"/>
      <c r="CH483" s="127"/>
      <c r="CI483" s="127"/>
      <c r="CJ483" s="127"/>
      <c r="CK483" s="127"/>
    </row>
    <row r="484" spans="1:89">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c r="CG484" s="127"/>
      <c r="CH484" s="127"/>
      <c r="CI484" s="127"/>
      <c r="CJ484" s="127"/>
      <c r="CK484" s="127"/>
    </row>
    <row r="485" spans="1:89">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c r="CI485" s="127"/>
      <c r="CJ485" s="127"/>
      <c r="CK485" s="127"/>
    </row>
    <row r="486" spans="1:89">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c r="CI486" s="127"/>
      <c r="CJ486" s="127"/>
      <c r="CK486" s="127"/>
    </row>
    <row r="487" spans="1:89">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c r="CG487" s="127"/>
      <c r="CH487" s="127"/>
      <c r="CI487" s="127"/>
      <c r="CJ487" s="127"/>
      <c r="CK487" s="127"/>
    </row>
    <row r="488" spans="1:89">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c r="CI488" s="127"/>
      <c r="CJ488" s="127"/>
      <c r="CK488" s="127"/>
    </row>
    <row r="489" spans="1:89">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c r="CG489" s="127"/>
      <c r="CH489" s="127"/>
      <c r="CI489" s="127"/>
      <c r="CJ489" s="127"/>
      <c r="CK489" s="127"/>
    </row>
    <row r="490" spans="1:89">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c r="CG490" s="127"/>
      <c r="CH490" s="127"/>
      <c r="CI490" s="127"/>
      <c r="CJ490" s="127"/>
      <c r="CK490" s="127"/>
    </row>
    <row r="491" spans="1:89">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c r="CG491" s="127"/>
      <c r="CH491" s="127"/>
      <c r="CI491" s="127"/>
      <c r="CJ491" s="127"/>
      <c r="CK491" s="127"/>
    </row>
    <row r="492" spans="1:89">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c r="CG492" s="127"/>
      <c r="CH492" s="127"/>
      <c r="CI492" s="127"/>
      <c r="CJ492" s="127"/>
      <c r="CK492" s="127"/>
    </row>
    <row r="493" spans="1:89">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c r="CG493" s="127"/>
      <c r="CH493" s="127"/>
      <c r="CI493" s="127"/>
      <c r="CJ493" s="127"/>
      <c r="CK493" s="127"/>
    </row>
    <row r="494" spans="1:89">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c r="CG494" s="127"/>
      <c r="CH494" s="127"/>
      <c r="CI494" s="127"/>
      <c r="CJ494" s="127"/>
      <c r="CK494" s="127"/>
    </row>
    <row r="495" spans="1:89">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c r="CG495" s="127"/>
      <c r="CH495" s="127"/>
      <c r="CI495" s="127"/>
      <c r="CJ495" s="127"/>
      <c r="CK495" s="127"/>
    </row>
    <row r="496" spans="1:89">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c r="CG496" s="127"/>
      <c r="CH496" s="127"/>
      <c r="CI496" s="127"/>
      <c r="CJ496" s="127"/>
      <c r="CK496" s="127"/>
    </row>
    <row r="497" spans="1:89">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c r="CG497" s="127"/>
      <c r="CH497" s="127"/>
      <c r="CI497" s="127"/>
      <c r="CJ497" s="127"/>
      <c r="CK497" s="127"/>
    </row>
    <row r="498" spans="1:89">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c r="CI498" s="127"/>
      <c r="CJ498" s="127"/>
      <c r="CK498" s="127"/>
    </row>
    <row r="499" spans="1:89">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c r="CG499" s="127"/>
      <c r="CH499" s="127"/>
      <c r="CI499" s="127"/>
      <c r="CJ499" s="127"/>
      <c r="CK499" s="127"/>
    </row>
    <row r="500" spans="1:89">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c r="CG500" s="127"/>
      <c r="CH500" s="127"/>
      <c r="CI500" s="127"/>
      <c r="CJ500" s="127"/>
      <c r="CK500" s="127"/>
    </row>
    <row r="501" spans="1:89">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row>
    <row r="502" spans="1:89">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row>
    <row r="503" spans="1:89">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c r="CG503" s="127"/>
      <c r="CH503" s="127"/>
      <c r="CI503" s="127"/>
      <c r="CJ503" s="127"/>
      <c r="CK503" s="127"/>
    </row>
    <row r="504" spans="1:89">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c r="CG504" s="127"/>
      <c r="CH504" s="127"/>
      <c r="CI504" s="127"/>
      <c r="CJ504" s="127"/>
      <c r="CK504" s="127"/>
    </row>
    <row r="505" spans="1:89">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row>
    <row r="506" spans="1:89">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row>
    <row r="507" spans="1:89">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c r="CG507" s="127"/>
      <c r="CH507" s="127"/>
      <c r="CI507" s="127"/>
      <c r="CJ507" s="127"/>
      <c r="CK507" s="127"/>
    </row>
    <row r="508" spans="1:89">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c r="CG508" s="127"/>
      <c r="CH508" s="127"/>
      <c r="CI508" s="127"/>
      <c r="CJ508" s="127"/>
      <c r="CK508" s="127"/>
    </row>
    <row r="509" spans="1:89">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row>
    <row r="510" spans="1:89">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row>
    <row r="511" spans="1:89">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c r="CG511" s="127"/>
      <c r="CH511" s="127"/>
      <c r="CI511" s="127"/>
      <c r="CJ511" s="127"/>
      <c r="CK511" s="127"/>
    </row>
    <row r="512" spans="1:89">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c r="CG512" s="127"/>
      <c r="CH512" s="127"/>
      <c r="CI512" s="127"/>
      <c r="CJ512" s="127"/>
      <c r="CK512" s="127"/>
    </row>
    <row r="513" spans="1:89">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row>
    <row r="514" spans="1:89">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row>
    <row r="515" spans="1:89">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c r="CG515" s="127"/>
      <c r="CH515" s="127"/>
      <c r="CI515" s="127"/>
      <c r="CJ515" s="127"/>
      <c r="CK515" s="127"/>
    </row>
    <row r="516" spans="1:89">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c r="CG516" s="127"/>
      <c r="CH516" s="127"/>
      <c r="CI516" s="127"/>
      <c r="CJ516" s="127"/>
      <c r="CK516" s="127"/>
    </row>
    <row r="517" spans="1:89">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row>
    <row r="518" spans="1:89">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row>
    <row r="519" spans="1:89">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c r="CI519" s="127"/>
      <c r="CJ519" s="127"/>
      <c r="CK519" s="127"/>
    </row>
    <row r="520" spans="1:89">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c r="CG520" s="127"/>
      <c r="CH520" s="127"/>
      <c r="CI520" s="127"/>
      <c r="CJ520" s="127"/>
      <c r="CK520" s="127"/>
    </row>
    <row r="521" spans="1:89">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row>
    <row r="522" spans="1:89">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row>
    <row r="523" spans="1:89">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c r="CG523" s="127"/>
      <c r="CH523" s="127"/>
      <c r="CI523" s="127"/>
      <c r="CJ523" s="127"/>
      <c r="CK523" s="127"/>
    </row>
    <row r="524" spans="1:89">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c r="CG524" s="127"/>
      <c r="CH524" s="127"/>
      <c r="CI524" s="127"/>
      <c r="CJ524" s="127"/>
      <c r="CK524" s="127"/>
    </row>
    <row r="525" spans="1:89">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row>
    <row r="526" spans="1:89">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row>
    <row r="527" spans="1:89">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c r="CG527" s="127"/>
      <c r="CH527" s="127"/>
      <c r="CI527" s="127"/>
      <c r="CJ527" s="127"/>
      <c r="CK527" s="127"/>
    </row>
    <row r="528" spans="1:89">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c r="CG528" s="127"/>
      <c r="CH528" s="127"/>
      <c r="CI528" s="127"/>
      <c r="CJ528" s="127"/>
      <c r="CK528" s="127"/>
    </row>
    <row r="529" spans="1:89">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row>
    <row r="530" spans="1:89">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row>
    <row r="531" spans="1:89">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c r="CG531" s="127"/>
      <c r="CH531" s="127"/>
      <c r="CI531" s="127"/>
      <c r="CJ531" s="127"/>
      <c r="CK531" s="127"/>
    </row>
    <row r="532" spans="1:89">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c r="CG532" s="127"/>
      <c r="CH532" s="127"/>
      <c r="CI532" s="127"/>
      <c r="CJ532" s="127"/>
      <c r="CK532" s="127"/>
    </row>
    <row r="533" spans="1:89">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row>
    <row r="534" spans="1:89">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row>
    <row r="535" spans="1:89">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c r="CG535" s="127"/>
      <c r="CH535" s="127"/>
      <c r="CI535" s="127"/>
      <c r="CJ535" s="127"/>
      <c r="CK535" s="127"/>
    </row>
    <row r="536" spans="1:89">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c r="CG536" s="127"/>
      <c r="CH536" s="127"/>
      <c r="CI536" s="127"/>
      <c r="CJ536" s="127"/>
      <c r="CK536" s="127"/>
    </row>
    <row r="537" spans="1:89">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row>
    <row r="538" spans="1:89">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row>
    <row r="539" spans="1:89">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c r="CG539" s="127"/>
      <c r="CH539" s="127"/>
      <c r="CI539" s="127"/>
      <c r="CJ539" s="127"/>
      <c r="CK539" s="127"/>
    </row>
    <row r="540" spans="1:89">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c r="CG540" s="127"/>
      <c r="CH540" s="127"/>
      <c r="CI540" s="127"/>
      <c r="CJ540" s="127"/>
      <c r="CK540" s="127"/>
    </row>
    <row r="541" spans="1:89">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row>
    <row r="542" spans="1:89">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row>
    <row r="543" spans="1:89">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c r="CI543" s="127"/>
      <c r="CJ543" s="127"/>
      <c r="CK543" s="127"/>
    </row>
    <row r="544" spans="1:89">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c r="CG544" s="127"/>
      <c r="CH544" s="127"/>
      <c r="CI544" s="127"/>
      <c r="CJ544" s="127"/>
      <c r="CK544" s="127"/>
    </row>
    <row r="545" spans="1:89">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row>
    <row r="546" spans="1:89">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c r="CI546" s="127"/>
      <c r="CJ546" s="127"/>
      <c r="CK546" s="127"/>
    </row>
    <row r="547" spans="1:89">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row>
    <row r="548" spans="1:89">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row>
    <row r="549" spans="1:89">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c r="CI549" s="127"/>
      <c r="CJ549" s="127"/>
      <c r="CK549" s="127"/>
    </row>
    <row r="550" spans="1:89">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row>
    <row r="551" spans="1:89">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c r="CI551" s="127"/>
      <c r="CJ551" s="127"/>
      <c r="CK551" s="127"/>
    </row>
    <row r="552" spans="1:89">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c r="CI552" s="127"/>
      <c r="CJ552" s="127"/>
      <c r="CK552" s="127"/>
    </row>
    <row r="553" spans="1:89">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row>
    <row r="554" spans="1:89">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c r="CG554" s="127"/>
      <c r="CH554" s="127"/>
      <c r="CI554" s="127"/>
      <c r="CJ554" s="127"/>
      <c r="CK554" s="127"/>
    </row>
    <row r="555" spans="1:89">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c r="CG555" s="127"/>
      <c r="CH555" s="127"/>
      <c r="CI555" s="127"/>
      <c r="CJ555" s="127"/>
      <c r="CK555" s="127"/>
    </row>
    <row r="556" spans="1:89">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c r="CG556" s="127"/>
      <c r="CH556" s="127"/>
      <c r="CI556" s="127"/>
      <c r="CJ556" s="127"/>
      <c r="CK556" s="127"/>
    </row>
    <row r="557" spans="1:89">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c r="CG557" s="127"/>
      <c r="CH557" s="127"/>
      <c r="CI557" s="127"/>
      <c r="CJ557" s="127"/>
      <c r="CK557" s="127"/>
    </row>
    <row r="558" spans="1:89">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c r="CG558" s="127"/>
      <c r="CH558" s="127"/>
      <c r="CI558" s="127"/>
      <c r="CJ558" s="127"/>
      <c r="CK558" s="127"/>
    </row>
    <row r="559" spans="1:89">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c r="CG559" s="127"/>
      <c r="CH559" s="127"/>
      <c r="CI559" s="127"/>
      <c r="CJ559" s="127"/>
      <c r="CK559" s="127"/>
    </row>
    <row r="560" spans="1:89">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c r="CG560" s="127"/>
      <c r="CH560" s="127"/>
      <c r="CI560" s="127"/>
      <c r="CJ560" s="127"/>
      <c r="CK560" s="127"/>
    </row>
    <row r="561" spans="1:89">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c r="CG561" s="127"/>
      <c r="CH561" s="127"/>
      <c r="CI561" s="127"/>
      <c r="CJ561" s="127"/>
      <c r="CK561" s="127"/>
    </row>
    <row r="562" spans="1:89">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c r="CG562" s="127"/>
      <c r="CH562" s="127"/>
      <c r="CI562" s="127"/>
      <c r="CJ562" s="127"/>
      <c r="CK562" s="127"/>
    </row>
    <row r="563" spans="1:89">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c r="CI563" s="127"/>
      <c r="CJ563" s="127"/>
      <c r="CK563" s="127"/>
    </row>
    <row r="564" spans="1:89">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c r="CG564" s="127"/>
      <c r="CH564" s="127"/>
      <c r="CI564" s="127"/>
      <c r="CJ564" s="127"/>
      <c r="CK564" s="127"/>
    </row>
    <row r="565" spans="1:89">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c r="CG565" s="127"/>
      <c r="CH565" s="127"/>
      <c r="CI565" s="127"/>
      <c r="CJ565" s="127"/>
      <c r="CK565" s="127"/>
    </row>
    <row r="566" spans="1:89">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c r="CG566" s="127"/>
      <c r="CH566" s="127"/>
      <c r="CI566" s="127"/>
      <c r="CJ566" s="127"/>
      <c r="CK566" s="127"/>
    </row>
    <row r="567" spans="1:89">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c r="CG567" s="127"/>
      <c r="CH567" s="127"/>
      <c r="CI567" s="127"/>
      <c r="CJ567" s="127"/>
      <c r="CK567" s="127"/>
    </row>
    <row r="568" spans="1:89">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row>
    <row r="569" spans="1:89">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row>
    <row r="570" spans="1:89">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c r="CI570" s="127"/>
      <c r="CJ570" s="127"/>
      <c r="CK570" s="127"/>
    </row>
    <row r="571" spans="1:89">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c r="CG571" s="127"/>
      <c r="CH571" s="127"/>
      <c r="CI571" s="127"/>
      <c r="CJ571" s="127"/>
      <c r="CK571" s="127"/>
    </row>
    <row r="572" spans="1:89">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row>
    <row r="573" spans="1:89">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row>
    <row r="574" spans="1:89">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c r="CG574" s="127"/>
      <c r="CH574" s="127"/>
      <c r="CI574" s="127"/>
      <c r="CJ574" s="127"/>
      <c r="CK574" s="127"/>
    </row>
    <row r="575" spans="1:89">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c r="CG575" s="127"/>
      <c r="CH575" s="127"/>
      <c r="CI575" s="127"/>
      <c r="CJ575" s="127"/>
      <c r="CK575" s="127"/>
    </row>
    <row r="576" spans="1:89">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row>
    <row r="577" spans="1:89">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row>
    <row r="578" spans="1:89">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c r="CG578" s="127"/>
      <c r="CH578" s="127"/>
      <c r="CI578" s="127"/>
      <c r="CJ578" s="127"/>
      <c r="CK578" s="127"/>
    </row>
    <row r="579" spans="1:89">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c r="CG579" s="127"/>
      <c r="CH579" s="127"/>
      <c r="CI579" s="127"/>
      <c r="CJ579" s="127"/>
      <c r="CK579" s="127"/>
    </row>
    <row r="580" spans="1:89">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row>
    <row r="581" spans="1:89">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row>
    <row r="582" spans="1:89">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c r="CG582" s="127"/>
      <c r="CH582" s="127"/>
      <c r="CI582" s="127"/>
      <c r="CJ582" s="127"/>
      <c r="CK582" s="127"/>
    </row>
    <row r="583" spans="1:89">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c r="CI583" s="127"/>
      <c r="CJ583" s="127"/>
      <c r="CK583" s="127"/>
    </row>
    <row r="584" spans="1:89">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row>
    <row r="585" spans="1:89">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row>
    <row r="586" spans="1:89">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c r="CG586" s="127"/>
      <c r="CH586" s="127"/>
      <c r="CI586" s="127"/>
      <c r="CJ586" s="127"/>
      <c r="CK586" s="127"/>
    </row>
    <row r="587" spans="1:89">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c r="CG587" s="127"/>
      <c r="CH587" s="127"/>
      <c r="CI587" s="127"/>
      <c r="CJ587" s="127"/>
      <c r="CK587" s="127"/>
    </row>
    <row r="588" spans="1:89">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row>
    <row r="589" spans="1:89">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row>
    <row r="590" spans="1:89">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row>
    <row r="591" spans="1:89">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c r="CG591" s="127"/>
      <c r="CH591" s="127"/>
      <c r="CI591" s="127"/>
      <c r="CJ591" s="127"/>
      <c r="CK591" s="127"/>
    </row>
    <row r="592" spans="1:89">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row>
    <row r="593" spans="1:89">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row>
    <row r="594" spans="1:89">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c r="CG594" s="127"/>
      <c r="CH594" s="127"/>
      <c r="CI594" s="127"/>
      <c r="CJ594" s="127"/>
      <c r="CK594" s="127"/>
    </row>
    <row r="595" spans="1:89">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c r="CG595" s="127"/>
      <c r="CH595" s="127"/>
      <c r="CI595" s="127"/>
      <c r="CJ595" s="127"/>
      <c r="CK595" s="127"/>
    </row>
    <row r="596" spans="1:89">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row>
    <row r="597" spans="1:89">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row>
    <row r="598" spans="1:89">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c r="CG598" s="127"/>
      <c r="CH598" s="127"/>
      <c r="CI598" s="127"/>
      <c r="CJ598" s="127"/>
      <c r="CK598" s="127"/>
    </row>
    <row r="599" spans="1:89">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c r="CJ599" s="127"/>
      <c r="CK599" s="127"/>
    </row>
    <row r="600" spans="1:89">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row>
    <row r="601" spans="1:89">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row>
    <row r="602" spans="1:89">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c r="CG602" s="127"/>
      <c r="CH602" s="127"/>
      <c r="CI602" s="127"/>
      <c r="CJ602" s="127"/>
      <c r="CK602" s="127"/>
    </row>
    <row r="603" spans="1:89">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c r="CG603" s="127"/>
      <c r="CH603" s="127"/>
      <c r="CI603" s="127"/>
      <c r="CJ603" s="127"/>
      <c r="CK603" s="127"/>
    </row>
    <row r="604" spans="1:89">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row>
    <row r="605" spans="1:89">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row>
    <row r="606" spans="1:89">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c r="CG606" s="127"/>
      <c r="CH606" s="127"/>
      <c r="CI606" s="127"/>
      <c r="CJ606" s="127"/>
      <c r="CK606" s="127"/>
    </row>
    <row r="607" spans="1:89">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c r="CG607" s="127"/>
      <c r="CH607" s="127"/>
      <c r="CI607" s="127"/>
      <c r="CJ607" s="127"/>
      <c r="CK607" s="127"/>
    </row>
    <row r="608" spans="1:89">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row>
    <row r="609" spans="1:89">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row>
    <row r="610" spans="1:89">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c r="CG610" s="127"/>
      <c r="CH610" s="127"/>
      <c r="CI610" s="127"/>
      <c r="CJ610" s="127"/>
      <c r="CK610" s="127"/>
    </row>
    <row r="611" spans="1:89">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c r="CG611" s="127"/>
      <c r="CH611" s="127"/>
      <c r="CI611" s="127"/>
      <c r="CJ611" s="127"/>
      <c r="CK611" s="127"/>
    </row>
    <row r="612" spans="1:89">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c r="CG612" s="127"/>
      <c r="CH612" s="127"/>
      <c r="CI612" s="127"/>
      <c r="CJ612" s="127"/>
      <c r="CK612" s="127"/>
    </row>
    <row r="613" spans="1:89">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c r="CI613" s="127"/>
      <c r="CJ613" s="127"/>
      <c r="CK613" s="127"/>
    </row>
    <row r="614" spans="1:89">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c r="CG614" s="127"/>
      <c r="CH614" s="127"/>
      <c r="CI614" s="127"/>
      <c r="CJ614" s="127"/>
      <c r="CK614" s="127"/>
    </row>
    <row r="615" spans="1:89">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c r="CG615" s="127"/>
      <c r="CH615" s="127"/>
      <c r="CI615" s="127"/>
      <c r="CJ615" s="127"/>
      <c r="CK615" s="127"/>
    </row>
    <row r="616" spans="1:89">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c r="CJ616" s="127"/>
      <c r="CK616" s="127"/>
    </row>
    <row r="617" spans="1:89">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c r="CG617" s="127"/>
      <c r="CH617" s="127"/>
      <c r="CI617" s="127"/>
      <c r="CJ617" s="127"/>
      <c r="CK617" s="127"/>
    </row>
    <row r="618" spans="1:89">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c r="CG618" s="127"/>
      <c r="CH618" s="127"/>
      <c r="CI618" s="127"/>
      <c r="CJ618" s="127"/>
      <c r="CK618" s="127"/>
    </row>
    <row r="619" spans="1:89">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c r="CG619" s="127"/>
      <c r="CH619" s="127"/>
      <c r="CI619" s="127"/>
      <c r="CJ619" s="127"/>
      <c r="CK619" s="127"/>
    </row>
    <row r="620" spans="1:89">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c r="CG620" s="127"/>
      <c r="CH620" s="127"/>
      <c r="CI620" s="127"/>
      <c r="CJ620" s="127"/>
      <c r="CK620" s="127"/>
    </row>
    <row r="621" spans="1:89">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c r="CG621" s="127"/>
      <c r="CH621" s="127"/>
      <c r="CI621" s="127"/>
      <c r="CJ621" s="127"/>
      <c r="CK621" s="127"/>
    </row>
    <row r="622" spans="1:89">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c r="CG622" s="127"/>
      <c r="CH622" s="127"/>
      <c r="CI622" s="127"/>
      <c r="CJ622" s="127"/>
      <c r="CK622" s="127"/>
    </row>
    <row r="623" spans="1:89">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c r="CG623" s="127"/>
      <c r="CH623" s="127"/>
      <c r="CI623" s="127"/>
      <c r="CJ623" s="127"/>
      <c r="CK623" s="127"/>
    </row>
    <row r="624" spans="1:89">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c r="CG624" s="127"/>
      <c r="CH624" s="127"/>
      <c r="CI624" s="127"/>
      <c r="CJ624" s="127"/>
      <c r="CK624" s="127"/>
    </row>
    <row r="625" spans="1:89">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c r="CG625" s="127"/>
      <c r="CH625" s="127"/>
      <c r="CI625" s="127"/>
      <c r="CJ625" s="127"/>
      <c r="CK625" s="127"/>
    </row>
    <row r="626" spans="1:89">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c r="CG626" s="127"/>
      <c r="CH626" s="127"/>
      <c r="CI626" s="127"/>
      <c r="CJ626" s="127"/>
      <c r="CK626" s="127"/>
    </row>
    <row r="627" spans="1:89">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c r="CG627" s="127"/>
      <c r="CH627" s="127"/>
      <c r="CI627" s="127"/>
      <c r="CJ627" s="127"/>
      <c r="CK627" s="127"/>
    </row>
    <row r="628" spans="1:89">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c r="CG628" s="127"/>
      <c r="CH628" s="127"/>
      <c r="CI628" s="127"/>
      <c r="CJ628" s="127"/>
      <c r="CK628" s="127"/>
    </row>
    <row r="629" spans="1:89">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c r="CG629" s="127"/>
      <c r="CH629" s="127"/>
      <c r="CI629" s="127"/>
      <c r="CJ629" s="127"/>
      <c r="CK629" s="127"/>
    </row>
    <row r="630" spans="1:89">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c r="CG630" s="127"/>
      <c r="CH630" s="127"/>
      <c r="CI630" s="127"/>
      <c r="CJ630" s="127"/>
      <c r="CK630" s="127"/>
    </row>
    <row r="631" spans="1:89">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c r="CG631" s="127"/>
      <c r="CH631" s="127"/>
      <c r="CI631" s="127"/>
      <c r="CJ631" s="127"/>
      <c r="CK631" s="127"/>
    </row>
    <row r="632" spans="1:89">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c r="CG632" s="127"/>
      <c r="CH632" s="127"/>
      <c r="CI632" s="127"/>
      <c r="CJ632" s="127"/>
      <c r="CK632" s="127"/>
    </row>
    <row r="633" spans="1:89">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c r="CG633" s="127"/>
      <c r="CH633" s="127"/>
      <c r="CI633" s="127"/>
      <c r="CJ633" s="127"/>
      <c r="CK633" s="127"/>
    </row>
    <row r="634" spans="1:89">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c r="CG634" s="127"/>
      <c r="CH634" s="127"/>
      <c r="CI634" s="127"/>
      <c r="CJ634" s="127"/>
      <c r="CK634" s="127"/>
    </row>
    <row r="635" spans="1:89">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row>
    <row r="636" spans="1:89">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row>
    <row r="637" spans="1:89">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c r="CG637" s="127"/>
      <c r="CH637" s="127"/>
      <c r="CI637" s="127"/>
      <c r="CJ637" s="127"/>
      <c r="CK637" s="127"/>
    </row>
    <row r="638" spans="1:89">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c r="CG638" s="127"/>
      <c r="CH638" s="127"/>
      <c r="CI638" s="127"/>
      <c r="CJ638" s="127"/>
      <c r="CK638" s="127"/>
    </row>
    <row r="639" spans="1:89">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row>
    <row r="640" spans="1:89">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row>
    <row r="641" spans="1:89">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c r="CG641" s="127"/>
      <c r="CH641" s="127"/>
      <c r="CI641" s="127"/>
      <c r="CJ641" s="127"/>
      <c r="CK641" s="127"/>
    </row>
    <row r="642" spans="1:89">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c r="CG642" s="127"/>
      <c r="CH642" s="127"/>
      <c r="CI642" s="127"/>
      <c r="CJ642" s="127"/>
      <c r="CK642" s="127"/>
    </row>
    <row r="643" spans="1:89">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row>
    <row r="644" spans="1:89">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row>
    <row r="645" spans="1:89">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c r="CG645" s="127"/>
      <c r="CH645" s="127"/>
      <c r="CI645" s="127"/>
      <c r="CJ645" s="127"/>
      <c r="CK645" s="127"/>
    </row>
    <row r="646" spans="1:89">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c r="CG646" s="127"/>
      <c r="CH646" s="127"/>
      <c r="CI646" s="127"/>
      <c r="CJ646" s="127"/>
      <c r="CK646" s="127"/>
    </row>
    <row r="647" spans="1:89">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row>
    <row r="648" spans="1:89">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row>
    <row r="649" spans="1:89">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c r="CG649" s="127"/>
      <c r="CH649" s="127"/>
      <c r="CI649" s="127"/>
      <c r="CJ649" s="127"/>
      <c r="CK649" s="127"/>
    </row>
    <row r="650" spans="1:89">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c r="CG650" s="127"/>
      <c r="CH650" s="127"/>
      <c r="CI650" s="127"/>
      <c r="CJ650" s="127"/>
      <c r="CK650" s="127"/>
    </row>
    <row r="651" spans="1:89">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row>
    <row r="652" spans="1:89">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row>
    <row r="653" spans="1:89">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c r="CG653" s="127"/>
      <c r="CH653" s="127"/>
      <c r="CI653" s="127"/>
      <c r="CJ653" s="127"/>
      <c r="CK653" s="127"/>
    </row>
    <row r="654" spans="1:89">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c r="CG654" s="127"/>
      <c r="CH654" s="127"/>
      <c r="CI654" s="127"/>
      <c r="CJ654" s="127"/>
      <c r="CK654" s="127"/>
    </row>
    <row r="655" spans="1:89">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row>
    <row r="656" spans="1:89">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row>
    <row r="657" spans="1:89">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c r="CG657" s="127"/>
      <c r="CH657" s="127"/>
      <c r="CI657" s="127"/>
      <c r="CJ657" s="127"/>
      <c r="CK657" s="127"/>
    </row>
    <row r="658" spans="1:89">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c r="CG658" s="127"/>
      <c r="CH658" s="127"/>
      <c r="CI658" s="127"/>
      <c r="CJ658" s="127"/>
      <c r="CK658" s="127"/>
    </row>
    <row r="659" spans="1:89">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row>
    <row r="660" spans="1:89">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row>
    <row r="661" spans="1:89">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c r="CG661" s="127"/>
      <c r="CH661" s="127"/>
      <c r="CI661" s="127"/>
      <c r="CJ661" s="127"/>
      <c r="CK661" s="127"/>
    </row>
    <row r="662" spans="1:89">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c r="CG662" s="127"/>
      <c r="CH662" s="127"/>
      <c r="CI662" s="127"/>
      <c r="CJ662" s="127"/>
      <c r="CK662" s="127"/>
    </row>
    <row r="663" spans="1:89">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row>
    <row r="664" spans="1:89">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row>
    <row r="665" spans="1:89">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c r="CG665" s="127"/>
      <c r="CH665" s="127"/>
      <c r="CI665" s="127"/>
      <c r="CJ665" s="127"/>
      <c r="CK665" s="127"/>
    </row>
    <row r="666" spans="1:89">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c r="CG666" s="127"/>
      <c r="CH666" s="127"/>
      <c r="CI666" s="127"/>
      <c r="CJ666" s="127"/>
      <c r="CK666" s="127"/>
    </row>
    <row r="667" spans="1:89">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row>
    <row r="668" spans="1:89">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row>
    <row r="669" spans="1:89">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c r="CG669" s="127"/>
      <c r="CH669" s="127"/>
      <c r="CI669" s="127"/>
      <c r="CJ669" s="127"/>
      <c r="CK669" s="127"/>
    </row>
    <row r="670" spans="1:89">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c r="CG670" s="127"/>
      <c r="CH670" s="127"/>
      <c r="CI670" s="127"/>
      <c r="CJ670" s="127"/>
      <c r="CK670" s="127"/>
    </row>
    <row r="671" spans="1:89">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row>
    <row r="672" spans="1:89">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row>
    <row r="673" spans="1:89">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c r="CG673" s="127"/>
      <c r="CH673" s="127"/>
      <c r="CI673" s="127"/>
      <c r="CJ673" s="127"/>
      <c r="CK673" s="127"/>
    </row>
    <row r="674" spans="1:89">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c r="CG674" s="127"/>
      <c r="CH674" s="127"/>
      <c r="CI674" s="127"/>
      <c r="CJ674" s="127"/>
      <c r="CK674" s="127"/>
    </row>
    <row r="675" spans="1:89">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row>
    <row r="676" spans="1:89">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row>
    <row r="677" spans="1:89">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c r="CG677" s="127"/>
      <c r="CH677" s="127"/>
      <c r="CI677" s="127"/>
      <c r="CJ677" s="127"/>
      <c r="CK677" s="127"/>
    </row>
    <row r="678" spans="1:89">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c r="CG678" s="127"/>
      <c r="CH678" s="127"/>
      <c r="CI678" s="127"/>
      <c r="CJ678" s="127"/>
      <c r="CK678" s="127"/>
    </row>
    <row r="679" spans="1:89">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7"/>
    </row>
    <row r="680" spans="1:89">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c r="CG680" s="127"/>
      <c r="CH680" s="127"/>
      <c r="CI680" s="127"/>
      <c r="CJ680" s="127"/>
      <c r="CK680" s="127"/>
    </row>
    <row r="681" spans="1:89">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c r="CI681" s="127"/>
      <c r="CJ681" s="127"/>
      <c r="CK681" s="127"/>
    </row>
    <row r="682" spans="1:89">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c r="CG682" s="127"/>
      <c r="CH682" s="127"/>
      <c r="CI682" s="127"/>
      <c r="CJ682" s="127"/>
      <c r="CK682" s="127"/>
    </row>
    <row r="683" spans="1:89">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c r="CG683" s="127"/>
      <c r="CH683" s="127"/>
      <c r="CI683" s="127"/>
      <c r="CJ683" s="127"/>
      <c r="CK683" s="127"/>
    </row>
    <row r="684" spans="1:89">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c r="CG684" s="127"/>
      <c r="CH684" s="127"/>
      <c r="CI684" s="127"/>
      <c r="CJ684" s="127"/>
      <c r="CK684" s="127"/>
    </row>
    <row r="685" spans="1:89">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c r="CG685" s="127"/>
      <c r="CH685" s="127"/>
      <c r="CI685" s="127"/>
      <c r="CJ685" s="127"/>
      <c r="CK685" s="127"/>
    </row>
    <row r="686" spans="1:89">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c r="CG686" s="127"/>
      <c r="CH686" s="127"/>
      <c r="CI686" s="127"/>
      <c r="CJ686" s="127"/>
      <c r="CK686" s="127"/>
    </row>
    <row r="687" spans="1:89">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c r="CG687" s="127"/>
      <c r="CH687" s="127"/>
      <c r="CI687" s="127"/>
      <c r="CJ687" s="127"/>
      <c r="CK687" s="127"/>
    </row>
    <row r="688" spans="1:89">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c r="CG688" s="127"/>
      <c r="CH688" s="127"/>
      <c r="CI688" s="127"/>
      <c r="CJ688" s="127"/>
      <c r="CK688" s="127"/>
    </row>
    <row r="689" spans="1:89">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c r="CG689" s="127"/>
      <c r="CH689" s="127"/>
      <c r="CI689" s="127"/>
      <c r="CJ689" s="127"/>
      <c r="CK689" s="127"/>
    </row>
    <row r="690" spans="1:89">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c r="CG690" s="127"/>
      <c r="CH690" s="127"/>
      <c r="CI690" s="127"/>
      <c r="CJ690" s="127"/>
      <c r="CK690" s="127"/>
    </row>
    <row r="691" spans="1:89">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c r="CG691" s="127"/>
      <c r="CH691" s="127"/>
      <c r="CI691" s="127"/>
      <c r="CJ691" s="127"/>
      <c r="CK691" s="127"/>
    </row>
    <row r="692" spans="1:89">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c r="CG692" s="127"/>
      <c r="CH692" s="127"/>
      <c r="CI692" s="127"/>
      <c r="CJ692" s="127"/>
      <c r="CK692" s="127"/>
    </row>
    <row r="693" spans="1:89">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c r="CG693" s="127"/>
      <c r="CH693" s="127"/>
      <c r="CI693" s="127"/>
      <c r="CJ693" s="127"/>
      <c r="CK693" s="127"/>
    </row>
    <row r="694" spans="1:89">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c r="CG694" s="127"/>
      <c r="CH694" s="127"/>
      <c r="CI694" s="127"/>
      <c r="CJ694" s="127"/>
      <c r="CK694" s="127"/>
    </row>
    <row r="695" spans="1:89">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c r="CG695" s="127"/>
      <c r="CH695" s="127"/>
      <c r="CI695" s="127"/>
      <c r="CJ695" s="127"/>
      <c r="CK695" s="127"/>
    </row>
    <row r="696" spans="1:89">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c r="CG696" s="127"/>
      <c r="CH696" s="127"/>
      <c r="CI696" s="127"/>
      <c r="CJ696" s="127"/>
      <c r="CK696" s="127"/>
    </row>
    <row r="697" spans="1:89">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c r="CG697" s="127"/>
      <c r="CH697" s="127"/>
      <c r="CI697" s="127"/>
      <c r="CJ697" s="127"/>
      <c r="CK697" s="127"/>
    </row>
    <row r="698" spans="1:89">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c r="CG698" s="127"/>
      <c r="CH698" s="127"/>
      <c r="CI698" s="127"/>
      <c r="CJ698" s="127"/>
      <c r="CK698" s="127"/>
    </row>
    <row r="699" spans="1:89">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c r="CG699" s="127"/>
      <c r="CH699" s="127"/>
      <c r="CI699" s="127"/>
      <c r="CJ699" s="127"/>
      <c r="CK699" s="127"/>
    </row>
    <row r="700" spans="1:89">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c r="CG700" s="127"/>
      <c r="CH700" s="127"/>
      <c r="CI700" s="127"/>
      <c r="CJ700" s="127"/>
      <c r="CK700" s="127"/>
    </row>
    <row r="701" spans="1:89">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c r="CG701" s="127"/>
      <c r="CH701" s="127"/>
      <c r="CI701" s="127"/>
      <c r="CJ701" s="127"/>
      <c r="CK701" s="127"/>
    </row>
    <row r="702" spans="1:89">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c r="CG702" s="127"/>
      <c r="CH702" s="127"/>
      <c r="CI702" s="127"/>
      <c r="CJ702" s="127"/>
      <c r="CK702" s="127"/>
    </row>
    <row r="703" spans="1:89">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c r="CG703" s="127"/>
      <c r="CH703" s="127"/>
      <c r="CI703" s="127"/>
      <c r="CJ703" s="127"/>
      <c r="CK703" s="127"/>
    </row>
    <row r="704" spans="1:89">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c r="CG704" s="127"/>
      <c r="CH704" s="127"/>
      <c r="CI704" s="127"/>
      <c r="CJ704" s="127"/>
      <c r="CK704" s="127"/>
    </row>
    <row r="705" spans="1:89">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c r="CG705" s="127"/>
      <c r="CH705" s="127"/>
      <c r="CI705" s="127"/>
      <c r="CJ705" s="127"/>
      <c r="CK705" s="127"/>
    </row>
    <row r="706" spans="1:89">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c r="CG706" s="127"/>
      <c r="CH706" s="127"/>
      <c r="CI706" s="127"/>
      <c r="CJ706" s="127"/>
      <c r="CK706" s="127"/>
    </row>
    <row r="707" spans="1:89">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c r="CG707" s="127"/>
      <c r="CH707" s="127"/>
      <c r="CI707" s="127"/>
      <c r="CJ707" s="127"/>
      <c r="CK707" s="127"/>
    </row>
    <row r="708" spans="1:89">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c r="CG708" s="127"/>
      <c r="CH708" s="127"/>
      <c r="CI708" s="127"/>
      <c r="CJ708" s="127"/>
      <c r="CK708" s="127"/>
    </row>
    <row r="709" spans="1:89">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c r="CG709" s="127"/>
      <c r="CH709" s="127"/>
      <c r="CI709" s="127"/>
      <c r="CJ709" s="127"/>
      <c r="CK709" s="127"/>
    </row>
    <row r="710" spans="1:89">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c r="CG710" s="127"/>
      <c r="CH710" s="127"/>
      <c r="CI710" s="127"/>
      <c r="CJ710" s="127"/>
      <c r="CK710" s="127"/>
    </row>
    <row r="711" spans="1:89">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c r="CG711" s="127"/>
      <c r="CH711" s="127"/>
      <c r="CI711" s="127"/>
      <c r="CJ711" s="127"/>
      <c r="CK711" s="127"/>
    </row>
    <row r="712" spans="1:89">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c r="CG712" s="127"/>
      <c r="CH712" s="127"/>
      <c r="CI712" s="127"/>
      <c r="CJ712" s="127"/>
      <c r="CK712" s="127"/>
    </row>
    <row r="713" spans="1:89">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c r="CG713" s="127"/>
      <c r="CH713" s="127"/>
      <c r="CI713" s="127"/>
      <c r="CJ713" s="127"/>
      <c r="CK713" s="127"/>
    </row>
    <row r="714" spans="1:89">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c r="CG714" s="127"/>
      <c r="CH714" s="127"/>
      <c r="CI714" s="127"/>
      <c r="CJ714" s="127"/>
      <c r="CK714" s="127"/>
    </row>
    <row r="715" spans="1:89">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c r="CG715" s="127"/>
      <c r="CH715" s="127"/>
      <c r="CI715" s="127"/>
      <c r="CJ715" s="127"/>
      <c r="CK715" s="127"/>
    </row>
    <row r="716" spans="1:89">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c r="CG716" s="127"/>
      <c r="CH716" s="127"/>
      <c r="CI716" s="127"/>
      <c r="CJ716" s="127"/>
      <c r="CK716" s="127"/>
    </row>
    <row r="717" spans="1:89">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c r="CG717" s="127"/>
      <c r="CH717" s="127"/>
      <c r="CI717" s="127"/>
      <c r="CJ717" s="127"/>
      <c r="CK717" s="127"/>
    </row>
    <row r="718" spans="1:89">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c r="CG718" s="127"/>
      <c r="CH718" s="127"/>
      <c r="CI718" s="127"/>
      <c r="CJ718" s="127"/>
      <c r="CK718" s="127"/>
    </row>
    <row r="719" spans="1:89">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c r="CG719" s="127"/>
      <c r="CH719" s="127"/>
      <c r="CI719" s="127"/>
      <c r="CJ719" s="127"/>
      <c r="CK719" s="127"/>
    </row>
    <row r="720" spans="1:89">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c r="CG720" s="127"/>
      <c r="CH720" s="127"/>
      <c r="CI720" s="127"/>
      <c r="CJ720" s="127"/>
      <c r="CK720" s="127"/>
    </row>
    <row r="721" spans="1:89">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c r="CG721" s="127"/>
      <c r="CH721" s="127"/>
      <c r="CI721" s="127"/>
      <c r="CJ721" s="127"/>
      <c r="CK721" s="127"/>
    </row>
    <row r="722" spans="1:89">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c r="CG722" s="127"/>
      <c r="CH722" s="127"/>
      <c r="CI722" s="127"/>
      <c r="CJ722" s="127"/>
      <c r="CK722" s="127"/>
    </row>
    <row r="723" spans="1:89">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c r="CG723" s="127"/>
      <c r="CH723" s="127"/>
      <c r="CI723" s="127"/>
      <c r="CJ723" s="127"/>
      <c r="CK723" s="127"/>
    </row>
    <row r="724" spans="1:89">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c r="CG724" s="127"/>
      <c r="CH724" s="127"/>
      <c r="CI724" s="127"/>
      <c r="CJ724" s="127"/>
      <c r="CK724" s="127"/>
    </row>
    <row r="725" spans="1:89">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c r="CG725" s="127"/>
      <c r="CH725" s="127"/>
      <c r="CI725" s="127"/>
      <c r="CJ725" s="127"/>
      <c r="CK725" s="127"/>
    </row>
    <row r="726" spans="1:89">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c r="CG726" s="127"/>
      <c r="CH726" s="127"/>
      <c r="CI726" s="127"/>
      <c r="CJ726" s="127"/>
      <c r="CK726" s="127"/>
    </row>
    <row r="727" spans="1:89">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c r="CG727" s="127"/>
      <c r="CH727" s="127"/>
      <c r="CI727" s="127"/>
      <c r="CJ727" s="127"/>
      <c r="CK727" s="127"/>
    </row>
    <row r="728" spans="1:89">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c r="CG728" s="127"/>
      <c r="CH728" s="127"/>
      <c r="CI728" s="127"/>
      <c r="CJ728" s="127"/>
      <c r="CK728" s="127"/>
    </row>
    <row r="729" spans="1:89">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c r="CG729" s="127"/>
      <c r="CH729" s="127"/>
      <c r="CI729" s="127"/>
      <c r="CJ729" s="127"/>
      <c r="CK729" s="127"/>
    </row>
    <row r="730" spans="1:89">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c r="CG730" s="127"/>
      <c r="CH730" s="127"/>
      <c r="CI730" s="127"/>
      <c r="CJ730" s="127"/>
      <c r="CK730" s="127"/>
    </row>
    <row r="731" spans="1:89">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c r="CG731" s="127"/>
      <c r="CH731" s="127"/>
      <c r="CI731" s="127"/>
      <c r="CJ731" s="127"/>
      <c r="CK731" s="127"/>
    </row>
    <row r="732" spans="1:89">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c r="CG732" s="127"/>
      <c r="CH732" s="127"/>
      <c r="CI732" s="127"/>
      <c r="CJ732" s="127"/>
      <c r="CK732" s="127"/>
    </row>
    <row r="733" spans="1:89">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c r="CG733" s="127"/>
      <c r="CH733" s="127"/>
      <c r="CI733" s="127"/>
      <c r="CJ733" s="127"/>
      <c r="CK733" s="127"/>
    </row>
    <row r="734" spans="1:89">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c r="CG734" s="127"/>
      <c r="CH734" s="127"/>
      <c r="CI734" s="127"/>
      <c r="CJ734" s="127"/>
      <c r="CK734" s="127"/>
    </row>
    <row r="735" spans="1:89">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c r="CG735" s="127"/>
      <c r="CH735" s="127"/>
      <c r="CI735" s="127"/>
      <c r="CJ735" s="127"/>
      <c r="CK735" s="127"/>
    </row>
    <row r="736" spans="1:89">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c r="CG736" s="127"/>
      <c r="CH736" s="127"/>
      <c r="CI736" s="127"/>
      <c r="CJ736" s="127"/>
      <c r="CK736" s="127"/>
    </row>
    <row r="737" spans="1:89">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c r="CG737" s="127"/>
      <c r="CH737" s="127"/>
      <c r="CI737" s="127"/>
      <c r="CJ737" s="127"/>
      <c r="CK737" s="127"/>
    </row>
    <row r="738" spans="1:89">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c r="CG738" s="127"/>
      <c r="CH738" s="127"/>
      <c r="CI738" s="127"/>
      <c r="CJ738" s="127"/>
      <c r="CK738" s="127"/>
    </row>
    <row r="739" spans="1:89">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c r="CG739" s="127"/>
      <c r="CH739" s="127"/>
      <c r="CI739" s="127"/>
      <c r="CJ739" s="127"/>
      <c r="CK739" s="127"/>
    </row>
    <row r="740" spans="1:89">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c r="CG740" s="127"/>
      <c r="CH740" s="127"/>
      <c r="CI740" s="127"/>
      <c r="CJ740" s="127"/>
      <c r="CK740" s="127"/>
    </row>
    <row r="741" spans="1:89">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c r="CG741" s="127"/>
      <c r="CH741" s="127"/>
      <c r="CI741" s="127"/>
      <c r="CJ741" s="127"/>
      <c r="CK741" s="127"/>
    </row>
    <row r="742" spans="1:89">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c r="CG742" s="127"/>
      <c r="CH742" s="127"/>
      <c r="CI742" s="127"/>
      <c r="CJ742" s="127"/>
      <c r="CK742" s="127"/>
    </row>
    <row r="743" spans="1:89">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c r="CG743" s="127"/>
      <c r="CH743" s="127"/>
      <c r="CI743" s="127"/>
      <c r="CJ743" s="127"/>
      <c r="CK743" s="127"/>
    </row>
    <row r="744" spans="1:89">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c r="CG744" s="127"/>
      <c r="CH744" s="127"/>
      <c r="CI744" s="127"/>
      <c r="CJ744" s="127"/>
      <c r="CK744" s="127"/>
    </row>
    <row r="745" spans="1:89">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c r="CG745" s="127"/>
      <c r="CH745" s="127"/>
      <c r="CI745" s="127"/>
      <c r="CJ745" s="127"/>
      <c r="CK745" s="127"/>
    </row>
    <row r="746" spans="1:89">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c r="CG746" s="127"/>
      <c r="CH746" s="127"/>
      <c r="CI746" s="127"/>
      <c r="CJ746" s="127"/>
      <c r="CK746" s="127"/>
    </row>
    <row r="747" spans="1:89">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c r="CG747" s="127"/>
      <c r="CH747" s="127"/>
      <c r="CI747" s="127"/>
      <c r="CJ747" s="127"/>
      <c r="CK747" s="127"/>
    </row>
    <row r="748" spans="1:89">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c r="CG748" s="127"/>
      <c r="CH748" s="127"/>
      <c r="CI748" s="127"/>
      <c r="CJ748" s="127"/>
      <c r="CK748" s="127"/>
    </row>
    <row r="749" spans="1:89">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c r="CI749" s="127"/>
      <c r="CJ749" s="127"/>
      <c r="CK749" s="127"/>
    </row>
    <row r="750" spans="1:89">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c r="CG750" s="127"/>
      <c r="CH750" s="127"/>
      <c r="CI750" s="127"/>
      <c r="CJ750" s="127"/>
      <c r="CK750" s="127"/>
    </row>
    <row r="751" spans="1:89">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c r="CG751" s="127"/>
      <c r="CH751" s="127"/>
      <c r="CI751" s="127"/>
      <c r="CJ751" s="127"/>
      <c r="CK751" s="127"/>
    </row>
    <row r="752" spans="1:89">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c r="CG752" s="127"/>
      <c r="CH752" s="127"/>
      <c r="CI752" s="127"/>
      <c r="CJ752" s="127"/>
      <c r="CK752" s="127"/>
    </row>
    <row r="753" spans="1:89">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c r="CG753" s="127"/>
      <c r="CH753" s="127"/>
      <c r="CI753" s="127"/>
      <c r="CJ753" s="127"/>
      <c r="CK753" s="127"/>
    </row>
    <row r="754" spans="1:89">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c r="CG754" s="127"/>
      <c r="CH754" s="127"/>
      <c r="CI754" s="127"/>
      <c r="CJ754" s="127"/>
      <c r="CK754" s="127"/>
    </row>
    <row r="755" spans="1:89">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c r="CG755" s="127"/>
      <c r="CH755" s="127"/>
      <c r="CI755" s="127"/>
      <c r="CJ755" s="127"/>
      <c r="CK755" s="127"/>
    </row>
    <row r="756" spans="1:89">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c r="CG756" s="127"/>
      <c r="CH756" s="127"/>
      <c r="CI756" s="127"/>
      <c r="CJ756" s="127"/>
      <c r="CK756" s="127"/>
    </row>
    <row r="757" spans="1:89">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c r="CG757" s="127"/>
      <c r="CH757" s="127"/>
      <c r="CI757" s="127"/>
      <c r="CJ757" s="127"/>
      <c r="CK757" s="127"/>
    </row>
    <row r="758" spans="1:89">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c r="CG758" s="127"/>
      <c r="CH758" s="127"/>
      <c r="CI758" s="127"/>
      <c r="CJ758" s="127"/>
      <c r="CK758" s="127"/>
    </row>
    <row r="759" spans="1:89">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c r="CG759" s="127"/>
      <c r="CH759" s="127"/>
      <c r="CI759" s="127"/>
      <c r="CJ759" s="127"/>
      <c r="CK759" s="127"/>
    </row>
    <row r="760" spans="1:89">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c r="CG760" s="127"/>
      <c r="CH760" s="127"/>
      <c r="CI760" s="127"/>
      <c r="CJ760" s="127"/>
      <c r="CK760" s="127"/>
    </row>
    <row r="761" spans="1:89">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c r="CG761" s="127"/>
      <c r="CH761" s="127"/>
      <c r="CI761" s="127"/>
      <c r="CJ761" s="127"/>
      <c r="CK761" s="127"/>
    </row>
    <row r="762" spans="1:89">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c r="CG762" s="127"/>
      <c r="CH762" s="127"/>
      <c r="CI762" s="127"/>
      <c r="CJ762" s="127"/>
      <c r="CK762" s="127"/>
    </row>
    <row r="763" spans="1:89">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c r="CG763" s="127"/>
      <c r="CH763" s="127"/>
      <c r="CI763" s="127"/>
      <c r="CJ763" s="127"/>
      <c r="CK763" s="127"/>
    </row>
    <row r="764" spans="1:89">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c r="CG764" s="127"/>
      <c r="CH764" s="127"/>
      <c r="CI764" s="127"/>
      <c r="CJ764" s="127"/>
      <c r="CK764" s="127"/>
    </row>
    <row r="765" spans="1:89">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c r="CG765" s="127"/>
      <c r="CH765" s="127"/>
      <c r="CI765" s="127"/>
      <c r="CJ765" s="127"/>
      <c r="CK765" s="127"/>
    </row>
    <row r="766" spans="1:89">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c r="CG766" s="127"/>
      <c r="CH766" s="127"/>
      <c r="CI766" s="127"/>
      <c r="CJ766" s="127"/>
      <c r="CK766" s="127"/>
    </row>
    <row r="767" spans="1:89">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c r="CG767" s="127"/>
      <c r="CH767" s="127"/>
      <c r="CI767" s="127"/>
      <c r="CJ767" s="127"/>
      <c r="CK767" s="127"/>
    </row>
    <row r="768" spans="1:89">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c r="CG768" s="127"/>
      <c r="CH768" s="127"/>
      <c r="CI768" s="127"/>
      <c r="CJ768" s="127"/>
      <c r="CK768" s="127"/>
    </row>
    <row r="769" spans="1:89">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c r="CG769" s="127"/>
      <c r="CH769" s="127"/>
      <c r="CI769" s="127"/>
      <c r="CJ769" s="127"/>
      <c r="CK769" s="127"/>
    </row>
    <row r="770" spans="1:89">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c r="CG770" s="127"/>
      <c r="CH770" s="127"/>
      <c r="CI770" s="127"/>
      <c r="CJ770" s="127"/>
      <c r="CK770" s="127"/>
    </row>
    <row r="771" spans="1:89">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c r="CG771" s="127"/>
      <c r="CH771" s="127"/>
      <c r="CI771" s="127"/>
      <c r="CJ771" s="127"/>
      <c r="CK771" s="127"/>
    </row>
    <row r="772" spans="1:89">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c r="CG772" s="127"/>
      <c r="CH772" s="127"/>
      <c r="CI772" s="127"/>
      <c r="CJ772" s="127"/>
      <c r="CK772" s="127"/>
    </row>
    <row r="773" spans="1:89">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c r="CG773" s="127"/>
      <c r="CH773" s="127"/>
      <c r="CI773" s="127"/>
      <c r="CJ773" s="127"/>
      <c r="CK773" s="127"/>
    </row>
    <row r="774" spans="1:89">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c r="CG774" s="127"/>
      <c r="CH774" s="127"/>
      <c r="CI774" s="127"/>
      <c r="CJ774" s="127"/>
      <c r="CK774" s="127"/>
    </row>
    <row r="775" spans="1:89">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c r="CG775" s="127"/>
      <c r="CH775" s="127"/>
      <c r="CI775" s="127"/>
      <c r="CJ775" s="127"/>
      <c r="CK775" s="127"/>
    </row>
    <row r="776" spans="1:89">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c r="CG776" s="127"/>
      <c r="CH776" s="127"/>
      <c r="CI776" s="127"/>
      <c r="CJ776" s="127"/>
      <c r="CK776" s="127"/>
    </row>
    <row r="777" spans="1:89">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c r="CG777" s="127"/>
      <c r="CH777" s="127"/>
      <c r="CI777" s="127"/>
      <c r="CJ777" s="127"/>
      <c r="CK777" s="127"/>
    </row>
    <row r="778" spans="1:89">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c r="CG778" s="127"/>
      <c r="CH778" s="127"/>
      <c r="CI778" s="127"/>
      <c r="CJ778" s="127"/>
      <c r="CK778" s="127"/>
    </row>
    <row r="779" spans="1:89">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c r="CG779" s="127"/>
      <c r="CH779" s="127"/>
      <c r="CI779" s="127"/>
      <c r="CJ779" s="127"/>
      <c r="CK779" s="127"/>
    </row>
    <row r="780" spans="1:89">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c r="CG780" s="127"/>
      <c r="CH780" s="127"/>
      <c r="CI780" s="127"/>
      <c r="CJ780" s="127"/>
      <c r="CK780" s="127"/>
    </row>
    <row r="781" spans="1:89">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c r="CG781" s="127"/>
      <c r="CH781" s="127"/>
      <c r="CI781" s="127"/>
      <c r="CJ781" s="127"/>
      <c r="CK781" s="127"/>
    </row>
    <row r="782" spans="1:89">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c r="CG782" s="127"/>
      <c r="CH782" s="127"/>
      <c r="CI782" s="127"/>
      <c r="CJ782" s="127"/>
      <c r="CK782" s="127"/>
    </row>
    <row r="783" spans="1:89">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c r="CG783" s="127"/>
      <c r="CH783" s="127"/>
      <c r="CI783" s="127"/>
      <c r="CJ783" s="127"/>
      <c r="CK783" s="127"/>
    </row>
    <row r="784" spans="1:89">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c r="CG784" s="127"/>
      <c r="CH784" s="127"/>
      <c r="CI784" s="127"/>
      <c r="CJ784" s="127"/>
      <c r="CK784" s="127"/>
    </row>
    <row r="785" spans="1:89">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c r="CG785" s="127"/>
      <c r="CH785" s="127"/>
      <c r="CI785" s="127"/>
      <c r="CJ785" s="127"/>
      <c r="CK785" s="127"/>
    </row>
    <row r="786" spans="1:89">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c r="CG786" s="127"/>
      <c r="CH786" s="127"/>
      <c r="CI786" s="127"/>
      <c r="CJ786" s="127"/>
      <c r="CK786" s="127"/>
    </row>
    <row r="787" spans="1:89">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c r="CG787" s="127"/>
      <c r="CH787" s="127"/>
      <c r="CI787" s="127"/>
      <c r="CJ787" s="127"/>
      <c r="CK787" s="127"/>
    </row>
    <row r="788" spans="1:89">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c r="CG788" s="127"/>
      <c r="CH788" s="127"/>
      <c r="CI788" s="127"/>
      <c r="CJ788" s="127"/>
      <c r="CK788" s="127"/>
    </row>
    <row r="789" spans="1:89">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c r="CG789" s="127"/>
      <c r="CH789" s="127"/>
      <c r="CI789" s="127"/>
      <c r="CJ789" s="127"/>
      <c r="CK789" s="127"/>
    </row>
    <row r="790" spans="1:89">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c r="CG790" s="127"/>
      <c r="CH790" s="127"/>
      <c r="CI790" s="127"/>
      <c r="CJ790" s="127"/>
      <c r="CK790" s="127"/>
    </row>
    <row r="791" spans="1:89">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c r="CG791" s="127"/>
      <c r="CH791" s="127"/>
      <c r="CI791" s="127"/>
      <c r="CJ791" s="127"/>
      <c r="CK791" s="127"/>
    </row>
    <row r="792" spans="1:89">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c r="CG792" s="127"/>
      <c r="CH792" s="127"/>
      <c r="CI792" s="127"/>
      <c r="CJ792" s="127"/>
      <c r="CK792" s="127"/>
    </row>
    <row r="793" spans="1:89">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c r="CG793" s="127"/>
      <c r="CH793" s="127"/>
      <c r="CI793" s="127"/>
      <c r="CJ793" s="127"/>
      <c r="CK793" s="127"/>
    </row>
    <row r="794" spans="1:89">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c r="CG794" s="127"/>
      <c r="CH794" s="127"/>
      <c r="CI794" s="127"/>
      <c r="CJ794" s="127"/>
      <c r="CK794" s="127"/>
    </row>
    <row r="795" spans="1:89">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c r="CG795" s="127"/>
      <c r="CH795" s="127"/>
      <c r="CI795" s="127"/>
      <c r="CJ795" s="127"/>
      <c r="CK795" s="127"/>
    </row>
    <row r="796" spans="1:89">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c r="CG796" s="127"/>
      <c r="CH796" s="127"/>
      <c r="CI796" s="127"/>
      <c r="CJ796" s="127"/>
      <c r="CK796" s="127"/>
    </row>
    <row r="797" spans="1:89">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c r="CG797" s="127"/>
      <c r="CH797" s="127"/>
      <c r="CI797" s="127"/>
      <c r="CJ797" s="127"/>
      <c r="CK797" s="127"/>
    </row>
    <row r="798" spans="1:89">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c r="CG798" s="127"/>
      <c r="CH798" s="127"/>
      <c r="CI798" s="127"/>
      <c r="CJ798" s="127"/>
      <c r="CK798" s="127"/>
    </row>
    <row r="799" spans="1:89">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c r="CG799" s="127"/>
      <c r="CH799" s="127"/>
      <c r="CI799" s="127"/>
      <c r="CJ799" s="127"/>
      <c r="CK799" s="127"/>
    </row>
    <row r="800" spans="1:89">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c r="CG800" s="127"/>
      <c r="CH800" s="127"/>
      <c r="CI800" s="127"/>
      <c r="CJ800" s="127"/>
      <c r="CK800" s="127"/>
    </row>
    <row r="801" spans="1:89">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c r="CG801" s="127"/>
      <c r="CH801" s="127"/>
      <c r="CI801" s="127"/>
      <c r="CJ801" s="127"/>
      <c r="CK801" s="127"/>
    </row>
    <row r="802" spans="1:89">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c r="CG802" s="127"/>
      <c r="CH802" s="127"/>
      <c r="CI802" s="127"/>
      <c r="CJ802" s="127"/>
      <c r="CK802" s="127"/>
    </row>
    <row r="803" spans="1:89">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c r="CG803" s="127"/>
      <c r="CH803" s="127"/>
      <c r="CI803" s="127"/>
      <c r="CJ803" s="127"/>
      <c r="CK803" s="127"/>
    </row>
    <row r="804" spans="1:89">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c r="CG804" s="127"/>
      <c r="CH804" s="127"/>
      <c r="CI804" s="127"/>
      <c r="CJ804" s="127"/>
      <c r="CK804" s="127"/>
    </row>
    <row r="805" spans="1:89">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c r="CG805" s="127"/>
      <c r="CH805" s="127"/>
      <c r="CI805" s="127"/>
      <c r="CJ805" s="127"/>
      <c r="CK805" s="127"/>
    </row>
    <row r="806" spans="1:89">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c r="CG806" s="127"/>
      <c r="CH806" s="127"/>
      <c r="CI806" s="127"/>
      <c r="CJ806" s="127"/>
      <c r="CK806" s="127"/>
    </row>
    <row r="807" spans="1:89">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c r="CG807" s="127"/>
      <c r="CH807" s="127"/>
      <c r="CI807" s="127"/>
      <c r="CJ807" s="127"/>
      <c r="CK807" s="127"/>
    </row>
    <row r="808" spans="1:89">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c r="CG808" s="127"/>
      <c r="CH808" s="127"/>
      <c r="CI808" s="127"/>
      <c r="CJ808" s="127"/>
      <c r="CK808" s="127"/>
    </row>
    <row r="809" spans="1:89">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c r="CG809" s="127"/>
      <c r="CH809" s="127"/>
      <c r="CI809" s="127"/>
      <c r="CJ809" s="127"/>
      <c r="CK809" s="127"/>
    </row>
    <row r="810" spans="1:89">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c r="CG810" s="127"/>
      <c r="CH810" s="127"/>
      <c r="CI810" s="127"/>
      <c r="CJ810" s="127"/>
      <c r="CK810" s="127"/>
    </row>
    <row r="811" spans="1:89">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c r="CG811" s="127"/>
      <c r="CH811" s="127"/>
      <c r="CI811" s="127"/>
      <c r="CJ811" s="127"/>
      <c r="CK811" s="127"/>
    </row>
    <row r="812" spans="1:89">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c r="CG812" s="127"/>
      <c r="CH812" s="127"/>
      <c r="CI812" s="127"/>
      <c r="CJ812" s="127"/>
      <c r="CK812" s="127"/>
    </row>
    <row r="813" spans="1:89">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c r="CG813" s="127"/>
      <c r="CH813" s="127"/>
      <c r="CI813" s="127"/>
      <c r="CJ813" s="127"/>
      <c r="CK813" s="127"/>
    </row>
    <row r="814" spans="1:89">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c r="CG814" s="127"/>
      <c r="CH814" s="127"/>
      <c r="CI814" s="127"/>
      <c r="CJ814" s="127"/>
      <c r="CK814" s="127"/>
    </row>
    <row r="815" spans="1:89">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c r="CG815" s="127"/>
      <c r="CH815" s="127"/>
      <c r="CI815" s="127"/>
      <c r="CJ815" s="127"/>
      <c r="CK815" s="127"/>
    </row>
    <row r="816" spans="1:89">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c r="CG816" s="127"/>
      <c r="CH816" s="127"/>
      <c r="CI816" s="127"/>
      <c r="CJ816" s="127"/>
      <c r="CK816" s="127"/>
    </row>
    <row r="817" spans="1:89">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c r="CI817" s="127"/>
      <c r="CJ817" s="127"/>
      <c r="CK817" s="127"/>
    </row>
    <row r="818" spans="1:89">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c r="CG818" s="127"/>
      <c r="CH818" s="127"/>
      <c r="CI818" s="127"/>
      <c r="CJ818" s="127"/>
      <c r="CK818" s="127"/>
    </row>
    <row r="819" spans="1:89">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c r="CG819" s="127"/>
      <c r="CH819" s="127"/>
      <c r="CI819" s="127"/>
      <c r="CJ819" s="127"/>
      <c r="CK819" s="127"/>
    </row>
    <row r="820" spans="1:89">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c r="CG820" s="127"/>
      <c r="CH820" s="127"/>
      <c r="CI820" s="127"/>
      <c r="CJ820" s="127"/>
      <c r="CK820" s="127"/>
    </row>
    <row r="821" spans="1:89">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c r="CG821" s="127"/>
      <c r="CH821" s="127"/>
      <c r="CI821" s="127"/>
      <c r="CJ821" s="127"/>
      <c r="CK821" s="127"/>
    </row>
    <row r="822" spans="1:89">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c r="CG822" s="127"/>
      <c r="CH822" s="127"/>
      <c r="CI822" s="127"/>
      <c r="CJ822" s="127"/>
      <c r="CK822" s="127"/>
    </row>
    <row r="823" spans="1:89">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c r="CG823" s="127"/>
      <c r="CH823" s="127"/>
      <c r="CI823" s="127"/>
      <c r="CJ823" s="127"/>
      <c r="CK823" s="127"/>
    </row>
    <row r="824" spans="1:89">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c r="CG824" s="127"/>
      <c r="CH824" s="127"/>
      <c r="CI824" s="127"/>
      <c r="CJ824" s="127"/>
      <c r="CK824" s="127"/>
    </row>
    <row r="825" spans="1:89">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c r="CG825" s="127"/>
      <c r="CH825" s="127"/>
      <c r="CI825" s="127"/>
      <c r="CJ825" s="127"/>
      <c r="CK825" s="127"/>
    </row>
    <row r="826" spans="1:89">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c r="CG826" s="127"/>
      <c r="CH826" s="127"/>
      <c r="CI826" s="127"/>
      <c r="CJ826" s="127"/>
      <c r="CK826" s="127"/>
    </row>
    <row r="827" spans="1:89">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c r="CG827" s="127"/>
      <c r="CH827" s="127"/>
      <c r="CI827" s="127"/>
      <c r="CJ827" s="127"/>
      <c r="CK827" s="127"/>
    </row>
    <row r="828" spans="1:89">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c r="CG828" s="127"/>
      <c r="CH828" s="127"/>
      <c r="CI828" s="127"/>
      <c r="CJ828" s="127"/>
      <c r="CK828" s="127"/>
    </row>
    <row r="829" spans="1:89">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c r="CG829" s="127"/>
      <c r="CH829" s="127"/>
      <c r="CI829" s="127"/>
      <c r="CJ829" s="127"/>
      <c r="CK829" s="127"/>
    </row>
    <row r="830" spans="1:89">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c r="CG830" s="127"/>
      <c r="CH830" s="127"/>
      <c r="CI830" s="127"/>
      <c r="CJ830" s="127"/>
      <c r="CK830" s="127"/>
    </row>
    <row r="831" spans="1:89">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c r="CG831" s="127"/>
      <c r="CH831" s="127"/>
      <c r="CI831" s="127"/>
      <c r="CJ831" s="127"/>
      <c r="CK831" s="127"/>
    </row>
    <row r="832" spans="1:89">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c r="CG832" s="127"/>
      <c r="CH832" s="127"/>
      <c r="CI832" s="127"/>
      <c r="CJ832" s="127"/>
      <c r="CK832" s="127"/>
    </row>
    <row r="833" spans="1:89">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c r="CG833" s="127"/>
      <c r="CH833" s="127"/>
      <c r="CI833" s="127"/>
      <c r="CJ833" s="127"/>
      <c r="CK833" s="127"/>
    </row>
    <row r="834" spans="1:89">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c r="CG834" s="127"/>
      <c r="CH834" s="127"/>
      <c r="CI834" s="127"/>
      <c r="CJ834" s="127"/>
      <c r="CK834" s="127"/>
    </row>
    <row r="835" spans="1:89">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c r="CG835" s="127"/>
      <c r="CH835" s="127"/>
      <c r="CI835" s="127"/>
      <c r="CJ835" s="127"/>
      <c r="CK835" s="127"/>
    </row>
    <row r="836" spans="1:89">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c r="CG836" s="127"/>
      <c r="CH836" s="127"/>
      <c r="CI836" s="127"/>
      <c r="CJ836" s="127"/>
      <c r="CK836" s="127"/>
    </row>
    <row r="837" spans="1:89">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c r="CG837" s="127"/>
      <c r="CH837" s="127"/>
      <c r="CI837" s="127"/>
      <c r="CJ837" s="127"/>
      <c r="CK837" s="127"/>
    </row>
    <row r="838" spans="1:89">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c r="CG838" s="127"/>
      <c r="CH838" s="127"/>
      <c r="CI838" s="127"/>
      <c r="CJ838" s="127"/>
      <c r="CK838" s="127"/>
    </row>
    <row r="839" spans="1:89">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c r="CG839" s="127"/>
      <c r="CH839" s="127"/>
      <c r="CI839" s="127"/>
      <c r="CJ839" s="127"/>
      <c r="CK839" s="127"/>
    </row>
    <row r="840" spans="1:89">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c r="CG840" s="127"/>
      <c r="CH840" s="127"/>
      <c r="CI840" s="127"/>
      <c r="CJ840" s="127"/>
      <c r="CK840" s="127"/>
    </row>
    <row r="841" spans="1:89">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c r="CG841" s="127"/>
      <c r="CH841" s="127"/>
      <c r="CI841" s="127"/>
      <c r="CJ841" s="127"/>
      <c r="CK841" s="127"/>
    </row>
    <row r="842" spans="1:89">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c r="CG842" s="127"/>
      <c r="CH842" s="127"/>
      <c r="CI842" s="127"/>
      <c r="CJ842" s="127"/>
      <c r="CK842" s="127"/>
    </row>
    <row r="843" spans="1:89">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c r="CG843" s="127"/>
      <c r="CH843" s="127"/>
      <c r="CI843" s="127"/>
      <c r="CJ843" s="127"/>
      <c r="CK843" s="127"/>
    </row>
    <row r="844" spans="1:89">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c r="CG844" s="127"/>
      <c r="CH844" s="127"/>
      <c r="CI844" s="127"/>
      <c r="CJ844" s="127"/>
      <c r="CK844" s="127"/>
    </row>
    <row r="845" spans="1:89">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c r="CG845" s="127"/>
      <c r="CH845" s="127"/>
      <c r="CI845" s="127"/>
      <c r="CJ845" s="127"/>
      <c r="CK845" s="127"/>
    </row>
    <row r="846" spans="1:89">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c r="CG846" s="127"/>
      <c r="CH846" s="127"/>
      <c r="CI846" s="127"/>
      <c r="CJ846" s="127"/>
      <c r="CK846" s="127"/>
    </row>
    <row r="847" spans="1:89">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c r="CG847" s="127"/>
      <c r="CH847" s="127"/>
      <c r="CI847" s="127"/>
      <c r="CJ847" s="127"/>
      <c r="CK847" s="127"/>
    </row>
    <row r="848" spans="1:89">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c r="CG848" s="127"/>
      <c r="CH848" s="127"/>
      <c r="CI848" s="127"/>
      <c r="CJ848" s="127"/>
      <c r="CK848" s="127"/>
    </row>
    <row r="849" spans="1:89">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c r="CG849" s="127"/>
      <c r="CH849" s="127"/>
      <c r="CI849" s="127"/>
      <c r="CJ849" s="127"/>
      <c r="CK849" s="127"/>
    </row>
    <row r="850" spans="1:89">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c r="CG850" s="127"/>
      <c r="CH850" s="127"/>
      <c r="CI850" s="127"/>
      <c r="CJ850" s="127"/>
      <c r="CK850" s="127"/>
    </row>
    <row r="851" spans="1:89">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c r="CG851" s="127"/>
      <c r="CH851" s="127"/>
      <c r="CI851" s="127"/>
      <c r="CJ851" s="127"/>
      <c r="CK851" s="127"/>
    </row>
    <row r="852" spans="1:89">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c r="CG852" s="127"/>
      <c r="CH852" s="127"/>
      <c r="CI852" s="127"/>
      <c r="CJ852" s="127"/>
      <c r="CK852" s="127"/>
    </row>
    <row r="853" spans="1:89">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c r="CG853" s="127"/>
      <c r="CH853" s="127"/>
      <c r="CI853" s="127"/>
      <c r="CJ853" s="127"/>
      <c r="CK853" s="127"/>
    </row>
    <row r="854" spans="1:89">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c r="CG854" s="127"/>
      <c r="CH854" s="127"/>
      <c r="CI854" s="127"/>
      <c r="CJ854" s="127"/>
      <c r="CK854" s="127"/>
    </row>
    <row r="855" spans="1:89">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c r="CG855" s="127"/>
      <c r="CH855" s="127"/>
      <c r="CI855" s="127"/>
      <c r="CJ855" s="127"/>
      <c r="CK855" s="127"/>
    </row>
    <row r="856" spans="1:89">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c r="CG856" s="127"/>
      <c r="CH856" s="127"/>
      <c r="CI856" s="127"/>
      <c r="CJ856" s="127"/>
      <c r="CK856" s="127"/>
    </row>
    <row r="857" spans="1:89">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c r="CG857" s="127"/>
      <c r="CH857" s="127"/>
      <c r="CI857" s="127"/>
      <c r="CJ857" s="127"/>
      <c r="CK857" s="127"/>
    </row>
    <row r="858" spans="1:89">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c r="CG858" s="127"/>
      <c r="CH858" s="127"/>
      <c r="CI858" s="127"/>
      <c r="CJ858" s="127"/>
      <c r="CK858" s="127"/>
    </row>
    <row r="859" spans="1:89">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c r="CG859" s="127"/>
      <c r="CH859" s="127"/>
      <c r="CI859" s="127"/>
      <c r="CJ859" s="127"/>
      <c r="CK859" s="127"/>
    </row>
    <row r="860" spans="1:89">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c r="CG860" s="127"/>
      <c r="CH860" s="127"/>
      <c r="CI860" s="127"/>
      <c r="CJ860" s="127"/>
      <c r="CK860" s="127"/>
    </row>
    <row r="861" spans="1:89">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c r="CG861" s="127"/>
      <c r="CH861" s="127"/>
      <c r="CI861" s="127"/>
      <c r="CJ861" s="127"/>
      <c r="CK861" s="127"/>
    </row>
    <row r="862" spans="1:89">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c r="CG862" s="127"/>
      <c r="CH862" s="127"/>
      <c r="CI862" s="127"/>
      <c r="CJ862" s="127"/>
      <c r="CK862" s="127"/>
    </row>
    <row r="863" spans="1:89">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c r="CG863" s="127"/>
      <c r="CH863" s="127"/>
      <c r="CI863" s="127"/>
      <c r="CJ863" s="127"/>
      <c r="CK863" s="127"/>
    </row>
    <row r="864" spans="1:89">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c r="CG864" s="127"/>
      <c r="CH864" s="127"/>
      <c r="CI864" s="127"/>
      <c r="CJ864" s="127"/>
      <c r="CK864" s="127"/>
    </row>
    <row r="865" spans="1:89">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c r="CG865" s="127"/>
      <c r="CH865" s="127"/>
      <c r="CI865" s="127"/>
      <c r="CJ865" s="127"/>
      <c r="CK865" s="127"/>
    </row>
    <row r="866" spans="1:89">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c r="CG866" s="127"/>
      <c r="CH866" s="127"/>
      <c r="CI866" s="127"/>
      <c r="CJ866" s="127"/>
      <c r="CK866" s="127"/>
    </row>
    <row r="867" spans="1:89">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c r="CG867" s="127"/>
      <c r="CH867" s="127"/>
      <c r="CI867" s="127"/>
      <c r="CJ867" s="127"/>
      <c r="CK867" s="127"/>
    </row>
    <row r="868" spans="1:89">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c r="CG868" s="127"/>
      <c r="CH868" s="127"/>
      <c r="CI868" s="127"/>
      <c r="CJ868" s="127"/>
      <c r="CK868" s="127"/>
    </row>
    <row r="869" spans="1:89">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c r="CG869" s="127"/>
      <c r="CH869" s="127"/>
      <c r="CI869" s="127"/>
      <c r="CJ869" s="127"/>
      <c r="CK869" s="127"/>
    </row>
    <row r="870" spans="1:89">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c r="CG870" s="127"/>
      <c r="CH870" s="127"/>
      <c r="CI870" s="127"/>
      <c r="CJ870" s="127"/>
      <c r="CK870" s="127"/>
    </row>
    <row r="871" spans="1:89">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c r="CG871" s="127"/>
      <c r="CH871" s="127"/>
      <c r="CI871" s="127"/>
      <c r="CJ871" s="127"/>
      <c r="CK871" s="127"/>
    </row>
    <row r="872" spans="1:89">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c r="CG872" s="127"/>
      <c r="CH872" s="127"/>
      <c r="CI872" s="127"/>
      <c r="CJ872" s="127"/>
      <c r="CK872" s="127"/>
    </row>
    <row r="873" spans="1:89">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c r="CG873" s="127"/>
      <c r="CH873" s="127"/>
      <c r="CI873" s="127"/>
      <c r="CJ873" s="127"/>
      <c r="CK873" s="127"/>
    </row>
    <row r="874" spans="1:89">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c r="CG874" s="127"/>
      <c r="CH874" s="127"/>
      <c r="CI874" s="127"/>
      <c r="CJ874" s="127"/>
      <c r="CK874" s="127"/>
    </row>
    <row r="875" spans="1:89">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c r="CG875" s="127"/>
      <c r="CH875" s="127"/>
      <c r="CI875" s="127"/>
      <c r="CJ875" s="127"/>
      <c r="CK875" s="127"/>
    </row>
    <row r="876" spans="1:89">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c r="CG876" s="127"/>
      <c r="CH876" s="127"/>
      <c r="CI876" s="127"/>
      <c r="CJ876" s="127"/>
      <c r="CK876" s="127"/>
    </row>
    <row r="877" spans="1:89">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c r="CG877" s="127"/>
      <c r="CH877" s="127"/>
      <c r="CI877" s="127"/>
      <c r="CJ877" s="127"/>
      <c r="CK877" s="127"/>
    </row>
    <row r="878" spans="1:89">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c r="CG878" s="127"/>
      <c r="CH878" s="127"/>
      <c r="CI878" s="127"/>
      <c r="CJ878" s="127"/>
      <c r="CK878" s="127"/>
    </row>
    <row r="879" spans="1:89">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c r="CG879" s="127"/>
      <c r="CH879" s="127"/>
      <c r="CI879" s="127"/>
      <c r="CJ879" s="127"/>
      <c r="CK879" s="127"/>
    </row>
    <row r="880" spans="1:89">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c r="CG880" s="127"/>
      <c r="CH880" s="127"/>
      <c r="CI880" s="127"/>
      <c r="CJ880" s="127"/>
      <c r="CK880" s="127"/>
    </row>
    <row r="881" spans="1:89">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c r="CG881" s="127"/>
      <c r="CH881" s="127"/>
      <c r="CI881" s="127"/>
      <c r="CJ881" s="127"/>
      <c r="CK881" s="127"/>
    </row>
    <row r="882" spans="1:89">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c r="CG882" s="127"/>
      <c r="CH882" s="127"/>
      <c r="CI882" s="127"/>
      <c r="CJ882" s="127"/>
      <c r="CK882" s="127"/>
    </row>
    <row r="883" spans="1:89">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c r="CG883" s="127"/>
      <c r="CH883" s="127"/>
      <c r="CI883" s="127"/>
      <c r="CJ883" s="127"/>
      <c r="CK883" s="127"/>
    </row>
    <row r="884" spans="1:89">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c r="CG884" s="127"/>
      <c r="CH884" s="127"/>
      <c r="CI884" s="127"/>
      <c r="CJ884" s="127"/>
      <c r="CK884" s="127"/>
    </row>
    <row r="885" spans="1:89">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c r="CI885" s="127"/>
      <c r="CJ885" s="127"/>
      <c r="CK885" s="127"/>
    </row>
    <row r="886" spans="1:89">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c r="CG886" s="127"/>
      <c r="CH886" s="127"/>
      <c r="CI886" s="127"/>
      <c r="CJ886" s="127"/>
      <c r="CK886" s="127"/>
    </row>
    <row r="887" spans="1:89">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c r="CG887" s="127"/>
      <c r="CH887" s="127"/>
      <c r="CI887" s="127"/>
      <c r="CJ887" s="127"/>
      <c r="CK887" s="127"/>
    </row>
    <row r="888" spans="1:89">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c r="CG888" s="127"/>
      <c r="CH888" s="127"/>
      <c r="CI888" s="127"/>
      <c r="CJ888" s="127"/>
      <c r="CK888" s="127"/>
    </row>
    <row r="889" spans="1:89">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c r="CG889" s="127"/>
      <c r="CH889" s="127"/>
      <c r="CI889" s="127"/>
      <c r="CJ889" s="127"/>
      <c r="CK889" s="127"/>
    </row>
    <row r="890" spans="1:89">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c r="CG890" s="127"/>
      <c r="CH890" s="127"/>
      <c r="CI890" s="127"/>
      <c r="CJ890" s="127"/>
      <c r="CK890" s="127"/>
    </row>
    <row r="891" spans="1:89">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c r="CG891" s="127"/>
      <c r="CH891" s="127"/>
      <c r="CI891" s="127"/>
      <c r="CJ891" s="127"/>
      <c r="CK891" s="127"/>
    </row>
    <row r="892" spans="1:89">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c r="CG892" s="127"/>
      <c r="CH892" s="127"/>
      <c r="CI892" s="127"/>
      <c r="CJ892" s="127"/>
      <c r="CK892" s="127"/>
    </row>
    <row r="893" spans="1:89">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c r="CG893" s="127"/>
      <c r="CH893" s="127"/>
      <c r="CI893" s="127"/>
      <c r="CJ893" s="127"/>
      <c r="CK893" s="127"/>
    </row>
    <row r="894" spans="1:89">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c r="CG894" s="127"/>
      <c r="CH894" s="127"/>
      <c r="CI894" s="127"/>
      <c r="CJ894" s="127"/>
      <c r="CK894" s="127"/>
    </row>
    <row r="895" spans="1:89">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c r="CG895" s="127"/>
      <c r="CH895" s="127"/>
      <c r="CI895" s="127"/>
      <c r="CJ895" s="127"/>
      <c r="CK895" s="127"/>
    </row>
    <row r="896" spans="1:89">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c r="CG896" s="127"/>
      <c r="CH896" s="127"/>
      <c r="CI896" s="127"/>
      <c r="CJ896" s="127"/>
      <c r="CK896" s="127"/>
    </row>
    <row r="897" spans="1:89">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c r="CG897" s="127"/>
      <c r="CH897" s="127"/>
      <c r="CI897" s="127"/>
      <c r="CJ897" s="127"/>
      <c r="CK897" s="127"/>
    </row>
    <row r="898" spans="1:89">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c r="CG898" s="127"/>
      <c r="CH898" s="127"/>
      <c r="CI898" s="127"/>
      <c r="CJ898" s="127"/>
      <c r="CK898" s="127"/>
    </row>
    <row r="899" spans="1:89">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c r="CG899" s="127"/>
      <c r="CH899" s="127"/>
      <c r="CI899" s="127"/>
      <c r="CJ899" s="127"/>
      <c r="CK899" s="127"/>
    </row>
    <row r="900" spans="1:89">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c r="CG900" s="127"/>
      <c r="CH900" s="127"/>
      <c r="CI900" s="127"/>
      <c r="CJ900" s="127"/>
      <c r="CK900" s="127"/>
    </row>
    <row r="901" spans="1:89">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c r="CG901" s="127"/>
      <c r="CH901" s="127"/>
      <c r="CI901" s="127"/>
      <c r="CJ901" s="127"/>
      <c r="CK901" s="127"/>
    </row>
    <row r="902" spans="1:89">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c r="CG902" s="127"/>
      <c r="CH902" s="127"/>
      <c r="CI902" s="127"/>
      <c r="CJ902" s="127"/>
      <c r="CK902" s="127"/>
    </row>
    <row r="903" spans="1:89">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c r="CG903" s="127"/>
      <c r="CH903" s="127"/>
      <c r="CI903" s="127"/>
      <c r="CJ903" s="127"/>
      <c r="CK903" s="127"/>
    </row>
    <row r="904" spans="1:89">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c r="CG904" s="127"/>
      <c r="CH904" s="127"/>
      <c r="CI904" s="127"/>
      <c r="CJ904" s="127"/>
      <c r="CK904" s="127"/>
    </row>
    <row r="905" spans="1:89">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c r="CG905" s="127"/>
      <c r="CH905" s="127"/>
      <c r="CI905" s="127"/>
      <c r="CJ905" s="127"/>
      <c r="CK905" s="127"/>
    </row>
    <row r="906" spans="1:89">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c r="CG906" s="127"/>
      <c r="CH906" s="127"/>
      <c r="CI906" s="127"/>
      <c r="CJ906" s="127"/>
      <c r="CK906" s="127"/>
    </row>
    <row r="907" spans="1:89">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c r="CG907" s="127"/>
      <c r="CH907" s="127"/>
      <c r="CI907" s="127"/>
      <c r="CJ907" s="127"/>
      <c r="CK907" s="127"/>
    </row>
    <row r="908" spans="1:89">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c r="CG908" s="127"/>
      <c r="CH908" s="127"/>
      <c r="CI908" s="127"/>
      <c r="CJ908" s="127"/>
      <c r="CK908" s="127"/>
    </row>
    <row r="909" spans="1:89">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c r="CG909" s="127"/>
      <c r="CH909" s="127"/>
      <c r="CI909" s="127"/>
      <c r="CJ909" s="127"/>
      <c r="CK909" s="127"/>
    </row>
    <row r="910" spans="1:89">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c r="CG910" s="127"/>
      <c r="CH910" s="127"/>
      <c r="CI910" s="127"/>
      <c r="CJ910" s="127"/>
      <c r="CK910" s="127"/>
    </row>
    <row r="911" spans="1:89">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c r="CG911" s="127"/>
      <c r="CH911" s="127"/>
      <c r="CI911" s="127"/>
      <c r="CJ911" s="127"/>
      <c r="CK911" s="127"/>
    </row>
    <row r="912" spans="1:89">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c r="CG912" s="127"/>
      <c r="CH912" s="127"/>
      <c r="CI912" s="127"/>
      <c r="CJ912" s="127"/>
      <c r="CK912" s="127"/>
    </row>
    <row r="913" spans="1:89">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c r="CG913" s="127"/>
      <c r="CH913" s="127"/>
      <c r="CI913" s="127"/>
      <c r="CJ913" s="127"/>
      <c r="CK913" s="127"/>
    </row>
    <row r="914" spans="1:89">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c r="CG914" s="127"/>
      <c r="CH914" s="127"/>
      <c r="CI914" s="127"/>
      <c r="CJ914" s="127"/>
      <c r="CK914" s="127"/>
    </row>
    <row r="915" spans="1:89">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c r="CG915" s="127"/>
      <c r="CH915" s="127"/>
      <c r="CI915" s="127"/>
      <c r="CJ915" s="127"/>
      <c r="CK915" s="127"/>
    </row>
    <row r="916" spans="1:89">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c r="CG916" s="127"/>
      <c r="CH916" s="127"/>
      <c r="CI916" s="127"/>
      <c r="CJ916" s="127"/>
      <c r="CK916" s="127"/>
    </row>
    <row r="917" spans="1:89">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c r="CG917" s="127"/>
      <c r="CH917" s="127"/>
      <c r="CI917" s="127"/>
      <c r="CJ917" s="127"/>
      <c r="CK917" s="127"/>
    </row>
    <row r="918" spans="1:89">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c r="CG918" s="127"/>
      <c r="CH918" s="127"/>
      <c r="CI918" s="127"/>
      <c r="CJ918" s="127"/>
      <c r="CK918" s="127"/>
    </row>
    <row r="919" spans="1:89">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c r="CG919" s="127"/>
      <c r="CH919" s="127"/>
      <c r="CI919" s="127"/>
      <c r="CJ919" s="127"/>
      <c r="CK919" s="127"/>
    </row>
    <row r="920" spans="1:89">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c r="CG920" s="127"/>
      <c r="CH920" s="127"/>
      <c r="CI920" s="127"/>
      <c r="CJ920" s="127"/>
      <c r="CK920" s="127"/>
    </row>
    <row r="921" spans="1:89">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c r="CG921" s="127"/>
      <c r="CH921" s="127"/>
      <c r="CI921" s="127"/>
      <c r="CJ921" s="127"/>
      <c r="CK921" s="127"/>
    </row>
    <row r="922" spans="1:89">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c r="CG922" s="127"/>
      <c r="CH922" s="127"/>
      <c r="CI922" s="127"/>
      <c r="CJ922" s="127"/>
      <c r="CK922" s="127"/>
    </row>
    <row r="923" spans="1:89">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c r="CG923" s="127"/>
      <c r="CH923" s="127"/>
      <c r="CI923" s="127"/>
      <c r="CJ923" s="127"/>
      <c r="CK923" s="127"/>
    </row>
    <row r="924" spans="1:89">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c r="CG924" s="127"/>
      <c r="CH924" s="127"/>
      <c r="CI924" s="127"/>
      <c r="CJ924" s="127"/>
      <c r="CK924" s="127"/>
    </row>
    <row r="925" spans="1:89">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c r="CG925" s="127"/>
      <c r="CH925" s="127"/>
      <c r="CI925" s="127"/>
      <c r="CJ925" s="127"/>
      <c r="CK925" s="127"/>
    </row>
    <row r="926" spans="1:89">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c r="CG926" s="127"/>
      <c r="CH926" s="127"/>
      <c r="CI926" s="127"/>
      <c r="CJ926" s="127"/>
      <c r="CK926" s="127"/>
    </row>
    <row r="927" spans="1:89">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c r="CG927" s="127"/>
      <c r="CH927" s="127"/>
      <c r="CI927" s="127"/>
      <c r="CJ927" s="127"/>
      <c r="CK927" s="127"/>
    </row>
    <row r="928" spans="1:89">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c r="CG928" s="127"/>
      <c r="CH928" s="127"/>
      <c r="CI928" s="127"/>
      <c r="CJ928" s="127"/>
      <c r="CK928" s="127"/>
    </row>
    <row r="929" spans="1:89">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c r="CG929" s="127"/>
      <c r="CH929" s="127"/>
      <c r="CI929" s="127"/>
      <c r="CJ929" s="127"/>
      <c r="CK929" s="127"/>
    </row>
    <row r="930" spans="1:89">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c r="CG930" s="127"/>
      <c r="CH930" s="127"/>
      <c r="CI930" s="127"/>
      <c r="CJ930" s="127"/>
      <c r="CK930" s="127"/>
    </row>
    <row r="931" spans="1:89">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c r="CG931" s="127"/>
      <c r="CH931" s="127"/>
      <c r="CI931" s="127"/>
      <c r="CJ931" s="127"/>
      <c r="CK931" s="127"/>
    </row>
    <row r="932" spans="1:89">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c r="CG932" s="127"/>
      <c r="CH932" s="127"/>
      <c r="CI932" s="127"/>
      <c r="CJ932" s="127"/>
      <c r="CK932" s="127"/>
    </row>
    <row r="933" spans="1:89">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c r="CG933" s="127"/>
      <c r="CH933" s="127"/>
      <c r="CI933" s="127"/>
      <c r="CJ933" s="127"/>
      <c r="CK933" s="127"/>
    </row>
    <row r="934" spans="1:89">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c r="CG934" s="127"/>
      <c r="CH934" s="127"/>
      <c r="CI934" s="127"/>
      <c r="CJ934" s="127"/>
      <c r="CK934" s="127"/>
    </row>
    <row r="935" spans="1:89">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c r="CG935" s="127"/>
      <c r="CH935" s="127"/>
      <c r="CI935" s="127"/>
      <c r="CJ935" s="127"/>
      <c r="CK935" s="127"/>
    </row>
    <row r="936" spans="1:89">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c r="CG936" s="127"/>
      <c r="CH936" s="127"/>
      <c r="CI936" s="127"/>
      <c r="CJ936" s="127"/>
      <c r="CK936" s="127"/>
    </row>
    <row r="937" spans="1:89">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c r="CG937" s="127"/>
      <c r="CH937" s="127"/>
      <c r="CI937" s="127"/>
      <c r="CJ937" s="127"/>
      <c r="CK937" s="127"/>
    </row>
    <row r="938" spans="1:89">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c r="CG938" s="127"/>
      <c r="CH938" s="127"/>
      <c r="CI938" s="127"/>
      <c r="CJ938" s="127"/>
      <c r="CK938" s="127"/>
    </row>
    <row r="939" spans="1:89">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c r="CG939" s="127"/>
      <c r="CH939" s="127"/>
      <c r="CI939" s="127"/>
      <c r="CJ939" s="127"/>
      <c r="CK939" s="127"/>
    </row>
    <row r="940" spans="1:89">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c r="CG940" s="127"/>
      <c r="CH940" s="127"/>
      <c r="CI940" s="127"/>
      <c r="CJ940" s="127"/>
      <c r="CK940" s="127"/>
    </row>
    <row r="941" spans="1:89">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c r="CG941" s="127"/>
      <c r="CH941" s="127"/>
      <c r="CI941" s="127"/>
      <c r="CJ941" s="127"/>
      <c r="CK941" s="127"/>
    </row>
    <row r="942" spans="1:89">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c r="CG942" s="127"/>
      <c r="CH942" s="127"/>
      <c r="CI942" s="127"/>
      <c r="CJ942" s="127"/>
      <c r="CK942" s="127"/>
    </row>
    <row r="943" spans="1:89">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c r="CG943" s="127"/>
      <c r="CH943" s="127"/>
      <c r="CI943" s="127"/>
      <c r="CJ943" s="127"/>
      <c r="CK943" s="127"/>
    </row>
    <row r="944" spans="1:89">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c r="CG944" s="127"/>
      <c r="CH944" s="127"/>
      <c r="CI944" s="127"/>
      <c r="CJ944" s="127"/>
      <c r="CK944" s="127"/>
    </row>
    <row r="945" spans="1:89">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c r="CG945" s="127"/>
      <c r="CH945" s="127"/>
      <c r="CI945" s="127"/>
      <c r="CJ945" s="127"/>
      <c r="CK945" s="127"/>
    </row>
    <row r="946" spans="1:89">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c r="CG946" s="127"/>
      <c r="CH946" s="127"/>
      <c r="CI946" s="127"/>
      <c r="CJ946" s="127"/>
      <c r="CK946" s="127"/>
    </row>
    <row r="947" spans="1:89">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c r="CG947" s="127"/>
      <c r="CH947" s="127"/>
      <c r="CI947" s="127"/>
      <c r="CJ947" s="127"/>
      <c r="CK947" s="127"/>
    </row>
    <row r="948" spans="1:89">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c r="CG948" s="127"/>
      <c r="CH948" s="127"/>
      <c r="CI948" s="127"/>
      <c r="CJ948" s="127"/>
      <c r="CK948" s="127"/>
    </row>
    <row r="949" spans="1:89">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c r="CG949" s="127"/>
      <c r="CH949" s="127"/>
      <c r="CI949" s="127"/>
      <c r="CJ949" s="127"/>
      <c r="CK949" s="127"/>
    </row>
    <row r="950" spans="1:89">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c r="CG950" s="127"/>
      <c r="CH950" s="127"/>
      <c r="CI950" s="127"/>
      <c r="CJ950" s="127"/>
      <c r="CK950" s="127"/>
    </row>
    <row r="951" spans="1:89">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c r="CG951" s="127"/>
      <c r="CH951" s="127"/>
      <c r="CI951" s="127"/>
      <c r="CJ951" s="127"/>
      <c r="CK951" s="127"/>
    </row>
    <row r="952" spans="1:89">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c r="CG952" s="127"/>
      <c r="CH952" s="127"/>
      <c r="CI952" s="127"/>
      <c r="CJ952" s="127"/>
      <c r="CK952" s="127"/>
    </row>
    <row r="953" spans="1:89">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c r="CI953" s="127"/>
      <c r="CJ953" s="127"/>
      <c r="CK953" s="127"/>
    </row>
    <row r="954" spans="1:89">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c r="CG954" s="127"/>
      <c r="CH954" s="127"/>
      <c r="CI954" s="127"/>
      <c r="CJ954" s="127"/>
      <c r="CK954" s="127"/>
    </row>
    <row r="955" spans="1:89">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c r="CG955" s="127"/>
      <c r="CH955" s="127"/>
      <c r="CI955" s="127"/>
      <c r="CJ955" s="127"/>
      <c r="CK955" s="127"/>
    </row>
    <row r="956" spans="1:89">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c r="CG956" s="127"/>
      <c r="CH956" s="127"/>
      <c r="CI956" s="127"/>
      <c r="CJ956" s="127"/>
      <c r="CK956" s="127"/>
    </row>
    <row r="957" spans="1:89">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c r="CG957" s="127"/>
      <c r="CH957" s="127"/>
      <c r="CI957" s="127"/>
      <c r="CJ957" s="127"/>
      <c r="CK957" s="127"/>
    </row>
    <row r="958" spans="1:89">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c r="CG958" s="127"/>
      <c r="CH958" s="127"/>
      <c r="CI958" s="127"/>
      <c r="CJ958" s="127"/>
      <c r="CK958" s="127"/>
    </row>
    <row r="959" spans="1:89">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c r="CG959" s="127"/>
      <c r="CH959" s="127"/>
      <c r="CI959" s="127"/>
      <c r="CJ959" s="127"/>
      <c r="CK959" s="127"/>
    </row>
    <row r="960" spans="1:89">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c r="CG960" s="127"/>
      <c r="CH960" s="127"/>
      <c r="CI960" s="127"/>
      <c r="CJ960" s="127"/>
      <c r="CK960" s="127"/>
    </row>
    <row r="961" spans="1:89">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c r="CG961" s="127"/>
      <c r="CH961" s="127"/>
      <c r="CI961" s="127"/>
      <c r="CJ961" s="127"/>
      <c r="CK961" s="127"/>
    </row>
    <row r="962" spans="1:89">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c r="CG962" s="127"/>
      <c r="CH962" s="127"/>
      <c r="CI962" s="127"/>
      <c r="CJ962" s="127"/>
      <c r="CK962" s="127"/>
    </row>
    <row r="963" spans="1:89">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c r="CG963" s="127"/>
      <c r="CH963" s="127"/>
      <c r="CI963" s="127"/>
      <c r="CJ963" s="127"/>
      <c r="CK963" s="127"/>
    </row>
    <row r="964" spans="1:89">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c r="CG964" s="127"/>
      <c r="CH964" s="127"/>
      <c r="CI964" s="127"/>
      <c r="CJ964" s="127"/>
      <c r="CK964" s="127"/>
    </row>
    <row r="965" spans="1:89">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c r="CG965" s="127"/>
      <c r="CH965" s="127"/>
      <c r="CI965" s="127"/>
      <c r="CJ965" s="127"/>
      <c r="CK965" s="127"/>
    </row>
    <row r="966" spans="1:89">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c r="BN966" s="127"/>
      <c r="BO966" s="127"/>
      <c r="BP966" s="127"/>
      <c r="BQ966" s="127"/>
      <c r="BR966" s="127"/>
      <c r="BS966" s="127"/>
      <c r="BT966" s="127"/>
      <c r="BU966" s="127"/>
      <c r="BV966" s="127"/>
      <c r="BW966" s="127"/>
      <c r="BX966" s="127"/>
      <c r="BY966" s="127"/>
      <c r="BZ966" s="127"/>
      <c r="CA966" s="127"/>
      <c r="CB966" s="127"/>
      <c r="CC966" s="127"/>
      <c r="CD966" s="127"/>
      <c r="CE966" s="127"/>
      <c r="CF966" s="127"/>
      <c r="CG966" s="127"/>
      <c r="CH966" s="127"/>
      <c r="CI966" s="127"/>
      <c r="CJ966" s="127"/>
      <c r="CK966" s="127"/>
    </row>
    <row r="967" spans="1:89">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Q967" s="127"/>
      <c r="BR967" s="127"/>
      <c r="BS967" s="127"/>
      <c r="BT967" s="127"/>
      <c r="BU967" s="127"/>
      <c r="BV967" s="127"/>
      <c r="BW967" s="127"/>
      <c r="BX967" s="127"/>
      <c r="BY967" s="127"/>
      <c r="BZ967" s="127"/>
      <c r="CA967" s="127"/>
      <c r="CB967" s="127"/>
      <c r="CC967" s="127"/>
      <c r="CD967" s="127"/>
      <c r="CE967" s="127"/>
      <c r="CF967" s="127"/>
      <c r="CG967" s="127"/>
      <c r="CH967" s="127"/>
      <c r="CI967" s="127"/>
      <c r="CJ967" s="127"/>
      <c r="CK967" s="127"/>
    </row>
    <row r="968" spans="1:89">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c r="BN968" s="127"/>
      <c r="BO968" s="127"/>
      <c r="BP968" s="127"/>
      <c r="BQ968" s="127"/>
      <c r="BR968" s="127"/>
      <c r="BS968" s="127"/>
      <c r="BT968" s="127"/>
      <c r="BU968" s="127"/>
      <c r="BV968" s="127"/>
      <c r="BW968" s="127"/>
      <c r="BX968" s="127"/>
      <c r="BY968" s="127"/>
      <c r="BZ968" s="127"/>
      <c r="CA968" s="127"/>
      <c r="CB968" s="127"/>
      <c r="CC968" s="127"/>
      <c r="CD968" s="127"/>
      <c r="CE968" s="127"/>
      <c r="CF968" s="127"/>
      <c r="CG968" s="127"/>
      <c r="CH968" s="127"/>
      <c r="CI968" s="127"/>
      <c r="CJ968" s="127"/>
      <c r="CK968" s="127"/>
    </row>
    <row r="969" spans="1:89">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c r="BN969" s="127"/>
      <c r="BO969" s="127"/>
      <c r="BP969" s="127"/>
      <c r="BQ969" s="127"/>
      <c r="BR969" s="127"/>
      <c r="BS969" s="127"/>
      <c r="BT969" s="127"/>
      <c r="BU969" s="127"/>
      <c r="BV969" s="127"/>
      <c r="BW969" s="127"/>
      <c r="BX969" s="127"/>
      <c r="BY969" s="127"/>
      <c r="BZ969" s="127"/>
      <c r="CA969" s="127"/>
      <c r="CB969" s="127"/>
      <c r="CC969" s="127"/>
      <c r="CD969" s="127"/>
      <c r="CE969" s="127"/>
      <c r="CF969" s="127"/>
      <c r="CG969" s="127"/>
      <c r="CH969" s="127"/>
      <c r="CI969" s="127"/>
      <c r="CJ969" s="127"/>
      <c r="CK969" s="127"/>
    </row>
    <row r="970" spans="1:89">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c r="BN970" s="127"/>
      <c r="BO970" s="127"/>
      <c r="BP970" s="127"/>
      <c r="BQ970" s="127"/>
      <c r="BR970" s="127"/>
      <c r="BS970" s="127"/>
      <c r="BT970" s="127"/>
      <c r="BU970" s="127"/>
      <c r="BV970" s="127"/>
      <c r="BW970" s="127"/>
      <c r="BX970" s="127"/>
      <c r="BY970" s="127"/>
      <c r="BZ970" s="127"/>
      <c r="CA970" s="127"/>
      <c r="CB970" s="127"/>
      <c r="CC970" s="127"/>
      <c r="CD970" s="127"/>
      <c r="CE970" s="127"/>
      <c r="CF970" s="127"/>
      <c r="CG970" s="127"/>
      <c r="CH970" s="127"/>
      <c r="CI970" s="127"/>
      <c r="CJ970" s="127"/>
      <c r="CK970" s="127"/>
    </row>
    <row r="971" spans="1:89">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c r="BN971" s="127"/>
      <c r="BO971" s="127"/>
      <c r="BP971" s="127"/>
      <c r="BQ971" s="127"/>
      <c r="BR971" s="127"/>
      <c r="BS971" s="127"/>
      <c r="BT971" s="127"/>
      <c r="BU971" s="127"/>
      <c r="BV971" s="127"/>
      <c r="BW971" s="127"/>
      <c r="BX971" s="127"/>
      <c r="BY971" s="127"/>
      <c r="BZ971" s="127"/>
      <c r="CA971" s="127"/>
      <c r="CB971" s="127"/>
      <c r="CC971" s="127"/>
      <c r="CD971" s="127"/>
      <c r="CE971" s="127"/>
      <c r="CF971" s="127"/>
      <c r="CG971" s="127"/>
      <c r="CH971" s="127"/>
      <c r="CI971" s="127"/>
      <c r="CJ971" s="127"/>
      <c r="CK971" s="127"/>
    </row>
    <row r="972" spans="1:89">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c r="BN972" s="127"/>
      <c r="BO972" s="127"/>
      <c r="BP972" s="127"/>
      <c r="BQ972" s="127"/>
      <c r="BR972" s="127"/>
      <c r="BS972" s="127"/>
      <c r="BT972" s="127"/>
      <c r="BU972" s="127"/>
      <c r="BV972" s="127"/>
      <c r="BW972" s="127"/>
      <c r="BX972" s="127"/>
      <c r="BY972" s="127"/>
      <c r="BZ972" s="127"/>
      <c r="CA972" s="127"/>
      <c r="CB972" s="127"/>
      <c r="CC972" s="127"/>
      <c r="CD972" s="127"/>
      <c r="CE972" s="127"/>
      <c r="CF972" s="127"/>
      <c r="CG972" s="127"/>
      <c r="CH972" s="127"/>
      <c r="CI972" s="127"/>
      <c r="CJ972" s="127"/>
      <c r="CK972" s="127"/>
    </row>
    <row r="973" spans="1:89">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c r="BR973" s="127"/>
      <c r="BS973" s="127"/>
      <c r="BT973" s="127"/>
      <c r="BU973" s="127"/>
      <c r="BV973" s="127"/>
      <c r="BW973" s="127"/>
      <c r="BX973" s="127"/>
      <c r="BY973" s="127"/>
      <c r="BZ973" s="127"/>
      <c r="CA973" s="127"/>
      <c r="CB973" s="127"/>
      <c r="CC973" s="127"/>
      <c r="CD973" s="127"/>
      <c r="CE973" s="127"/>
      <c r="CF973" s="127"/>
      <c r="CG973" s="127"/>
      <c r="CH973" s="127"/>
      <c r="CI973" s="127"/>
      <c r="CJ973" s="127"/>
      <c r="CK973" s="127"/>
    </row>
    <row r="974" spans="1:89">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c r="BR974" s="127"/>
      <c r="BS974" s="127"/>
      <c r="BT974" s="127"/>
      <c r="BU974" s="127"/>
      <c r="BV974" s="127"/>
      <c r="BW974" s="127"/>
      <c r="BX974" s="127"/>
      <c r="BY974" s="127"/>
      <c r="BZ974" s="127"/>
      <c r="CA974" s="127"/>
      <c r="CB974" s="127"/>
      <c r="CC974" s="127"/>
      <c r="CD974" s="127"/>
      <c r="CE974" s="127"/>
      <c r="CF974" s="127"/>
      <c r="CG974" s="127"/>
      <c r="CH974" s="127"/>
      <c r="CI974" s="127"/>
      <c r="CJ974" s="127"/>
      <c r="CK974" s="127"/>
    </row>
    <row r="975" spans="1:89">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c r="BN975" s="127"/>
      <c r="BO975" s="127"/>
      <c r="BP975" s="127"/>
      <c r="BQ975" s="127"/>
      <c r="BR975" s="127"/>
      <c r="BS975" s="127"/>
      <c r="BT975" s="127"/>
      <c r="BU975" s="127"/>
      <c r="BV975" s="127"/>
      <c r="BW975" s="127"/>
      <c r="BX975" s="127"/>
      <c r="BY975" s="127"/>
      <c r="BZ975" s="127"/>
      <c r="CA975" s="127"/>
      <c r="CB975" s="127"/>
      <c r="CC975" s="127"/>
      <c r="CD975" s="127"/>
      <c r="CE975" s="127"/>
      <c r="CF975" s="127"/>
      <c r="CG975" s="127"/>
      <c r="CH975" s="127"/>
      <c r="CI975" s="127"/>
      <c r="CJ975" s="127"/>
      <c r="CK975" s="127"/>
    </row>
    <row r="976" spans="1:89">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c r="BN976" s="127"/>
      <c r="BO976" s="127"/>
      <c r="BP976" s="127"/>
      <c r="BQ976" s="127"/>
      <c r="BR976" s="127"/>
      <c r="BS976" s="127"/>
      <c r="BT976" s="127"/>
      <c r="BU976" s="127"/>
      <c r="BV976" s="127"/>
      <c r="BW976" s="127"/>
      <c r="BX976" s="127"/>
      <c r="BY976" s="127"/>
      <c r="BZ976" s="127"/>
      <c r="CA976" s="127"/>
      <c r="CB976" s="127"/>
      <c r="CC976" s="127"/>
      <c r="CD976" s="127"/>
      <c r="CE976" s="127"/>
      <c r="CF976" s="127"/>
      <c r="CG976" s="127"/>
      <c r="CH976" s="127"/>
      <c r="CI976" s="127"/>
      <c r="CJ976" s="127"/>
      <c r="CK976" s="127"/>
    </row>
    <row r="977" spans="1:89">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c r="BN977" s="127"/>
      <c r="BO977" s="127"/>
      <c r="BP977" s="127"/>
      <c r="BQ977" s="127"/>
      <c r="BR977" s="127"/>
      <c r="BS977" s="127"/>
      <c r="BT977" s="127"/>
      <c r="BU977" s="127"/>
      <c r="BV977" s="127"/>
      <c r="BW977" s="127"/>
      <c r="BX977" s="127"/>
      <c r="BY977" s="127"/>
      <c r="BZ977" s="127"/>
      <c r="CA977" s="127"/>
      <c r="CB977" s="127"/>
      <c r="CC977" s="127"/>
      <c r="CD977" s="127"/>
      <c r="CE977" s="127"/>
      <c r="CF977" s="127"/>
      <c r="CG977" s="127"/>
      <c r="CH977" s="127"/>
      <c r="CI977" s="127"/>
      <c r="CJ977" s="127"/>
      <c r="CK977" s="127"/>
    </row>
    <row r="978" spans="1:89">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c r="BN978" s="127"/>
      <c r="BO978" s="127"/>
      <c r="BP978" s="127"/>
      <c r="BQ978" s="127"/>
      <c r="BR978" s="127"/>
      <c r="BS978" s="127"/>
      <c r="BT978" s="127"/>
      <c r="BU978" s="127"/>
      <c r="BV978" s="127"/>
      <c r="BW978" s="127"/>
      <c r="BX978" s="127"/>
      <c r="BY978" s="127"/>
      <c r="BZ978" s="127"/>
      <c r="CA978" s="127"/>
      <c r="CB978" s="127"/>
      <c r="CC978" s="127"/>
      <c r="CD978" s="127"/>
      <c r="CE978" s="127"/>
      <c r="CF978" s="127"/>
      <c r="CG978" s="127"/>
      <c r="CH978" s="127"/>
      <c r="CI978" s="127"/>
      <c r="CJ978" s="127"/>
      <c r="CK978" s="127"/>
    </row>
    <row r="979" spans="1:89">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c r="BN979" s="127"/>
      <c r="BO979" s="127"/>
      <c r="BP979" s="127"/>
      <c r="BQ979" s="127"/>
      <c r="BR979" s="127"/>
      <c r="BS979" s="127"/>
      <c r="BT979" s="127"/>
      <c r="BU979" s="127"/>
      <c r="BV979" s="127"/>
      <c r="BW979" s="127"/>
      <c r="BX979" s="127"/>
      <c r="BY979" s="127"/>
      <c r="BZ979" s="127"/>
      <c r="CA979" s="127"/>
      <c r="CB979" s="127"/>
      <c r="CC979" s="127"/>
      <c r="CD979" s="127"/>
      <c r="CE979" s="127"/>
      <c r="CF979" s="127"/>
      <c r="CG979" s="127"/>
      <c r="CH979" s="127"/>
      <c r="CI979" s="127"/>
      <c r="CJ979" s="127"/>
      <c r="CK979" s="127"/>
    </row>
    <row r="980" spans="1:89">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c r="BN980" s="127"/>
      <c r="BO980" s="127"/>
      <c r="BP980" s="127"/>
      <c r="BQ980" s="127"/>
      <c r="BR980" s="127"/>
      <c r="BS980" s="127"/>
      <c r="BT980" s="127"/>
      <c r="BU980" s="127"/>
      <c r="BV980" s="127"/>
      <c r="BW980" s="127"/>
      <c r="BX980" s="127"/>
      <c r="BY980" s="127"/>
      <c r="BZ980" s="127"/>
      <c r="CA980" s="127"/>
      <c r="CB980" s="127"/>
      <c r="CC980" s="127"/>
      <c r="CD980" s="127"/>
      <c r="CE980" s="127"/>
      <c r="CF980" s="127"/>
      <c r="CG980" s="127"/>
      <c r="CH980" s="127"/>
      <c r="CI980" s="127"/>
      <c r="CJ980" s="127"/>
      <c r="CK980" s="127"/>
    </row>
    <row r="981" spans="1:89">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c r="BN981" s="127"/>
      <c r="BO981" s="127"/>
      <c r="BP981" s="127"/>
      <c r="BQ981" s="127"/>
      <c r="BR981" s="127"/>
      <c r="BS981" s="127"/>
      <c r="BT981" s="127"/>
      <c r="BU981" s="127"/>
      <c r="BV981" s="127"/>
      <c r="BW981" s="127"/>
      <c r="BX981" s="127"/>
      <c r="BY981" s="127"/>
      <c r="BZ981" s="127"/>
      <c r="CA981" s="127"/>
      <c r="CB981" s="127"/>
      <c r="CC981" s="127"/>
      <c r="CD981" s="127"/>
      <c r="CE981" s="127"/>
      <c r="CF981" s="127"/>
      <c r="CG981" s="127"/>
      <c r="CH981" s="127"/>
      <c r="CI981" s="127"/>
      <c r="CJ981" s="127"/>
      <c r="CK981" s="127"/>
    </row>
    <row r="982" spans="1:89">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c r="BN982" s="127"/>
      <c r="BO982" s="127"/>
      <c r="BP982" s="127"/>
      <c r="BQ982" s="127"/>
      <c r="BR982" s="127"/>
      <c r="BS982" s="127"/>
      <c r="BT982" s="127"/>
      <c r="BU982" s="127"/>
      <c r="BV982" s="127"/>
      <c r="BW982" s="127"/>
      <c r="BX982" s="127"/>
      <c r="BY982" s="127"/>
      <c r="BZ982" s="127"/>
      <c r="CA982" s="127"/>
      <c r="CB982" s="127"/>
      <c r="CC982" s="127"/>
      <c r="CD982" s="127"/>
      <c r="CE982" s="127"/>
      <c r="CF982" s="127"/>
      <c r="CG982" s="127"/>
      <c r="CH982" s="127"/>
      <c r="CI982" s="127"/>
      <c r="CJ982" s="127"/>
      <c r="CK982" s="127"/>
    </row>
    <row r="983" spans="1:89">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c r="BN983" s="127"/>
      <c r="BO983" s="127"/>
      <c r="BP983" s="127"/>
      <c r="BQ983" s="127"/>
      <c r="BR983" s="127"/>
      <c r="BS983" s="127"/>
      <c r="BT983" s="127"/>
      <c r="BU983" s="127"/>
      <c r="BV983" s="127"/>
      <c r="BW983" s="127"/>
      <c r="BX983" s="127"/>
      <c r="BY983" s="127"/>
      <c r="BZ983" s="127"/>
      <c r="CA983" s="127"/>
      <c r="CB983" s="127"/>
      <c r="CC983" s="127"/>
      <c r="CD983" s="127"/>
      <c r="CE983" s="127"/>
      <c r="CF983" s="127"/>
      <c r="CG983" s="127"/>
      <c r="CH983" s="127"/>
      <c r="CI983" s="127"/>
      <c r="CJ983" s="127"/>
      <c r="CK983" s="127"/>
    </row>
    <row r="984" spans="1:89">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c r="BN984" s="127"/>
      <c r="BO984" s="127"/>
      <c r="BP984" s="127"/>
      <c r="BQ984" s="127"/>
      <c r="BR984" s="127"/>
      <c r="BS984" s="127"/>
      <c r="BT984" s="127"/>
      <c r="BU984" s="127"/>
      <c r="BV984" s="127"/>
      <c r="BW984" s="127"/>
      <c r="BX984" s="127"/>
      <c r="BY984" s="127"/>
      <c r="BZ984" s="127"/>
      <c r="CA984" s="127"/>
      <c r="CB984" s="127"/>
      <c r="CC984" s="127"/>
      <c r="CD984" s="127"/>
      <c r="CE984" s="127"/>
      <c r="CF984" s="127"/>
      <c r="CG984" s="127"/>
      <c r="CH984" s="127"/>
      <c r="CI984" s="127"/>
      <c r="CJ984" s="127"/>
      <c r="CK984" s="127"/>
    </row>
    <row r="985" spans="1:89">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c r="BN985" s="127"/>
      <c r="BO985" s="127"/>
      <c r="BP985" s="127"/>
      <c r="BQ985" s="127"/>
      <c r="BR985" s="127"/>
      <c r="BS985" s="127"/>
      <c r="BT985" s="127"/>
      <c r="BU985" s="127"/>
      <c r="BV985" s="127"/>
      <c r="BW985" s="127"/>
      <c r="BX985" s="127"/>
      <c r="BY985" s="127"/>
      <c r="BZ985" s="127"/>
      <c r="CA985" s="127"/>
      <c r="CB985" s="127"/>
      <c r="CC985" s="127"/>
      <c r="CD985" s="127"/>
      <c r="CE985" s="127"/>
      <c r="CF985" s="127"/>
      <c r="CG985" s="127"/>
      <c r="CH985" s="127"/>
      <c r="CI985" s="127"/>
      <c r="CJ985" s="127"/>
      <c r="CK985" s="127"/>
    </row>
    <row r="986" spans="1:89">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c r="BN986" s="127"/>
      <c r="BO986" s="127"/>
      <c r="BP986" s="127"/>
      <c r="BQ986" s="127"/>
      <c r="BR986" s="127"/>
      <c r="BS986" s="127"/>
      <c r="BT986" s="127"/>
      <c r="BU986" s="127"/>
      <c r="BV986" s="127"/>
      <c r="BW986" s="127"/>
      <c r="BX986" s="127"/>
      <c r="BY986" s="127"/>
      <c r="BZ986" s="127"/>
      <c r="CA986" s="127"/>
      <c r="CB986" s="127"/>
      <c r="CC986" s="127"/>
      <c r="CD986" s="127"/>
      <c r="CE986" s="127"/>
      <c r="CF986" s="127"/>
      <c r="CG986" s="127"/>
      <c r="CH986" s="127"/>
      <c r="CI986" s="127"/>
      <c r="CJ986" s="127"/>
      <c r="CK986" s="127"/>
    </row>
    <row r="987" spans="1:89">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c r="BN987" s="127"/>
      <c r="BO987" s="127"/>
      <c r="BP987" s="127"/>
      <c r="BQ987" s="127"/>
      <c r="BR987" s="127"/>
      <c r="BS987" s="127"/>
      <c r="BT987" s="127"/>
      <c r="BU987" s="127"/>
      <c r="BV987" s="127"/>
      <c r="BW987" s="127"/>
      <c r="BX987" s="127"/>
      <c r="BY987" s="127"/>
      <c r="BZ987" s="127"/>
      <c r="CA987" s="127"/>
      <c r="CB987" s="127"/>
      <c r="CC987" s="127"/>
      <c r="CD987" s="127"/>
      <c r="CE987" s="127"/>
      <c r="CF987" s="127"/>
      <c r="CG987" s="127"/>
      <c r="CH987" s="127"/>
      <c r="CI987" s="127"/>
      <c r="CJ987" s="127"/>
      <c r="CK987" s="127"/>
    </row>
    <row r="988" spans="1:89">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c r="BN988" s="127"/>
      <c r="BO988" s="127"/>
      <c r="BP988" s="127"/>
      <c r="BQ988" s="127"/>
      <c r="BR988" s="127"/>
      <c r="BS988" s="127"/>
      <c r="BT988" s="127"/>
      <c r="BU988" s="127"/>
      <c r="BV988" s="127"/>
      <c r="BW988" s="127"/>
      <c r="BX988" s="127"/>
      <c r="BY988" s="127"/>
      <c r="BZ988" s="127"/>
      <c r="CA988" s="127"/>
      <c r="CB988" s="127"/>
      <c r="CC988" s="127"/>
      <c r="CD988" s="127"/>
      <c r="CE988" s="127"/>
      <c r="CF988" s="127"/>
      <c r="CG988" s="127"/>
      <c r="CH988" s="127"/>
      <c r="CI988" s="127"/>
      <c r="CJ988" s="127"/>
      <c r="CK988" s="127"/>
    </row>
    <row r="989" spans="1:89">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c r="BN989" s="127"/>
      <c r="BO989" s="127"/>
      <c r="BP989" s="127"/>
      <c r="BQ989" s="127"/>
      <c r="BR989" s="127"/>
      <c r="BS989" s="127"/>
      <c r="BT989" s="127"/>
      <c r="BU989" s="127"/>
      <c r="BV989" s="127"/>
      <c r="BW989" s="127"/>
      <c r="BX989" s="127"/>
      <c r="BY989" s="127"/>
      <c r="BZ989" s="127"/>
      <c r="CA989" s="127"/>
      <c r="CB989" s="127"/>
      <c r="CC989" s="127"/>
      <c r="CD989" s="127"/>
      <c r="CE989" s="127"/>
      <c r="CF989" s="127"/>
      <c r="CG989" s="127"/>
      <c r="CH989" s="127"/>
      <c r="CI989" s="127"/>
      <c r="CJ989" s="127"/>
      <c r="CK989" s="127"/>
    </row>
    <row r="990" spans="1:89">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c r="BN990" s="127"/>
      <c r="BO990" s="127"/>
      <c r="BP990" s="127"/>
      <c r="BQ990" s="127"/>
      <c r="BR990" s="127"/>
      <c r="BS990" s="127"/>
      <c r="BT990" s="127"/>
      <c r="BU990" s="127"/>
      <c r="BV990" s="127"/>
      <c r="BW990" s="127"/>
      <c r="BX990" s="127"/>
      <c r="BY990" s="127"/>
      <c r="BZ990" s="127"/>
      <c r="CA990" s="127"/>
      <c r="CB990" s="127"/>
      <c r="CC990" s="127"/>
      <c r="CD990" s="127"/>
      <c r="CE990" s="127"/>
      <c r="CF990" s="127"/>
      <c r="CG990" s="127"/>
      <c r="CH990" s="127"/>
      <c r="CI990" s="127"/>
      <c r="CJ990" s="127"/>
      <c r="CK990" s="127"/>
    </row>
    <row r="991" spans="1:89">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c r="BN991" s="127"/>
      <c r="BO991" s="127"/>
      <c r="BP991" s="127"/>
      <c r="BQ991" s="127"/>
      <c r="BR991" s="127"/>
      <c r="BS991" s="127"/>
      <c r="BT991" s="127"/>
      <c r="BU991" s="127"/>
      <c r="BV991" s="127"/>
      <c r="BW991" s="127"/>
      <c r="BX991" s="127"/>
      <c r="BY991" s="127"/>
      <c r="BZ991" s="127"/>
      <c r="CA991" s="127"/>
      <c r="CB991" s="127"/>
      <c r="CC991" s="127"/>
      <c r="CD991" s="127"/>
      <c r="CE991" s="127"/>
      <c r="CF991" s="127"/>
      <c r="CG991" s="127"/>
      <c r="CH991" s="127"/>
      <c r="CI991" s="127"/>
      <c r="CJ991" s="127"/>
      <c r="CK991" s="127"/>
    </row>
    <row r="992" spans="1:89">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c r="BN992" s="127"/>
      <c r="BO992" s="127"/>
      <c r="BP992" s="127"/>
      <c r="BQ992" s="127"/>
      <c r="BR992" s="127"/>
      <c r="BS992" s="127"/>
      <c r="BT992" s="127"/>
      <c r="BU992" s="127"/>
      <c r="BV992" s="127"/>
      <c r="BW992" s="127"/>
      <c r="BX992" s="127"/>
      <c r="BY992" s="127"/>
      <c r="BZ992" s="127"/>
      <c r="CA992" s="127"/>
      <c r="CB992" s="127"/>
      <c r="CC992" s="127"/>
      <c r="CD992" s="127"/>
      <c r="CE992" s="127"/>
      <c r="CF992" s="127"/>
      <c r="CG992" s="127"/>
      <c r="CH992" s="127"/>
      <c r="CI992" s="127"/>
      <c r="CJ992" s="127"/>
      <c r="CK992" s="127"/>
    </row>
    <row r="993" spans="1:89">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c r="BN993" s="127"/>
      <c r="BO993" s="127"/>
      <c r="BP993" s="127"/>
      <c r="BQ993" s="127"/>
      <c r="BR993" s="127"/>
      <c r="BS993" s="127"/>
      <c r="BT993" s="127"/>
      <c r="BU993" s="127"/>
      <c r="BV993" s="127"/>
      <c r="BW993" s="127"/>
      <c r="BX993" s="127"/>
      <c r="BY993" s="127"/>
      <c r="BZ993" s="127"/>
      <c r="CA993" s="127"/>
      <c r="CB993" s="127"/>
      <c r="CC993" s="127"/>
      <c r="CD993" s="127"/>
      <c r="CE993" s="127"/>
      <c r="CF993" s="127"/>
      <c r="CG993" s="127"/>
      <c r="CH993" s="127"/>
      <c r="CI993" s="127"/>
      <c r="CJ993" s="127"/>
      <c r="CK993" s="127"/>
    </row>
    <row r="994" spans="1:89">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c r="BN994" s="127"/>
      <c r="BO994" s="127"/>
      <c r="BP994" s="127"/>
      <c r="BQ994" s="127"/>
      <c r="BR994" s="127"/>
      <c r="BS994" s="127"/>
      <c r="BT994" s="127"/>
      <c r="BU994" s="127"/>
      <c r="BV994" s="127"/>
      <c r="BW994" s="127"/>
      <c r="BX994" s="127"/>
      <c r="BY994" s="127"/>
      <c r="BZ994" s="127"/>
      <c r="CA994" s="127"/>
      <c r="CB994" s="127"/>
      <c r="CC994" s="127"/>
      <c r="CD994" s="127"/>
      <c r="CE994" s="127"/>
      <c r="CF994" s="127"/>
      <c r="CG994" s="127"/>
      <c r="CH994" s="127"/>
      <c r="CI994" s="127"/>
      <c r="CJ994" s="127"/>
      <c r="CK994" s="127"/>
    </row>
    <row r="995" spans="1:89">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c r="BN995" s="127"/>
      <c r="BO995" s="127"/>
      <c r="BP995" s="127"/>
      <c r="BQ995" s="127"/>
      <c r="BR995" s="127"/>
      <c r="BS995" s="127"/>
      <c r="BT995" s="127"/>
      <c r="BU995" s="127"/>
      <c r="BV995" s="127"/>
      <c r="BW995" s="127"/>
      <c r="BX995" s="127"/>
      <c r="BY995" s="127"/>
      <c r="BZ995" s="127"/>
      <c r="CA995" s="127"/>
      <c r="CB995" s="127"/>
      <c r="CC995" s="127"/>
      <c r="CD995" s="127"/>
      <c r="CE995" s="127"/>
      <c r="CF995" s="127"/>
      <c r="CG995" s="127"/>
      <c r="CH995" s="127"/>
      <c r="CI995" s="127"/>
      <c r="CJ995" s="127"/>
      <c r="CK995" s="127"/>
    </row>
    <row r="996" spans="1:89">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c r="BN996" s="127"/>
      <c r="BO996" s="127"/>
      <c r="BP996" s="127"/>
      <c r="BQ996" s="127"/>
      <c r="BR996" s="127"/>
      <c r="BS996" s="127"/>
      <c r="BT996" s="127"/>
      <c r="BU996" s="127"/>
      <c r="BV996" s="127"/>
      <c r="BW996" s="127"/>
      <c r="BX996" s="127"/>
      <c r="BY996" s="127"/>
      <c r="BZ996" s="127"/>
      <c r="CA996" s="127"/>
      <c r="CB996" s="127"/>
      <c r="CC996" s="127"/>
      <c r="CD996" s="127"/>
      <c r="CE996" s="127"/>
      <c r="CF996" s="127"/>
      <c r="CG996" s="127"/>
      <c r="CH996" s="127"/>
      <c r="CI996" s="127"/>
      <c r="CJ996" s="127"/>
      <c r="CK996" s="127"/>
    </row>
    <row r="997" spans="1:89">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c r="BN997" s="127"/>
      <c r="BO997" s="127"/>
      <c r="BP997" s="127"/>
      <c r="BQ997" s="127"/>
      <c r="BR997" s="127"/>
      <c r="BS997" s="127"/>
      <c r="BT997" s="127"/>
      <c r="BU997" s="127"/>
      <c r="BV997" s="127"/>
      <c r="BW997" s="127"/>
      <c r="BX997" s="127"/>
      <c r="BY997" s="127"/>
      <c r="BZ997" s="127"/>
      <c r="CA997" s="127"/>
      <c r="CB997" s="127"/>
      <c r="CC997" s="127"/>
      <c r="CD997" s="127"/>
      <c r="CE997" s="127"/>
      <c r="CF997" s="127"/>
      <c r="CG997" s="127"/>
      <c r="CH997" s="127"/>
      <c r="CI997" s="127"/>
      <c r="CJ997" s="127"/>
      <c r="CK997" s="127"/>
    </row>
    <row r="998" spans="1:89">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c r="BN998" s="127"/>
      <c r="BO998" s="127"/>
      <c r="BP998" s="127"/>
      <c r="BQ998" s="127"/>
      <c r="BR998" s="127"/>
      <c r="BS998" s="127"/>
      <c r="BT998" s="127"/>
      <c r="BU998" s="127"/>
      <c r="BV998" s="127"/>
      <c r="BW998" s="127"/>
      <c r="BX998" s="127"/>
      <c r="BY998" s="127"/>
      <c r="BZ998" s="127"/>
      <c r="CA998" s="127"/>
      <c r="CB998" s="127"/>
      <c r="CC998" s="127"/>
      <c r="CD998" s="127"/>
      <c r="CE998" s="127"/>
      <c r="CF998" s="127"/>
      <c r="CG998" s="127"/>
      <c r="CH998" s="127"/>
      <c r="CI998" s="127"/>
      <c r="CJ998" s="127"/>
      <c r="CK998" s="127"/>
    </row>
    <row r="999" spans="1:89">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c r="BN999" s="127"/>
      <c r="BO999" s="127"/>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7"/>
    </row>
    <row r="1000" spans="1:89">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c r="BN1000" s="127"/>
      <c r="BO1000" s="127"/>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7"/>
    </row>
  </sheetData>
  <mergeCells count="22">
    <mergeCell ref="A1:B1"/>
    <mergeCell ref="C1:D1"/>
    <mergeCell ref="A2:B2"/>
    <mergeCell ref="A3:B3"/>
    <mergeCell ref="A4:B4"/>
    <mergeCell ref="A13:A14"/>
    <mergeCell ref="B13:B14"/>
    <mergeCell ref="A54:B54"/>
    <mergeCell ref="AS13:AX13"/>
    <mergeCell ref="AY13:BD13"/>
    <mergeCell ref="C13:H13"/>
    <mergeCell ref="I13:N13"/>
    <mergeCell ref="O13:T13"/>
    <mergeCell ref="U13:Z13"/>
    <mergeCell ref="AA13:AF13"/>
    <mergeCell ref="AG13:AL13"/>
    <mergeCell ref="AM13:AR13"/>
    <mergeCell ref="BE13:BJ13"/>
    <mergeCell ref="BK13:BP13"/>
    <mergeCell ref="BQ13:BV13"/>
    <mergeCell ref="BW13:CA13"/>
    <mergeCell ref="CB13:CF13"/>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8000"/>
  </sheetPr>
  <dimension ref="A1:CK1000"/>
  <sheetViews>
    <sheetView workbookViewId="0">
      <pane xSplit="2" ySplit="9" topLeftCell="C10" activePane="bottomRight" state="frozen"/>
      <selection pane="topRight" activeCell="C1" sqref="C1"/>
      <selection pane="bottomLeft" activeCell="A10" sqref="A10"/>
      <selection pane="bottomRight" sqref="A1:XFD1048576"/>
    </sheetView>
  </sheetViews>
  <sheetFormatPr defaultColWidth="12.6640625" defaultRowHeight="13.2"/>
  <cols>
    <col min="1" max="1" width="7.6640625" customWidth="1"/>
    <col min="2" max="2" width="37.88671875" customWidth="1"/>
    <col min="3" max="4" width="10.44140625" customWidth="1"/>
    <col min="5" max="5" width="9.88671875" customWidth="1"/>
    <col min="6" max="6" width="15.109375" customWidth="1"/>
    <col min="7" max="7" width="9.88671875" customWidth="1"/>
    <col min="8" max="8" width="19.109375" customWidth="1"/>
    <col min="9" max="9" width="10.5546875" customWidth="1"/>
    <col min="10" max="10" width="10.44140625" customWidth="1"/>
    <col min="11" max="11" width="9.88671875" customWidth="1"/>
    <col min="12" max="12" width="15.109375" customWidth="1"/>
    <col min="13" max="13" width="9.88671875" customWidth="1"/>
    <col min="14" max="14" width="19.109375" customWidth="1"/>
    <col min="15" max="16" width="10.44140625" customWidth="1"/>
    <col min="17" max="17" width="9.88671875" customWidth="1"/>
    <col min="18" max="18" width="15.109375" customWidth="1"/>
    <col min="19" max="19" width="9.88671875" customWidth="1"/>
    <col min="20" max="20" width="19.109375" customWidth="1"/>
    <col min="21" max="22" width="10.44140625" customWidth="1"/>
    <col min="23" max="23" width="9.88671875" customWidth="1"/>
    <col min="24" max="24" width="15.109375" customWidth="1"/>
    <col min="25" max="25" width="9.88671875" customWidth="1"/>
    <col min="26" max="26" width="19.109375" customWidth="1"/>
    <col min="27" max="28" width="10.44140625" customWidth="1"/>
    <col min="29" max="29" width="9.88671875" customWidth="1"/>
    <col min="30" max="30" width="15.109375" customWidth="1"/>
    <col min="31" max="31" width="9.88671875" customWidth="1"/>
    <col min="32" max="32" width="19.109375" customWidth="1"/>
    <col min="33" max="34" width="10.44140625" customWidth="1"/>
    <col min="35" max="35" width="9.88671875" customWidth="1"/>
    <col min="36" max="36" width="15.109375" customWidth="1"/>
    <col min="37" max="37" width="9.88671875" customWidth="1"/>
    <col min="38" max="38" width="19.109375" customWidth="1"/>
    <col min="39" max="40" width="10.44140625" customWidth="1"/>
    <col min="41" max="41" width="9.88671875" customWidth="1"/>
    <col min="42" max="42" width="15.109375" customWidth="1"/>
    <col min="43" max="43" width="9.88671875" customWidth="1"/>
    <col min="44" max="44" width="19.109375" customWidth="1"/>
    <col min="45" max="46" width="10.44140625" customWidth="1"/>
    <col min="47" max="47" width="9.88671875" customWidth="1"/>
    <col min="48" max="48" width="15.109375" customWidth="1"/>
    <col min="49" max="49" width="9.88671875" customWidth="1"/>
    <col min="50" max="50" width="19.109375" customWidth="1"/>
    <col min="51" max="52" width="10.44140625" customWidth="1"/>
    <col min="53" max="53" width="9.88671875" customWidth="1"/>
    <col min="54" max="54" width="15.109375" customWidth="1"/>
    <col min="55" max="55" width="9.88671875" customWidth="1"/>
    <col min="56" max="56" width="19.109375" customWidth="1"/>
    <col min="57" max="58" width="10.44140625" customWidth="1"/>
    <col min="59" max="59" width="9.88671875" customWidth="1"/>
    <col min="60" max="60" width="15.109375" customWidth="1"/>
    <col min="61" max="61" width="9.88671875" customWidth="1"/>
    <col min="62" max="62" width="19.109375" customWidth="1"/>
    <col min="63" max="64" width="10.44140625" customWidth="1"/>
    <col min="65" max="65" width="9.88671875" customWidth="1"/>
    <col min="66" max="66" width="15.109375" customWidth="1"/>
    <col min="67" max="67" width="9.88671875" customWidth="1"/>
    <col min="68" max="68" width="19.109375" customWidth="1"/>
    <col min="69" max="70" width="10.44140625" customWidth="1"/>
    <col min="71" max="71" width="9.88671875" customWidth="1"/>
    <col min="72" max="72" width="15.109375" customWidth="1"/>
    <col min="73" max="73" width="9.88671875" customWidth="1"/>
    <col min="74" max="74" width="19.109375" customWidth="1"/>
    <col min="75" max="76" width="10.44140625" customWidth="1"/>
    <col min="77" max="77" width="9.88671875" customWidth="1"/>
    <col min="78" max="78" width="15.109375" customWidth="1"/>
    <col min="79" max="79" width="9.88671875" customWidth="1"/>
    <col min="80" max="81" width="10.44140625" customWidth="1"/>
    <col min="82" max="82" width="9.88671875" customWidth="1"/>
    <col min="83" max="83" width="15.109375" customWidth="1"/>
    <col min="84" max="85" width="9.88671875" customWidth="1"/>
    <col min="86" max="89" width="12.6640625" customWidth="1"/>
  </cols>
  <sheetData>
    <row r="1" spans="1:89" ht="14.4">
      <c r="A1" s="1512" t="s">
        <v>14</v>
      </c>
      <c r="B1" s="1508"/>
      <c r="C1" s="1600">
        <v>2024</v>
      </c>
      <c r="D1" s="1601"/>
      <c r="E1" s="127"/>
      <c r="F1" s="127"/>
      <c r="G1" s="127"/>
      <c r="H1" s="127"/>
      <c r="I1" s="127"/>
      <c r="J1" s="127"/>
      <c r="K1" s="127"/>
      <c r="L1" s="127"/>
      <c r="M1" s="127"/>
      <c r="N1" s="127"/>
      <c r="O1" s="127"/>
      <c r="P1" s="127"/>
      <c r="Q1" s="127"/>
      <c r="R1" s="127"/>
      <c r="S1" s="21"/>
      <c r="T1" s="21"/>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row>
    <row r="2" spans="1:89" ht="14.4">
      <c r="A2" s="1514" t="s">
        <v>15</v>
      </c>
      <c r="B2" s="1513"/>
      <c r="C2" s="362"/>
      <c r="D2" s="363"/>
      <c r="E2" s="127"/>
      <c r="F2" s="127"/>
      <c r="G2" s="127"/>
      <c r="H2" s="127"/>
      <c r="I2" s="127"/>
      <c r="J2" s="127"/>
      <c r="K2" s="127"/>
      <c r="L2" s="127"/>
      <c r="M2" s="127"/>
      <c r="N2" s="127"/>
      <c r="O2" s="127"/>
      <c r="P2" s="127"/>
      <c r="Q2" s="127"/>
      <c r="R2" s="127"/>
      <c r="S2" s="21"/>
      <c r="T2" s="21"/>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row>
    <row r="3" spans="1:89" ht="14.4">
      <c r="A3" s="1514" t="s">
        <v>16</v>
      </c>
      <c r="B3" s="1513"/>
      <c r="C3" s="362"/>
      <c r="D3" s="363"/>
      <c r="E3" s="21"/>
      <c r="F3" s="21"/>
      <c r="G3" s="21"/>
      <c r="H3" s="21"/>
      <c r="I3" s="21"/>
      <c r="J3" s="21"/>
      <c r="K3" s="21"/>
      <c r="L3" s="21"/>
      <c r="M3" s="21"/>
      <c r="N3" s="21"/>
      <c r="O3" s="21"/>
      <c r="P3" s="21"/>
      <c r="Q3" s="1061"/>
      <c r="R3" s="1061"/>
      <c r="S3" s="21"/>
      <c r="T3" s="21"/>
      <c r="U3" s="21"/>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row>
    <row r="4" spans="1:89">
      <c r="A4" s="1515" t="s">
        <v>156</v>
      </c>
      <c r="B4" s="1513"/>
      <c r="C4" s="365"/>
      <c r="D4" s="366"/>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row>
    <row r="5" spans="1:89">
      <c r="A5" s="367"/>
      <c r="B5" s="368"/>
      <c r="C5" s="369"/>
      <c r="D5" s="369"/>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row>
    <row r="6" spans="1:89">
      <c r="A6" s="367"/>
      <c r="B6" s="370" t="s">
        <v>157</v>
      </c>
      <c r="C6" s="371" t="s">
        <v>158</v>
      </c>
      <c r="D6" s="166"/>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row>
    <row r="7" spans="1:89">
      <c r="A7" s="367"/>
      <c r="B7" s="372" t="s">
        <v>231</v>
      </c>
      <c r="C7" s="373" t="str">
        <f>IF(('Energy &amp; GHG'!$B$7)=0,"-",'Energy &amp; GHG'!$B$7)</f>
        <v>kWh</v>
      </c>
      <c r="D7" s="166"/>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row>
    <row r="8" spans="1:89">
      <c r="A8" s="367"/>
      <c r="B8" s="374" t="s">
        <v>232</v>
      </c>
      <c r="C8" s="373" t="str">
        <f>IF(('Energy &amp; GHG'!$B$8)=0,"-",'Energy &amp; GHG'!$B$8)</f>
        <v>kWh</v>
      </c>
      <c r="D8" s="166"/>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row>
    <row r="9" spans="1:89">
      <c r="A9" s="367"/>
      <c r="B9" s="375" t="s">
        <v>233</v>
      </c>
      <c r="C9" s="373" t="str">
        <f>IF(('Energy &amp; GHG'!$B$9)=0,"-",'Energy &amp; GHG'!$B$9)</f>
        <v>kWh</v>
      </c>
      <c r="D9" s="166"/>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row>
    <row r="10" spans="1:89">
      <c r="A10" s="367"/>
      <c r="B10" s="376" t="s">
        <v>234</v>
      </c>
      <c r="C10" s="373" t="str">
        <f>IF(('Energy &amp; GHG'!$B$11)=0,"-",'Energy &amp; GHG'!$B$11)</f>
        <v>kg</v>
      </c>
      <c r="D10" s="166"/>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row>
    <row r="11" spans="1:89">
      <c r="A11" s="367"/>
      <c r="B11" s="377" t="s">
        <v>167</v>
      </c>
      <c r="C11" s="378" t="str">
        <f>IF(('Energy &amp; GHG'!$B$12)=0,"-",'Energy &amp; GHG'!$B$12)</f>
        <v>kg</v>
      </c>
      <c r="D11" s="166"/>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row>
    <row r="12" spans="1:89">
      <c r="A12" s="367"/>
      <c r="B12" s="367"/>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row>
    <row r="13" spans="1:89" ht="15.6">
      <c r="A13" s="1597" t="s">
        <v>235</v>
      </c>
      <c r="B13" s="1598" t="s">
        <v>236</v>
      </c>
      <c r="C13" s="1596" t="s">
        <v>237</v>
      </c>
      <c r="D13" s="1510"/>
      <c r="E13" s="1510"/>
      <c r="F13" s="1510"/>
      <c r="G13" s="1510"/>
      <c r="H13" s="1505"/>
      <c r="I13" s="1596" t="s">
        <v>238</v>
      </c>
      <c r="J13" s="1510"/>
      <c r="K13" s="1510"/>
      <c r="L13" s="1510"/>
      <c r="M13" s="1510"/>
      <c r="N13" s="1505"/>
      <c r="O13" s="1596" t="s">
        <v>239</v>
      </c>
      <c r="P13" s="1510"/>
      <c r="Q13" s="1510"/>
      <c r="R13" s="1510"/>
      <c r="S13" s="1510"/>
      <c r="T13" s="1505"/>
      <c r="U13" s="1596" t="s">
        <v>240</v>
      </c>
      <c r="V13" s="1510"/>
      <c r="W13" s="1510"/>
      <c r="X13" s="1510"/>
      <c r="Y13" s="1510"/>
      <c r="Z13" s="1505"/>
      <c r="AA13" s="1596" t="s">
        <v>241</v>
      </c>
      <c r="AB13" s="1510"/>
      <c r="AC13" s="1510"/>
      <c r="AD13" s="1510"/>
      <c r="AE13" s="1510"/>
      <c r="AF13" s="1505"/>
      <c r="AG13" s="1596" t="s">
        <v>242</v>
      </c>
      <c r="AH13" s="1510"/>
      <c r="AI13" s="1510"/>
      <c r="AJ13" s="1510"/>
      <c r="AK13" s="1510"/>
      <c r="AL13" s="1505"/>
      <c r="AM13" s="1596" t="s">
        <v>243</v>
      </c>
      <c r="AN13" s="1510"/>
      <c r="AO13" s="1510"/>
      <c r="AP13" s="1510"/>
      <c r="AQ13" s="1510"/>
      <c r="AR13" s="1505"/>
      <c r="AS13" s="1596" t="s">
        <v>244</v>
      </c>
      <c r="AT13" s="1510"/>
      <c r="AU13" s="1510"/>
      <c r="AV13" s="1510"/>
      <c r="AW13" s="1510"/>
      <c r="AX13" s="1505"/>
      <c r="AY13" s="1596" t="s">
        <v>245</v>
      </c>
      <c r="AZ13" s="1510"/>
      <c r="BA13" s="1510"/>
      <c r="BB13" s="1510"/>
      <c r="BC13" s="1510"/>
      <c r="BD13" s="1505"/>
      <c r="BE13" s="1596" t="s">
        <v>246</v>
      </c>
      <c r="BF13" s="1510"/>
      <c r="BG13" s="1510"/>
      <c r="BH13" s="1510"/>
      <c r="BI13" s="1510"/>
      <c r="BJ13" s="1505"/>
      <c r="BK13" s="1596" t="s">
        <v>247</v>
      </c>
      <c r="BL13" s="1510"/>
      <c r="BM13" s="1510"/>
      <c r="BN13" s="1510"/>
      <c r="BO13" s="1510"/>
      <c r="BP13" s="1505"/>
      <c r="BQ13" s="1596" t="s">
        <v>248</v>
      </c>
      <c r="BR13" s="1510"/>
      <c r="BS13" s="1510"/>
      <c r="BT13" s="1510"/>
      <c r="BU13" s="1510"/>
      <c r="BV13" s="1505"/>
      <c r="BW13" s="1593" t="s">
        <v>33</v>
      </c>
      <c r="BX13" s="1507"/>
      <c r="BY13" s="1507"/>
      <c r="BZ13" s="1507"/>
      <c r="CA13" s="1508"/>
      <c r="CB13" s="1594" t="s">
        <v>249</v>
      </c>
      <c r="CC13" s="1507"/>
      <c r="CD13" s="1507"/>
      <c r="CE13" s="1507"/>
      <c r="CF13" s="1508"/>
      <c r="CG13" s="127"/>
      <c r="CH13" s="127"/>
      <c r="CI13" s="127"/>
      <c r="CJ13" s="127"/>
      <c r="CK13" s="127"/>
    </row>
    <row r="14" spans="1:89" ht="43.2">
      <c r="A14" s="1522"/>
      <c r="B14" s="1539"/>
      <c r="C14" s="385" t="str">
        <f>$B$7&amp;" ("&amp;$C$7&amp;")"</f>
        <v>Purchased Electricity (kWh)</v>
      </c>
      <c r="D14" s="380" t="str">
        <f>$B$8&amp;" ("&amp;$C$8&amp;")"</f>
        <v>Renewable Energy (kWh)</v>
      </c>
      <c r="E14" s="381" t="str">
        <f>$B$9&amp;" ("&amp;$C$9&amp;")"</f>
        <v>DG (kWh)</v>
      </c>
      <c r="F14" s="382" t="str">
        <f>$B$10&amp;" ("&amp;$C$10&amp;")"</f>
        <v>STEAM CONSUMPTION (kg)</v>
      </c>
      <c r="G14" s="383" t="str">
        <f>$B$11&amp;" ("&amp;$C$11&amp;")"</f>
        <v>LPG (kg)</v>
      </c>
      <c r="H14" s="384" t="s">
        <v>250</v>
      </c>
      <c r="I14" s="385" t="str">
        <f>$B$7&amp;" ("&amp;$C$7&amp;")"</f>
        <v>Purchased Electricity (kWh)</v>
      </c>
      <c r="J14" s="380" t="str">
        <f>$B$8&amp;" ("&amp;$C$8&amp;")"</f>
        <v>Renewable Energy (kWh)</v>
      </c>
      <c r="K14" s="381" t="str">
        <f>$B$9&amp;" ("&amp;$C$9&amp;")"</f>
        <v>DG (kWh)</v>
      </c>
      <c r="L14" s="382" t="str">
        <f>$B$10&amp;" ("&amp;$C$10&amp;")"</f>
        <v>STEAM CONSUMPTION (kg)</v>
      </c>
      <c r="M14" s="383" t="str">
        <f>$B$11&amp;" ("&amp;$C$11&amp;")"</f>
        <v>LPG (kg)</v>
      </c>
      <c r="N14" s="384" t="s">
        <v>250</v>
      </c>
      <c r="O14" s="385" t="str">
        <f>$B$7&amp;" ("&amp;$C$7&amp;")"</f>
        <v>Purchased Electricity (kWh)</v>
      </c>
      <c r="P14" s="380" t="str">
        <f>$B$8&amp;" ("&amp;$C$8&amp;")"</f>
        <v>Renewable Energy (kWh)</v>
      </c>
      <c r="Q14" s="381" t="str">
        <f>$B$9&amp;" ("&amp;$C$9&amp;")"</f>
        <v>DG (kWh)</v>
      </c>
      <c r="R14" s="382" t="str">
        <f>$B$10&amp;" ("&amp;$C$10&amp;")"</f>
        <v>STEAM CONSUMPTION (kg)</v>
      </c>
      <c r="S14" s="383" t="str">
        <f>$B$11&amp;" ("&amp;$C$11&amp;")"</f>
        <v>LPG (kg)</v>
      </c>
      <c r="T14" s="384" t="s">
        <v>250</v>
      </c>
      <c r="U14" s="385" t="str">
        <f>$B$7&amp;" ("&amp;$C$7&amp;")"</f>
        <v>Purchased Electricity (kWh)</v>
      </c>
      <c r="V14" s="380" t="str">
        <f>$B$8&amp;" ("&amp;$C$8&amp;")"</f>
        <v>Renewable Energy (kWh)</v>
      </c>
      <c r="W14" s="381" t="str">
        <f>$B$9&amp;" ("&amp;$C$9&amp;")"</f>
        <v>DG (kWh)</v>
      </c>
      <c r="X14" s="382" t="str">
        <f>$B$10&amp;" ("&amp;$C$10&amp;")"</f>
        <v>STEAM CONSUMPTION (kg)</v>
      </c>
      <c r="Y14" s="383" t="str">
        <f>$B$11&amp;" ("&amp;$C$11&amp;")"</f>
        <v>LPG (kg)</v>
      </c>
      <c r="Z14" s="384" t="s">
        <v>250</v>
      </c>
      <c r="AA14" s="385" t="str">
        <f>$B$7&amp;" ("&amp;$C$7&amp;")"</f>
        <v>Purchased Electricity (kWh)</v>
      </c>
      <c r="AB14" s="380" t="str">
        <f>$B$8&amp;" ("&amp;$C$8&amp;")"</f>
        <v>Renewable Energy (kWh)</v>
      </c>
      <c r="AC14" s="381" t="str">
        <f>$B$9&amp;" ("&amp;$C$9&amp;")"</f>
        <v>DG (kWh)</v>
      </c>
      <c r="AD14" s="382" t="str">
        <f>$B$10&amp;" ("&amp;$C$10&amp;")"</f>
        <v>STEAM CONSUMPTION (kg)</v>
      </c>
      <c r="AE14" s="383" t="str">
        <f>$B$11&amp;" ("&amp;$C$11&amp;")"</f>
        <v>LPG (kg)</v>
      </c>
      <c r="AF14" s="384" t="s">
        <v>250</v>
      </c>
      <c r="AG14" s="385" t="str">
        <f>$B$7&amp;" ("&amp;$C$7&amp;")"</f>
        <v>Purchased Electricity (kWh)</v>
      </c>
      <c r="AH14" s="380" t="str">
        <f>$B$8&amp;" ("&amp;$C$8&amp;")"</f>
        <v>Renewable Energy (kWh)</v>
      </c>
      <c r="AI14" s="381" t="str">
        <f>$B$9&amp;" ("&amp;$C$9&amp;")"</f>
        <v>DG (kWh)</v>
      </c>
      <c r="AJ14" s="382" t="str">
        <f>$B$10&amp;" ("&amp;$C$10&amp;")"</f>
        <v>STEAM CONSUMPTION (kg)</v>
      </c>
      <c r="AK14" s="383" t="str">
        <f>$B$11&amp;" ("&amp;$C$11&amp;")"</f>
        <v>LPG (kg)</v>
      </c>
      <c r="AL14" s="384" t="s">
        <v>250</v>
      </c>
      <c r="AM14" s="385" t="str">
        <f>$B$7&amp;" ("&amp;$C$7&amp;")"</f>
        <v>Purchased Electricity (kWh)</v>
      </c>
      <c r="AN14" s="380" t="str">
        <f>$B$8&amp;" ("&amp;$C$8&amp;")"</f>
        <v>Renewable Energy (kWh)</v>
      </c>
      <c r="AO14" s="381" t="str">
        <f>$B$9&amp;" ("&amp;$C$9&amp;")"</f>
        <v>DG (kWh)</v>
      </c>
      <c r="AP14" s="382" t="str">
        <f>$B$10&amp;" ("&amp;$C$10&amp;")"</f>
        <v>STEAM CONSUMPTION (kg)</v>
      </c>
      <c r="AQ14" s="383" t="str">
        <f>$B$11&amp;" ("&amp;$C$11&amp;")"</f>
        <v>LPG (kg)</v>
      </c>
      <c r="AR14" s="384" t="s">
        <v>250</v>
      </c>
      <c r="AS14" s="385" t="str">
        <f>$B$7&amp;" ("&amp;$C$7&amp;")"</f>
        <v>Purchased Electricity (kWh)</v>
      </c>
      <c r="AT14" s="380" t="str">
        <f>$B$8&amp;" ("&amp;$C$8&amp;")"</f>
        <v>Renewable Energy (kWh)</v>
      </c>
      <c r="AU14" s="381" t="str">
        <f>$B$9&amp;" ("&amp;$C$9&amp;")"</f>
        <v>DG (kWh)</v>
      </c>
      <c r="AV14" s="382" t="str">
        <f>$B$10&amp;" ("&amp;$C$10&amp;")"</f>
        <v>STEAM CONSUMPTION (kg)</v>
      </c>
      <c r="AW14" s="383" t="str">
        <f>$B$11&amp;" ("&amp;$C$11&amp;")"</f>
        <v>LPG (kg)</v>
      </c>
      <c r="AX14" s="384" t="s">
        <v>250</v>
      </c>
      <c r="AY14" s="385" t="str">
        <f>$B$7&amp;" ("&amp;$C$7&amp;")"</f>
        <v>Purchased Electricity (kWh)</v>
      </c>
      <c r="AZ14" s="380" t="str">
        <f>$B$8&amp;" ("&amp;$C$8&amp;")"</f>
        <v>Renewable Energy (kWh)</v>
      </c>
      <c r="BA14" s="381" t="str">
        <f>$B$9&amp;" ("&amp;$C$9&amp;")"</f>
        <v>DG (kWh)</v>
      </c>
      <c r="BB14" s="382" t="str">
        <f>$B$10&amp;" ("&amp;$C$10&amp;")"</f>
        <v>STEAM CONSUMPTION (kg)</v>
      </c>
      <c r="BC14" s="383" t="str">
        <f>$B$11&amp;" ("&amp;$C$11&amp;")"</f>
        <v>LPG (kg)</v>
      </c>
      <c r="BD14" s="384" t="s">
        <v>250</v>
      </c>
      <c r="BE14" s="385" t="str">
        <f>$B$7&amp;" ("&amp;$C$7&amp;")"</f>
        <v>Purchased Electricity (kWh)</v>
      </c>
      <c r="BF14" s="380" t="str">
        <f>$B$8&amp;" ("&amp;$C$8&amp;")"</f>
        <v>Renewable Energy (kWh)</v>
      </c>
      <c r="BG14" s="381" t="str">
        <f>$B$9&amp;" ("&amp;$C$9&amp;")"</f>
        <v>DG (kWh)</v>
      </c>
      <c r="BH14" s="382" t="str">
        <f>$B$10&amp;" ("&amp;$C$10&amp;")"</f>
        <v>STEAM CONSUMPTION (kg)</v>
      </c>
      <c r="BI14" s="383" t="str">
        <f>$B$11&amp;" ("&amp;$C$11&amp;")"</f>
        <v>LPG (kg)</v>
      </c>
      <c r="BJ14" s="384" t="s">
        <v>250</v>
      </c>
      <c r="BK14" s="385" t="str">
        <f>$B$7&amp;" ("&amp;$C$7&amp;")"</f>
        <v>Purchased Electricity (kWh)</v>
      </c>
      <c r="BL14" s="380" t="str">
        <f>$B$8&amp;" ("&amp;$C$8&amp;")"</f>
        <v>Renewable Energy (kWh)</v>
      </c>
      <c r="BM14" s="381" t="str">
        <f>$B$9&amp;" ("&amp;$C$9&amp;")"</f>
        <v>DG (kWh)</v>
      </c>
      <c r="BN14" s="382" t="str">
        <f>$B$10&amp;" ("&amp;$C$10&amp;")"</f>
        <v>STEAM CONSUMPTION (kg)</v>
      </c>
      <c r="BO14" s="383" t="str">
        <f>$B$11&amp;" ("&amp;$C$11&amp;")"</f>
        <v>LPG (kg)</v>
      </c>
      <c r="BP14" s="384" t="s">
        <v>250</v>
      </c>
      <c r="BQ14" s="385" t="str">
        <f>$B$7&amp;" ("&amp;$C$7&amp;")"</f>
        <v>Purchased Electricity (kWh)</v>
      </c>
      <c r="BR14" s="380" t="str">
        <f>$B$8&amp;" ("&amp;$C$8&amp;")"</f>
        <v>Renewable Energy (kWh)</v>
      </c>
      <c r="BS14" s="381" t="str">
        <f>$B$9&amp;" ("&amp;$C$9&amp;")"</f>
        <v>DG (kWh)</v>
      </c>
      <c r="BT14" s="382" t="str">
        <f>$B$10&amp;" ("&amp;$C$10&amp;")"</f>
        <v>STEAM CONSUMPTION (kg)</v>
      </c>
      <c r="BU14" s="383" t="str">
        <f>$B$11&amp;" ("&amp;$C$11&amp;")"</f>
        <v>LPG (kg)</v>
      </c>
      <c r="BV14" s="384" t="s">
        <v>250</v>
      </c>
      <c r="BW14" s="386" t="str">
        <f>$B$7&amp;" ("&amp;$C$7&amp;")"</f>
        <v>Purchased Electricity (kWh)</v>
      </c>
      <c r="BX14" s="387" t="str">
        <f>$B$8&amp;" ("&amp;$C$8&amp;")"</f>
        <v>Renewable Energy (kWh)</v>
      </c>
      <c r="BY14" s="388" t="str">
        <f>$B$9&amp;" ("&amp;$C$9&amp;")"</f>
        <v>DG (kWh)</v>
      </c>
      <c r="BZ14" s="389" t="str">
        <f>$B$10&amp;" ("&amp;$C$10&amp;")"</f>
        <v>STEAM CONSUMPTION (kg)</v>
      </c>
      <c r="CA14" s="390" t="str">
        <f>$B$11&amp;" ("&amp;$C$11&amp;")"</f>
        <v>LPG (kg)</v>
      </c>
      <c r="CB14" s="386" t="str">
        <f>$B$7&amp;" ("&amp;$C$7&amp;")"</f>
        <v>Purchased Electricity (kWh)</v>
      </c>
      <c r="CC14" s="387" t="str">
        <f>$B$8&amp;" ("&amp;$C$8&amp;")"</f>
        <v>Renewable Energy (kWh)</v>
      </c>
      <c r="CD14" s="388" t="str">
        <f>$B$9&amp;" ("&amp;$C$9&amp;")"</f>
        <v>DG (kWh)</v>
      </c>
      <c r="CE14" s="389" t="str">
        <f>$B$10&amp;" ("&amp;$C$10&amp;")"</f>
        <v>STEAM CONSUMPTION (kg)</v>
      </c>
      <c r="CF14" s="390" t="str">
        <f>$B$11&amp;" ("&amp;$C$11&amp;")"</f>
        <v>LPG (kg)</v>
      </c>
      <c r="CG14" s="391"/>
      <c r="CH14" s="391"/>
      <c r="CI14" s="391"/>
      <c r="CJ14" s="391"/>
      <c r="CK14" s="391"/>
    </row>
    <row r="15" spans="1:89" ht="16.2">
      <c r="A15" s="1068">
        <v>1</v>
      </c>
      <c r="B15" s="1069"/>
      <c r="C15" s="400">
        <f>IFERROR(H15*'Energy &amp; GHG'!$X$17,"-")</f>
        <v>0</v>
      </c>
      <c r="D15" s="395">
        <f>IFERROR(H15*'Energy &amp; GHG'!$Y$17,"-")</f>
        <v>0</v>
      </c>
      <c r="E15" s="396">
        <f>IFERROR(H15*'Energy &amp; GHG'!$Z$17,"-")</f>
        <v>0</v>
      </c>
      <c r="F15" s="398"/>
      <c r="G15" s="398"/>
      <c r="H15" s="399"/>
      <c r="I15" s="400">
        <f>IFERROR(N15*'Energy &amp; GHG'!$X$18,"-")</f>
        <v>0</v>
      </c>
      <c r="J15" s="395">
        <f>IFERROR(N15*'Energy &amp; GHG'!$Y$18,"-")</f>
        <v>0</v>
      </c>
      <c r="K15" s="396">
        <f>IFERROR(N15*'Energy &amp; GHG'!$Z$18,"-")</f>
        <v>0</v>
      </c>
      <c r="L15" s="398"/>
      <c r="M15" s="398"/>
      <c r="N15" s="399"/>
      <c r="O15" s="400">
        <f>IFERROR(T15*'Energy &amp; GHG'!$X$19,"-")</f>
        <v>0</v>
      </c>
      <c r="P15" s="395">
        <f>IFERROR(T15*'Energy &amp; GHG'!$Y$19,"-")</f>
        <v>0</v>
      </c>
      <c r="Q15" s="396">
        <f>IFERROR(T15*'Energy &amp; GHG'!$Z$19,"-")</f>
        <v>0</v>
      </c>
      <c r="R15" s="398"/>
      <c r="S15" s="398"/>
      <c r="T15" s="399"/>
      <c r="U15" s="400">
        <f>IFERROR(Z15*'Energy &amp; GHG'!$X$20,"-")</f>
        <v>0</v>
      </c>
      <c r="V15" s="395">
        <f>IFERROR(Z15*'Energy &amp; GHG'!$Y$20,"-")</f>
        <v>0</v>
      </c>
      <c r="W15" s="396">
        <f>IFERROR(Z15*'Energy &amp; GHG'!$Z$20,"-")</f>
        <v>0</v>
      </c>
      <c r="X15" s="398"/>
      <c r="Y15" s="398"/>
      <c r="Z15" s="399"/>
      <c r="AA15" s="400">
        <f>IFERROR(AF15*'Energy &amp; GHG'!$X$21,"-")</f>
        <v>0</v>
      </c>
      <c r="AB15" s="395">
        <f>IFERROR(AF15*'Energy &amp; GHG'!$Y$21,"-")</f>
        <v>0</v>
      </c>
      <c r="AC15" s="396">
        <f>IFERROR(AF15*'Energy &amp; GHG'!$Z$21,"-")</f>
        <v>0</v>
      </c>
      <c r="AD15" s="398"/>
      <c r="AE15" s="398"/>
      <c r="AF15" s="399"/>
      <c r="AG15" s="400">
        <f>IFERROR(AL15*'Energy &amp; GHG'!$X$22,"-")</f>
        <v>0</v>
      </c>
      <c r="AH15" s="395">
        <f>IFERROR(AL15*'Energy &amp; GHG'!$Y$22,"-")</f>
        <v>0</v>
      </c>
      <c r="AI15" s="396">
        <f>IFERROR(AL15*'Energy &amp; GHG'!$Z$22,"-")</f>
        <v>0</v>
      </c>
      <c r="AJ15" s="398"/>
      <c r="AK15" s="398"/>
      <c r="AL15" s="399"/>
      <c r="AM15" s="400">
        <f>IFERROR(AR15*'Energy &amp; GHG'!$X$23,"-")</f>
        <v>0</v>
      </c>
      <c r="AN15" s="395">
        <f>IFERROR(AR15*'Energy &amp; GHG'!$Y$23,"-")</f>
        <v>0</v>
      </c>
      <c r="AO15" s="396">
        <f>IFERROR(AR15*'Energy &amp; GHG'!$Z$23,"-")</f>
        <v>0</v>
      </c>
      <c r="AP15" s="398"/>
      <c r="AQ15" s="398"/>
      <c r="AR15" s="399"/>
      <c r="AS15" s="400">
        <f>IFERROR(AX15*'Energy &amp; GHG'!$X$24,"-")</f>
        <v>0</v>
      </c>
      <c r="AT15" s="395">
        <f>IFERROR(AX15*'Energy &amp; GHG'!$Y$24,"-")</f>
        <v>0</v>
      </c>
      <c r="AU15" s="396">
        <f>IFERROR(AX15*'Energy &amp; GHG'!$Z$24,"-")</f>
        <v>0</v>
      </c>
      <c r="AV15" s="398"/>
      <c r="AW15" s="398"/>
      <c r="AX15" s="399"/>
      <c r="AY15" s="400" t="str">
        <f>IFERROR(BD15*'Energy &amp; GHG'!$X$25,"-")</f>
        <v>-</v>
      </c>
      <c r="AZ15" s="395" t="str">
        <f>IFERROR(BD15*'Energy &amp; GHG'!$Y$25,"-")</f>
        <v>-</v>
      </c>
      <c r="BA15" s="396" t="str">
        <f>IFERROR(BD15*'Energy &amp; GHG'!$Z$25,"-")</f>
        <v>-</v>
      </c>
      <c r="BB15" s="398"/>
      <c r="BC15" s="398"/>
      <c r="BD15" s="399"/>
      <c r="BE15" s="400" t="str">
        <f>IFERROR(BJ15*'Energy &amp; GHG'!$X$26,"-")</f>
        <v>-</v>
      </c>
      <c r="BF15" s="395" t="str">
        <f>IFERROR(BJ15*'Energy &amp; GHG'!$Y$26,"-")</f>
        <v>-</v>
      </c>
      <c r="BG15" s="396" t="str">
        <f>IFERROR(BJ15*'Energy &amp; GHG'!$Z$26,"-")</f>
        <v>-</v>
      </c>
      <c r="BH15" s="398"/>
      <c r="BI15" s="398"/>
      <c r="BJ15" s="399"/>
      <c r="BK15" s="400" t="str">
        <f>IFERROR(BP15*'Energy &amp; GHG'!$X$27,"-")</f>
        <v>-</v>
      </c>
      <c r="BL15" s="395" t="str">
        <f>IFERROR(BP15*'Energy &amp; GHG'!$Y$27,"-")</f>
        <v>-</v>
      </c>
      <c r="BM15" s="396" t="str">
        <f>IFERROR(BP15*'Energy &amp; GHG'!$Z$27,"-")</f>
        <v>-</v>
      </c>
      <c r="BN15" s="398"/>
      <c r="BO15" s="398"/>
      <c r="BP15" s="399"/>
      <c r="BQ15" s="400" t="str">
        <f>IFERROR(BV15*'Energy &amp; GHG'!$X$28,"-")</f>
        <v>-</v>
      </c>
      <c r="BR15" s="395" t="str">
        <f>IFERROR(BV15*'Energy &amp; GHG'!$Y$28,"-")</f>
        <v>-</v>
      </c>
      <c r="BS15" s="396" t="str">
        <f>IFERROR(BV15*'Energy &amp; GHG'!$Z$28,"-")</f>
        <v>-</v>
      </c>
      <c r="BT15" s="398"/>
      <c r="BU15" s="398"/>
      <c r="BV15" s="399"/>
      <c r="BW15" s="402" t="str">
        <f t="shared" ref="BW15:CA15" si="0">IF(SUM(C15,I15,O15,U15,AA15,AG15,AM15,AS15,AY15,BE15,BK15,BQ15)=0,"-",SUM(C15,I15,O15,U15,AA15,AG15,AM15,AS15,AY15,BE15,BK15,BQ15))</f>
        <v>-</v>
      </c>
      <c r="BX15" s="403" t="str">
        <f t="shared" si="0"/>
        <v>-</v>
      </c>
      <c r="BY15" s="404" t="str">
        <f t="shared" si="0"/>
        <v>-</v>
      </c>
      <c r="BZ15" s="405" t="str">
        <f t="shared" si="0"/>
        <v>-</v>
      </c>
      <c r="CA15" s="406" t="str">
        <f t="shared" si="0"/>
        <v>-</v>
      </c>
      <c r="CB15" s="407" t="str">
        <f t="shared" ref="CB15:CB53" si="1">IFERROR(SUM(BW15/$BW$54),"-")</f>
        <v>-</v>
      </c>
      <c r="CC15" s="408" t="str">
        <f t="shared" ref="CC15:CC53" si="2">IFERROR(SUM(BX15/$BX$54),"-")</f>
        <v>-</v>
      </c>
      <c r="CD15" s="409" t="str">
        <f t="shared" ref="CD15:CD53" si="3">IFERROR(SUM(BY15/$BY$54),"-")</f>
        <v>-</v>
      </c>
      <c r="CE15" s="410" t="str">
        <f t="shared" ref="CE15:CE53" si="4">IFERROR(SUM(BZ15/$BZ$54),"-")</f>
        <v>-</v>
      </c>
      <c r="CF15" s="411" t="str">
        <f t="shared" ref="CF15:CF53" si="5">IFERROR(SUM(CA15/$CA$54),"-")</f>
        <v>-</v>
      </c>
      <c r="CG15" s="412"/>
      <c r="CH15" s="412"/>
      <c r="CI15" s="412"/>
      <c r="CJ15" s="412"/>
      <c r="CK15" s="412"/>
    </row>
    <row r="16" spans="1:89" ht="15">
      <c r="A16" s="1070">
        <v>2</v>
      </c>
      <c r="B16" s="1069"/>
      <c r="C16" s="418">
        <f>IFERROR(H16*'Energy &amp; GHG'!$X$17,"-")</f>
        <v>0</v>
      </c>
      <c r="D16" s="415">
        <f>IFERROR(H16*'Energy &amp; GHG'!$Y$17,"-")</f>
        <v>0</v>
      </c>
      <c r="E16" s="416">
        <f>IFERROR(H16*'Energy &amp; GHG'!$Z$17,"-")</f>
        <v>0</v>
      </c>
      <c r="F16" s="397"/>
      <c r="G16" s="397"/>
      <c r="H16" s="417"/>
      <c r="I16" s="418">
        <f>IFERROR(N16*'Energy &amp; GHG'!$X$18,"-")</f>
        <v>0</v>
      </c>
      <c r="J16" s="415">
        <f>IFERROR(N16*'Energy &amp; GHG'!$Y$18,"-")</f>
        <v>0</v>
      </c>
      <c r="K16" s="416">
        <f>IFERROR(N16*'Energy &amp; GHG'!$Z$18,"-")</f>
        <v>0</v>
      </c>
      <c r="L16" s="397"/>
      <c r="M16" s="397"/>
      <c r="N16" s="417"/>
      <c r="O16" s="418">
        <f>IFERROR(T16*'Energy &amp; GHG'!$X$19,"-")</f>
        <v>0</v>
      </c>
      <c r="P16" s="415">
        <f>IFERROR(T16*'Energy &amp; GHG'!$Y$19,"-")</f>
        <v>0</v>
      </c>
      <c r="Q16" s="416">
        <f>IFERROR(T16*'Energy &amp; GHG'!$Z$19,"-")</f>
        <v>0</v>
      </c>
      <c r="R16" s="397"/>
      <c r="S16" s="397"/>
      <c r="T16" s="417"/>
      <c r="U16" s="418">
        <f>IFERROR(Z16*'Energy &amp; GHG'!$X$20,"-")</f>
        <v>0</v>
      </c>
      <c r="V16" s="415">
        <f>IFERROR(Z16*'Energy &amp; GHG'!$Y$20,"-")</f>
        <v>0</v>
      </c>
      <c r="W16" s="416">
        <f>IFERROR(Z16*'Energy &amp; GHG'!$Z$20,"-")</f>
        <v>0</v>
      </c>
      <c r="X16" s="397"/>
      <c r="Y16" s="397"/>
      <c r="Z16" s="417"/>
      <c r="AA16" s="418">
        <f>IFERROR(AF16*'Energy &amp; GHG'!$X$21,"-")</f>
        <v>0</v>
      </c>
      <c r="AB16" s="415">
        <f>IFERROR(AF16*'Energy &amp; GHG'!$Y$21,"-")</f>
        <v>0</v>
      </c>
      <c r="AC16" s="416">
        <f>IFERROR(AF16*'Energy &amp; GHG'!$Z$21,"-")</f>
        <v>0</v>
      </c>
      <c r="AD16" s="397"/>
      <c r="AE16" s="397"/>
      <c r="AF16" s="417"/>
      <c r="AG16" s="418">
        <f>IFERROR(AL16*'Energy &amp; GHG'!$X$22,"-")</f>
        <v>0</v>
      </c>
      <c r="AH16" s="415">
        <f>IFERROR(AL16*'Energy &amp; GHG'!$Y$22,"-")</f>
        <v>0</v>
      </c>
      <c r="AI16" s="416">
        <f>IFERROR(AL16*'Energy &amp; GHG'!$Z$22,"-")</f>
        <v>0</v>
      </c>
      <c r="AJ16" s="397"/>
      <c r="AK16" s="397"/>
      <c r="AL16" s="417"/>
      <c r="AM16" s="418">
        <f>IFERROR(AR16*'Energy &amp; GHG'!$X$23,"-")</f>
        <v>0</v>
      </c>
      <c r="AN16" s="415">
        <f>IFERROR(AR16*'Energy &amp; GHG'!$Y$23,"-")</f>
        <v>0</v>
      </c>
      <c r="AO16" s="416">
        <f>IFERROR(AR16*'Energy &amp; GHG'!$Z$23,"-")</f>
        <v>0</v>
      </c>
      <c r="AP16" s="397"/>
      <c r="AQ16" s="397"/>
      <c r="AR16" s="417"/>
      <c r="AS16" s="418">
        <f>IFERROR(AX16*'Energy &amp; GHG'!$X$24,"-")</f>
        <v>0</v>
      </c>
      <c r="AT16" s="415">
        <f>IFERROR(AX16*'Energy &amp; GHG'!$Y$24,"-")</f>
        <v>0</v>
      </c>
      <c r="AU16" s="416">
        <f>IFERROR(AX16*'Energy &amp; GHG'!$Z$24,"-")</f>
        <v>0</v>
      </c>
      <c r="AV16" s="397"/>
      <c r="AW16" s="397"/>
      <c r="AX16" s="417"/>
      <c r="AY16" s="418" t="str">
        <f>IFERROR(BD16*'Energy &amp; GHG'!$X$25,"-")</f>
        <v>-</v>
      </c>
      <c r="AZ16" s="415" t="str">
        <f>IFERROR(BD16*'Energy &amp; GHG'!$Y$25,"-")</f>
        <v>-</v>
      </c>
      <c r="BA16" s="416" t="str">
        <f>IFERROR(BD16*'Energy &amp; GHG'!$Z$25,"-")</f>
        <v>-</v>
      </c>
      <c r="BB16" s="397"/>
      <c r="BC16" s="397"/>
      <c r="BD16" s="417"/>
      <c r="BE16" s="418" t="str">
        <f>IFERROR(BJ16*'Energy &amp; GHG'!$X$26,"-")</f>
        <v>-</v>
      </c>
      <c r="BF16" s="415" t="str">
        <f>IFERROR(BJ16*'Energy &amp; GHG'!$Y$26,"-")</f>
        <v>-</v>
      </c>
      <c r="BG16" s="416" t="str">
        <f>IFERROR(BJ16*'Energy &amp; GHG'!$Z$26,"-")</f>
        <v>-</v>
      </c>
      <c r="BH16" s="397"/>
      <c r="BI16" s="397"/>
      <c r="BJ16" s="417"/>
      <c r="BK16" s="418" t="str">
        <f>IFERROR(BP16*'Energy &amp; GHG'!$X$27,"-")</f>
        <v>-</v>
      </c>
      <c r="BL16" s="415" t="str">
        <f>IFERROR(BP16*'Energy &amp; GHG'!$Y$27,"-")</f>
        <v>-</v>
      </c>
      <c r="BM16" s="416" t="str">
        <f>IFERROR(BP16*'Energy &amp; GHG'!$Z$27,"-")</f>
        <v>-</v>
      </c>
      <c r="BN16" s="397"/>
      <c r="BO16" s="397"/>
      <c r="BP16" s="417"/>
      <c r="BQ16" s="418" t="str">
        <f>IFERROR(BV16*'Energy &amp; GHG'!$X$28,"-")</f>
        <v>-</v>
      </c>
      <c r="BR16" s="415" t="str">
        <f>IFERROR(BV16*'Energy &amp; GHG'!$Y$28,"-")</f>
        <v>-</v>
      </c>
      <c r="BS16" s="416" t="str">
        <f>IFERROR(BV16*'Energy &amp; GHG'!$Z$28,"-")</f>
        <v>-</v>
      </c>
      <c r="BT16" s="397"/>
      <c r="BU16" s="397"/>
      <c r="BV16" s="417"/>
      <c r="BW16" s="418" t="str">
        <f t="shared" ref="BW16:CA16" si="6">IF(SUM(C16,I16,O16,U16,AA16,AG16,AM16,AS16,AY16,BE16,BK16,BQ16)=0,"-",SUM(C16,I16,O16,U16,AA16,AG16,AM16,AS16,AY16,BE16,BK16,BQ16))</f>
        <v>-</v>
      </c>
      <c r="BX16" s="415" t="str">
        <f t="shared" si="6"/>
        <v>-</v>
      </c>
      <c r="BY16" s="416" t="str">
        <f t="shared" si="6"/>
        <v>-</v>
      </c>
      <c r="BZ16" s="420" t="str">
        <f t="shared" si="6"/>
        <v>-</v>
      </c>
      <c r="CA16" s="421" t="str">
        <f t="shared" si="6"/>
        <v>-</v>
      </c>
      <c r="CB16" s="422" t="str">
        <f t="shared" si="1"/>
        <v>-</v>
      </c>
      <c r="CC16" s="423" t="str">
        <f t="shared" si="2"/>
        <v>-</v>
      </c>
      <c r="CD16" s="424" t="str">
        <f t="shared" si="3"/>
        <v>-</v>
      </c>
      <c r="CE16" s="425" t="str">
        <f t="shared" si="4"/>
        <v>-</v>
      </c>
      <c r="CF16" s="426" t="str">
        <f t="shared" si="5"/>
        <v>-</v>
      </c>
      <c r="CG16" s="412"/>
      <c r="CH16" s="412"/>
      <c r="CI16" s="412"/>
      <c r="CJ16" s="412"/>
      <c r="CK16" s="412"/>
    </row>
    <row r="17" spans="1:89" ht="15">
      <c r="A17" s="1070">
        <v>3</v>
      </c>
      <c r="B17" s="1069"/>
      <c r="C17" s="418">
        <f>IFERROR(H17*'Energy &amp; GHG'!$X$17,"-")</f>
        <v>0</v>
      </c>
      <c r="D17" s="415">
        <f>IFERROR(H17*'Energy &amp; GHG'!$Y$17,"-")</f>
        <v>0</v>
      </c>
      <c r="E17" s="416">
        <f>IFERROR(H17*'Energy &amp; GHG'!$Z$17,"-")</f>
        <v>0</v>
      </c>
      <c r="F17" s="397"/>
      <c r="G17" s="397"/>
      <c r="H17" s="417"/>
      <c r="I17" s="418">
        <f>IFERROR(N17*'Energy &amp; GHG'!$X$18,"-")</f>
        <v>0</v>
      </c>
      <c r="J17" s="415">
        <f>IFERROR(N17*'Energy &amp; GHG'!$Y$18,"-")</f>
        <v>0</v>
      </c>
      <c r="K17" s="416">
        <f>IFERROR(N17*'Energy &amp; GHG'!$Z$18,"-")</f>
        <v>0</v>
      </c>
      <c r="L17" s="397"/>
      <c r="M17" s="397"/>
      <c r="N17" s="417"/>
      <c r="O17" s="418">
        <f>IFERROR(T17*'Energy &amp; GHG'!$X$19,"-")</f>
        <v>0</v>
      </c>
      <c r="P17" s="415">
        <f>IFERROR(T17*'Energy &amp; GHG'!$Y$19,"-")</f>
        <v>0</v>
      </c>
      <c r="Q17" s="416">
        <f>IFERROR(T17*'Energy &amp; GHG'!$Z$19,"-")</f>
        <v>0</v>
      </c>
      <c r="R17" s="397"/>
      <c r="S17" s="397"/>
      <c r="T17" s="417"/>
      <c r="U17" s="418">
        <f>IFERROR(Z17*'Energy &amp; GHG'!$X$20,"-")</f>
        <v>0</v>
      </c>
      <c r="V17" s="415">
        <f>IFERROR(Z17*'Energy &amp; GHG'!$Y$20,"-")</f>
        <v>0</v>
      </c>
      <c r="W17" s="416">
        <f>IFERROR(Z17*'Energy &amp; GHG'!$Z$20,"-")</f>
        <v>0</v>
      </c>
      <c r="X17" s="397"/>
      <c r="Y17" s="397"/>
      <c r="Z17" s="417"/>
      <c r="AA17" s="418">
        <f>IFERROR(AF17*'Energy &amp; GHG'!$X$21,"-")</f>
        <v>0</v>
      </c>
      <c r="AB17" s="415">
        <f>IFERROR(AF17*'Energy &amp; GHG'!$Y$21,"-")</f>
        <v>0</v>
      </c>
      <c r="AC17" s="416">
        <f>IFERROR(AF17*'Energy &amp; GHG'!$Z$21,"-")</f>
        <v>0</v>
      </c>
      <c r="AD17" s="397"/>
      <c r="AE17" s="397"/>
      <c r="AF17" s="417"/>
      <c r="AG17" s="418">
        <f>IFERROR(AL17*'Energy &amp; GHG'!$X$22,"-")</f>
        <v>0</v>
      </c>
      <c r="AH17" s="415">
        <f>IFERROR(AL17*'Energy &amp; GHG'!$Y$22,"-")</f>
        <v>0</v>
      </c>
      <c r="AI17" s="416">
        <f>IFERROR(AL17*'Energy &amp; GHG'!$Z$22,"-")</f>
        <v>0</v>
      </c>
      <c r="AJ17" s="397"/>
      <c r="AK17" s="397"/>
      <c r="AL17" s="417"/>
      <c r="AM17" s="418">
        <f>IFERROR(AR17*'Energy &amp; GHG'!$X$23,"-")</f>
        <v>0</v>
      </c>
      <c r="AN17" s="415">
        <f>IFERROR(AR17*'Energy &amp; GHG'!$Y$23,"-")</f>
        <v>0</v>
      </c>
      <c r="AO17" s="416">
        <f>IFERROR(AR17*'Energy &amp; GHG'!$Z$23,"-")</f>
        <v>0</v>
      </c>
      <c r="AP17" s="397"/>
      <c r="AQ17" s="397"/>
      <c r="AR17" s="417"/>
      <c r="AS17" s="418">
        <f>IFERROR(AX17*'Energy &amp; GHG'!$X$24,"-")</f>
        <v>0</v>
      </c>
      <c r="AT17" s="415">
        <f>IFERROR(AX17*'Energy &amp; GHG'!$Y$24,"-")</f>
        <v>0</v>
      </c>
      <c r="AU17" s="416">
        <f>IFERROR(AX17*'Energy &amp; GHG'!$Z$24,"-")</f>
        <v>0</v>
      </c>
      <c r="AV17" s="397"/>
      <c r="AW17" s="397"/>
      <c r="AX17" s="417"/>
      <c r="AY17" s="418" t="str">
        <f>IFERROR(BD17*'Energy &amp; GHG'!$X$25,"-")</f>
        <v>-</v>
      </c>
      <c r="AZ17" s="415" t="str">
        <f>IFERROR(BD17*'Energy &amp; GHG'!$Y$25,"-")</f>
        <v>-</v>
      </c>
      <c r="BA17" s="416" t="str">
        <f>IFERROR(BD17*'Energy &amp; GHG'!$Z$25,"-")</f>
        <v>-</v>
      </c>
      <c r="BB17" s="397"/>
      <c r="BC17" s="397"/>
      <c r="BD17" s="417"/>
      <c r="BE17" s="418" t="str">
        <f>IFERROR(BJ17*'Energy &amp; GHG'!$X$26,"-")</f>
        <v>-</v>
      </c>
      <c r="BF17" s="415" t="str">
        <f>IFERROR(BJ17*'Energy &amp; GHG'!$Y$26,"-")</f>
        <v>-</v>
      </c>
      <c r="BG17" s="416" t="str">
        <f>IFERROR(BJ17*'Energy &amp; GHG'!$Z$26,"-")</f>
        <v>-</v>
      </c>
      <c r="BH17" s="397"/>
      <c r="BI17" s="397"/>
      <c r="BJ17" s="417"/>
      <c r="BK17" s="418" t="str">
        <f>IFERROR(BP17*'Energy &amp; GHG'!$X$27,"-")</f>
        <v>-</v>
      </c>
      <c r="BL17" s="415" t="str">
        <f>IFERROR(BP17*'Energy &amp; GHG'!$Y$27,"-")</f>
        <v>-</v>
      </c>
      <c r="BM17" s="416" t="str">
        <f>IFERROR(BP17*'Energy &amp; GHG'!$Z$27,"-")</f>
        <v>-</v>
      </c>
      <c r="BN17" s="397"/>
      <c r="BO17" s="397"/>
      <c r="BP17" s="417"/>
      <c r="BQ17" s="418" t="str">
        <f>IFERROR(BV17*'Energy &amp; GHG'!$X$28,"-")</f>
        <v>-</v>
      </c>
      <c r="BR17" s="415" t="str">
        <f>IFERROR(BV17*'Energy &amp; GHG'!$Y$28,"-")</f>
        <v>-</v>
      </c>
      <c r="BS17" s="416" t="str">
        <f>IFERROR(BV17*'Energy &amp; GHG'!$Z$28,"-")</f>
        <v>-</v>
      </c>
      <c r="BT17" s="397"/>
      <c r="BU17" s="397"/>
      <c r="BV17" s="417"/>
      <c r="BW17" s="418" t="str">
        <f t="shared" ref="BW17:CA17" si="7">IF(SUM(C17,I17,O17,U17,AA17,AG17,AM17,AS17,AY17,BE17,BK17,BQ17)=0,"-",SUM(C17,I17,O17,U17,AA17,AG17,AM17,AS17,AY17,BE17,BK17,BQ17))</f>
        <v>-</v>
      </c>
      <c r="BX17" s="415" t="str">
        <f t="shared" si="7"/>
        <v>-</v>
      </c>
      <c r="BY17" s="416" t="str">
        <f t="shared" si="7"/>
        <v>-</v>
      </c>
      <c r="BZ17" s="420" t="str">
        <f t="shared" si="7"/>
        <v>-</v>
      </c>
      <c r="CA17" s="421" t="str">
        <f t="shared" si="7"/>
        <v>-</v>
      </c>
      <c r="CB17" s="422" t="str">
        <f t="shared" si="1"/>
        <v>-</v>
      </c>
      <c r="CC17" s="423" t="str">
        <f t="shared" si="2"/>
        <v>-</v>
      </c>
      <c r="CD17" s="424" t="str">
        <f t="shared" si="3"/>
        <v>-</v>
      </c>
      <c r="CE17" s="425" t="str">
        <f t="shared" si="4"/>
        <v>-</v>
      </c>
      <c r="CF17" s="426" t="str">
        <f t="shared" si="5"/>
        <v>-</v>
      </c>
      <c r="CG17" s="412"/>
      <c r="CH17" s="412"/>
      <c r="CI17" s="412"/>
      <c r="CJ17" s="412"/>
      <c r="CK17" s="412"/>
    </row>
    <row r="18" spans="1:89" ht="15">
      <c r="A18" s="1070">
        <v>4</v>
      </c>
      <c r="B18" s="1069"/>
      <c r="C18" s="418">
        <f>IFERROR(H18*'Energy &amp; GHG'!$X$17,"-")</f>
        <v>0</v>
      </c>
      <c r="D18" s="415">
        <f>IFERROR(H18*'Energy &amp; GHG'!$Y$17,"-")</f>
        <v>0</v>
      </c>
      <c r="E18" s="416">
        <f>IFERROR(H18*'Energy &amp; GHG'!$Z$17,"-")</f>
        <v>0</v>
      </c>
      <c r="F18" s="397"/>
      <c r="G18" s="397"/>
      <c r="H18" s="417"/>
      <c r="I18" s="418">
        <f>IFERROR(N18*'Energy &amp; GHG'!$X$18,"-")</f>
        <v>0</v>
      </c>
      <c r="J18" s="415">
        <f>IFERROR(N18*'Energy &amp; GHG'!$Y$18,"-")</f>
        <v>0</v>
      </c>
      <c r="K18" s="416">
        <f>IFERROR(N18*'Energy &amp; GHG'!$Z$18,"-")</f>
        <v>0</v>
      </c>
      <c r="L18" s="397"/>
      <c r="M18" s="397"/>
      <c r="N18" s="417"/>
      <c r="O18" s="418">
        <f>IFERROR(T18*'Energy &amp; GHG'!$X$19,"-")</f>
        <v>0</v>
      </c>
      <c r="P18" s="415">
        <f>IFERROR(T18*'Energy &amp; GHG'!$Y$19,"-")</f>
        <v>0</v>
      </c>
      <c r="Q18" s="416">
        <f>IFERROR(T18*'Energy &amp; GHG'!$Z$19,"-")</f>
        <v>0</v>
      </c>
      <c r="R18" s="397"/>
      <c r="S18" s="397"/>
      <c r="T18" s="417"/>
      <c r="U18" s="418">
        <f>IFERROR(Z18*'Energy &amp; GHG'!$X$20,"-")</f>
        <v>0</v>
      </c>
      <c r="V18" s="415">
        <f>IFERROR(Z18*'Energy &amp; GHG'!$Y$20,"-")</f>
        <v>0</v>
      </c>
      <c r="W18" s="416">
        <f>IFERROR(Z18*'Energy &amp; GHG'!$Z$20,"-")</f>
        <v>0</v>
      </c>
      <c r="X18" s="397"/>
      <c r="Y18" s="397"/>
      <c r="Z18" s="417"/>
      <c r="AA18" s="418">
        <f>IFERROR(AF18*'Energy &amp; GHG'!$X$21,"-")</f>
        <v>0</v>
      </c>
      <c r="AB18" s="415">
        <f>IFERROR(AF18*'Energy &amp; GHG'!$Y$21,"-")</f>
        <v>0</v>
      </c>
      <c r="AC18" s="416">
        <f>IFERROR(AF18*'Energy &amp; GHG'!$Z$21,"-")</f>
        <v>0</v>
      </c>
      <c r="AD18" s="397"/>
      <c r="AE18" s="397"/>
      <c r="AF18" s="417"/>
      <c r="AG18" s="418">
        <f>IFERROR(AL18*'Energy &amp; GHG'!$X$22,"-")</f>
        <v>0</v>
      </c>
      <c r="AH18" s="415">
        <f>IFERROR(AL18*'Energy &amp; GHG'!$Y$22,"-")</f>
        <v>0</v>
      </c>
      <c r="AI18" s="416">
        <f>IFERROR(AL18*'Energy &amp; GHG'!$Z$22,"-")</f>
        <v>0</v>
      </c>
      <c r="AJ18" s="397"/>
      <c r="AK18" s="397"/>
      <c r="AL18" s="417"/>
      <c r="AM18" s="418">
        <f>IFERROR(AR18*'Energy &amp; GHG'!$X$23,"-")</f>
        <v>0</v>
      </c>
      <c r="AN18" s="415">
        <f>IFERROR(AR18*'Energy &amp; GHG'!$Y$23,"-")</f>
        <v>0</v>
      </c>
      <c r="AO18" s="416">
        <f>IFERROR(AR18*'Energy &amp; GHG'!$Z$23,"-")</f>
        <v>0</v>
      </c>
      <c r="AP18" s="397"/>
      <c r="AQ18" s="397"/>
      <c r="AR18" s="417"/>
      <c r="AS18" s="418">
        <f>IFERROR(AX18*'Energy &amp; GHG'!$X$24,"-")</f>
        <v>0</v>
      </c>
      <c r="AT18" s="415">
        <f>IFERROR(AX18*'Energy &amp; GHG'!$Y$24,"-")</f>
        <v>0</v>
      </c>
      <c r="AU18" s="416">
        <f>IFERROR(AX18*'Energy &amp; GHG'!$Z$24,"-")</f>
        <v>0</v>
      </c>
      <c r="AV18" s="397"/>
      <c r="AW18" s="397"/>
      <c r="AX18" s="417"/>
      <c r="AY18" s="418" t="str">
        <f>IFERROR(BD18*'Energy &amp; GHG'!$X$25,"-")</f>
        <v>-</v>
      </c>
      <c r="AZ18" s="415" t="str">
        <f>IFERROR(BD18*'Energy &amp; GHG'!$Y$25,"-")</f>
        <v>-</v>
      </c>
      <c r="BA18" s="416" t="str">
        <f>IFERROR(BD18*'Energy &amp; GHG'!$Z$25,"-")</f>
        <v>-</v>
      </c>
      <c r="BB18" s="397"/>
      <c r="BC18" s="397"/>
      <c r="BD18" s="417"/>
      <c r="BE18" s="418" t="str">
        <f>IFERROR(BJ18*'Energy &amp; GHG'!$X$26,"-")</f>
        <v>-</v>
      </c>
      <c r="BF18" s="415" t="str">
        <f>IFERROR(BJ18*'Energy &amp; GHG'!$Y$26,"-")</f>
        <v>-</v>
      </c>
      <c r="BG18" s="416" t="str">
        <f>IFERROR(BJ18*'Energy &amp; GHG'!$Z$26,"-")</f>
        <v>-</v>
      </c>
      <c r="BH18" s="397"/>
      <c r="BI18" s="397"/>
      <c r="BJ18" s="417"/>
      <c r="BK18" s="418" t="str">
        <f>IFERROR(BP18*'Energy &amp; GHG'!$X$27,"-")</f>
        <v>-</v>
      </c>
      <c r="BL18" s="415" t="str">
        <f>IFERROR(BP18*'Energy &amp; GHG'!$Y$27,"-")</f>
        <v>-</v>
      </c>
      <c r="BM18" s="416" t="str">
        <f>IFERROR(BP18*'Energy &amp; GHG'!$Z$27,"-")</f>
        <v>-</v>
      </c>
      <c r="BN18" s="397"/>
      <c r="BO18" s="397"/>
      <c r="BP18" s="417"/>
      <c r="BQ18" s="418" t="str">
        <f>IFERROR(BV18*'Energy &amp; GHG'!$X$28,"-")</f>
        <v>-</v>
      </c>
      <c r="BR18" s="415" t="str">
        <f>IFERROR(BV18*'Energy &amp; GHG'!$Y$28,"-")</f>
        <v>-</v>
      </c>
      <c r="BS18" s="416" t="str">
        <f>IFERROR(BV18*'Energy &amp; GHG'!$Z$28,"-")</f>
        <v>-</v>
      </c>
      <c r="BT18" s="397"/>
      <c r="BU18" s="397"/>
      <c r="BV18" s="417"/>
      <c r="BW18" s="418" t="str">
        <f t="shared" ref="BW18:CA18" si="8">IF(SUM(C18,I18,O18,U18,AA18,AG18,AM18,AS18,AY18,BE18,BK18,BQ18)=0,"-",SUM(C18,I18,O18,U18,AA18,AG18,AM18,AS18,AY18,BE18,BK18,BQ18))</f>
        <v>-</v>
      </c>
      <c r="BX18" s="415" t="str">
        <f t="shared" si="8"/>
        <v>-</v>
      </c>
      <c r="BY18" s="416" t="str">
        <f t="shared" si="8"/>
        <v>-</v>
      </c>
      <c r="BZ18" s="420" t="str">
        <f t="shared" si="8"/>
        <v>-</v>
      </c>
      <c r="CA18" s="421" t="str">
        <f t="shared" si="8"/>
        <v>-</v>
      </c>
      <c r="CB18" s="422" t="str">
        <f t="shared" si="1"/>
        <v>-</v>
      </c>
      <c r="CC18" s="423" t="str">
        <f t="shared" si="2"/>
        <v>-</v>
      </c>
      <c r="CD18" s="424" t="str">
        <f t="shared" si="3"/>
        <v>-</v>
      </c>
      <c r="CE18" s="425" t="str">
        <f t="shared" si="4"/>
        <v>-</v>
      </c>
      <c r="CF18" s="426" t="str">
        <f t="shared" si="5"/>
        <v>-</v>
      </c>
      <c r="CG18" s="412"/>
      <c r="CH18" s="412"/>
      <c r="CI18" s="412"/>
      <c r="CJ18" s="412"/>
      <c r="CK18" s="412"/>
    </row>
    <row r="19" spans="1:89" ht="15">
      <c r="A19" s="1070">
        <v>5</v>
      </c>
      <c r="B19" s="1069"/>
      <c r="C19" s="418">
        <f>IFERROR(H19*'Energy &amp; GHG'!$X$17,"-")</f>
        <v>0</v>
      </c>
      <c r="D19" s="415">
        <f>IFERROR(H19*'Energy &amp; GHG'!$Y$17,"-")</f>
        <v>0</v>
      </c>
      <c r="E19" s="416">
        <f>IFERROR(H19*'Energy &amp; GHG'!$Z$17,"-")</f>
        <v>0</v>
      </c>
      <c r="F19" s="397"/>
      <c r="G19" s="397"/>
      <c r="H19" s="417"/>
      <c r="I19" s="418">
        <f>IFERROR(N19*'Energy &amp; GHG'!$X$18,"-")</f>
        <v>0</v>
      </c>
      <c r="J19" s="415">
        <f>IFERROR(N19*'Energy &amp; GHG'!$Y$18,"-")</f>
        <v>0</v>
      </c>
      <c r="K19" s="416">
        <f>IFERROR(N19*'Energy &amp; GHG'!$Z$18,"-")</f>
        <v>0</v>
      </c>
      <c r="L19" s="397"/>
      <c r="M19" s="397"/>
      <c r="N19" s="417"/>
      <c r="O19" s="418">
        <f>IFERROR(T19*'Energy &amp; GHG'!$X$19,"-")</f>
        <v>0</v>
      </c>
      <c r="P19" s="415">
        <f>IFERROR(T19*'Energy &amp; GHG'!$Y$19,"-")</f>
        <v>0</v>
      </c>
      <c r="Q19" s="416">
        <f>IFERROR(T19*'Energy &amp; GHG'!$Z$19,"-")</f>
        <v>0</v>
      </c>
      <c r="R19" s="397"/>
      <c r="S19" s="397"/>
      <c r="T19" s="417"/>
      <c r="U19" s="418">
        <f>IFERROR(Z19*'Energy &amp; GHG'!$X$20,"-")</f>
        <v>0</v>
      </c>
      <c r="V19" s="415">
        <f>IFERROR(Z19*'Energy &amp; GHG'!$Y$20,"-")</f>
        <v>0</v>
      </c>
      <c r="W19" s="416">
        <f>IFERROR(Z19*'Energy &amp; GHG'!$Z$20,"-")</f>
        <v>0</v>
      </c>
      <c r="X19" s="397"/>
      <c r="Y19" s="397"/>
      <c r="Z19" s="417"/>
      <c r="AA19" s="418">
        <f>IFERROR(AF19*'Energy &amp; GHG'!$X$21,"-")</f>
        <v>0</v>
      </c>
      <c r="AB19" s="415">
        <f>IFERROR(AF19*'Energy &amp; GHG'!$Y$21,"-")</f>
        <v>0</v>
      </c>
      <c r="AC19" s="416">
        <f>IFERROR(AF19*'Energy &amp; GHG'!$Z$21,"-")</f>
        <v>0</v>
      </c>
      <c r="AD19" s="397"/>
      <c r="AE19" s="397"/>
      <c r="AF19" s="417"/>
      <c r="AG19" s="418">
        <f>IFERROR(AL19*'Energy &amp; GHG'!$X$22,"-")</f>
        <v>0</v>
      </c>
      <c r="AH19" s="415">
        <f>IFERROR(AL19*'Energy &amp; GHG'!$Y$22,"-")</f>
        <v>0</v>
      </c>
      <c r="AI19" s="416">
        <f>IFERROR(AL19*'Energy &amp; GHG'!$Z$22,"-")</f>
        <v>0</v>
      </c>
      <c r="AJ19" s="397"/>
      <c r="AK19" s="397"/>
      <c r="AL19" s="417"/>
      <c r="AM19" s="418">
        <f>IFERROR(AR19*'Energy &amp; GHG'!$X$23,"-")</f>
        <v>0</v>
      </c>
      <c r="AN19" s="415">
        <f>IFERROR(AR19*'Energy &amp; GHG'!$Y$23,"-")</f>
        <v>0</v>
      </c>
      <c r="AO19" s="416">
        <f>IFERROR(AR19*'Energy &amp; GHG'!$Z$23,"-")</f>
        <v>0</v>
      </c>
      <c r="AP19" s="397"/>
      <c r="AQ19" s="397"/>
      <c r="AR19" s="417"/>
      <c r="AS19" s="418">
        <f>IFERROR(AX19*'Energy &amp; GHG'!$X$24,"-")</f>
        <v>0</v>
      </c>
      <c r="AT19" s="415">
        <f>IFERROR(AX19*'Energy &amp; GHG'!$Y$24,"-")</f>
        <v>0</v>
      </c>
      <c r="AU19" s="416">
        <f>IFERROR(AX19*'Energy &amp; GHG'!$Z$24,"-")</f>
        <v>0</v>
      </c>
      <c r="AV19" s="397"/>
      <c r="AW19" s="397"/>
      <c r="AX19" s="417"/>
      <c r="AY19" s="418" t="str">
        <f>IFERROR(BD19*'Energy &amp; GHG'!$X$25,"-")</f>
        <v>-</v>
      </c>
      <c r="AZ19" s="415" t="str">
        <f>IFERROR(BD19*'Energy &amp; GHG'!$Y$25,"-")</f>
        <v>-</v>
      </c>
      <c r="BA19" s="416" t="str">
        <f>IFERROR(BD19*'Energy &amp; GHG'!$Z$25,"-")</f>
        <v>-</v>
      </c>
      <c r="BB19" s="397"/>
      <c r="BC19" s="397"/>
      <c r="BD19" s="417"/>
      <c r="BE19" s="418" t="str">
        <f>IFERROR(BJ19*'Energy &amp; GHG'!$X$26,"-")</f>
        <v>-</v>
      </c>
      <c r="BF19" s="415" t="str">
        <f>IFERROR(BJ19*'Energy &amp; GHG'!$Y$26,"-")</f>
        <v>-</v>
      </c>
      <c r="BG19" s="416" t="str">
        <f>IFERROR(BJ19*'Energy &amp; GHG'!$Z$26,"-")</f>
        <v>-</v>
      </c>
      <c r="BH19" s="397"/>
      <c r="BI19" s="397"/>
      <c r="BJ19" s="417"/>
      <c r="BK19" s="418" t="str">
        <f>IFERROR(BP19*'Energy &amp; GHG'!$X$27,"-")</f>
        <v>-</v>
      </c>
      <c r="BL19" s="415" t="str">
        <f>IFERROR(BP19*'Energy &amp; GHG'!$Y$27,"-")</f>
        <v>-</v>
      </c>
      <c r="BM19" s="416" t="str">
        <f>IFERROR(BP19*'Energy &amp; GHG'!$Z$27,"-")</f>
        <v>-</v>
      </c>
      <c r="BN19" s="397"/>
      <c r="BO19" s="397"/>
      <c r="BP19" s="417"/>
      <c r="BQ19" s="418" t="str">
        <f>IFERROR(BV19*'Energy &amp; GHG'!$X$28,"-")</f>
        <v>-</v>
      </c>
      <c r="BR19" s="415" t="str">
        <f>IFERROR(BV19*'Energy &amp; GHG'!$Y$28,"-")</f>
        <v>-</v>
      </c>
      <c r="BS19" s="416" t="str">
        <f>IFERROR(BV19*'Energy &amp; GHG'!$Z$28,"-")</f>
        <v>-</v>
      </c>
      <c r="BT19" s="397"/>
      <c r="BU19" s="397"/>
      <c r="BV19" s="417"/>
      <c r="BW19" s="418" t="str">
        <f t="shared" ref="BW19:CA19" si="9">IF(SUM(C19,I19,O19,U19,AA19,AG19,AM19,AS19,AY19,BE19,BK19,BQ19)=0,"-",SUM(C19,I19,O19,U19,AA19,AG19,AM19,AS19,AY19,BE19,BK19,BQ19))</f>
        <v>-</v>
      </c>
      <c r="BX19" s="415" t="str">
        <f t="shared" si="9"/>
        <v>-</v>
      </c>
      <c r="BY19" s="416" t="str">
        <f t="shared" si="9"/>
        <v>-</v>
      </c>
      <c r="BZ19" s="420" t="str">
        <f t="shared" si="9"/>
        <v>-</v>
      </c>
      <c r="CA19" s="421" t="str">
        <f t="shared" si="9"/>
        <v>-</v>
      </c>
      <c r="CB19" s="422" t="str">
        <f t="shared" si="1"/>
        <v>-</v>
      </c>
      <c r="CC19" s="423" t="str">
        <f t="shared" si="2"/>
        <v>-</v>
      </c>
      <c r="CD19" s="424" t="str">
        <f t="shared" si="3"/>
        <v>-</v>
      </c>
      <c r="CE19" s="425" t="str">
        <f t="shared" si="4"/>
        <v>-</v>
      </c>
      <c r="CF19" s="426" t="str">
        <f t="shared" si="5"/>
        <v>-</v>
      </c>
      <c r="CG19" s="412"/>
      <c r="CH19" s="412"/>
      <c r="CI19" s="412"/>
      <c r="CJ19" s="412"/>
      <c r="CK19" s="412"/>
    </row>
    <row r="20" spans="1:89" ht="15">
      <c r="A20" s="1070">
        <v>6</v>
      </c>
      <c r="B20" s="1069"/>
      <c r="C20" s="418">
        <f>IFERROR(H20*'Energy &amp; GHG'!$X$17,"-")</f>
        <v>0</v>
      </c>
      <c r="D20" s="415">
        <f>IFERROR(H20*'Energy &amp; GHG'!$Y$17,"-")</f>
        <v>0</v>
      </c>
      <c r="E20" s="416">
        <f>IFERROR(H20*'Energy &amp; GHG'!$Z$17,"-")</f>
        <v>0</v>
      </c>
      <c r="F20" s="397"/>
      <c r="G20" s="397"/>
      <c r="H20" s="417"/>
      <c r="I20" s="418">
        <f>IFERROR(N20*'Energy &amp; GHG'!$X$18,"-")</f>
        <v>0</v>
      </c>
      <c r="J20" s="415">
        <f>IFERROR(N20*'Energy &amp; GHG'!$Y$18,"-")</f>
        <v>0</v>
      </c>
      <c r="K20" s="416">
        <f>IFERROR(N20*'Energy &amp; GHG'!$Z$18,"-")</f>
        <v>0</v>
      </c>
      <c r="L20" s="397"/>
      <c r="M20" s="397"/>
      <c r="N20" s="417"/>
      <c r="O20" s="418">
        <f>IFERROR(T20*'Energy &amp; GHG'!$X$19,"-")</f>
        <v>0</v>
      </c>
      <c r="P20" s="415">
        <f>IFERROR(T20*'Energy &amp; GHG'!$Y$19,"-")</f>
        <v>0</v>
      </c>
      <c r="Q20" s="416">
        <f>IFERROR(T20*'Energy &amp; GHG'!$Z$19,"-")</f>
        <v>0</v>
      </c>
      <c r="R20" s="397"/>
      <c r="S20" s="397"/>
      <c r="T20" s="417"/>
      <c r="U20" s="418">
        <f>IFERROR(Z20*'Energy &amp; GHG'!$X$20,"-")</f>
        <v>0</v>
      </c>
      <c r="V20" s="415">
        <f>IFERROR(Z20*'Energy &amp; GHG'!$Y$20,"-")</f>
        <v>0</v>
      </c>
      <c r="W20" s="416">
        <f>IFERROR(Z20*'Energy &amp; GHG'!$Z$20,"-")</f>
        <v>0</v>
      </c>
      <c r="X20" s="397"/>
      <c r="Y20" s="397"/>
      <c r="Z20" s="417"/>
      <c r="AA20" s="418">
        <f>IFERROR(AF20*'Energy &amp; GHG'!$X$21,"-")</f>
        <v>0</v>
      </c>
      <c r="AB20" s="415">
        <f>IFERROR(AF20*'Energy &amp; GHG'!$Y$21,"-")</f>
        <v>0</v>
      </c>
      <c r="AC20" s="416">
        <f>IFERROR(AF20*'Energy &amp; GHG'!$Z$21,"-")</f>
        <v>0</v>
      </c>
      <c r="AD20" s="397"/>
      <c r="AE20" s="397"/>
      <c r="AF20" s="417"/>
      <c r="AG20" s="418">
        <f>IFERROR(AL20*'Energy &amp; GHG'!$X$22,"-")</f>
        <v>0</v>
      </c>
      <c r="AH20" s="415">
        <f>IFERROR(AL20*'Energy &amp; GHG'!$Y$22,"-")</f>
        <v>0</v>
      </c>
      <c r="AI20" s="416">
        <f>IFERROR(AL20*'Energy &amp; GHG'!$Z$22,"-")</f>
        <v>0</v>
      </c>
      <c r="AJ20" s="397"/>
      <c r="AK20" s="397"/>
      <c r="AL20" s="417"/>
      <c r="AM20" s="418">
        <f>IFERROR(AR20*'Energy &amp; GHG'!$X$23,"-")</f>
        <v>0</v>
      </c>
      <c r="AN20" s="415">
        <f>IFERROR(AR20*'Energy &amp; GHG'!$Y$23,"-")</f>
        <v>0</v>
      </c>
      <c r="AO20" s="416">
        <f>IFERROR(AR20*'Energy &amp; GHG'!$Z$23,"-")</f>
        <v>0</v>
      </c>
      <c r="AP20" s="397"/>
      <c r="AQ20" s="397"/>
      <c r="AR20" s="417"/>
      <c r="AS20" s="418">
        <f>IFERROR(AX20*'Energy &amp; GHG'!$X$24,"-")</f>
        <v>0</v>
      </c>
      <c r="AT20" s="415">
        <f>IFERROR(AX20*'Energy &amp; GHG'!$Y$24,"-")</f>
        <v>0</v>
      </c>
      <c r="AU20" s="416">
        <f>IFERROR(AX20*'Energy &amp; GHG'!$Z$24,"-")</f>
        <v>0</v>
      </c>
      <c r="AV20" s="397"/>
      <c r="AW20" s="397"/>
      <c r="AX20" s="417"/>
      <c r="AY20" s="418" t="str">
        <f>IFERROR(BD20*'Energy &amp; GHG'!$X$25,"-")</f>
        <v>-</v>
      </c>
      <c r="AZ20" s="415" t="str">
        <f>IFERROR(BD20*'Energy &amp; GHG'!$Y$25,"-")</f>
        <v>-</v>
      </c>
      <c r="BA20" s="416" t="str">
        <f>IFERROR(BD20*'Energy &amp; GHG'!$Z$25,"-")</f>
        <v>-</v>
      </c>
      <c r="BB20" s="397"/>
      <c r="BC20" s="397"/>
      <c r="BD20" s="417"/>
      <c r="BE20" s="418" t="str">
        <f>IFERROR(BJ20*'Energy &amp; GHG'!$X$26,"-")</f>
        <v>-</v>
      </c>
      <c r="BF20" s="415" t="str">
        <f>IFERROR(BJ20*'Energy &amp; GHG'!$Y$26,"-")</f>
        <v>-</v>
      </c>
      <c r="BG20" s="416" t="str">
        <f>IFERROR(BJ20*'Energy &amp; GHG'!$Z$26,"-")</f>
        <v>-</v>
      </c>
      <c r="BH20" s="397"/>
      <c r="BI20" s="397"/>
      <c r="BJ20" s="417"/>
      <c r="BK20" s="418" t="str">
        <f>IFERROR(BP20*'Energy &amp; GHG'!$X$27,"-")</f>
        <v>-</v>
      </c>
      <c r="BL20" s="415" t="str">
        <f>IFERROR(BP20*'Energy &amp; GHG'!$Y$27,"-")</f>
        <v>-</v>
      </c>
      <c r="BM20" s="416" t="str">
        <f>IFERROR(BP20*'Energy &amp; GHG'!$Z$27,"-")</f>
        <v>-</v>
      </c>
      <c r="BN20" s="397"/>
      <c r="BO20" s="397"/>
      <c r="BP20" s="417"/>
      <c r="BQ20" s="418" t="str">
        <f>IFERROR(BV20*'Energy &amp; GHG'!$X$28,"-")</f>
        <v>-</v>
      </c>
      <c r="BR20" s="415" t="str">
        <f>IFERROR(BV20*'Energy &amp; GHG'!$Y$28,"-")</f>
        <v>-</v>
      </c>
      <c r="BS20" s="416" t="str">
        <f>IFERROR(BV20*'Energy &amp; GHG'!$Z$28,"-")</f>
        <v>-</v>
      </c>
      <c r="BT20" s="397"/>
      <c r="BU20" s="397"/>
      <c r="BV20" s="417"/>
      <c r="BW20" s="418" t="str">
        <f t="shared" ref="BW20:CA20" si="10">IF(SUM(C20,I20,O20,U20,AA20,AG20,AM20,AS20,AY20,BE20,BK20,BQ20)=0,"-",SUM(C20,I20,O20,U20,AA20,AG20,AM20,AS20,AY20,BE20,BK20,BQ20))</f>
        <v>-</v>
      </c>
      <c r="BX20" s="415" t="str">
        <f t="shared" si="10"/>
        <v>-</v>
      </c>
      <c r="BY20" s="416" t="str">
        <f t="shared" si="10"/>
        <v>-</v>
      </c>
      <c r="BZ20" s="420" t="str">
        <f t="shared" si="10"/>
        <v>-</v>
      </c>
      <c r="CA20" s="421" t="str">
        <f t="shared" si="10"/>
        <v>-</v>
      </c>
      <c r="CB20" s="422" t="str">
        <f t="shared" si="1"/>
        <v>-</v>
      </c>
      <c r="CC20" s="423" t="str">
        <f t="shared" si="2"/>
        <v>-</v>
      </c>
      <c r="CD20" s="424" t="str">
        <f t="shared" si="3"/>
        <v>-</v>
      </c>
      <c r="CE20" s="425" t="str">
        <f t="shared" si="4"/>
        <v>-</v>
      </c>
      <c r="CF20" s="426" t="str">
        <f t="shared" si="5"/>
        <v>-</v>
      </c>
      <c r="CG20" s="412"/>
      <c r="CH20" s="412"/>
      <c r="CI20" s="412"/>
      <c r="CJ20" s="412"/>
      <c r="CK20" s="412"/>
    </row>
    <row r="21" spans="1:89" ht="15">
      <c r="A21" s="1070">
        <v>7</v>
      </c>
      <c r="B21" s="1069"/>
      <c r="C21" s="418">
        <f>IFERROR(H21*'Energy &amp; GHG'!$X$17,"-")</f>
        <v>0</v>
      </c>
      <c r="D21" s="415">
        <f>IFERROR(H21*'Energy &amp; GHG'!$Y$17,"-")</f>
        <v>0</v>
      </c>
      <c r="E21" s="416">
        <f>IFERROR(H21*'Energy &amp; GHG'!$Z$17,"-")</f>
        <v>0</v>
      </c>
      <c r="F21" s="397"/>
      <c r="G21" s="397"/>
      <c r="H21" s="417"/>
      <c r="I21" s="418">
        <f>IFERROR(N21*'Energy &amp; GHG'!$X$18,"-")</f>
        <v>0</v>
      </c>
      <c r="J21" s="415">
        <f>IFERROR(N21*'Energy &amp; GHG'!$Y$18,"-")</f>
        <v>0</v>
      </c>
      <c r="K21" s="416">
        <f>IFERROR(N21*'Energy &amp; GHG'!$Z$18,"-")</f>
        <v>0</v>
      </c>
      <c r="L21" s="397"/>
      <c r="M21" s="397"/>
      <c r="N21" s="417"/>
      <c r="O21" s="418">
        <f>IFERROR(T21*'Energy &amp; GHG'!$X$19,"-")</f>
        <v>0</v>
      </c>
      <c r="P21" s="415">
        <f>IFERROR(T21*'Energy &amp; GHG'!$Y$19,"-")</f>
        <v>0</v>
      </c>
      <c r="Q21" s="416">
        <f>IFERROR(T21*'Energy &amp; GHG'!$Z$19,"-")</f>
        <v>0</v>
      </c>
      <c r="R21" s="397"/>
      <c r="S21" s="397"/>
      <c r="T21" s="417"/>
      <c r="U21" s="418">
        <f>IFERROR(Z21*'Energy &amp; GHG'!$X$20,"-")</f>
        <v>0</v>
      </c>
      <c r="V21" s="415">
        <f>IFERROR(Z21*'Energy &amp; GHG'!$Y$20,"-")</f>
        <v>0</v>
      </c>
      <c r="W21" s="416">
        <f>IFERROR(Z21*'Energy &amp; GHG'!$Z$20,"-")</f>
        <v>0</v>
      </c>
      <c r="X21" s="397"/>
      <c r="Y21" s="397"/>
      <c r="Z21" s="417"/>
      <c r="AA21" s="418">
        <f>IFERROR(AF21*'Energy &amp; GHG'!$X$21,"-")</f>
        <v>0</v>
      </c>
      <c r="AB21" s="415">
        <f>IFERROR(AF21*'Energy &amp; GHG'!$Y$21,"-")</f>
        <v>0</v>
      </c>
      <c r="AC21" s="416">
        <f>IFERROR(AF21*'Energy &amp; GHG'!$Z$21,"-")</f>
        <v>0</v>
      </c>
      <c r="AD21" s="397"/>
      <c r="AE21" s="397"/>
      <c r="AF21" s="417"/>
      <c r="AG21" s="418">
        <f>IFERROR(AL21*'Energy &amp; GHG'!$X$22,"-")</f>
        <v>0</v>
      </c>
      <c r="AH21" s="415">
        <f>IFERROR(AL21*'Energy &amp; GHG'!$Y$22,"-")</f>
        <v>0</v>
      </c>
      <c r="AI21" s="416">
        <f>IFERROR(AL21*'Energy &amp; GHG'!$Z$22,"-")</f>
        <v>0</v>
      </c>
      <c r="AJ21" s="397"/>
      <c r="AK21" s="397"/>
      <c r="AL21" s="417"/>
      <c r="AM21" s="418">
        <f>IFERROR(AR21*'Energy &amp; GHG'!$X$23,"-")</f>
        <v>0</v>
      </c>
      <c r="AN21" s="415">
        <f>IFERROR(AR21*'Energy &amp; GHG'!$Y$23,"-")</f>
        <v>0</v>
      </c>
      <c r="AO21" s="416">
        <f>IFERROR(AR21*'Energy &amp; GHG'!$Z$23,"-")</f>
        <v>0</v>
      </c>
      <c r="AP21" s="397"/>
      <c r="AQ21" s="397"/>
      <c r="AR21" s="417"/>
      <c r="AS21" s="418">
        <f>IFERROR(AX21*'Energy &amp; GHG'!$X$24,"-")</f>
        <v>0</v>
      </c>
      <c r="AT21" s="415">
        <f>IFERROR(AX21*'Energy &amp; GHG'!$Y$24,"-")</f>
        <v>0</v>
      </c>
      <c r="AU21" s="416">
        <f>IFERROR(AX21*'Energy &amp; GHG'!$Z$24,"-")</f>
        <v>0</v>
      </c>
      <c r="AV21" s="397"/>
      <c r="AW21" s="397"/>
      <c r="AX21" s="417"/>
      <c r="AY21" s="418" t="str">
        <f>IFERROR(BD21*'Energy &amp; GHG'!$X$25,"-")</f>
        <v>-</v>
      </c>
      <c r="AZ21" s="415" t="str">
        <f>IFERROR(BD21*'Energy &amp; GHG'!$Y$25,"-")</f>
        <v>-</v>
      </c>
      <c r="BA21" s="416" t="str">
        <f>IFERROR(BD21*'Energy &amp; GHG'!$Z$25,"-")</f>
        <v>-</v>
      </c>
      <c r="BB21" s="397"/>
      <c r="BC21" s="397"/>
      <c r="BD21" s="417"/>
      <c r="BE21" s="418" t="str">
        <f>IFERROR(BJ21*'Energy &amp; GHG'!$X$26,"-")</f>
        <v>-</v>
      </c>
      <c r="BF21" s="415" t="str">
        <f>IFERROR(BJ21*'Energy &amp; GHG'!$Y$26,"-")</f>
        <v>-</v>
      </c>
      <c r="BG21" s="416" t="str">
        <f>IFERROR(BJ21*'Energy &amp; GHG'!$Z$26,"-")</f>
        <v>-</v>
      </c>
      <c r="BH21" s="397"/>
      <c r="BI21" s="397"/>
      <c r="BJ21" s="417"/>
      <c r="BK21" s="418" t="str">
        <f>IFERROR(BP21*'Energy &amp; GHG'!$X$27,"-")</f>
        <v>-</v>
      </c>
      <c r="BL21" s="415" t="str">
        <f>IFERROR(BP21*'Energy &amp; GHG'!$Y$27,"-")</f>
        <v>-</v>
      </c>
      <c r="BM21" s="416" t="str">
        <f>IFERROR(BP21*'Energy &amp; GHG'!$Z$27,"-")</f>
        <v>-</v>
      </c>
      <c r="BN21" s="397"/>
      <c r="BO21" s="397"/>
      <c r="BP21" s="417"/>
      <c r="BQ21" s="418" t="str">
        <f>IFERROR(BV21*'Energy &amp; GHG'!$X$28,"-")</f>
        <v>-</v>
      </c>
      <c r="BR21" s="415" t="str">
        <f>IFERROR(BV21*'Energy &amp; GHG'!$Y$28,"-")</f>
        <v>-</v>
      </c>
      <c r="BS21" s="416" t="str">
        <f>IFERROR(BV21*'Energy &amp; GHG'!$Z$28,"-")</f>
        <v>-</v>
      </c>
      <c r="BT21" s="397"/>
      <c r="BU21" s="397"/>
      <c r="BV21" s="417"/>
      <c r="BW21" s="418" t="str">
        <f t="shared" ref="BW21:CA21" si="11">IF(SUM(C21,I21,O21,U21,AA21,AG21,AM21,AS21,AY21,BE21,BK21,BQ21)=0,"-",SUM(C21,I21,O21,U21,AA21,AG21,AM21,AS21,AY21,BE21,BK21,BQ21))</f>
        <v>-</v>
      </c>
      <c r="BX21" s="415" t="str">
        <f t="shared" si="11"/>
        <v>-</v>
      </c>
      <c r="BY21" s="416" t="str">
        <f t="shared" si="11"/>
        <v>-</v>
      </c>
      <c r="BZ21" s="420" t="str">
        <f t="shared" si="11"/>
        <v>-</v>
      </c>
      <c r="CA21" s="421" t="str">
        <f t="shared" si="11"/>
        <v>-</v>
      </c>
      <c r="CB21" s="422" t="str">
        <f t="shared" si="1"/>
        <v>-</v>
      </c>
      <c r="CC21" s="423" t="str">
        <f t="shared" si="2"/>
        <v>-</v>
      </c>
      <c r="CD21" s="424" t="str">
        <f t="shared" si="3"/>
        <v>-</v>
      </c>
      <c r="CE21" s="425" t="str">
        <f t="shared" si="4"/>
        <v>-</v>
      </c>
      <c r="CF21" s="426" t="str">
        <f t="shared" si="5"/>
        <v>-</v>
      </c>
      <c r="CG21" s="412"/>
      <c r="CH21" s="412"/>
      <c r="CI21" s="412"/>
      <c r="CJ21" s="412"/>
      <c r="CK21" s="412"/>
    </row>
    <row r="22" spans="1:89" ht="15">
      <c r="A22" s="1070">
        <v>8</v>
      </c>
      <c r="B22" s="1069"/>
      <c r="C22" s="418">
        <f>IFERROR(H22*'Energy &amp; GHG'!$X$17,"-")</f>
        <v>0</v>
      </c>
      <c r="D22" s="415">
        <f>IFERROR(H22*'Energy &amp; GHG'!$Y$17,"-")</f>
        <v>0</v>
      </c>
      <c r="E22" s="416">
        <f>IFERROR(H22*'Energy &amp; GHG'!$Z$17,"-")</f>
        <v>0</v>
      </c>
      <c r="F22" s="397"/>
      <c r="G22" s="397"/>
      <c r="H22" s="417"/>
      <c r="I22" s="418">
        <f>IFERROR(N22*'Energy &amp; GHG'!$X$18,"-")</f>
        <v>0</v>
      </c>
      <c r="J22" s="415">
        <f>IFERROR(N22*'Energy &amp; GHG'!$Y$18,"-")</f>
        <v>0</v>
      </c>
      <c r="K22" s="416">
        <f>IFERROR(N22*'Energy &amp; GHG'!$Z$18,"-")</f>
        <v>0</v>
      </c>
      <c r="L22" s="397"/>
      <c r="M22" s="397"/>
      <c r="N22" s="417"/>
      <c r="O22" s="418">
        <f>IFERROR(T22*'Energy &amp; GHG'!$X$19,"-")</f>
        <v>0</v>
      </c>
      <c r="P22" s="415">
        <f>IFERROR(T22*'Energy &amp; GHG'!$Y$19,"-")</f>
        <v>0</v>
      </c>
      <c r="Q22" s="416">
        <f>IFERROR(T22*'Energy &amp; GHG'!$Z$19,"-")</f>
        <v>0</v>
      </c>
      <c r="R22" s="397"/>
      <c r="S22" s="397"/>
      <c r="T22" s="417"/>
      <c r="U22" s="418">
        <f>IFERROR(Z22*'Energy &amp; GHG'!$X$20,"-")</f>
        <v>0</v>
      </c>
      <c r="V22" s="415">
        <f>IFERROR(Z22*'Energy &amp; GHG'!$Y$20,"-")</f>
        <v>0</v>
      </c>
      <c r="W22" s="416">
        <f>IFERROR(Z22*'Energy &amp; GHG'!$Z$20,"-")</f>
        <v>0</v>
      </c>
      <c r="X22" s="397"/>
      <c r="Y22" s="397"/>
      <c r="Z22" s="417"/>
      <c r="AA22" s="418">
        <f>IFERROR(AF22*'Energy &amp; GHG'!$X$21,"-")</f>
        <v>0</v>
      </c>
      <c r="AB22" s="415">
        <f>IFERROR(AF22*'Energy &amp; GHG'!$Y$21,"-")</f>
        <v>0</v>
      </c>
      <c r="AC22" s="416">
        <f>IFERROR(AF22*'Energy &amp; GHG'!$Z$21,"-")</f>
        <v>0</v>
      </c>
      <c r="AD22" s="397"/>
      <c r="AE22" s="397"/>
      <c r="AF22" s="417"/>
      <c r="AG22" s="418">
        <f>IFERROR(AL22*'Energy &amp; GHG'!$X$22,"-")</f>
        <v>0</v>
      </c>
      <c r="AH22" s="415">
        <f>IFERROR(AL22*'Energy &amp; GHG'!$Y$22,"-")</f>
        <v>0</v>
      </c>
      <c r="AI22" s="416">
        <f>IFERROR(AL22*'Energy &amp; GHG'!$Z$22,"-")</f>
        <v>0</v>
      </c>
      <c r="AJ22" s="397"/>
      <c r="AK22" s="397"/>
      <c r="AL22" s="417"/>
      <c r="AM22" s="418">
        <f>IFERROR(AR22*'Energy &amp; GHG'!$X$23,"-")</f>
        <v>0</v>
      </c>
      <c r="AN22" s="415">
        <f>IFERROR(AR22*'Energy &amp; GHG'!$Y$23,"-")</f>
        <v>0</v>
      </c>
      <c r="AO22" s="416">
        <f>IFERROR(AR22*'Energy &amp; GHG'!$Z$23,"-")</f>
        <v>0</v>
      </c>
      <c r="AP22" s="397"/>
      <c r="AQ22" s="397"/>
      <c r="AR22" s="417"/>
      <c r="AS22" s="418">
        <f>IFERROR(AX22*'Energy &amp; GHG'!$X$24,"-")</f>
        <v>0</v>
      </c>
      <c r="AT22" s="415">
        <f>IFERROR(AX22*'Energy &amp; GHG'!$Y$24,"-")</f>
        <v>0</v>
      </c>
      <c r="AU22" s="416">
        <f>IFERROR(AX22*'Energy &amp; GHG'!$Z$24,"-")</f>
        <v>0</v>
      </c>
      <c r="AV22" s="397"/>
      <c r="AW22" s="397"/>
      <c r="AX22" s="417"/>
      <c r="AY22" s="418" t="str">
        <f>IFERROR(BD22*'Energy &amp; GHG'!$X$25,"-")</f>
        <v>-</v>
      </c>
      <c r="AZ22" s="415" t="str">
        <f>IFERROR(BD22*'Energy &amp; GHG'!$Y$25,"-")</f>
        <v>-</v>
      </c>
      <c r="BA22" s="416" t="str">
        <f>IFERROR(BD22*'Energy &amp; GHG'!$Z$25,"-")</f>
        <v>-</v>
      </c>
      <c r="BB22" s="397"/>
      <c r="BC22" s="397"/>
      <c r="BD22" s="417"/>
      <c r="BE22" s="418" t="str">
        <f>IFERROR(BJ22*'Energy &amp; GHG'!$X$26,"-")</f>
        <v>-</v>
      </c>
      <c r="BF22" s="415" t="str">
        <f>IFERROR(BJ22*'Energy &amp; GHG'!$Y$26,"-")</f>
        <v>-</v>
      </c>
      <c r="BG22" s="416" t="str">
        <f>IFERROR(BJ22*'Energy &amp; GHG'!$Z$26,"-")</f>
        <v>-</v>
      </c>
      <c r="BH22" s="397"/>
      <c r="BI22" s="397"/>
      <c r="BJ22" s="417"/>
      <c r="BK22" s="418" t="str">
        <f>IFERROR(BP22*'Energy &amp; GHG'!$X$27,"-")</f>
        <v>-</v>
      </c>
      <c r="BL22" s="415" t="str">
        <f>IFERROR(BP22*'Energy &amp; GHG'!$Y$27,"-")</f>
        <v>-</v>
      </c>
      <c r="BM22" s="416" t="str">
        <f>IFERROR(BP22*'Energy &amp; GHG'!$Z$27,"-")</f>
        <v>-</v>
      </c>
      <c r="BN22" s="397"/>
      <c r="BO22" s="397"/>
      <c r="BP22" s="417"/>
      <c r="BQ22" s="418" t="str">
        <f>IFERROR(BV22*'Energy &amp; GHG'!$X$28,"-")</f>
        <v>-</v>
      </c>
      <c r="BR22" s="415" t="str">
        <f>IFERROR(BV22*'Energy &amp; GHG'!$Y$28,"-")</f>
        <v>-</v>
      </c>
      <c r="BS22" s="416" t="str">
        <f>IFERROR(BV22*'Energy &amp; GHG'!$Z$28,"-")</f>
        <v>-</v>
      </c>
      <c r="BT22" s="397"/>
      <c r="BU22" s="397"/>
      <c r="BV22" s="417"/>
      <c r="BW22" s="418" t="str">
        <f t="shared" ref="BW22:CA22" si="12">IF(SUM(C22,I22,O22,U22,AA22,AG22,AM22,AS22,AY22,BE22,BK22,BQ22)=0,"-",SUM(C22,I22,O22,U22,AA22,AG22,AM22,AS22,AY22,BE22,BK22,BQ22))</f>
        <v>-</v>
      </c>
      <c r="BX22" s="415" t="str">
        <f t="shared" si="12"/>
        <v>-</v>
      </c>
      <c r="BY22" s="416" t="str">
        <f t="shared" si="12"/>
        <v>-</v>
      </c>
      <c r="BZ22" s="420" t="str">
        <f t="shared" si="12"/>
        <v>-</v>
      </c>
      <c r="CA22" s="421" t="str">
        <f t="shared" si="12"/>
        <v>-</v>
      </c>
      <c r="CB22" s="422" t="str">
        <f t="shared" si="1"/>
        <v>-</v>
      </c>
      <c r="CC22" s="423" t="str">
        <f t="shared" si="2"/>
        <v>-</v>
      </c>
      <c r="CD22" s="424" t="str">
        <f t="shared" si="3"/>
        <v>-</v>
      </c>
      <c r="CE22" s="425" t="str">
        <f t="shared" si="4"/>
        <v>-</v>
      </c>
      <c r="CF22" s="426" t="str">
        <f t="shared" si="5"/>
        <v>-</v>
      </c>
      <c r="CG22" s="412"/>
      <c r="CH22" s="412"/>
      <c r="CI22" s="412"/>
      <c r="CJ22" s="412"/>
      <c r="CK22" s="412"/>
    </row>
    <row r="23" spans="1:89" ht="15">
      <c r="A23" s="1070">
        <v>9</v>
      </c>
      <c r="B23" s="1069"/>
      <c r="C23" s="418">
        <f>IFERROR(H23*'Energy &amp; GHG'!$X$17,"-")</f>
        <v>0</v>
      </c>
      <c r="D23" s="415">
        <f>IFERROR(H23*'Energy &amp; GHG'!$Y$17,"-")</f>
        <v>0</v>
      </c>
      <c r="E23" s="416">
        <f>IFERROR(H23*'Energy &amp; GHG'!$Z$17,"-")</f>
        <v>0</v>
      </c>
      <c r="F23" s="397"/>
      <c r="G23" s="397"/>
      <c r="H23" s="417"/>
      <c r="I23" s="418">
        <f>IFERROR(N23*'Energy &amp; GHG'!$X$18,"-")</f>
        <v>0</v>
      </c>
      <c r="J23" s="415">
        <f>IFERROR(N23*'Energy &amp; GHG'!$Y$18,"-")</f>
        <v>0</v>
      </c>
      <c r="K23" s="416">
        <f>IFERROR(N23*'Energy &amp; GHG'!$Z$18,"-")</f>
        <v>0</v>
      </c>
      <c r="L23" s="397"/>
      <c r="M23" s="397"/>
      <c r="N23" s="417"/>
      <c r="O23" s="418">
        <f>IFERROR(T23*'Energy &amp; GHG'!$X$19,"-")</f>
        <v>0</v>
      </c>
      <c r="P23" s="415">
        <f>IFERROR(T23*'Energy &amp; GHG'!$Y$19,"-")</f>
        <v>0</v>
      </c>
      <c r="Q23" s="416">
        <f>IFERROR(T23*'Energy &amp; GHG'!$Z$19,"-")</f>
        <v>0</v>
      </c>
      <c r="R23" s="397"/>
      <c r="S23" s="397"/>
      <c r="T23" s="417"/>
      <c r="U23" s="418">
        <f>IFERROR(Z23*'Energy &amp; GHG'!$X$20,"-")</f>
        <v>0</v>
      </c>
      <c r="V23" s="415">
        <f>IFERROR(Z23*'Energy &amp; GHG'!$Y$20,"-")</f>
        <v>0</v>
      </c>
      <c r="W23" s="416">
        <f>IFERROR(Z23*'Energy &amp; GHG'!$Z$20,"-")</f>
        <v>0</v>
      </c>
      <c r="X23" s="397"/>
      <c r="Y23" s="397"/>
      <c r="Z23" s="417"/>
      <c r="AA23" s="418">
        <f>IFERROR(AF23*'Energy &amp; GHG'!$X$21,"-")</f>
        <v>0</v>
      </c>
      <c r="AB23" s="415">
        <f>IFERROR(AF23*'Energy &amp; GHG'!$Y$21,"-")</f>
        <v>0</v>
      </c>
      <c r="AC23" s="416">
        <f>IFERROR(AF23*'Energy &amp; GHG'!$Z$21,"-")</f>
        <v>0</v>
      </c>
      <c r="AD23" s="397"/>
      <c r="AE23" s="397"/>
      <c r="AF23" s="417"/>
      <c r="AG23" s="418">
        <f>IFERROR(AL23*'Energy &amp; GHG'!$X$22,"-")</f>
        <v>0</v>
      </c>
      <c r="AH23" s="415">
        <f>IFERROR(AL23*'Energy &amp; GHG'!$Y$22,"-")</f>
        <v>0</v>
      </c>
      <c r="AI23" s="416">
        <f>IFERROR(AL23*'Energy &amp; GHG'!$Z$22,"-")</f>
        <v>0</v>
      </c>
      <c r="AJ23" s="397"/>
      <c r="AK23" s="397"/>
      <c r="AL23" s="417"/>
      <c r="AM23" s="418">
        <f>IFERROR(AR23*'Energy &amp; GHG'!$X$23,"-")</f>
        <v>0</v>
      </c>
      <c r="AN23" s="415">
        <f>IFERROR(AR23*'Energy &amp; GHG'!$Y$23,"-")</f>
        <v>0</v>
      </c>
      <c r="AO23" s="416">
        <f>IFERROR(AR23*'Energy &amp; GHG'!$Z$23,"-")</f>
        <v>0</v>
      </c>
      <c r="AP23" s="397"/>
      <c r="AQ23" s="397"/>
      <c r="AR23" s="417"/>
      <c r="AS23" s="418">
        <f>IFERROR(AX23*'Energy &amp; GHG'!$X$24,"-")</f>
        <v>0</v>
      </c>
      <c r="AT23" s="415">
        <f>IFERROR(AX23*'Energy &amp; GHG'!$Y$24,"-")</f>
        <v>0</v>
      </c>
      <c r="AU23" s="416">
        <f>IFERROR(AX23*'Energy &amp; GHG'!$Z$24,"-")</f>
        <v>0</v>
      </c>
      <c r="AV23" s="397"/>
      <c r="AW23" s="397"/>
      <c r="AX23" s="417"/>
      <c r="AY23" s="418" t="str">
        <f>IFERROR(BD23*'Energy &amp; GHG'!$X$25,"-")</f>
        <v>-</v>
      </c>
      <c r="AZ23" s="415" t="str">
        <f>IFERROR(BD23*'Energy &amp; GHG'!$Y$25,"-")</f>
        <v>-</v>
      </c>
      <c r="BA23" s="416" t="str">
        <f>IFERROR(BD23*'Energy &amp; GHG'!$Z$25,"-")</f>
        <v>-</v>
      </c>
      <c r="BB23" s="397"/>
      <c r="BC23" s="397"/>
      <c r="BD23" s="417"/>
      <c r="BE23" s="418" t="str">
        <f>IFERROR(BJ23*'Energy &amp; GHG'!$X$26,"-")</f>
        <v>-</v>
      </c>
      <c r="BF23" s="415" t="str">
        <f>IFERROR(BJ23*'Energy &amp; GHG'!$Y$26,"-")</f>
        <v>-</v>
      </c>
      <c r="BG23" s="416" t="str">
        <f>IFERROR(BJ23*'Energy &amp; GHG'!$Z$26,"-")</f>
        <v>-</v>
      </c>
      <c r="BH23" s="397"/>
      <c r="BI23" s="397"/>
      <c r="BJ23" s="417"/>
      <c r="BK23" s="418" t="str">
        <f>IFERROR(BP23*'Energy &amp; GHG'!$X$27,"-")</f>
        <v>-</v>
      </c>
      <c r="BL23" s="415" t="str">
        <f>IFERROR(BP23*'Energy &amp; GHG'!$Y$27,"-")</f>
        <v>-</v>
      </c>
      <c r="BM23" s="416" t="str">
        <f>IFERROR(BP23*'Energy &amp; GHG'!$Z$27,"-")</f>
        <v>-</v>
      </c>
      <c r="BN23" s="397"/>
      <c r="BO23" s="397"/>
      <c r="BP23" s="417"/>
      <c r="BQ23" s="418" t="str">
        <f>IFERROR(BV23*'Energy &amp; GHG'!$X$28,"-")</f>
        <v>-</v>
      </c>
      <c r="BR23" s="415" t="str">
        <f>IFERROR(BV23*'Energy &amp; GHG'!$Y$28,"-")</f>
        <v>-</v>
      </c>
      <c r="BS23" s="416" t="str">
        <f>IFERROR(BV23*'Energy &amp; GHG'!$Z$28,"-")</f>
        <v>-</v>
      </c>
      <c r="BT23" s="397"/>
      <c r="BU23" s="397"/>
      <c r="BV23" s="417"/>
      <c r="BW23" s="418" t="str">
        <f t="shared" ref="BW23:CA23" si="13">IF(SUM(C23,I23,O23,U23,AA23,AG23,AM23,AS23,AY23,BE23,BK23,BQ23)=0,"-",SUM(C23,I23,O23,U23,AA23,AG23,AM23,AS23,AY23,BE23,BK23,BQ23))</f>
        <v>-</v>
      </c>
      <c r="BX23" s="415" t="str">
        <f t="shared" si="13"/>
        <v>-</v>
      </c>
      <c r="BY23" s="416" t="str">
        <f t="shared" si="13"/>
        <v>-</v>
      </c>
      <c r="BZ23" s="420" t="str">
        <f t="shared" si="13"/>
        <v>-</v>
      </c>
      <c r="CA23" s="421" t="str">
        <f t="shared" si="13"/>
        <v>-</v>
      </c>
      <c r="CB23" s="422" t="str">
        <f t="shared" si="1"/>
        <v>-</v>
      </c>
      <c r="CC23" s="423" t="str">
        <f t="shared" si="2"/>
        <v>-</v>
      </c>
      <c r="CD23" s="424" t="str">
        <f t="shared" si="3"/>
        <v>-</v>
      </c>
      <c r="CE23" s="425" t="str">
        <f t="shared" si="4"/>
        <v>-</v>
      </c>
      <c r="CF23" s="426" t="str">
        <f t="shared" si="5"/>
        <v>-</v>
      </c>
      <c r="CG23" s="412"/>
      <c r="CH23" s="412"/>
      <c r="CI23" s="412"/>
      <c r="CJ23" s="412"/>
      <c r="CK23" s="412"/>
    </row>
    <row r="24" spans="1:89" ht="15">
      <c r="A24" s="1070">
        <v>10</v>
      </c>
      <c r="B24" s="1069"/>
      <c r="C24" s="418">
        <f>IFERROR(H24*'Energy &amp; GHG'!$X$17,"-")</f>
        <v>0</v>
      </c>
      <c r="D24" s="415">
        <f>IFERROR(H24*'Energy &amp; GHG'!$Y$17,"-")</f>
        <v>0</v>
      </c>
      <c r="E24" s="416">
        <f>IFERROR(H24*'Energy &amp; GHG'!$Z$17,"-")</f>
        <v>0</v>
      </c>
      <c r="F24" s="397"/>
      <c r="G24" s="397"/>
      <c r="H24" s="417"/>
      <c r="I24" s="418">
        <f>IFERROR(N24*'Energy &amp; GHG'!$X$18,"-")</f>
        <v>0</v>
      </c>
      <c r="J24" s="415">
        <f>IFERROR(N24*'Energy &amp; GHG'!$Y$18,"-")</f>
        <v>0</v>
      </c>
      <c r="K24" s="416">
        <f>IFERROR(N24*'Energy &amp; GHG'!$Z$18,"-")</f>
        <v>0</v>
      </c>
      <c r="L24" s="397"/>
      <c r="M24" s="397"/>
      <c r="N24" s="417"/>
      <c r="O24" s="418">
        <f>IFERROR(T24*'Energy &amp; GHG'!$X$19,"-")</f>
        <v>0</v>
      </c>
      <c r="P24" s="415">
        <f>IFERROR(T24*'Energy &amp; GHG'!$Y$19,"-")</f>
        <v>0</v>
      </c>
      <c r="Q24" s="416">
        <f>IFERROR(T24*'Energy &amp; GHG'!$Z$19,"-")</f>
        <v>0</v>
      </c>
      <c r="R24" s="397"/>
      <c r="S24" s="397"/>
      <c r="T24" s="417"/>
      <c r="U24" s="418">
        <f>IFERROR(Z24*'Energy &amp; GHG'!$X$20,"-")</f>
        <v>0</v>
      </c>
      <c r="V24" s="415">
        <f>IFERROR(Z24*'Energy &amp; GHG'!$Y$20,"-")</f>
        <v>0</v>
      </c>
      <c r="W24" s="416">
        <f>IFERROR(Z24*'Energy &amp; GHG'!$Z$20,"-")</f>
        <v>0</v>
      </c>
      <c r="X24" s="397"/>
      <c r="Y24" s="397"/>
      <c r="Z24" s="417"/>
      <c r="AA24" s="418">
        <f>IFERROR(AF24*'Energy &amp; GHG'!$X$21,"-")</f>
        <v>0</v>
      </c>
      <c r="AB24" s="415">
        <f>IFERROR(AF24*'Energy &amp; GHG'!$Y$21,"-")</f>
        <v>0</v>
      </c>
      <c r="AC24" s="416">
        <f>IFERROR(AF24*'Energy &amp; GHG'!$Z$21,"-")</f>
        <v>0</v>
      </c>
      <c r="AD24" s="397"/>
      <c r="AE24" s="397"/>
      <c r="AF24" s="417"/>
      <c r="AG24" s="418">
        <f>IFERROR(AL24*'Energy &amp; GHG'!$X$22,"-")</f>
        <v>0</v>
      </c>
      <c r="AH24" s="415">
        <f>IFERROR(AL24*'Energy &amp; GHG'!$Y$22,"-")</f>
        <v>0</v>
      </c>
      <c r="AI24" s="416">
        <f>IFERROR(AL24*'Energy &amp; GHG'!$Z$22,"-")</f>
        <v>0</v>
      </c>
      <c r="AJ24" s="397"/>
      <c r="AK24" s="397"/>
      <c r="AL24" s="417"/>
      <c r="AM24" s="418">
        <f>IFERROR(AR24*'Energy &amp; GHG'!$X$23,"-")</f>
        <v>0</v>
      </c>
      <c r="AN24" s="415">
        <f>IFERROR(AR24*'Energy &amp; GHG'!$Y$23,"-")</f>
        <v>0</v>
      </c>
      <c r="AO24" s="416">
        <f>IFERROR(AR24*'Energy &amp; GHG'!$Z$23,"-")</f>
        <v>0</v>
      </c>
      <c r="AP24" s="397"/>
      <c r="AQ24" s="397"/>
      <c r="AR24" s="417"/>
      <c r="AS24" s="418">
        <f>IFERROR(AX24*'Energy &amp; GHG'!$X$24,"-")</f>
        <v>0</v>
      </c>
      <c r="AT24" s="415">
        <f>IFERROR(AX24*'Energy &amp; GHG'!$Y$24,"-")</f>
        <v>0</v>
      </c>
      <c r="AU24" s="416">
        <f>IFERROR(AX24*'Energy &amp; GHG'!$Z$24,"-")</f>
        <v>0</v>
      </c>
      <c r="AV24" s="397"/>
      <c r="AW24" s="397"/>
      <c r="AX24" s="417"/>
      <c r="AY24" s="418" t="str">
        <f>IFERROR(BD24*'Energy &amp; GHG'!$X$25,"-")</f>
        <v>-</v>
      </c>
      <c r="AZ24" s="415" t="str">
        <f>IFERROR(BD24*'Energy &amp; GHG'!$Y$25,"-")</f>
        <v>-</v>
      </c>
      <c r="BA24" s="416" t="str">
        <f>IFERROR(BD24*'Energy &amp; GHG'!$Z$25,"-")</f>
        <v>-</v>
      </c>
      <c r="BB24" s="397"/>
      <c r="BC24" s="397"/>
      <c r="BD24" s="417"/>
      <c r="BE24" s="418" t="str">
        <f>IFERROR(BJ24*'Energy &amp; GHG'!$X$26,"-")</f>
        <v>-</v>
      </c>
      <c r="BF24" s="415" t="str">
        <f>IFERROR(BJ24*'Energy &amp; GHG'!$Y$26,"-")</f>
        <v>-</v>
      </c>
      <c r="BG24" s="416" t="str">
        <f>IFERROR(BJ24*'Energy &amp; GHG'!$Z$26,"-")</f>
        <v>-</v>
      </c>
      <c r="BH24" s="397"/>
      <c r="BI24" s="397"/>
      <c r="BJ24" s="417"/>
      <c r="BK24" s="418" t="str">
        <f>IFERROR(BP24*'Energy &amp; GHG'!$X$27,"-")</f>
        <v>-</v>
      </c>
      <c r="BL24" s="415" t="str">
        <f>IFERROR(BP24*'Energy &amp; GHG'!$Y$27,"-")</f>
        <v>-</v>
      </c>
      <c r="BM24" s="416" t="str">
        <f>IFERROR(BP24*'Energy &amp; GHG'!$Z$27,"-")</f>
        <v>-</v>
      </c>
      <c r="BN24" s="397"/>
      <c r="BO24" s="397"/>
      <c r="BP24" s="417"/>
      <c r="BQ24" s="418" t="str">
        <f>IFERROR(BV24*'Energy &amp; GHG'!$X$28,"-")</f>
        <v>-</v>
      </c>
      <c r="BR24" s="415" t="str">
        <f>IFERROR(BV24*'Energy &amp; GHG'!$Y$28,"-")</f>
        <v>-</v>
      </c>
      <c r="BS24" s="416" t="str">
        <f>IFERROR(BV24*'Energy &amp; GHG'!$Z$28,"-")</f>
        <v>-</v>
      </c>
      <c r="BT24" s="397"/>
      <c r="BU24" s="397"/>
      <c r="BV24" s="417"/>
      <c r="BW24" s="418" t="str">
        <f t="shared" ref="BW24:CA24" si="14">IF(SUM(C24,I24,O24,U24,AA24,AG24,AM24,AS24,AY24,BE24,BK24,BQ24)=0,"-",SUM(C24,I24,O24,U24,AA24,AG24,AM24,AS24,AY24,BE24,BK24,BQ24))</f>
        <v>-</v>
      </c>
      <c r="BX24" s="415" t="str">
        <f t="shared" si="14"/>
        <v>-</v>
      </c>
      <c r="BY24" s="416" t="str">
        <f t="shared" si="14"/>
        <v>-</v>
      </c>
      <c r="BZ24" s="420" t="str">
        <f t="shared" si="14"/>
        <v>-</v>
      </c>
      <c r="CA24" s="421" t="str">
        <f t="shared" si="14"/>
        <v>-</v>
      </c>
      <c r="CB24" s="422" t="str">
        <f t="shared" si="1"/>
        <v>-</v>
      </c>
      <c r="CC24" s="423" t="str">
        <f t="shared" si="2"/>
        <v>-</v>
      </c>
      <c r="CD24" s="424" t="str">
        <f t="shared" si="3"/>
        <v>-</v>
      </c>
      <c r="CE24" s="425" t="str">
        <f t="shared" si="4"/>
        <v>-</v>
      </c>
      <c r="CF24" s="426" t="str">
        <f t="shared" si="5"/>
        <v>-</v>
      </c>
      <c r="CG24" s="412"/>
      <c r="CH24" s="412"/>
      <c r="CI24" s="412"/>
      <c r="CJ24" s="412"/>
      <c r="CK24" s="412"/>
    </row>
    <row r="25" spans="1:89" ht="15">
      <c r="A25" s="1070">
        <v>11</v>
      </c>
      <c r="B25" s="1069"/>
      <c r="C25" s="418">
        <f>IFERROR(H25*'Energy &amp; GHG'!$X$17,"-")</f>
        <v>0</v>
      </c>
      <c r="D25" s="415">
        <f>IFERROR(H25*'Energy &amp; GHG'!$Y$17,"-")</f>
        <v>0</v>
      </c>
      <c r="E25" s="416">
        <f>IFERROR(H25*'Energy &amp; GHG'!$Z$17,"-")</f>
        <v>0</v>
      </c>
      <c r="F25" s="397"/>
      <c r="G25" s="397"/>
      <c r="H25" s="417"/>
      <c r="I25" s="418">
        <f>IFERROR(N25*'Energy &amp; GHG'!$X$18,"-")</f>
        <v>0</v>
      </c>
      <c r="J25" s="415">
        <f>IFERROR(N25*'Energy &amp; GHG'!$Y$18,"-")</f>
        <v>0</v>
      </c>
      <c r="K25" s="416">
        <f>IFERROR(N25*'Energy &amp; GHG'!$Z$18,"-")</f>
        <v>0</v>
      </c>
      <c r="L25" s="397"/>
      <c r="M25" s="397"/>
      <c r="N25" s="417"/>
      <c r="O25" s="418">
        <f>IFERROR(T25*'Energy &amp; GHG'!$X$19,"-")</f>
        <v>0</v>
      </c>
      <c r="P25" s="415">
        <f>IFERROR(T25*'Energy &amp; GHG'!$Y$19,"-")</f>
        <v>0</v>
      </c>
      <c r="Q25" s="416">
        <f>IFERROR(T25*'Energy &amp; GHG'!$Z$19,"-")</f>
        <v>0</v>
      </c>
      <c r="R25" s="397"/>
      <c r="S25" s="397"/>
      <c r="T25" s="417"/>
      <c r="U25" s="418">
        <f>IFERROR(Z25*'Energy &amp; GHG'!$X$20,"-")</f>
        <v>0</v>
      </c>
      <c r="V25" s="415">
        <f>IFERROR(Z25*'Energy &amp; GHG'!$Y$20,"-")</f>
        <v>0</v>
      </c>
      <c r="W25" s="416">
        <f>IFERROR(Z25*'Energy &amp; GHG'!$Z$20,"-")</f>
        <v>0</v>
      </c>
      <c r="X25" s="397"/>
      <c r="Y25" s="397"/>
      <c r="Z25" s="417"/>
      <c r="AA25" s="418">
        <f>IFERROR(AF25*'Energy &amp; GHG'!$X$21,"-")</f>
        <v>0</v>
      </c>
      <c r="AB25" s="415">
        <f>IFERROR(AF25*'Energy &amp; GHG'!$Y$21,"-")</f>
        <v>0</v>
      </c>
      <c r="AC25" s="416">
        <f>IFERROR(AF25*'Energy &amp; GHG'!$Z$21,"-")</f>
        <v>0</v>
      </c>
      <c r="AD25" s="397"/>
      <c r="AE25" s="397"/>
      <c r="AF25" s="417"/>
      <c r="AG25" s="418">
        <f>IFERROR(AL25*'Energy &amp; GHG'!$X$22,"-")</f>
        <v>0</v>
      </c>
      <c r="AH25" s="415">
        <f>IFERROR(AL25*'Energy &amp; GHG'!$Y$22,"-")</f>
        <v>0</v>
      </c>
      <c r="AI25" s="416">
        <f>IFERROR(AL25*'Energy &amp; GHG'!$Z$22,"-")</f>
        <v>0</v>
      </c>
      <c r="AJ25" s="397"/>
      <c r="AK25" s="397"/>
      <c r="AL25" s="417"/>
      <c r="AM25" s="418">
        <f>IFERROR(AR25*'Energy &amp; GHG'!$X$23,"-")</f>
        <v>0</v>
      </c>
      <c r="AN25" s="415">
        <f>IFERROR(AR25*'Energy &amp; GHG'!$Y$23,"-")</f>
        <v>0</v>
      </c>
      <c r="AO25" s="416">
        <f>IFERROR(AR25*'Energy &amp; GHG'!$Z$23,"-")</f>
        <v>0</v>
      </c>
      <c r="AP25" s="397"/>
      <c r="AQ25" s="397"/>
      <c r="AR25" s="417"/>
      <c r="AS25" s="418">
        <f>IFERROR(AX25*'Energy &amp; GHG'!$X$24,"-")</f>
        <v>0</v>
      </c>
      <c r="AT25" s="415">
        <f>IFERROR(AX25*'Energy &amp; GHG'!$Y$24,"-")</f>
        <v>0</v>
      </c>
      <c r="AU25" s="416">
        <f>IFERROR(AX25*'Energy &amp; GHG'!$Z$24,"-")</f>
        <v>0</v>
      </c>
      <c r="AV25" s="397"/>
      <c r="AW25" s="397"/>
      <c r="AX25" s="417"/>
      <c r="AY25" s="418" t="str">
        <f>IFERROR(BD25*'Energy &amp; GHG'!$X$25,"-")</f>
        <v>-</v>
      </c>
      <c r="AZ25" s="415" t="str">
        <f>IFERROR(BD25*'Energy &amp; GHG'!$Y$25,"-")</f>
        <v>-</v>
      </c>
      <c r="BA25" s="416" t="str">
        <f>IFERROR(BD25*'Energy &amp; GHG'!$Z$25,"-")</f>
        <v>-</v>
      </c>
      <c r="BB25" s="397"/>
      <c r="BC25" s="397"/>
      <c r="BD25" s="417"/>
      <c r="BE25" s="418" t="str">
        <f>IFERROR(BJ25*'Energy &amp; GHG'!$X$26,"-")</f>
        <v>-</v>
      </c>
      <c r="BF25" s="415" t="str">
        <f>IFERROR(BJ25*'Energy &amp; GHG'!$Y$26,"-")</f>
        <v>-</v>
      </c>
      <c r="BG25" s="416" t="str">
        <f>IFERROR(BJ25*'Energy &amp; GHG'!$Z$26,"-")</f>
        <v>-</v>
      </c>
      <c r="BH25" s="397"/>
      <c r="BI25" s="397"/>
      <c r="BJ25" s="417"/>
      <c r="BK25" s="418" t="str">
        <f>IFERROR(BP25*'Energy &amp; GHG'!$X$27,"-")</f>
        <v>-</v>
      </c>
      <c r="BL25" s="415" t="str">
        <f>IFERROR(BP25*'Energy &amp; GHG'!$Y$27,"-")</f>
        <v>-</v>
      </c>
      <c r="BM25" s="416" t="str">
        <f>IFERROR(BP25*'Energy &amp; GHG'!$Z$27,"-")</f>
        <v>-</v>
      </c>
      <c r="BN25" s="397"/>
      <c r="BO25" s="397"/>
      <c r="BP25" s="417"/>
      <c r="BQ25" s="418" t="str">
        <f>IFERROR(BV25*'Energy &amp; GHG'!$X$28,"-")</f>
        <v>-</v>
      </c>
      <c r="BR25" s="415" t="str">
        <f>IFERROR(BV25*'Energy &amp; GHG'!$Y$28,"-")</f>
        <v>-</v>
      </c>
      <c r="BS25" s="416" t="str">
        <f>IFERROR(BV25*'Energy &amp; GHG'!$Z$28,"-")</f>
        <v>-</v>
      </c>
      <c r="BT25" s="397"/>
      <c r="BU25" s="397"/>
      <c r="BV25" s="417"/>
      <c r="BW25" s="418" t="str">
        <f t="shared" ref="BW25:CA25" si="15">IF(SUM(C25,I25,O25,U25,AA25,AG25,AM25,AS25,AY25,BE25,BK25,BQ25)=0,"-",SUM(C25,I25,O25,U25,AA25,AG25,AM25,AS25,AY25,BE25,BK25,BQ25))</f>
        <v>-</v>
      </c>
      <c r="BX25" s="415" t="str">
        <f t="shared" si="15"/>
        <v>-</v>
      </c>
      <c r="BY25" s="416" t="str">
        <f t="shared" si="15"/>
        <v>-</v>
      </c>
      <c r="BZ25" s="420" t="str">
        <f t="shared" si="15"/>
        <v>-</v>
      </c>
      <c r="CA25" s="421" t="str">
        <f t="shared" si="15"/>
        <v>-</v>
      </c>
      <c r="CB25" s="422" t="str">
        <f t="shared" si="1"/>
        <v>-</v>
      </c>
      <c r="CC25" s="423" t="str">
        <f t="shared" si="2"/>
        <v>-</v>
      </c>
      <c r="CD25" s="424" t="str">
        <f t="shared" si="3"/>
        <v>-</v>
      </c>
      <c r="CE25" s="425" t="str">
        <f t="shared" si="4"/>
        <v>-</v>
      </c>
      <c r="CF25" s="426" t="str">
        <f t="shared" si="5"/>
        <v>-</v>
      </c>
      <c r="CG25" s="412"/>
      <c r="CH25" s="412"/>
      <c r="CI25" s="412"/>
      <c r="CJ25" s="412"/>
      <c r="CK25" s="412"/>
    </row>
    <row r="26" spans="1:89" ht="15">
      <c r="A26" s="1070">
        <v>12</v>
      </c>
      <c r="B26" s="1071"/>
      <c r="C26" s="418">
        <f>IFERROR(H26*'Energy &amp; GHG'!$X$17,"-")</f>
        <v>0</v>
      </c>
      <c r="D26" s="415">
        <f>IFERROR(H26*'Energy &amp; GHG'!$Y$17,"-")</f>
        <v>0</v>
      </c>
      <c r="E26" s="416">
        <f>IFERROR(H26*'Energy &amp; GHG'!$Z$17,"-")</f>
        <v>0</v>
      </c>
      <c r="F26" s="397"/>
      <c r="G26" s="397"/>
      <c r="H26" s="417"/>
      <c r="I26" s="418">
        <f>IFERROR(N26*'Energy &amp; GHG'!$X$18,"-")</f>
        <v>0</v>
      </c>
      <c r="J26" s="415">
        <f>IFERROR(N26*'Energy &amp; GHG'!$Y$18,"-")</f>
        <v>0</v>
      </c>
      <c r="K26" s="416">
        <f>IFERROR(N26*'Energy &amp; GHG'!$Z$18,"-")</f>
        <v>0</v>
      </c>
      <c r="L26" s="397"/>
      <c r="M26" s="397"/>
      <c r="N26" s="417"/>
      <c r="O26" s="418">
        <f>IFERROR(T26*'Energy &amp; GHG'!$X$19,"-")</f>
        <v>0</v>
      </c>
      <c r="P26" s="415">
        <f>IFERROR(T26*'Energy &amp; GHG'!$Y$19,"-")</f>
        <v>0</v>
      </c>
      <c r="Q26" s="416">
        <f>IFERROR(T26*'Energy &amp; GHG'!$Z$19,"-")</f>
        <v>0</v>
      </c>
      <c r="R26" s="397"/>
      <c r="S26" s="397"/>
      <c r="T26" s="417"/>
      <c r="U26" s="418">
        <f>IFERROR(Z26*'Energy &amp; GHG'!$X$20,"-")</f>
        <v>0</v>
      </c>
      <c r="V26" s="415">
        <f>IFERROR(Z26*'Energy &amp; GHG'!$Y$20,"-")</f>
        <v>0</v>
      </c>
      <c r="W26" s="416">
        <f>IFERROR(Z26*'Energy &amp; GHG'!$Z$20,"-")</f>
        <v>0</v>
      </c>
      <c r="X26" s="397"/>
      <c r="Y26" s="397"/>
      <c r="Z26" s="417"/>
      <c r="AA26" s="418">
        <f>IFERROR(AF26*'Energy &amp; GHG'!$X$21,"-")</f>
        <v>0</v>
      </c>
      <c r="AB26" s="415">
        <f>IFERROR(AF26*'Energy &amp; GHG'!$Y$21,"-")</f>
        <v>0</v>
      </c>
      <c r="AC26" s="416">
        <f>IFERROR(AF26*'Energy &amp; GHG'!$Z$21,"-")</f>
        <v>0</v>
      </c>
      <c r="AD26" s="397"/>
      <c r="AE26" s="397"/>
      <c r="AF26" s="417"/>
      <c r="AG26" s="418">
        <f>IFERROR(AL26*'Energy &amp; GHG'!$X$22,"-")</f>
        <v>0</v>
      </c>
      <c r="AH26" s="415">
        <f>IFERROR(AL26*'Energy &amp; GHG'!$Y$22,"-")</f>
        <v>0</v>
      </c>
      <c r="AI26" s="416">
        <f>IFERROR(AL26*'Energy &amp; GHG'!$Z$22,"-")</f>
        <v>0</v>
      </c>
      <c r="AJ26" s="397"/>
      <c r="AK26" s="397"/>
      <c r="AL26" s="417"/>
      <c r="AM26" s="418">
        <f>IFERROR(AR26*'Energy &amp; GHG'!$X$23,"-")</f>
        <v>0</v>
      </c>
      <c r="AN26" s="415">
        <f>IFERROR(AR26*'Energy &amp; GHG'!$Y$23,"-")</f>
        <v>0</v>
      </c>
      <c r="AO26" s="416">
        <f>IFERROR(AR26*'Energy &amp; GHG'!$Z$23,"-")</f>
        <v>0</v>
      </c>
      <c r="AP26" s="397"/>
      <c r="AQ26" s="397"/>
      <c r="AR26" s="417"/>
      <c r="AS26" s="418">
        <f>IFERROR(AX26*'Energy &amp; GHG'!$X$24,"-")</f>
        <v>0</v>
      </c>
      <c r="AT26" s="415">
        <f>IFERROR(AX26*'Energy &amp; GHG'!$Y$24,"-")</f>
        <v>0</v>
      </c>
      <c r="AU26" s="416">
        <f>IFERROR(AX26*'Energy &amp; GHG'!$Z$24,"-")</f>
        <v>0</v>
      </c>
      <c r="AV26" s="397"/>
      <c r="AW26" s="397"/>
      <c r="AX26" s="417"/>
      <c r="AY26" s="418" t="str">
        <f>IFERROR(BD26*'Energy &amp; GHG'!$X$25,"-")</f>
        <v>-</v>
      </c>
      <c r="AZ26" s="415" t="str">
        <f>IFERROR(BD26*'Energy &amp; GHG'!$Y$25,"-")</f>
        <v>-</v>
      </c>
      <c r="BA26" s="416" t="str">
        <f>IFERROR(BD26*'Energy &amp; GHG'!$Z$25,"-")</f>
        <v>-</v>
      </c>
      <c r="BB26" s="397"/>
      <c r="BC26" s="397"/>
      <c r="BD26" s="417"/>
      <c r="BE26" s="418" t="str">
        <f>IFERROR(BJ26*'Energy &amp; GHG'!$X$26,"-")</f>
        <v>-</v>
      </c>
      <c r="BF26" s="415" t="str">
        <f>IFERROR(BJ26*'Energy &amp; GHG'!$Y$26,"-")</f>
        <v>-</v>
      </c>
      <c r="BG26" s="416" t="str">
        <f>IFERROR(BJ26*'Energy &amp; GHG'!$Z$26,"-")</f>
        <v>-</v>
      </c>
      <c r="BH26" s="397"/>
      <c r="BI26" s="397"/>
      <c r="BJ26" s="417"/>
      <c r="BK26" s="418" t="str">
        <f>IFERROR(BP26*'Energy &amp; GHG'!$X$27,"-")</f>
        <v>-</v>
      </c>
      <c r="BL26" s="415" t="str">
        <f>IFERROR(BP26*'Energy &amp; GHG'!$Y$27,"-")</f>
        <v>-</v>
      </c>
      <c r="BM26" s="416" t="str">
        <f>IFERROR(BP26*'Energy &amp; GHG'!$Z$27,"-")</f>
        <v>-</v>
      </c>
      <c r="BN26" s="397"/>
      <c r="BO26" s="397"/>
      <c r="BP26" s="417"/>
      <c r="BQ26" s="418" t="str">
        <f>IFERROR(BV26*'Energy &amp; GHG'!$X$28,"-")</f>
        <v>-</v>
      </c>
      <c r="BR26" s="415" t="str">
        <f>IFERROR(BV26*'Energy &amp; GHG'!$Y$28,"-")</f>
        <v>-</v>
      </c>
      <c r="BS26" s="416" t="str">
        <f>IFERROR(BV26*'Energy &amp; GHG'!$Z$28,"-")</f>
        <v>-</v>
      </c>
      <c r="BT26" s="397"/>
      <c r="BU26" s="397"/>
      <c r="BV26" s="417"/>
      <c r="BW26" s="418" t="str">
        <f t="shared" ref="BW26:CA26" si="16">IF(SUM(C26,I26,O26,U26,AA26,AG26,AM26,AS26,AY26,BE26,BK26,BQ26)=0,"-",SUM(C26,I26,O26,U26,AA26,AG26,AM26,AS26,AY26,BE26,BK26,BQ26))</f>
        <v>-</v>
      </c>
      <c r="BX26" s="415" t="str">
        <f t="shared" si="16"/>
        <v>-</v>
      </c>
      <c r="BY26" s="416" t="str">
        <f t="shared" si="16"/>
        <v>-</v>
      </c>
      <c r="BZ26" s="420" t="str">
        <f t="shared" si="16"/>
        <v>-</v>
      </c>
      <c r="CA26" s="421" t="str">
        <f t="shared" si="16"/>
        <v>-</v>
      </c>
      <c r="CB26" s="422" t="str">
        <f t="shared" si="1"/>
        <v>-</v>
      </c>
      <c r="CC26" s="423" t="str">
        <f t="shared" si="2"/>
        <v>-</v>
      </c>
      <c r="CD26" s="424" t="str">
        <f t="shared" si="3"/>
        <v>-</v>
      </c>
      <c r="CE26" s="425" t="str">
        <f t="shared" si="4"/>
        <v>-</v>
      </c>
      <c r="CF26" s="426" t="str">
        <f t="shared" si="5"/>
        <v>-</v>
      </c>
      <c r="CG26" s="412"/>
      <c r="CH26" s="412"/>
      <c r="CI26" s="412"/>
      <c r="CJ26" s="412"/>
      <c r="CK26" s="412"/>
    </row>
    <row r="27" spans="1:89" ht="15">
      <c r="A27" s="1066">
        <v>13</v>
      </c>
      <c r="B27" s="1072"/>
      <c r="C27" s="432">
        <f>IFERROR(H27*'Energy &amp; GHG'!$X$17,"-")</f>
        <v>0</v>
      </c>
      <c r="D27" s="433">
        <f>IFERROR(H27*'Energy &amp; GHG'!$Y$17,"-")</f>
        <v>0</v>
      </c>
      <c r="E27" s="434">
        <f>IFERROR(H27*'Energy &amp; GHG'!$Z$17,"-")</f>
        <v>0</v>
      </c>
      <c r="F27" s="435"/>
      <c r="G27" s="435"/>
      <c r="H27" s="436"/>
      <c r="I27" s="432">
        <f>IFERROR(N27*'Energy &amp; GHG'!$X$18,"-")</f>
        <v>0</v>
      </c>
      <c r="J27" s="433">
        <f>IFERROR(N27*'Energy &amp; GHG'!$Y$18,"-")</f>
        <v>0</v>
      </c>
      <c r="K27" s="434">
        <f>IFERROR(N27*'Energy &amp; GHG'!$Z$18,"-")</f>
        <v>0</v>
      </c>
      <c r="L27" s="435"/>
      <c r="M27" s="435"/>
      <c r="N27" s="436"/>
      <c r="O27" s="432">
        <f>IFERROR(T27*'Energy &amp; GHG'!$X$19,"-")</f>
        <v>0</v>
      </c>
      <c r="P27" s="433">
        <f>IFERROR(T27*'Energy &amp; GHG'!$Y$19,"-")</f>
        <v>0</v>
      </c>
      <c r="Q27" s="434">
        <f>IFERROR(T27*'Energy &amp; GHG'!$Z$19,"-")</f>
        <v>0</v>
      </c>
      <c r="R27" s="435"/>
      <c r="S27" s="435"/>
      <c r="T27" s="436"/>
      <c r="U27" s="432">
        <f>IFERROR(Z27*'Energy &amp; GHG'!$X$20,"-")</f>
        <v>0</v>
      </c>
      <c r="V27" s="433">
        <f>IFERROR(Z27*'Energy &amp; GHG'!$Y$20,"-")</f>
        <v>0</v>
      </c>
      <c r="W27" s="434">
        <f>IFERROR(Z27*'Energy &amp; GHG'!$Z$20,"-")</f>
        <v>0</v>
      </c>
      <c r="X27" s="435"/>
      <c r="Y27" s="435"/>
      <c r="Z27" s="436"/>
      <c r="AA27" s="432">
        <f>IFERROR(AF27*'Energy &amp; GHG'!$X$21,"-")</f>
        <v>0</v>
      </c>
      <c r="AB27" s="433">
        <f>IFERROR(AF27*'Energy &amp; GHG'!$Y$21,"-")</f>
        <v>0</v>
      </c>
      <c r="AC27" s="434">
        <f>IFERROR(AF27*'Energy &amp; GHG'!$Z$21,"-")</f>
        <v>0</v>
      </c>
      <c r="AD27" s="435"/>
      <c r="AE27" s="435"/>
      <c r="AF27" s="436"/>
      <c r="AG27" s="432">
        <f>IFERROR(AL27*'Energy &amp; GHG'!$X$22,"-")</f>
        <v>0</v>
      </c>
      <c r="AH27" s="433">
        <f>IFERROR(AL27*'Energy &amp; GHG'!$Y$22,"-")</f>
        <v>0</v>
      </c>
      <c r="AI27" s="434">
        <f>IFERROR(AL27*'Energy &amp; GHG'!$Z$22,"-")</f>
        <v>0</v>
      </c>
      <c r="AJ27" s="435"/>
      <c r="AK27" s="435"/>
      <c r="AL27" s="436"/>
      <c r="AM27" s="432">
        <f>IFERROR(AR27*'Energy &amp; GHG'!$X$23,"-")</f>
        <v>0</v>
      </c>
      <c r="AN27" s="433">
        <f>IFERROR(AR27*'Energy &amp; GHG'!$Y$23,"-")</f>
        <v>0</v>
      </c>
      <c r="AO27" s="434">
        <f>IFERROR(AR27*'Energy &amp; GHG'!$Z$23,"-")</f>
        <v>0</v>
      </c>
      <c r="AP27" s="435"/>
      <c r="AQ27" s="435"/>
      <c r="AR27" s="436"/>
      <c r="AS27" s="432">
        <f>IFERROR(AX27*'Energy &amp; GHG'!$X$24,"-")</f>
        <v>0</v>
      </c>
      <c r="AT27" s="433">
        <f>IFERROR(AX27*'Energy &amp; GHG'!$Y$24,"-")</f>
        <v>0</v>
      </c>
      <c r="AU27" s="434">
        <f>IFERROR(AX27*'Energy &amp; GHG'!$Z$24,"-")</f>
        <v>0</v>
      </c>
      <c r="AV27" s="435"/>
      <c r="AW27" s="435"/>
      <c r="AX27" s="436"/>
      <c r="AY27" s="432" t="str">
        <f>IFERROR(BD27*'Energy &amp; GHG'!$X$25,"-")</f>
        <v>-</v>
      </c>
      <c r="AZ27" s="433" t="str">
        <f>IFERROR(BD27*'Energy &amp; GHG'!$Y$25,"-")</f>
        <v>-</v>
      </c>
      <c r="BA27" s="434" t="str">
        <f>IFERROR(BD27*'Energy &amp; GHG'!$Z$25,"-")</f>
        <v>-</v>
      </c>
      <c r="BB27" s="435"/>
      <c r="BC27" s="435"/>
      <c r="BD27" s="436"/>
      <c r="BE27" s="432" t="str">
        <f>IFERROR(BJ27*'Energy &amp; GHG'!$X$26,"-")</f>
        <v>-</v>
      </c>
      <c r="BF27" s="433" t="str">
        <f>IFERROR(BJ27*'Energy &amp; GHG'!$Y$26,"-")</f>
        <v>-</v>
      </c>
      <c r="BG27" s="434" t="str">
        <f>IFERROR(BJ27*'Energy &amp; GHG'!$Z$26,"-")</f>
        <v>-</v>
      </c>
      <c r="BH27" s="435"/>
      <c r="BI27" s="435"/>
      <c r="BJ27" s="436"/>
      <c r="BK27" s="432" t="str">
        <f>IFERROR(BP27*'Energy &amp; GHG'!$X$27,"-")</f>
        <v>-</v>
      </c>
      <c r="BL27" s="433" t="str">
        <f>IFERROR(BP27*'Energy &amp; GHG'!$Y$27,"-")</f>
        <v>-</v>
      </c>
      <c r="BM27" s="434" t="str">
        <f>IFERROR(BP27*'Energy &amp; GHG'!$Z$27,"-")</f>
        <v>-</v>
      </c>
      <c r="BN27" s="435"/>
      <c r="BO27" s="435"/>
      <c r="BP27" s="436"/>
      <c r="BQ27" s="432" t="str">
        <f>IFERROR(BV27*'Energy &amp; GHG'!$X$28,"-")</f>
        <v>-</v>
      </c>
      <c r="BR27" s="433" t="str">
        <f>IFERROR(BV27*'Energy &amp; GHG'!$Y$28,"-")</f>
        <v>-</v>
      </c>
      <c r="BS27" s="434" t="str">
        <f>IFERROR(BV27*'Energy &amp; GHG'!$Z$28,"-")</f>
        <v>-</v>
      </c>
      <c r="BT27" s="435"/>
      <c r="BU27" s="435"/>
      <c r="BV27" s="436"/>
      <c r="BW27" s="438" t="str">
        <f t="shared" ref="BW27:CA27" si="17">IF(SUM(C27,I27,O27,U27,AA27,AG27,AM27,AS27,AY27,BE27,BK27,BQ27)=0,"-",SUM(C27,I27,O27,U27,AA27,AG27,AM27,AS27,AY27,BE27,BK27,BQ27))</f>
        <v>-</v>
      </c>
      <c r="BX27" s="433" t="str">
        <f t="shared" si="17"/>
        <v>-</v>
      </c>
      <c r="BY27" s="434" t="str">
        <f t="shared" si="17"/>
        <v>-</v>
      </c>
      <c r="BZ27" s="439" t="str">
        <f t="shared" si="17"/>
        <v>-</v>
      </c>
      <c r="CA27" s="440" t="str">
        <f t="shared" si="17"/>
        <v>-</v>
      </c>
      <c r="CB27" s="441" t="str">
        <f t="shared" si="1"/>
        <v>-</v>
      </c>
      <c r="CC27" s="442" t="str">
        <f t="shared" si="2"/>
        <v>-</v>
      </c>
      <c r="CD27" s="443" t="str">
        <f t="shared" si="3"/>
        <v>-</v>
      </c>
      <c r="CE27" s="444" t="str">
        <f t="shared" si="4"/>
        <v>-</v>
      </c>
      <c r="CF27" s="445" t="str">
        <f t="shared" si="5"/>
        <v>-</v>
      </c>
      <c r="CG27" s="412"/>
      <c r="CH27" s="412"/>
      <c r="CI27" s="412"/>
      <c r="CJ27" s="412"/>
      <c r="CK27" s="412"/>
    </row>
    <row r="28" spans="1:89" ht="15">
      <c r="A28" s="1070">
        <v>14</v>
      </c>
      <c r="B28" s="1072"/>
      <c r="C28" s="432">
        <f>IFERROR(H28*'Energy &amp; GHG'!$X$17,"-")</f>
        <v>0</v>
      </c>
      <c r="D28" s="433">
        <f>IFERROR(H28*'Energy &amp; GHG'!$Y$17,"-")</f>
        <v>0</v>
      </c>
      <c r="E28" s="434">
        <f>IFERROR(H28*'Energy &amp; GHG'!$Z$17,"-")</f>
        <v>0</v>
      </c>
      <c r="F28" s="435"/>
      <c r="G28" s="435"/>
      <c r="H28" s="436"/>
      <c r="I28" s="432">
        <f>IFERROR(N28*'Energy &amp; GHG'!$X$18,"-")</f>
        <v>0</v>
      </c>
      <c r="J28" s="433">
        <f>IFERROR(N28*'Energy &amp; GHG'!$Y$18,"-")</f>
        <v>0</v>
      </c>
      <c r="K28" s="434">
        <f>IFERROR(N28*'Energy &amp; GHG'!$Z$18,"-")</f>
        <v>0</v>
      </c>
      <c r="L28" s="435"/>
      <c r="M28" s="435"/>
      <c r="N28" s="436"/>
      <c r="O28" s="432">
        <f>IFERROR(T28*'Energy &amp; GHG'!$X$19,"-")</f>
        <v>0</v>
      </c>
      <c r="P28" s="433">
        <f>IFERROR(T28*'Energy &amp; GHG'!$Y$19,"-")</f>
        <v>0</v>
      </c>
      <c r="Q28" s="434">
        <f>IFERROR(T28*'Energy &amp; GHG'!$Z$19,"-")</f>
        <v>0</v>
      </c>
      <c r="R28" s="435"/>
      <c r="S28" s="435"/>
      <c r="T28" s="436"/>
      <c r="U28" s="432">
        <f>IFERROR(Z28*'Energy &amp; GHG'!$X$20,"-")</f>
        <v>0</v>
      </c>
      <c r="V28" s="433">
        <f>IFERROR(Z28*'Energy &amp; GHG'!$Y$20,"-")</f>
        <v>0</v>
      </c>
      <c r="W28" s="434">
        <f>IFERROR(Z28*'Energy &amp; GHG'!$Z$20,"-")</f>
        <v>0</v>
      </c>
      <c r="X28" s="435"/>
      <c r="Y28" s="435"/>
      <c r="Z28" s="436"/>
      <c r="AA28" s="432">
        <f>IFERROR(AF28*'Energy &amp; GHG'!$X$21,"-")</f>
        <v>0</v>
      </c>
      <c r="AB28" s="433">
        <f>IFERROR(AF28*'Energy &amp; GHG'!$Y$21,"-")</f>
        <v>0</v>
      </c>
      <c r="AC28" s="434">
        <f>IFERROR(AF28*'Energy &amp; GHG'!$Z$21,"-")</f>
        <v>0</v>
      </c>
      <c r="AD28" s="435"/>
      <c r="AE28" s="435"/>
      <c r="AF28" s="436"/>
      <c r="AG28" s="432">
        <f>IFERROR(AL28*'Energy &amp; GHG'!$X$22,"-")</f>
        <v>0</v>
      </c>
      <c r="AH28" s="433">
        <f>IFERROR(AL28*'Energy &amp; GHG'!$Y$22,"-")</f>
        <v>0</v>
      </c>
      <c r="AI28" s="434">
        <f>IFERROR(AL28*'Energy &amp; GHG'!$Z$22,"-")</f>
        <v>0</v>
      </c>
      <c r="AJ28" s="435"/>
      <c r="AK28" s="435"/>
      <c r="AL28" s="436"/>
      <c r="AM28" s="432">
        <f>IFERROR(AR28*'Energy &amp; GHG'!$X$23,"-")</f>
        <v>0</v>
      </c>
      <c r="AN28" s="433">
        <f>IFERROR(AR28*'Energy &amp; GHG'!$Y$23,"-")</f>
        <v>0</v>
      </c>
      <c r="AO28" s="434">
        <f>IFERROR(AR28*'Energy &amp; GHG'!$Z$23,"-")</f>
        <v>0</v>
      </c>
      <c r="AP28" s="435"/>
      <c r="AQ28" s="435"/>
      <c r="AR28" s="436"/>
      <c r="AS28" s="432">
        <f>IFERROR(AX28*'Energy &amp; GHG'!$X$24,"-")</f>
        <v>0</v>
      </c>
      <c r="AT28" s="433">
        <f>IFERROR(AX28*'Energy &amp; GHG'!$Y$24,"-")</f>
        <v>0</v>
      </c>
      <c r="AU28" s="434">
        <f>IFERROR(AX28*'Energy &amp; GHG'!$Z$24,"-")</f>
        <v>0</v>
      </c>
      <c r="AV28" s="435"/>
      <c r="AW28" s="435"/>
      <c r="AX28" s="436"/>
      <c r="AY28" s="432" t="str">
        <f>IFERROR(BD28*'Energy &amp; GHG'!$X$25,"-")</f>
        <v>-</v>
      </c>
      <c r="AZ28" s="433" t="str">
        <f>IFERROR(BD28*'Energy &amp; GHG'!$Y$25,"-")</f>
        <v>-</v>
      </c>
      <c r="BA28" s="434" t="str">
        <f>IFERROR(BD28*'Energy &amp; GHG'!$Z$25,"-")</f>
        <v>-</v>
      </c>
      <c r="BB28" s="435"/>
      <c r="BC28" s="435"/>
      <c r="BD28" s="436"/>
      <c r="BE28" s="432" t="str">
        <f>IFERROR(BJ28*'Energy &amp; GHG'!$X$26,"-")</f>
        <v>-</v>
      </c>
      <c r="BF28" s="433" t="str">
        <f>IFERROR(BJ28*'Energy &amp; GHG'!$Y$26,"-")</f>
        <v>-</v>
      </c>
      <c r="BG28" s="434" t="str">
        <f>IFERROR(BJ28*'Energy &amp; GHG'!$Z$26,"-")</f>
        <v>-</v>
      </c>
      <c r="BH28" s="435"/>
      <c r="BI28" s="435"/>
      <c r="BJ28" s="436"/>
      <c r="BK28" s="432" t="str">
        <f>IFERROR(BP28*'Energy &amp; GHG'!$X$27,"-")</f>
        <v>-</v>
      </c>
      <c r="BL28" s="433" t="str">
        <f>IFERROR(BP28*'Energy &amp; GHG'!$Y$27,"-")</f>
        <v>-</v>
      </c>
      <c r="BM28" s="434" t="str">
        <f>IFERROR(BP28*'Energy &amp; GHG'!$Z$27,"-")</f>
        <v>-</v>
      </c>
      <c r="BN28" s="435"/>
      <c r="BO28" s="435"/>
      <c r="BP28" s="436"/>
      <c r="BQ28" s="432" t="str">
        <f>IFERROR(BV28*'Energy &amp; GHG'!$X$28,"-")</f>
        <v>-</v>
      </c>
      <c r="BR28" s="433" t="str">
        <f>IFERROR(BV28*'Energy &amp; GHG'!$Y$28,"-")</f>
        <v>-</v>
      </c>
      <c r="BS28" s="434" t="str">
        <f>IFERROR(BV28*'Energy &amp; GHG'!$Z$28,"-")</f>
        <v>-</v>
      </c>
      <c r="BT28" s="435"/>
      <c r="BU28" s="435"/>
      <c r="BV28" s="436"/>
      <c r="BW28" s="438" t="str">
        <f t="shared" ref="BW28:CA28" si="18">IF(SUM(C28,I28,O28,U28,AA28,AG28,AM28,AS28,AY28,BE28,BK28,BQ28)=0,"-",SUM(C28,I28,O28,U28,AA28,AG28,AM28,AS28,AY28,BE28,BK28,BQ28))</f>
        <v>-</v>
      </c>
      <c r="BX28" s="433" t="str">
        <f t="shared" si="18"/>
        <v>-</v>
      </c>
      <c r="BY28" s="434" t="str">
        <f t="shared" si="18"/>
        <v>-</v>
      </c>
      <c r="BZ28" s="439" t="str">
        <f t="shared" si="18"/>
        <v>-</v>
      </c>
      <c r="CA28" s="440" t="str">
        <f t="shared" si="18"/>
        <v>-</v>
      </c>
      <c r="CB28" s="441" t="str">
        <f t="shared" si="1"/>
        <v>-</v>
      </c>
      <c r="CC28" s="442" t="str">
        <f t="shared" si="2"/>
        <v>-</v>
      </c>
      <c r="CD28" s="443" t="str">
        <f t="shared" si="3"/>
        <v>-</v>
      </c>
      <c r="CE28" s="444" t="str">
        <f t="shared" si="4"/>
        <v>-</v>
      </c>
      <c r="CF28" s="445" t="str">
        <f t="shared" si="5"/>
        <v>-</v>
      </c>
      <c r="CG28" s="412"/>
      <c r="CH28" s="412"/>
      <c r="CI28" s="412"/>
      <c r="CJ28" s="412"/>
      <c r="CK28" s="412"/>
    </row>
    <row r="29" spans="1:89" ht="15">
      <c r="A29" s="1066">
        <v>15</v>
      </c>
      <c r="B29" s="1072"/>
      <c r="C29" s="432">
        <f>IFERROR(H29*'Energy &amp; GHG'!$X$17,"-")</f>
        <v>0</v>
      </c>
      <c r="D29" s="433">
        <f>IFERROR(H29*'Energy &amp; GHG'!$Y$17,"-")</f>
        <v>0</v>
      </c>
      <c r="E29" s="434">
        <f>IFERROR(H29*'Energy &amp; GHG'!$Z$17,"-")</f>
        <v>0</v>
      </c>
      <c r="F29" s="435"/>
      <c r="G29" s="435"/>
      <c r="H29" s="436"/>
      <c r="I29" s="432">
        <f>IFERROR(N29*'Energy &amp; GHG'!$X$18,"-")</f>
        <v>0</v>
      </c>
      <c r="J29" s="433">
        <f>IFERROR(N29*'Energy &amp; GHG'!$Y$18,"-")</f>
        <v>0</v>
      </c>
      <c r="K29" s="434">
        <f>IFERROR(N29*'Energy &amp; GHG'!$Z$18,"-")</f>
        <v>0</v>
      </c>
      <c r="L29" s="435"/>
      <c r="M29" s="435"/>
      <c r="N29" s="436"/>
      <c r="O29" s="432">
        <f>IFERROR(T29*'Energy &amp; GHG'!$X$19,"-")</f>
        <v>0</v>
      </c>
      <c r="P29" s="433">
        <f>IFERROR(T29*'Energy &amp; GHG'!$Y$19,"-")</f>
        <v>0</v>
      </c>
      <c r="Q29" s="434">
        <f>IFERROR(T29*'Energy &amp; GHG'!$Z$19,"-")</f>
        <v>0</v>
      </c>
      <c r="R29" s="435"/>
      <c r="S29" s="435"/>
      <c r="T29" s="436"/>
      <c r="U29" s="432">
        <f>IFERROR(Z29*'Energy &amp; GHG'!$X$20,"-")</f>
        <v>0</v>
      </c>
      <c r="V29" s="433">
        <f>IFERROR(Z29*'Energy &amp; GHG'!$Y$20,"-")</f>
        <v>0</v>
      </c>
      <c r="W29" s="434">
        <f>IFERROR(Z29*'Energy &amp; GHG'!$Z$20,"-")</f>
        <v>0</v>
      </c>
      <c r="X29" s="435"/>
      <c r="Y29" s="435"/>
      <c r="Z29" s="436"/>
      <c r="AA29" s="432">
        <f>IFERROR(AF29*'Energy &amp; GHG'!$X$21,"-")</f>
        <v>0</v>
      </c>
      <c r="AB29" s="433">
        <f>IFERROR(AF29*'Energy &amp; GHG'!$Y$21,"-")</f>
        <v>0</v>
      </c>
      <c r="AC29" s="434">
        <f>IFERROR(AF29*'Energy &amp; GHG'!$Z$21,"-")</f>
        <v>0</v>
      </c>
      <c r="AD29" s="435"/>
      <c r="AE29" s="435"/>
      <c r="AF29" s="436"/>
      <c r="AG29" s="432">
        <f>IFERROR(AL29*'Energy &amp; GHG'!$X$22,"-")</f>
        <v>0</v>
      </c>
      <c r="AH29" s="433">
        <f>IFERROR(AL29*'Energy &amp; GHG'!$Y$22,"-")</f>
        <v>0</v>
      </c>
      <c r="AI29" s="434">
        <f>IFERROR(AL29*'Energy &amp; GHG'!$Z$22,"-")</f>
        <v>0</v>
      </c>
      <c r="AJ29" s="435"/>
      <c r="AK29" s="435"/>
      <c r="AL29" s="436"/>
      <c r="AM29" s="432">
        <f>IFERROR(AR29*'Energy &amp; GHG'!$X$23,"-")</f>
        <v>0</v>
      </c>
      <c r="AN29" s="433">
        <f>IFERROR(AR29*'Energy &amp; GHG'!$Y$23,"-")</f>
        <v>0</v>
      </c>
      <c r="AO29" s="434">
        <f>IFERROR(AR29*'Energy &amp; GHG'!$Z$23,"-")</f>
        <v>0</v>
      </c>
      <c r="AP29" s="435"/>
      <c r="AQ29" s="435"/>
      <c r="AR29" s="436"/>
      <c r="AS29" s="432">
        <f>IFERROR(AX29*'Energy &amp; GHG'!$X$24,"-")</f>
        <v>0</v>
      </c>
      <c r="AT29" s="433">
        <f>IFERROR(AX29*'Energy &amp; GHG'!$Y$24,"-")</f>
        <v>0</v>
      </c>
      <c r="AU29" s="434">
        <f>IFERROR(AX29*'Energy &amp; GHG'!$Z$24,"-")</f>
        <v>0</v>
      </c>
      <c r="AV29" s="435"/>
      <c r="AW29" s="435"/>
      <c r="AX29" s="436"/>
      <c r="AY29" s="432" t="str">
        <f>IFERROR(BD29*'Energy &amp; GHG'!$X$25,"-")</f>
        <v>-</v>
      </c>
      <c r="AZ29" s="433" t="str">
        <f>IFERROR(BD29*'Energy &amp; GHG'!$Y$25,"-")</f>
        <v>-</v>
      </c>
      <c r="BA29" s="434" t="str">
        <f>IFERROR(BD29*'Energy &amp; GHG'!$Z$25,"-")</f>
        <v>-</v>
      </c>
      <c r="BB29" s="435"/>
      <c r="BC29" s="435"/>
      <c r="BD29" s="436"/>
      <c r="BE29" s="432" t="str">
        <f>IFERROR(BJ29*'Energy &amp; GHG'!$X$26,"-")</f>
        <v>-</v>
      </c>
      <c r="BF29" s="433" t="str">
        <f>IFERROR(BJ29*'Energy &amp; GHG'!$Y$26,"-")</f>
        <v>-</v>
      </c>
      <c r="BG29" s="434" t="str">
        <f>IFERROR(BJ29*'Energy &amp; GHG'!$Z$26,"-")</f>
        <v>-</v>
      </c>
      <c r="BH29" s="435"/>
      <c r="BI29" s="435"/>
      <c r="BJ29" s="436"/>
      <c r="BK29" s="432" t="str">
        <f>IFERROR(BP29*'Energy &amp; GHG'!$X$27,"-")</f>
        <v>-</v>
      </c>
      <c r="BL29" s="433" t="str">
        <f>IFERROR(BP29*'Energy &amp; GHG'!$Y$27,"-")</f>
        <v>-</v>
      </c>
      <c r="BM29" s="434" t="str">
        <f>IFERROR(BP29*'Energy &amp; GHG'!$Z$27,"-")</f>
        <v>-</v>
      </c>
      <c r="BN29" s="435"/>
      <c r="BO29" s="435"/>
      <c r="BP29" s="436"/>
      <c r="BQ29" s="432" t="str">
        <f>IFERROR(BV29*'Energy &amp; GHG'!$X$28,"-")</f>
        <v>-</v>
      </c>
      <c r="BR29" s="433" t="str">
        <f>IFERROR(BV29*'Energy &amp; GHG'!$Y$28,"-")</f>
        <v>-</v>
      </c>
      <c r="BS29" s="434" t="str">
        <f>IFERROR(BV29*'Energy &amp; GHG'!$Z$28,"-")</f>
        <v>-</v>
      </c>
      <c r="BT29" s="435"/>
      <c r="BU29" s="435"/>
      <c r="BV29" s="436"/>
      <c r="BW29" s="438" t="str">
        <f t="shared" ref="BW29:CA29" si="19">IF(SUM(C29,I29,O29,U29,AA29,AG29,AM29,AS29,AY29,BE29,BK29,BQ29)=0,"-",SUM(C29,I29,O29,U29,AA29,AG29,AM29,AS29,AY29,BE29,BK29,BQ29))</f>
        <v>-</v>
      </c>
      <c r="BX29" s="433" t="str">
        <f t="shared" si="19"/>
        <v>-</v>
      </c>
      <c r="BY29" s="434" t="str">
        <f t="shared" si="19"/>
        <v>-</v>
      </c>
      <c r="BZ29" s="439" t="str">
        <f t="shared" si="19"/>
        <v>-</v>
      </c>
      <c r="CA29" s="440" t="str">
        <f t="shared" si="19"/>
        <v>-</v>
      </c>
      <c r="CB29" s="441" t="str">
        <f t="shared" si="1"/>
        <v>-</v>
      </c>
      <c r="CC29" s="442" t="str">
        <f t="shared" si="2"/>
        <v>-</v>
      </c>
      <c r="CD29" s="443" t="str">
        <f t="shared" si="3"/>
        <v>-</v>
      </c>
      <c r="CE29" s="444" t="str">
        <f t="shared" si="4"/>
        <v>-</v>
      </c>
      <c r="CF29" s="445" t="str">
        <f t="shared" si="5"/>
        <v>-</v>
      </c>
      <c r="CG29" s="412"/>
      <c r="CH29" s="412"/>
      <c r="CI29" s="412"/>
      <c r="CJ29" s="412"/>
      <c r="CK29" s="412"/>
    </row>
    <row r="30" spans="1:89" ht="15">
      <c r="A30" s="1070">
        <v>16</v>
      </c>
      <c r="B30" s="1072"/>
      <c r="C30" s="432">
        <f>IFERROR(H30*'Energy &amp; GHG'!$X$17,"-")</f>
        <v>0</v>
      </c>
      <c r="D30" s="433">
        <f>IFERROR(H30*'Energy &amp; GHG'!$Y$17,"-")</f>
        <v>0</v>
      </c>
      <c r="E30" s="434">
        <f>IFERROR(H30*'Energy &amp; GHG'!$Z$17,"-")</f>
        <v>0</v>
      </c>
      <c r="F30" s="435"/>
      <c r="G30" s="435"/>
      <c r="H30" s="436"/>
      <c r="I30" s="432">
        <f>IFERROR(N30*'Energy &amp; GHG'!$X$18,"-")</f>
        <v>0</v>
      </c>
      <c r="J30" s="433">
        <f>IFERROR(N30*'Energy &amp; GHG'!$Y$18,"-")</f>
        <v>0</v>
      </c>
      <c r="K30" s="434">
        <f>IFERROR(N30*'Energy &amp; GHG'!$Z$18,"-")</f>
        <v>0</v>
      </c>
      <c r="L30" s="435"/>
      <c r="M30" s="435"/>
      <c r="N30" s="436"/>
      <c r="O30" s="432">
        <f>IFERROR(T30*'Energy &amp; GHG'!$X$19,"-")</f>
        <v>0</v>
      </c>
      <c r="P30" s="433">
        <f>IFERROR(T30*'Energy &amp; GHG'!$Y$19,"-")</f>
        <v>0</v>
      </c>
      <c r="Q30" s="434">
        <f>IFERROR(T30*'Energy &amp; GHG'!$Z$19,"-")</f>
        <v>0</v>
      </c>
      <c r="R30" s="435"/>
      <c r="S30" s="435"/>
      <c r="T30" s="436"/>
      <c r="U30" s="432">
        <f>IFERROR(Z30*'Energy &amp; GHG'!$X$20,"-")</f>
        <v>0</v>
      </c>
      <c r="V30" s="433">
        <f>IFERROR(Z30*'Energy &amp; GHG'!$Y$20,"-")</f>
        <v>0</v>
      </c>
      <c r="W30" s="434">
        <f>IFERROR(Z30*'Energy &amp; GHG'!$Z$20,"-")</f>
        <v>0</v>
      </c>
      <c r="X30" s="435"/>
      <c r="Y30" s="435"/>
      <c r="Z30" s="436"/>
      <c r="AA30" s="432">
        <f>IFERROR(AF30*'Energy &amp; GHG'!$X$21,"-")</f>
        <v>0</v>
      </c>
      <c r="AB30" s="433">
        <f>IFERROR(AF30*'Energy &amp; GHG'!$Y$21,"-")</f>
        <v>0</v>
      </c>
      <c r="AC30" s="434">
        <f>IFERROR(AF30*'Energy &amp; GHG'!$Z$21,"-")</f>
        <v>0</v>
      </c>
      <c r="AD30" s="435"/>
      <c r="AE30" s="435"/>
      <c r="AF30" s="436"/>
      <c r="AG30" s="432">
        <f>IFERROR(AL30*'Energy &amp; GHG'!$X$22,"-")</f>
        <v>0</v>
      </c>
      <c r="AH30" s="433">
        <f>IFERROR(AL30*'Energy &amp; GHG'!$Y$22,"-")</f>
        <v>0</v>
      </c>
      <c r="AI30" s="434">
        <f>IFERROR(AL30*'Energy &amp; GHG'!$Z$22,"-")</f>
        <v>0</v>
      </c>
      <c r="AJ30" s="435"/>
      <c r="AK30" s="435"/>
      <c r="AL30" s="436"/>
      <c r="AM30" s="432">
        <f>IFERROR(AR30*'Energy &amp; GHG'!$X$23,"-")</f>
        <v>0</v>
      </c>
      <c r="AN30" s="433">
        <f>IFERROR(AR30*'Energy &amp; GHG'!$Y$23,"-")</f>
        <v>0</v>
      </c>
      <c r="AO30" s="434">
        <f>IFERROR(AR30*'Energy &amp; GHG'!$Z$23,"-")</f>
        <v>0</v>
      </c>
      <c r="AP30" s="435"/>
      <c r="AQ30" s="435"/>
      <c r="AR30" s="436"/>
      <c r="AS30" s="432">
        <f>IFERROR(AX30*'Energy &amp; GHG'!$X$24,"-")</f>
        <v>0</v>
      </c>
      <c r="AT30" s="433">
        <f>IFERROR(AX30*'Energy &amp; GHG'!$Y$24,"-")</f>
        <v>0</v>
      </c>
      <c r="AU30" s="434">
        <f>IFERROR(AX30*'Energy &amp; GHG'!$Z$24,"-")</f>
        <v>0</v>
      </c>
      <c r="AV30" s="435"/>
      <c r="AW30" s="435"/>
      <c r="AX30" s="436"/>
      <c r="AY30" s="432" t="str">
        <f>IFERROR(BD30*'Energy &amp; GHG'!$X$25,"-")</f>
        <v>-</v>
      </c>
      <c r="AZ30" s="433" t="str">
        <f>IFERROR(BD30*'Energy &amp; GHG'!$Y$25,"-")</f>
        <v>-</v>
      </c>
      <c r="BA30" s="434" t="str">
        <f>IFERROR(BD30*'Energy &amp; GHG'!$Z$25,"-")</f>
        <v>-</v>
      </c>
      <c r="BB30" s="435"/>
      <c r="BC30" s="435"/>
      <c r="BD30" s="436"/>
      <c r="BE30" s="432" t="str">
        <f>IFERROR(BJ30*'Energy &amp; GHG'!$X$26,"-")</f>
        <v>-</v>
      </c>
      <c r="BF30" s="433" t="str">
        <f>IFERROR(BJ30*'Energy &amp; GHG'!$Y$26,"-")</f>
        <v>-</v>
      </c>
      <c r="BG30" s="434" t="str">
        <f>IFERROR(BJ30*'Energy &amp; GHG'!$Z$26,"-")</f>
        <v>-</v>
      </c>
      <c r="BH30" s="435"/>
      <c r="BI30" s="435"/>
      <c r="BJ30" s="436"/>
      <c r="BK30" s="432" t="str">
        <f>IFERROR(BP30*'Energy &amp; GHG'!$X$27,"-")</f>
        <v>-</v>
      </c>
      <c r="BL30" s="433" t="str">
        <f>IFERROR(BP30*'Energy &amp; GHG'!$Y$27,"-")</f>
        <v>-</v>
      </c>
      <c r="BM30" s="434" t="str">
        <f>IFERROR(BP30*'Energy &amp; GHG'!$Z$27,"-")</f>
        <v>-</v>
      </c>
      <c r="BN30" s="435"/>
      <c r="BO30" s="435"/>
      <c r="BP30" s="436"/>
      <c r="BQ30" s="432" t="str">
        <f>IFERROR(BV30*'Energy &amp; GHG'!$X$28,"-")</f>
        <v>-</v>
      </c>
      <c r="BR30" s="433" t="str">
        <f>IFERROR(BV30*'Energy &amp; GHG'!$Y$28,"-")</f>
        <v>-</v>
      </c>
      <c r="BS30" s="434" t="str">
        <f>IFERROR(BV30*'Energy &amp; GHG'!$Z$28,"-")</f>
        <v>-</v>
      </c>
      <c r="BT30" s="435"/>
      <c r="BU30" s="435"/>
      <c r="BV30" s="436"/>
      <c r="BW30" s="438" t="str">
        <f t="shared" ref="BW30:CA30" si="20">IF(SUM(C30,I30,O30,U30,AA30,AG30,AM30,AS30,AY30,BE30,BK30,BQ30)=0,"-",SUM(C30,I30,O30,U30,AA30,AG30,AM30,AS30,AY30,BE30,BK30,BQ30))</f>
        <v>-</v>
      </c>
      <c r="BX30" s="433" t="str">
        <f t="shared" si="20"/>
        <v>-</v>
      </c>
      <c r="BY30" s="434" t="str">
        <f t="shared" si="20"/>
        <v>-</v>
      </c>
      <c r="BZ30" s="439" t="str">
        <f t="shared" si="20"/>
        <v>-</v>
      </c>
      <c r="CA30" s="440" t="str">
        <f t="shared" si="20"/>
        <v>-</v>
      </c>
      <c r="CB30" s="441" t="str">
        <f t="shared" si="1"/>
        <v>-</v>
      </c>
      <c r="CC30" s="442" t="str">
        <f t="shared" si="2"/>
        <v>-</v>
      </c>
      <c r="CD30" s="443" t="str">
        <f t="shared" si="3"/>
        <v>-</v>
      </c>
      <c r="CE30" s="444" t="str">
        <f t="shared" si="4"/>
        <v>-</v>
      </c>
      <c r="CF30" s="445" t="str">
        <f t="shared" si="5"/>
        <v>-</v>
      </c>
      <c r="CG30" s="412"/>
      <c r="CH30" s="412"/>
      <c r="CI30" s="412"/>
      <c r="CJ30" s="412"/>
      <c r="CK30" s="412"/>
    </row>
    <row r="31" spans="1:89" ht="15">
      <c r="A31" s="1066">
        <v>17</v>
      </c>
      <c r="B31" s="1072"/>
      <c r="C31" s="432">
        <f>IFERROR(H31*'Energy &amp; GHG'!$X$17,"-")</f>
        <v>0</v>
      </c>
      <c r="D31" s="433">
        <f>IFERROR(H31*'Energy &amp; GHG'!$Y$17,"-")</f>
        <v>0</v>
      </c>
      <c r="E31" s="434">
        <f>IFERROR(H31*'Energy &amp; GHG'!$Z$17,"-")</f>
        <v>0</v>
      </c>
      <c r="F31" s="435"/>
      <c r="G31" s="435"/>
      <c r="H31" s="436"/>
      <c r="I31" s="432">
        <f>IFERROR(N31*'Energy &amp; GHG'!$X$18,"-")</f>
        <v>0</v>
      </c>
      <c r="J31" s="433">
        <f>IFERROR(N31*'Energy &amp; GHG'!$Y$18,"-")</f>
        <v>0</v>
      </c>
      <c r="K31" s="434">
        <f>IFERROR(N31*'Energy &amp; GHG'!$Z$18,"-")</f>
        <v>0</v>
      </c>
      <c r="L31" s="435"/>
      <c r="M31" s="435"/>
      <c r="N31" s="436"/>
      <c r="O31" s="432">
        <f>IFERROR(T31*'Energy &amp; GHG'!$X$19,"-")</f>
        <v>0</v>
      </c>
      <c r="P31" s="433">
        <f>IFERROR(T31*'Energy &amp; GHG'!$Y$19,"-")</f>
        <v>0</v>
      </c>
      <c r="Q31" s="434">
        <f>IFERROR(T31*'Energy &amp; GHG'!$Z$19,"-")</f>
        <v>0</v>
      </c>
      <c r="R31" s="435"/>
      <c r="S31" s="435"/>
      <c r="T31" s="436"/>
      <c r="U31" s="432">
        <f>IFERROR(Z31*'Energy &amp; GHG'!$X$20,"-")</f>
        <v>0</v>
      </c>
      <c r="V31" s="433">
        <f>IFERROR(Z31*'Energy &amp; GHG'!$Y$20,"-")</f>
        <v>0</v>
      </c>
      <c r="W31" s="434">
        <f>IFERROR(Z31*'Energy &amp; GHG'!$Z$20,"-")</f>
        <v>0</v>
      </c>
      <c r="X31" s="435"/>
      <c r="Y31" s="435"/>
      <c r="Z31" s="436"/>
      <c r="AA31" s="432">
        <f>IFERROR(AF31*'Energy &amp; GHG'!$X$21,"-")</f>
        <v>0</v>
      </c>
      <c r="AB31" s="433">
        <f>IFERROR(AF31*'Energy &amp; GHG'!$Y$21,"-")</f>
        <v>0</v>
      </c>
      <c r="AC31" s="434">
        <f>IFERROR(AF31*'Energy &amp; GHG'!$Z$21,"-")</f>
        <v>0</v>
      </c>
      <c r="AD31" s="435"/>
      <c r="AE31" s="435"/>
      <c r="AF31" s="436"/>
      <c r="AG31" s="432">
        <f>IFERROR(AL31*'Energy &amp; GHG'!$X$22,"-")</f>
        <v>0</v>
      </c>
      <c r="AH31" s="433">
        <f>IFERROR(AL31*'Energy &amp; GHG'!$Y$22,"-")</f>
        <v>0</v>
      </c>
      <c r="AI31" s="434">
        <f>IFERROR(AL31*'Energy &amp; GHG'!$Z$22,"-")</f>
        <v>0</v>
      </c>
      <c r="AJ31" s="435"/>
      <c r="AK31" s="435"/>
      <c r="AL31" s="436"/>
      <c r="AM31" s="432">
        <f>IFERROR(AR31*'Energy &amp; GHG'!$X$23,"-")</f>
        <v>0</v>
      </c>
      <c r="AN31" s="433">
        <f>IFERROR(AR31*'Energy &amp; GHG'!$Y$23,"-")</f>
        <v>0</v>
      </c>
      <c r="AO31" s="434">
        <f>IFERROR(AR31*'Energy &amp; GHG'!$Z$23,"-")</f>
        <v>0</v>
      </c>
      <c r="AP31" s="435"/>
      <c r="AQ31" s="435"/>
      <c r="AR31" s="436"/>
      <c r="AS31" s="432">
        <f>IFERROR(AX31*'Energy &amp; GHG'!$X$24,"-")</f>
        <v>0</v>
      </c>
      <c r="AT31" s="433">
        <f>IFERROR(AX31*'Energy &amp; GHG'!$Y$24,"-")</f>
        <v>0</v>
      </c>
      <c r="AU31" s="434">
        <f>IFERROR(AX31*'Energy &amp; GHG'!$Z$24,"-")</f>
        <v>0</v>
      </c>
      <c r="AV31" s="435"/>
      <c r="AW31" s="435"/>
      <c r="AX31" s="436"/>
      <c r="AY31" s="432" t="str">
        <f>IFERROR(BD31*'Energy &amp; GHG'!$X$25,"-")</f>
        <v>-</v>
      </c>
      <c r="AZ31" s="433" t="str">
        <f>IFERROR(BD31*'Energy &amp; GHG'!$Y$25,"-")</f>
        <v>-</v>
      </c>
      <c r="BA31" s="434" t="str">
        <f>IFERROR(BD31*'Energy &amp; GHG'!$Z$25,"-")</f>
        <v>-</v>
      </c>
      <c r="BB31" s="435"/>
      <c r="BC31" s="435"/>
      <c r="BD31" s="436"/>
      <c r="BE31" s="432" t="str">
        <f>IFERROR(BJ31*'Energy &amp; GHG'!$X$26,"-")</f>
        <v>-</v>
      </c>
      <c r="BF31" s="433" t="str">
        <f>IFERROR(BJ31*'Energy &amp; GHG'!$Y$26,"-")</f>
        <v>-</v>
      </c>
      <c r="BG31" s="434" t="str">
        <f>IFERROR(BJ31*'Energy &amp; GHG'!$Z$26,"-")</f>
        <v>-</v>
      </c>
      <c r="BH31" s="435"/>
      <c r="BI31" s="435"/>
      <c r="BJ31" s="436"/>
      <c r="BK31" s="432" t="str">
        <f>IFERROR(BP31*'Energy &amp; GHG'!$X$27,"-")</f>
        <v>-</v>
      </c>
      <c r="BL31" s="433" t="str">
        <f>IFERROR(BP31*'Energy &amp; GHG'!$Y$27,"-")</f>
        <v>-</v>
      </c>
      <c r="BM31" s="434" t="str">
        <f>IFERROR(BP31*'Energy &amp; GHG'!$Z$27,"-")</f>
        <v>-</v>
      </c>
      <c r="BN31" s="435"/>
      <c r="BO31" s="435"/>
      <c r="BP31" s="436"/>
      <c r="BQ31" s="432" t="str">
        <f>IFERROR(BV31*'Energy &amp; GHG'!$X$28,"-")</f>
        <v>-</v>
      </c>
      <c r="BR31" s="433" t="str">
        <f>IFERROR(BV31*'Energy &amp; GHG'!$Y$28,"-")</f>
        <v>-</v>
      </c>
      <c r="BS31" s="434" t="str">
        <f>IFERROR(BV31*'Energy &amp; GHG'!$Z$28,"-")</f>
        <v>-</v>
      </c>
      <c r="BT31" s="435"/>
      <c r="BU31" s="435"/>
      <c r="BV31" s="436"/>
      <c r="BW31" s="438" t="str">
        <f t="shared" ref="BW31:CA31" si="21">IF(SUM(C31,I31,O31,U31,AA31,AG31,AM31,AS31,AY31,BE31,BK31,BQ31)=0,"-",SUM(C31,I31,O31,U31,AA31,AG31,AM31,AS31,AY31,BE31,BK31,BQ31))</f>
        <v>-</v>
      </c>
      <c r="BX31" s="433" t="str">
        <f t="shared" si="21"/>
        <v>-</v>
      </c>
      <c r="BY31" s="434" t="str">
        <f t="shared" si="21"/>
        <v>-</v>
      </c>
      <c r="BZ31" s="439" t="str">
        <f t="shared" si="21"/>
        <v>-</v>
      </c>
      <c r="CA31" s="440" t="str">
        <f t="shared" si="21"/>
        <v>-</v>
      </c>
      <c r="CB31" s="441" t="str">
        <f t="shared" si="1"/>
        <v>-</v>
      </c>
      <c r="CC31" s="442" t="str">
        <f t="shared" si="2"/>
        <v>-</v>
      </c>
      <c r="CD31" s="443" t="str">
        <f t="shared" si="3"/>
        <v>-</v>
      </c>
      <c r="CE31" s="444" t="str">
        <f t="shared" si="4"/>
        <v>-</v>
      </c>
      <c r="CF31" s="445" t="str">
        <f t="shared" si="5"/>
        <v>-</v>
      </c>
      <c r="CG31" s="412"/>
      <c r="CH31" s="412"/>
      <c r="CI31" s="412"/>
      <c r="CJ31" s="412"/>
      <c r="CK31" s="412"/>
    </row>
    <row r="32" spans="1:89" ht="15">
      <c r="A32" s="1070">
        <v>18</v>
      </c>
      <c r="B32" s="1072"/>
      <c r="C32" s="432">
        <f>IFERROR(H32*'Energy &amp; GHG'!$X$17,"-")</f>
        <v>0</v>
      </c>
      <c r="D32" s="433">
        <f>IFERROR(H32*'Energy &amp; GHG'!$Y$17,"-")</f>
        <v>0</v>
      </c>
      <c r="E32" s="434">
        <f>IFERROR(H32*'Energy &amp; GHG'!$Z$17,"-")</f>
        <v>0</v>
      </c>
      <c r="F32" s="435"/>
      <c r="G32" s="435"/>
      <c r="H32" s="436"/>
      <c r="I32" s="432">
        <f>IFERROR(N32*'Energy &amp; GHG'!$X$18,"-")</f>
        <v>0</v>
      </c>
      <c r="J32" s="433">
        <f>IFERROR(N32*'Energy &amp; GHG'!$Y$18,"-")</f>
        <v>0</v>
      </c>
      <c r="K32" s="434">
        <f>IFERROR(N32*'Energy &amp; GHG'!$Z$18,"-")</f>
        <v>0</v>
      </c>
      <c r="L32" s="435"/>
      <c r="M32" s="435"/>
      <c r="N32" s="436"/>
      <c r="O32" s="432">
        <f>IFERROR(T32*'Energy &amp; GHG'!$X$19,"-")</f>
        <v>0</v>
      </c>
      <c r="P32" s="433">
        <f>IFERROR(T32*'Energy &amp; GHG'!$Y$19,"-")</f>
        <v>0</v>
      </c>
      <c r="Q32" s="434">
        <f>IFERROR(T32*'Energy &amp; GHG'!$Z$19,"-")</f>
        <v>0</v>
      </c>
      <c r="R32" s="435"/>
      <c r="S32" s="435"/>
      <c r="T32" s="436"/>
      <c r="U32" s="432">
        <f>IFERROR(Z32*'Energy &amp; GHG'!$X$20,"-")</f>
        <v>0</v>
      </c>
      <c r="V32" s="433">
        <f>IFERROR(Z32*'Energy &amp; GHG'!$Y$20,"-")</f>
        <v>0</v>
      </c>
      <c r="W32" s="434">
        <f>IFERROR(Z32*'Energy &amp; GHG'!$Z$20,"-")</f>
        <v>0</v>
      </c>
      <c r="X32" s="435"/>
      <c r="Y32" s="435"/>
      <c r="Z32" s="436"/>
      <c r="AA32" s="432">
        <f>IFERROR(AF32*'Energy &amp; GHG'!$X$21,"-")</f>
        <v>0</v>
      </c>
      <c r="AB32" s="433">
        <f>IFERROR(AF32*'Energy &amp; GHG'!$Y$21,"-")</f>
        <v>0</v>
      </c>
      <c r="AC32" s="434">
        <f>IFERROR(AF32*'Energy &amp; GHG'!$Z$21,"-")</f>
        <v>0</v>
      </c>
      <c r="AD32" s="435"/>
      <c r="AE32" s="435"/>
      <c r="AF32" s="436"/>
      <c r="AG32" s="432">
        <f>IFERROR(AL32*'Energy &amp; GHG'!$X$22,"-")</f>
        <v>0</v>
      </c>
      <c r="AH32" s="433">
        <f>IFERROR(AL32*'Energy &amp; GHG'!$Y$22,"-")</f>
        <v>0</v>
      </c>
      <c r="AI32" s="434">
        <f>IFERROR(AL32*'Energy &amp; GHG'!$Z$22,"-")</f>
        <v>0</v>
      </c>
      <c r="AJ32" s="435"/>
      <c r="AK32" s="435"/>
      <c r="AL32" s="436"/>
      <c r="AM32" s="432">
        <f>IFERROR(AR32*'Energy &amp; GHG'!$X$23,"-")</f>
        <v>0</v>
      </c>
      <c r="AN32" s="433">
        <f>IFERROR(AR32*'Energy &amp; GHG'!$Y$23,"-")</f>
        <v>0</v>
      </c>
      <c r="AO32" s="434">
        <f>IFERROR(AR32*'Energy &amp; GHG'!$Z$23,"-")</f>
        <v>0</v>
      </c>
      <c r="AP32" s="435"/>
      <c r="AQ32" s="435"/>
      <c r="AR32" s="436"/>
      <c r="AS32" s="432">
        <f>IFERROR(AX32*'Energy &amp; GHG'!$X$24,"-")</f>
        <v>0</v>
      </c>
      <c r="AT32" s="433">
        <f>IFERROR(AX32*'Energy &amp; GHG'!$Y$24,"-")</f>
        <v>0</v>
      </c>
      <c r="AU32" s="434">
        <f>IFERROR(AX32*'Energy &amp; GHG'!$Z$24,"-")</f>
        <v>0</v>
      </c>
      <c r="AV32" s="435"/>
      <c r="AW32" s="435"/>
      <c r="AX32" s="436"/>
      <c r="AY32" s="432" t="str">
        <f>IFERROR(BD32*'Energy &amp; GHG'!$X$25,"-")</f>
        <v>-</v>
      </c>
      <c r="AZ32" s="433" t="str">
        <f>IFERROR(BD32*'Energy &amp; GHG'!$Y$25,"-")</f>
        <v>-</v>
      </c>
      <c r="BA32" s="434" t="str">
        <f>IFERROR(BD32*'Energy &amp; GHG'!$Z$25,"-")</f>
        <v>-</v>
      </c>
      <c r="BB32" s="435"/>
      <c r="BC32" s="435"/>
      <c r="BD32" s="436"/>
      <c r="BE32" s="432" t="str">
        <f>IFERROR(BJ32*'Energy &amp; GHG'!$X$26,"-")</f>
        <v>-</v>
      </c>
      <c r="BF32" s="433" t="str">
        <f>IFERROR(BJ32*'Energy &amp; GHG'!$Y$26,"-")</f>
        <v>-</v>
      </c>
      <c r="BG32" s="434" t="str">
        <f>IFERROR(BJ32*'Energy &amp; GHG'!$Z$26,"-")</f>
        <v>-</v>
      </c>
      <c r="BH32" s="435"/>
      <c r="BI32" s="435"/>
      <c r="BJ32" s="436"/>
      <c r="BK32" s="432" t="str">
        <f>IFERROR(BP32*'Energy &amp; GHG'!$X$27,"-")</f>
        <v>-</v>
      </c>
      <c r="BL32" s="433" t="str">
        <f>IFERROR(BP32*'Energy &amp; GHG'!$Y$27,"-")</f>
        <v>-</v>
      </c>
      <c r="BM32" s="434" t="str">
        <f>IFERROR(BP32*'Energy &amp; GHG'!$Z$27,"-")</f>
        <v>-</v>
      </c>
      <c r="BN32" s="435"/>
      <c r="BO32" s="435"/>
      <c r="BP32" s="436"/>
      <c r="BQ32" s="432" t="str">
        <f>IFERROR(BV32*'Energy &amp; GHG'!$X$28,"-")</f>
        <v>-</v>
      </c>
      <c r="BR32" s="433" t="str">
        <f>IFERROR(BV32*'Energy &amp; GHG'!$Y$28,"-")</f>
        <v>-</v>
      </c>
      <c r="BS32" s="434" t="str">
        <f>IFERROR(BV32*'Energy &amp; GHG'!$Z$28,"-")</f>
        <v>-</v>
      </c>
      <c r="BT32" s="435"/>
      <c r="BU32" s="435"/>
      <c r="BV32" s="436"/>
      <c r="BW32" s="438" t="str">
        <f t="shared" ref="BW32:CA32" si="22">IF(SUM(C32,I32,O32,U32,AA32,AG32,AM32,AS32,AY32,BE32,BK32,BQ32)=0,"-",SUM(C32,I32,O32,U32,AA32,AG32,AM32,AS32,AY32,BE32,BK32,BQ32))</f>
        <v>-</v>
      </c>
      <c r="BX32" s="433" t="str">
        <f t="shared" si="22"/>
        <v>-</v>
      </c>
      <c r="BY32" s="434" t="str">
        <f t="shared" si="22"/>
        <v>-</v>
      </c>
      <c r="BZ32" s="439" t="str">
        <f t="shared" si="22"/>
        <v>-</v>
      </c>
      <c r="CA32" s="440" t="str">
        <f t="shared" si="22"/>
        <v>-</v>
      </c>
      <c r="CB32" s="441" t="str">
        <f t="shared" si="1"/>
        <v>-</v>
      </c>
      <c r="CC32" s="442" t="str">
        <f t="shared" si="2"/>
        <v>-</v>
      </c>
      <c r="CD32" s="443" t="str">
        <f t="shared" si="3"/>
        <v>-</v>
      </c>
      <c r="CE32" s="444" t="str">
        <f t="shared" si="4"/>
        <v>-</v>
      </c>
      <c r="CF32" s="445" t="str">
        <f t="shared" si="5"/>
        <v>-</v>
      </c>
      <c r="CG32" s="412"/>
      <c r="CH32" s="412"/>
      <c r="CI32" s="412"/>
      <c r="CJ32" s="412"/>
      <c r="CK32" s="412"/>
    </row>
    <row r="33" spans="1:89" ht="15">
      <c r="A33" s="1066">
        <v>19</v>
      </c>
      <c r="B33" s="1072"/>
      <c r="C33" s="432">
        <f>IFERROR(H33*'Energy &amp; GHG'!$X$17,"-")</f>
        <v>0</v>
      </c>
      <c r="D33" s="433">
        <f>IFERROR(H33*'Energy &amp; GHG'!$Y$17,"-")</f>
        <v>0</v>
      </c>
      <c r="E33" s="434">
        <f>IFERROR(H33*'Energy &amp; GHG'!$Z$17,"-")</f>
        <v>0</v>
      </c>
      <c r="F33" s="435"/>
      <c r="G33" s="435"/>
      <c r="H33" s="436"/>
      <c r="I33" s="432">
        <f>IFERROR(N33*'Energy &amp; GHG'!$X$18,"-")</f>
        <v>0</v>
      </c>
      <c r="J33" s="433">
        <f>IFERROR(N33*'Energy &amp; GHG'!$Y$18,"-")</f>
        <v>0</v>
      </c>
      <c r="K33" s="434">
        <f>IFERROR(N33*'Energy &amp; GHG'!$Z$18,"-")</f>
        <v>0</v>
      </c>
      <c r="L33" s="435"/>
      <c r="M33" s="435"/>
      <c r="N33" s="436"/>
      <c r="O33" s="432">
        <f>IFERROR(T33*'Energy &amp; GHG'!$X$19,"-")</f>
        <v>0</v>
      </c>
      <c r="P33" s="433">
        <f>IFERROR(T33*'Energy &amp; GHG'!$Y$19,"-")</f>
        <v>0</v>
      </c>
      <c r="Q33" s="434">
        <f>IFERROR(T33*'Energy &amp; GHG'!$Z$19,"-")</f>
        <v>0</v>
      </c>
      <c r="R33" s="435"/>
      <c r="S33" s="435"/>
      <c r="T33" s="436"/>
      <c r="U33" s="432">
        <f>IFERROR(Z33*'Energy &amp; GHG'!$X$20,"-")</f>
        <v>0</v>
      </c>
      <c r="V33" s="433">
        <f>IFERROR(Z33*'Energy &amp; GHG'!$Y$20,"-")</f>
        <v>0</v>
      </c>
      <c r="W33" s="434">
        <f>IFERROR(Z33*'Energy &amp; GHG'!$Z$20,"-")</f>
        <v>0</v>
      </c>
      <c r="X33" s="435"/>
      <c r="Y33" s="435"/>
      <c r="Z33" s="436"/>
      <c r="AA33" s="432">
        <f>IFERROR(AF33*'Energy &amp; GHG'!$X$21,"-")</f>
        <v>0</v>
      </c>
      <c r="AB33" s="433">
        <f>IFERROR(AF33*'Energy &amp; GHG'!$Y$21,"-")</f>
        <v>0</v>
      </c>
      <c r="AC33" s="434">
        <f>IFERROR(AF33*'Energy &amp; GHG'!$Z$21,"-")</f>
        <v>0</v>
      </c>
      <c r="AD33" s="435"/>
      <c r="AE33" s="435"/>
      <c r="AF33" s="436"/>
      <c r="AG33" s="432">
        <f>IFERROR(AL33*'Energy &amp; GHG'!$X$22,"-")</f>
        <v>0</v>
      </c>
      <c r="AH33" s="433">
        <f>IFERROR(AL33*'Energy &amp; GHG'!$Y$22,"-")</f>
        <v>0</v>
      </c>
      <c r="AI33" s="434">
        <f>IFERROR(AL33*'Energy &amp; GHG'!$Z$22,"-")</f>
        <v>0</v>
      </c>
      <c r="AJ33" s="435"/>
      <c r="AK33" s="435"/>
      <c r="AL33" s="436"/>
      <c r="AM33" s="432">
        <f>IFERROR(AR33*'Energy &amp; GHG'!$X$23,"-")</f>
        <v>0</v>
      </c>
      <c r="AN33" s="433">
        <f>IFERROR(AR33*'Energy &amp; GHG'!$Y$23,"-")</f>
        <v>0</v>
      </c>
      <c r="AO33" s="434">
        <f>IFERROR(AR33*'Energy &amp; GHG'!$Z$23,"-")</f>
        <v>0</v>
      </c>
      <c r="AP33" s="435"/>
      <c r="AQ33" s="435"/>
      <c r="AR33" s="436"/>
      <c r="AS33" s="432">
        <f>IFERROR(AX33*'Energy &amp; GHG'!$X$24,"-")</f>
        <v>0</v>
      </c>
      <c r="AT33" s="433">
        <f>IFERROR(AX33*'Energy &amp; GHG'!$Y$24,"-")</f>
        <v>0</v>
      </c>
      <c r="AU33" s="434">
        <f>IFERROR(AX33*'Energy &amp; GHG'!$Z$24,"-")</f>
        <v>0</v>
      </c>
      <c r="AV33" s="435"/>
      <c r="AW33" s="435"/>
      <c r="AX33" s="436"/>
      <c r="AY33" s="432" t="str">
        <f>IFERROR(BD33*'Energy &amp; GHG'!$X$25,"-")</f>
        <v>-</v>
      </c>
      <c r="AZ33" s="433" t="str">
        <f>IFERROR(BD33*'Energy &amp; GHG'!$Y$25,"-")</f>
        <v>-</v>
      </c>
      <c r="BA33" s="434" t="str">
        <f>IFERROR(BD33*'Energy &amp; GHG'!$Z$25,"-")</f>
        <v>-</v>
      </c>
      <c r="BB33" s="435"/>
      <c r="BC33" s="435"/>
      <c r="BD33" s="436"/>
      <c r="BE33" s="432" t="str">
        <f>IFERROR(BJ33*'Energy &amp; GHG'!$X$26,"-")</f>
        <v>-</v>
      </c>
      <c r="BF33" s="433" t="str">
        <f>IFERROR(BJ33*'Energy &amp; GHG'!$Y$26,"-")</f>
        <v>-</v>
      </c>
      <c r="BG33" s="434" t="str">
        <f>IFERROR(BJ33*'Energy &amp; GHG'!$Z$26,"-")</f>
        <v>-</v>
      </c>
      <c r="BH33" s="435"/>
      <c r="BI33" s="435"/>
      <c r="BJ33" s="436"/>
      <c r="BK33" s="432" t="str">
        <f>IFERROR(BP33*'Energy &amp; GHG'!$X$27,"-")</f>
        <v>-</v>
      </c>
      <c r="BL33" s="433" t="str">
        <f>IFERROR(BP33*'Energy &amp; GHG'!$Y$27,"-")</f>
        <v>-</v>
      </c>
      <c r="BM33" s="434" t="str">
        <f>IFERROR(BP33*'Energy &amp; GHG'!$Z$27,"-")</f>
        <v>-</v>
      </c>
      <c r="BN33" s="435"/>
      <c r="BO33" s="435"/>
      <c r="BP33" s="436"/>
      <c r="BQ33" s="432" t="str">
        <f>IFERROR(BV33*'Energy &amp; GHG'!$X$28,"-")</f>
        <v>-</v>
      </c>
      <c r="BR33" s="433" t="str">
        <f>IFERROR(BV33*'Energy &amp; GHG'!$Y$28,"-")</f>
        <v>-</v>
      </c>
      <c r="BS33" s="434" t="str">
        <f>IFERROR(BV33*'Energy &amp; GHG'!$Z$28,"-")</f>
        <v>-</v>
      </c>
      <c r="BT33" s="435"/>
      <c r="BU33" s="435"/>
      <c r="BV33" s="436"/>
      <c r="BW33" s="438" t="str">
        <f t="shared" ref="BW33:CA33" si="23">IF(SUM(C33,I33,O33,U33,AA33,AG33,AM33,AS33,AY33,BE33,BK33,BQ33)=0,"-",SUM(C33,I33,O33,U33,AA33,AG33,AM33,AS33,AY33,BE33,BK33,BQ33))</f>
        <v>-</v>
      </c>
      <c r="BX33" s="433" t="str">
        <f t="shared" si="23"/>
        <v>-</v>
      </c>
      <c r="BY33" s="434" t="str">
        <f t="shared" si="23"/>
        <v>-</v>
      </c>
      <c r="BZ33" s="439" t="str">
        <f t="shared" si="23"/>
        <v>-</v>
      </c>
      <c r="CA33" s="440" t="str">
        <f t="shared" si="23"/>
        <v>-</v>
      </c>
      <c r="CB33" s="441" t="str">
        <f t="shared" si="1"/>
        <v>-</v>
      </c>
      <c r="CC33" s="442" t="str">
        <f t="shared" si="2"/>
        <v>-</v>
      </c>
      <c r="CD33" s="443" t="str">
        <f t="shared" si="3"/>
        <v>-</v>
      </c>
      <c r="CE33" s="444" t="str">
        <f t="shared" si="4"/>
        <v>-</v>
      </c>
      <c r="CF33" s="445" t="str">
        <f t="shared" si="5"/>
        <v>-</v>
      </c>
      <c r="CG33" s="412"/>
      <c r="CH33" s="412"/>
      <c r="CI33" s="412"/>
      <c r="CJ33" s="412"/>
      <c r="CK33" s="412"/>
    </row>
    <row r="34" spans="1:89" ht="15">
      <c r="A34" s="1070">
        <v>20</v>
      </c>
      <c r="B34" s="1072"/>
      <c r="C34" s="432">
        <f>IFERROR(H34*'Energy &amp; GHG'!$X$17,"-")</f>
        <v>0</v>
      </c>
      <c r="D34" s="433">
        <f>IFERROR(H34*'Energy &amp; GHG'!$Y$17,"-")</f>
        <v>0</v>
      </c>
      <c r="E34" s="434">
        <f>IFERROR(H34*'Energy &amp; GHG'!$Z$17,"-")</f>
        <v>0</v>
      </c>
      <c r="F34" s="435"/>
      <c r="G34" s="435"/>
      <c r="H34" s="436"/>
      <c r="I34" s="432">
        <f>IFERROR(N34*'Energy &amp; GHG'!$X$18,"-")</f>
        <v>0</v>
      </c>
      <c r="J34" s="433">
        <f>IFERROR(N34*'Energy &amp; GHG'!$Y$18,"-")</f>
        <v>0</v>
      </c>
      <c r="K34" s="434">
        <f>IFERROR(N34*'Energy &amp; GHG'!$Z$18,"-")</f>
        <v>0</v>
      </c>
      <c r="L34" s="435"/>
      <c r="M34" s="435"/>
      <c r="N34" s="436"/>
      <c r="O34" s="432">
        <f>IFERROR(T34*'Energy &amp; GHG'!$X$19,"-")</f>
        <v>0</v>
      </c>
      <c r="P34" s="433">
        <f>IFERROR(T34*'Energy &amp; GHG'!$Y$19,"-")</f>
        <v>0</v>
      </c>
      <c r="Q34" s="434">
        <f>IFERROR(T34*'Energy &amp; GHG'!$Z$19,"-")</f>
        <v>0</v>
      </c>
      <c r="R34" s="435"/>
      <c r="S34" s="435"/>
      <c r="T34" s="436"/>
      <c r="U34" s="432">
        <f>IFERROR(Z34*'Energy &amp; GHG'!$X$20,"-")</f>
        <v>0</v>
      </c>
      <c r="V34" s="433">
        <f>IFERROR(Z34*'Energy &amp; GHG'!$Y$20,"-")</f>
        <v>0</v>
      </c>
      <c r="W34" s="434">
        <f>IFERROR(Z34*'Energy &amp; GHG'!$Z$20,"-")</f>
        <v>0</v>
      </c>
      <c r="X34" s="435"/>
      <c r="Y34" s="435"/>
      <c r="Z34" s="436"/>
      <c r="AA34" s="432">
        <f>IFERROR(AF34*'Energy &amp; GHG'!$X$21,"-")</f>
        <v>0</v>
      </c>
      <c r="AB34" s="433">
        <f>IFERROR(AF34*'Energy &amp; GHG'!$Y$21,"-")</f>
        <v>0</v>
      </c>
      <c r="AC34" s="434">
        <f>IFERROR(AF34*'Energy &amp; GHG'!$Z$21,"-")</f>
        <v>0</v>
      </c>
      <c r="AD34" s="435"/>
      <c r="AE34" s="435"/>
      <c r="AF34" s="436"/>
      <c r="AG34" s="432">
        <f>IFERROR(AL34*'Energy &amp; GHG'!$X$22,"-")</f>
        <v>0</v>
      </c>
      <c r="AH34" s="433">
        <f>IFERROR(AL34*'Energy &amp; GHG'!$Y$22,"-")</f>
        <v>0</v>
      </c>
      <c r="AI34" s="434">
        <f>IFERROR(AL34*'Energy &amp; GHG'!$Z$22,"-")</f>
        <v>0</v>
      </c>
      <c r="AJ34" s="435"/>
      <c r="AK34" s="435"/>
      <c r="AL34" s="436"/>
      <c r="AM34" s="432">
        <f>IFERROR(AR34*'Energy &amp; GHG'!$X$23,"-")</f>
        <v>0</v>
      </c>
      <c r="AN34" s="433">
        <f>IFERROR(AR34*'Energy &amp; GHG'!$Y$23,"-")</f>
        <v>0</v>
      </c>
      <c r="AO34" s="434">
        <f>IFERROR(AR34*'Energy &amp; GHG'!$Z$23,"-")</f>
        <v>0</v>
      </c>
      <c r="AP34" s="435"/>
      <c r="AQ34" s="435"/>
      <c r="AR34" s="436"/>
      <c r="AS34" s="432">
        <f>IFERROR(AX34*'Energy &amp; GHG'!$X$24,"-")</f>
        <v>0</v>
      </c>
      <c r="AT34" s="433">
        <f>IFERROR(AX34*'Energy &amp; GHG'!$Y$24,"-")</f>
        <v>0</v>
      </c>
      <c r="AU34" s="434">
        <f>IFERROR(AX34*'Energy &amp; GHG'!$Z$24,"-")</f>
        <v>0</v>
      </c>
      <c r="AV34" s="435"/>
      <c r="AW34" s="435"/>
      <c r="AX34" s="436"/>
      <c r="AY34" s="432" t="str">
        <f>IFERROR(BD34*'Energy &amp; GHG'!$X$25,"-")</f>
        <v>-</v>
      </c>
      <c r="AZ34" s="433" t="str">
        <f>IFERROR(BD34*'Energy &amp; GHG'!$Y$25,"-")</f>
        <v>-</v>
      </c>
      <c r="BA34" s="434" t="str">
        <f>IFERROR(BD34*'Energy &amp; GHG'!$Z$25,"-")</f>
        <v>-</v>
      </c>
      <c r="BB34" s="435"/>
      <c r="BC34" s="435"/>
      <c r="BD34" s="436"/>
      <c r="BE34" s="432" t="str">
        <f>IFERROR(BJ34*'Energy &amp; GHG'!$X$26,"-")</f>
        <v>-</v>
      </c>
      <c r="BF34" s="433" t="str">
        <f>IFERROR(BJ34*'Energy &amp; GHG'!$Y$26,"-")</f>
        <v>-</v>
      </c>
      <c r="BG34" s="434" t="str">
        <f>IFERROR(BJ34*'Energy &amp; GHG'!$Z$26,"-")</f>
        <v>-</v>
      </c>
      <c r="BH34" s="435"/>
      <c r="BI34" s="435"/>
      <c r="BJ34" s="436"/>
      <c r="BK34" s="432" t="str">
        <f>IFERROR(BP34*'Energy &amp; GHG'!$X$27,"-")</f>
        <v>-</v>
      </c>
      <c r="BL34" s="433" t="str">
        <f>IFERROR(BP34*'Energy &amp; GHG'!$Y$27,"-")</f>
        <v>-</v>
      </c>
      <c r="BM34" s="434" t="str">
        <f>IFERROR(BP34*'Energy &amp; GHG'!$Z$27,"-")</f>
        <v>-</v>
      </c>
      <c r="BN34" s="435"/>
      <c r="BO34" s="435"/>
      <c r="BP34" s="436"/>
      <c r="BQ34" s="432" t="str">
        <f>IFERROR(BV34*'Energy &amp; GHG'!$X$28,"-")</f>
        <v>-</v>
      </c>
      <c r="BR34" s="433" t="str">
        <f>IFERROR(BV34*'Energy &amp; GHG'!$Y$28,"-")</f>
        <v>-</v>
      </c>
      <c r="BS34" s="434" t="str">
        <f>IFERROR(BV34*'Energy &amp; GHG'!$Z$28,"-")</f>
        <v>-</v>
      </c>
      <c r="BT34" s="435"/>
      <c r="BU34" s="435"/>
      <c r="BV34" s="436"/>
      <c r="BW34" s="438" t="str">
        <f t="shared" ref="BW34:CA34" si="24">IF(SUM(C34,I34,O34,U34,AA34,AG34,AM34,AS34,AY34,BE34,BK34,BQ34)=0,"-",SUM(C34,I34,O34,U34,AA34,AG34,AM34,AS34,AY34,BE34,BK34,BQ34))</f>
        <v>-</v>
      </c>
      <c r="BX34" s="433" t="str">
        <f t="shared" si="24"/>
        <v>-</v>
      </c>
      <c r="BY34" s="434" t="str">
        <f t="shared" si="24"/>
        <v>-</v>
      </c>
      <c r="BZ34" s="439" t="str">
        <f t="shared" si="24"/>
        <v>-</v>
      </c>
      <c r="CA34" s="440" t="str">
        <f t="shared" si="24"/>
        <v>-</v>
      </c>
      <c r="CB34" s="441" t="str">
        <f t="shared" si="1"/>
        <v>-</v>
      </c>
      <c r="CC34" s="442" t="str">
        <f t="shared" si="2"/>
        <v>-</v>
      </c>
      <c r="CD34" s="443" t="str">
        <f t="shared" si="3"/>
        <v>-</v>
      </c>
      <c r="CE34" s="444" t="str">
        <f t="shared" si="4"/>
        <v>-</v>
      </c>
      <c r="CF34" s="445" t="str">
        <f t="shared" si="5"/>
        <v>-</v>
      </c>
      <c r="CG34" s="412"/>
      <c r="CH34" s="412"/>
      <c r="CI34" s="412"/>
      <c r="CJ34" s="412"/>
      <c r="CK34" s="412"/>
    </row>
    <row r="35" spans="1:89" ht="15">
      <c r="A35" s="1066">
        <v>21</v>
      </c>
      <c r="B35" s="1072"/>
      <c r="C35" s="432">
        <f>IFERROR(H35*'Energy &amp; GHG'!$X$17,"-")</f>
        <v>0</v>
      </c>
      <c r="D35" s="433">
        <f>IFERROR(H35*'Energy &amp; GHG'!$Y$17,"-")</f>
        <v>0</v>
      </c>
      <c r="E35" s="434">
        <f>IFERROR(H35*'Energy &amp; GHG'!$Z$17,"-")</f>
        <v>0</v>
      </c>
      <c r="F35" s="435"/>
      <c r="G35" s="435"/>
      <c r="H35" s="436"/>
      <c r="I35" s="432">
        <f>IFERROR(N35*'Energy &amp; GHG'!$X$18,"-")</f>
        <v>0</v>
      </c>
      <c r="J35" s="433">
        <f>IFERROR(N35*'Energy &amp; GHG'!$Y$18,"-")</f>
        <v>0</v>
      </c>
      <c r="K35" s="434">
        <f>IFERROR(N35*'Energy &amp; GHG'!$Z$18,"-")</f>
        <v>0</v>
      </c>
      <c r="L35" s="435"/>
      <c r="M35" s="435"/>
      <c r="N35" s="436"/>
      <c r="O35" s="432">
        <f>IFERROR(T35*'Energy &amp; GHG'!$X$19,"-")</f>
        <v>0</v>
      </c>
      <c r="P35" s="433">
        <f>IFERROR(T35*'Energy &amp; GHG'!$Y$19,"-")</f>
        <v>0</v>
      </c>
      <c r="Q35" s="434">
        <f>IFERROR(T35*'Energy &amp; GHG'!$Z$19,"-")</f>
        <v>0</v>
      </c>
      <c r="R35" s="435"/>
      <c r="S35" s="435"/>
      <c r="T35" s="436"/>
      <c r="U35" s="432">
        <f>IFERROR(Z35*'Energy &amp; GHG'!$X$20,"-")</f>
        <v>0</v>
      </c>
      <c r="V35" s="433">
        <f>IFERROR(Z35*'Energy &amp; GHG'!$Y$20,"-")</f>
        <v>0</v>
      </c>
      <c r="W35" s="434">
        <f>IFERROR(Z35*'Energy &amp; GHG'!$Z$20,"-")</f>
        <v>0</v>
      </c>
      <c r="X35" s="435"/>
      <c r="Y35" s="435"/>
      <c r="Z35" s="436"/>
      <c r="AA35" s="432">
        <f>IFERROR(AF35*'Energy &amp; GHG'!$X$21,"-")</f>
        <v>0</v>
      </c>
      <c r="AB35" s="433">
        <f>IFERROR(AF35*'Energy &amp; GHG'!$Y$21,"-")</f>
        <v>0</v>
      </c>
      <c r="AC35" s="434">
        <f>IFERROR(AF35*'Energy &amp; GHG'!$Z$21,"-")</f>
        <v>0</v>
      </c>
      <c r="AD35" s="435"/>
      <c r="AE35" s="435"/>
      <c r="AF35" s="436"/>
      <c r="AG35" s="432">
        <f>IFERROR(AL35*'Energy &amp; GHG'!$X$22,"-")</f>
        <v>0</v>
      </c>
      <c r="AH35" s="433">
        <f>IFERROR(AL35*'Energy &amp; GHG'!$Y$22,"-")</f>
        <v>0</v>
      </c>
      <c r="AI35" s="434">
        <f>IFERROR(AL35*'Energy &amp; GHG'!$Z$22,"-")</f>
        <v>0</v>
      </c>
      <c r="AJ35" s="435"/>
      <c r="AK35" s="435"/>
      <c r="AL35" s="436"/>
      <c r="AM35" s="432">
        <f>IFERROR(AR35*'Energy &amp; GHG'!$X$23,"-")</f>
        <v>0</v>
      </c>
      <c r="AN35" s="433">
        <f>IFERROR(AR35*'Energy &amp; GHG'!$Y$23,"-")</f>
        <v>0</v>
      </c>
      <c r="AO35" s="434">
        <f>IFERROR(AR35*'Energy &amp; GHG'!$Z$23,"-")</f>
        <v>0</v>
      </c>
      <c r="AP35" s="435"/>
      <c r="AQ35" s="435"/>
      <c r="AR35" s="436"/>
      <c r="AS35" s="432">
        <f>IFERROR(AX35*'Energy &amp; GHG'!$X$24,"-")</f>
        <v>0</v>
      </c>
      <c r="AT35" s="433">
        <f>IFERROR(AX35*'Energy &amp; GHG'!$Y$24,"-")</f>
        <v>0</v>
      </c>
      <c r="AU35" s="434">
        <f>IFERROR(AX35*'Energy &amp; GHG'!$Z$24,"-")</f>
        <v>0</v>
      </c>
      <c r="AV35" s="435"/>
      <c r="AW35" s="435"/>
      <c r="AX35" s="436"/>
      <c r="AY35" s="432" t="str">
        <f>IFERROR(BD35*'Energy &amp; GHG'!$X$25,"-")</f>
        <v>-</v>
      </c>
      <c r="AZ35" s="433" t="str">
        <f>IFERROR(BD35*'Energy &amp; GHG'!$Y$25,"-")</f>
        <v>-</v>
      </c>
      <c r="BA35" s="434" t="str">
        <f>IFERROR(BD35*'Energy &amp; GHG'!$Z$25,"-")</f>
        <v>-</v>
      </c>
      <c r="BB35" s="435"/>
      <c r="BC35" s="435"/>
      <c r="BD35" s="436"/>
      <c r="BE35" s="432" t="str">
        <f>IFERROR(BJ35*'Energy &amp; GHG'!$X$26,"-")</f>
        <v>-</v>
      </c>
      <c r="BF35" s="433" t="str">
        <f>IFERROR(BJ35*'Energy &amp; GHG'!$Y$26,"-")</f>
        <v>-</v>
      </c>
      <c r="BG35" s="434" t="str">
        <f>IFERROR(BJ35*'Energy &amp; GHG'!$Z$26,"-")</f>
        <v>-</v>
      </c>
      <c r="BH35" s="435"/>
      <c r="BI35" s="435"/>
      <c r="BJ35" s="436"/>
      <c r="BK35" s="432" t="str">
        <f>IFERROR(BP35*'Energy &amp; GHG'!$X$27,"-")</f>
        <v>-</v>
      </c>
      <c r="BL35" s="433" t="str">
        <f>IFERROR(BP35*'Energy &amp; GHG'!$Y$27,"-")</f>
        <v>-</v>
      </c>
      <c r="BM35" s="434" t="str">
        <f>IFERROR(BP35*'Energy &amp; GHG'!$Z$27,"-")</f>
        <v>-</v>
      </c>
      <c r="BN35" s="435"/>
      <c r="BO35" s="435"/>
      <c r="BP35" s="436"/>
      <c r="BQ35" s="432" t="str">
        <f>IFERROR(BV35*'Energy &amp; GHG'!$X$28,"-")</f>
        <v>-</v>
      </c>
      <c r="BR35" s="433" t="str">
        <f>IFERROR(BV35*'Energy &amp; GHG'!$Y$28,"-")</f>
        <v>-</v>
      </c>
      <c r="BS35" s="434" t="str">
        <f>IFERROR(BV35*'Energy &amp; GHG'!$Z$28,"-")</f>
        <v>-</v>
      </c>
      <c r="BT35" s="435"/>
      <c r="BU35" s="435"/>
      <c r="BV35" s="436"/>
      <c r="BW35" s="438" t="str">
        <f t="shared" ref="BW35:CA35" si="25">IF(SUM(C35,I35,O35,U35,AA35,AG35,AM35,AS35,AY35,BE35,BK35,BQ35)=0,"-",SUM(C35,I35,O35,U35,AA35,AG35,AM35,AS35,AY35,BE35,BK35,BQ35))</f>
        <v>-</v>
      </c>
      <c r="BX35" s="433" t="str">
        <f t="shared" si="25"/>
        <v>-</v>
      </c>
      <c r="BY35" s="434" t="str">
        <f t="shared" si="25"/>
        <v>-</v>
      </c>
      <c r="BZ35" s="439" t="str">
        <f t="shared" si="25"/>
        <v>-</v>
      </c>
      <c r="CA35" s="440" t="str">
        <f t="shared" si="25"/>
        <v>-</v>
      </c>
      <c r="CB35" s="441" t="str">
        <f t="shared" si="1"/>
        <v>-</v>
      </c>
      <c r="CC35" s="442" t="str">
        <f t="shared" si="2"/>
        <v>-</v>
      </c>
      <c r="CD35" s="443" t="str">
        <f t="shared" si="3"/>
        <v>-</v>
      </c>
      <c r="CE35" s="444" t="str">
        <f t="shared" si="4"/>
        <v>-</v>
      </c>
      <c r="CF35" s="445" t="str">
        <f t="shared" si="5"/>
        <v>-</v>
      </c>
      <c r="CG35" s="412"/>
      <c r="CH35" s="412"/>
      <c r="CI35" s="412"/>
      <c r="CJ35" s="412"/>
      <c r="CK35" s="412"/>
    </row>
    <row r="36" spans="1:89" ht="15">
      <c r="A36" s="1070">
        <v>22</v>
      </c>
      <c r="B36" s="1072"/>
      <c r="C36" s="432">
        <f>IFERROR(H36*'Energy &amp; GHG'!$X$17,"-")</f>
        <v>0</v>
      </c>
      <c r="D36" s="433">
        <f>IFERROR(H36*'Energy &amp; GHG'!$Y$17,"-")</f>
        <v>0</v>
      </c>
      <c r="E36" s="434">
        <f>IFERROR(H36*'Energy &amp; GHG'!$Z$17,"-")</f>
        <v>0</v>
      </c>
      <c r="F36" s="435"/>
      <c r="G36" s="435"/>
      <c r="H36" s="436"/>
      <c r="I36" s="432">
        <f>IFERROR(N36*'Energy &amp; GHG'!$X$18,"-")</f>
        <v>0</v>
      </c>
      <c r="J36" s="433">
        <f>IFERROR(N36*'Energy &amp; GHG'!$Y$18,"-")</f>
        <v>0</v>
      </c>
      <c r="K36" s="434">
        <f>IFERROR(N36*'Energy &amp; GHG'!$Z$18,"-")</f>
        <v>0</v>
      </c>
      <c r="L36" s="435"/>
      <c r="M36" s="435"/>
      <c r="N36" s="436"/>
      <c r="O36" s="432">
        <f>IFERROR(T36*'Energy &amp; GHG'!$X$19,"-")</f>
        <v>0</v>
      </c>
      <c r="P36" s="433">
        <f>IFERROR(T36*'Energy &amp; GHG'!$Y$19,"-")</f>
        <v>0</v>
      </c>
      <c r="Q36" s="434">
        <f>IFERROR(T36*'Energy &amp; GHG'!$Z$19,"-")</f>
        <v>0</v>
      </c>
      <c r="R36" s="435"/>
      <c r="S36" s="435"/>
      <c r="T36" s="436"/>
      <c r="U36" s="432">
        <f>IFERROR(Z36*'Energy &amp; GHG'!$X$20,"-")</f>
        <v>0</v>
      </c>
      <c r="V36" s="433">
        <f>IFERROR(Z36*'Energy &amp; GHG'!$Y$20,"-")</f>
        <v>0</v>
      </c>
      <c r="W36" s="434">
        <f>IFERROR(Z36*'Energy &amp; GHG'!$Z$20,"-")</f>
        <v>0</v>
      </c>
      <c r="X36" s="435"/>
      <c r="Y36" s="435"/>
      <c r="Z36" s="436"/>
      <c r="AA36" s="432">
        <f>IFERROR(AF36*'Energy &amp; GHG'!$X$21,"-")</f>
        <v>0</v>
      </c>
      <c r="AB36" s="433">
        <f>IFERROR(AF36*'Energy &amp; GHG'!$Y$21,"-")</f>
        <v>0</v>
      </c>
      <c r="AC36" s="434">
        <f>IFERROR(AF36*'Energy &amp; GHG'!$Z$21,"-")</f>
        <v>0</v>
      </c>
      <c r="AD36" s="435"/>
      <c r="AE36" s="435"/>
      <c r="AF36" s="436"/>
      <c r="AG36" s="432">
        <f>IFERROR(AL36*'Energy &amp; GHG'!$X$22,"-")</f>
        <v>0</v>
      </c>
      <c r="AH36" s="433">
        <f>IFERROR(AL36*'Energy &amp; GHG'!$Y$22,"-")</f>
        <v>0</v>
      </c>
      <c r="AI36" s="434">
        <f>IFERROR(AL36*'Energy &amp; GHG'!$Z$22,"-")</f>
        <v>0</v>
      </c>
      <c r="AJ36" s="435"/>
      <c r="AK36" s="435"/>
      <c r="AL36" s="436"/>
      <c r="AM36" s="432">
        <f>IFERROR(AR36*'Energy &amp; GHG'!$X$23,"-")</f>
        <v>0</v>
      </c>
      <c r="AN36" s="433">
        <f>IFERROR(AR36*'Energy &amp; GHG'!$Y$23,"-")</f>
        <v>0</v>
      </c>
      <c r="AO36" s="434">
        <f>IFERROR(AR36*'Energy &amp; GHG'!$Z$23,"-")</f>
        <v>0</v>
      </c>
      <c r="AP36" s="435"/>
      <c r="AQ36" s="435"/>
      <c r="AR36" s="436"/>
      <c r="AS36" s="432">
        <f>IFERROR(AX36*'Energy &amp; GHG'!$X$24,"-")</f>
        <v>0</v>
      </c>
      <c r="AT36" s="433">
        <f>IFERROR(AX36*'Energy &amp; GHG'!$Y$24,"-")</f>
        <v>0</v>
      </c>
      <c r="AU36" s="434">
        <f>IFERROR(AX36*'Energy &amp; GHG'!$Z$24,"-")</f>
        <v>0</v>
      </c>
      <c r="AV36" s="435"/>
      <c r="AW36" s="435"/>
      <c r="AX36" s="436"/>
      <c r="AY36" s="432" t="str">
        <f>IFERROR(BD36*'Energy &amp; GHG'!$X$25,"-")</f>
        <v>-</v>
      </c>
      <c r="AZ36" s="433" t="str">
        <f>IFERROR(BD36*'Energy &amp; GHG'!$Y$25,"-")</f>
        <v>-</v>
      </c>
      <c r="BA36" s="434" t="str">
        <f>IFERROR(BD36*'Energy &amp; GHG'!$Z$25,"-")</f>
        <v>-</v>
      </c>
      <c r="BB36" s="435"/>
      <c r="BC36" s="435"/>
      <c r="BD36" s="436"/>
      <c r="BE36" s="432" t="str">
        <f>IFERROR(BJ36*'Energy &amp; GHG'!$X$26,"-")</f>
        <v>-</v>
      </c>
      <c r="BF36" s="433" t="str">
        <f>IFERROR(BJ36*'Energy &amp; GHG'!$Y$26,"-")</f>
        <v>-</v>
      </c>
      <c r="BG36" s="434" t="str">
        <f>IFERROR(BJ36*'Energy &amp; GHG'!$Z$26,"-")</f>
        <v>-</v>
      </c>
      <c r="BH36" s="435"/>
      <c r="BI36" s="435"/>
      <c r="BJ36" s="436"/>
      <c r="BK36" s="432" t="str">
        <f>IFERROR(BP36*'Energy &amp; GHG'!$X$27,"-")</f>
        <v>-</v>
      </c>
      <c r="BL36" s="433" t="str">
        <f>IFERROR(BP36*'Energy &amp; GHG'!$Y$27,"-")</f>
        <v>-</v>
      </c>
      <c r="BM36" s="434" t="str">
        <f>IFERROR(BP36*'Energy &amp; GHG'!$Z$27,"-")</f>
        <v>-</v>
      </c>
      <c r="BN36" s="435"/>
      <c r="BO36" s="435"/>
      <c r="BP36" s="436"/>
      <c r="BQ36" s="432" t="str">
        <f>IFERROR(BV36*'Energy &amp; GHG'!$X$28,"-")</f>
        <v>-</v>
      </c>
      <c r="BR36" s="433" t="str">
        <f>IFERROR(BV36*'Energy &amp; GHG'!$Y$28,"-")</f>
        <v>-</v>
      </c>
      <c r="BS36" s="434" t="str">
        <f>IFERROR(BV36*'Energy &amp; GHG'!$Z$28,"-")</f>
        <v>-</v>
      </c>
      <c r="BT36" s="435"/>
      <c r="BU36" s="435"/>
      <c r="BV36" s="436"/>
      <c r="BW36" s="438" t="str">
        <f t="shared" ref="BW36:CA36" si="26">IF(SUM(C36,I36,O36,U36,AA36,AG36,AM36,AS36,AY36,BE36,BK36,BQ36)=0,"-",SUM(C36,I36,O36,U36,AA36,AG36,AM36,AS36,AY36,BE36,BK36,BQ36))</f>
        <v>-</v>
      </c>
      <c r="BX36" s="433" t="str">
        <f t="shared" si="26"/>
        <v>-</v>
      </c>
      <c r="BY36" s="434" t="str">
        <f t="shared" si="26"/>
        <v>-</v>
      </c>
      <c r="BZ36" s="439" t="str">
        <f t="shared" si="26"/>
        <v>-</v>
      </c>
      <c r="CA36" s="440" t="str">
        <f t="shared" si="26"/>
        <v>-</v>
      </c>
      <c r="CB36" s="441" t="str">
        <f t="shared" si="1"/>
        <v>-</v>
      </c>
      <c r="CC36" s="442" t="str">
        <f t="shared" si="2"/>
        <v>-</v>
      </c>
      <c r="CD36" s="443" t="str">
        <f t="shared" si="3"/>
        <v>-</v>
      </c>
      <c r="CE36" s="444" t="str">
        <f t="shared" si="4"/>
        <v>-</v>
      </c>
      <c r="CF36" s="445" t="str">
        <f t="shared" si="5"/>
        <v>-</v>
      </c>
      <c r="CG36" s="412"/>
      <c r="CH36" s="412"/>
      <c r="CI36" s="412"/>
      <c r="CJ36" s="412"/>
      <c r="CK36" s="412"/>
    </row>
    <row r="37" spans="1:89" ht="15">
      <c r="A37" s="1066">
        <v>23</v>
      </c>
      <c r="B37" s="1072"/>
      <c r="C37" s="432">
        <f>IFERROR(H37*'Energy &amp; GHG'!$X$17,"-")</f>
        <v>0</v>
      </c>
      <c r="D37" s="433">
        <f>IFERROR(H37*'Energy &amp; GHG'!$Y$17,"-")</f>
        <v>0</v>
      </c>
      <c r="E37" s="434">
        <f>IFERROR(H37*'Energy &amp; GHG'!$Z$17,"-")</f>
        <v>0</v>
      </c>
      <c r="F37" s="435"/>
      <c r="G37" s="435"/>
      <c r="H37" s="436"/>
      <c r="I37" s="432">
        <f>IFERROR(N37*'Energy &amp; GHG'!$X$18,"-")</f>
        <v>0</v>
      </c>
      <c r="J37" s="433">
        <f>IFERROR(N37*'Energy &amp; GHG'!$Y$18,"-")</f>
        <v>0</v>
      </c>
      <c r="K37" s="434">
        <f>IFERROR(N37*'Energy &amp; GHG'!$Z$18,"-")</f>
        <v>0</v>
      </c>
      <c r="L37" s="435"/>
      <c r="M37" s="435"/>
      <c r="N37" s="436"/>
      <c r="O37" s="432">
        <f>IFERROR(T37*'Energy &amp; GHG'!$X$19,"-")</f>
        <v>0</v>
      </c>
      <c r="P37" s="433">
        <f>IFERROR(T37*'Energy &amp; GHG'!$Y$19,"-")</f>
        <v>0</v>
      </c>
      <c r="Q37" s="434">
        <f>IFERROR(T37*'Energy &amp; GHG'!$Z$19,"-")</f>
        <v>0</v>
      </c>
      <c r="R37" s="435"/>
      <c r="S37" s="435"/>
      <c r="T37" s="436"/>
      <c r="U37" s="432">
        <f>IFERROR(Z37*'Energy &amp; GHG'!$X$20,"-")</f>
        <v>0</v>
      </c>
      <c r="V37" s="433">
        <f>IFERROR(Z37*'Energy &amp; GHG'!$Y$20,"-")</f>
        <v>0</v>
      </c>
      <c r="W37" s="434">
        <f>IFERROR(Z37*'Energy &amp; GHG'!$Z$20,"-")</f>
        <v>0</v>
      </c>
      <c r="X37" s="435"/>
      <c r="Y37" s="435"/>
      <c r="Z37" s="436"/>
      <c r="AA37" s="432">
        <f>IFERROR(AF37*'Energy &amp; GHG'!$X$21,"-")</f>
        <v>0</v>
      </c>
      <c r="AB37" s="433">
        <f>IFERROR(AF37*'Energy &amp; GHG'!$Y$21,"-")</f>
        <v>0</v>
      </c>
      <c r="AC37" s="434">
        <f>IFERROR(AF37*'Energy &amp; GHG'!$Z$21,"-")</f>
        <v>0</v>
      </c>
      <c r="AD37" s="435"/>
      <c r="AE37" s="435"/>
      <c r="AF37" s="436"/>
      <c r="AG37" s="432">
        <f>IFERROR(AL37*'Energy &amp; GHG'!$X$22,"-")</f>
        <v>0</v>
      </c>
      <c r="AH37" s="433">
        <f>IFERROR(AL37*'Energy &amp; GHG'!$Y$22,"-")</f>
        <v>0</v>
      </c>
      <c r="AI37" s="434">
        <f>IFERROR(AL37*'Energy &amp; GHG'!$Z$22,"-")</f>
        <v>0</v>
      </c>
      <c r="AJ37" s="435"/>
      <c r="AK37" s="435"/>
      <c r="AL37" s="436"/>
      <c r="AM37" s="432">
        <f>IFERROR(AR37*'Energy &amp; GHG'!$X$23,"-")</f>
        <v>0</v>
      </c>
      <c r="AN37" s="433">
        <f>IFERROR(AR37*'Energy &amp; GHG'!$Y$23,"-")</f>
        <v>0</v>
      </c>
      <c r="AO37" s="434">
        <f>IFERROR(AR37*'Energy &amp; GHG'!$Z$23,"-")</f>
        <v>0</v>
      </c>
      <c r="AP37" s="435"/>
      <c r="AQ37" s="435"/>
      <c r="AR37" s="436"/>
      <c r="AS37" s="432">
        <f>IFERROR(AX37*'Energy &amp; GHG'!$X$24,"-")</f>
        <v>0</v>
      </c>
      <c r="AT37" s="433">
        <f>IFERROR(AX37*'Energy &amp; GHG'!$Y$24,"-")</f>
        <v>0</v>
      </c>
      <c r="AU37" s="434">
        <f>IFERROR(AX37*'Energy &amp; GHG'!$Z$24,"-")</f>
        <v>0</v>
      </c>
      <c r="AV37" s="435"/>
      <c r="AW37" s="435"/>
      <c r="AX37" s="436"/>
      <c r="AY37" s="432" t="str">
        <f>IFERROR(BD37*'Energy &amp; GHG'!$X$25,"-")</f>
        <v>-</v>
      </c>
      <c r="AZ37" s="433" t="str">
        <f>IFERROR(BD37*'Energy &amp; GHG'!$Y$25,"-")</f>
        <v>-</v>
      </c>
      <c r="BA37" s="434" t="str">
        <f>IFERROR(BD37*'Energy &amp; GHG'!$Z$25,"-")</f>
        <v>-</v>
      </c>
      <c r="BB37" s="435"/>
      <c r="BC37" s="435"/>
      <c r="BD37" s="436"/>
      <c r="BE37" s="432" t="str">
        <f>IFERROR(BJ37*'Energy &amp; GHG'!$X$26,"-")</f>
        <v>-</v>
      </c>
      <c r="BF37" s="433" t="str">
        <f>IFERROR(BJ37*'Energy &amp; GHG'!$Y$26,"-")</f>
        <v>-</v>
      </c>
      <c r="BG37" s="434" t="str">
        <f>IFERROR(BJ37*'Energy &amp; GHG'!$Z$26,"-")</f>
        <v>-</v>
      </c>
      <c r="BH37" s="435"/>
      <c r="BI37" s="435"/>
      <c r="BJ37" s="436"/>
      <c r="BK37" s="432" t="str">
        <f>IFERROR(BP37*'Energy &amp; GHG'!$X$27,"-")</f>
        <v>-</v>
      </c>
      <c r="BL37" s="433" t="str">
        <f>IFERROR(BP37*'Energy &amp; GHG'!$Y$27,"-")</f>
        <v>-</v>
      </c>
      <c r="BM37" s="434" t="str">
        <f>IFERROR(BP37*'Energy &amp; GHG'!$Z$27,"-")</f>
        <v>-</v>
      </c>
      <c r="BN37" s="435"/>
      <c r="BO37" s="435"/>
      <c r="BP37" s="436"/>
      <c r="BQ37" s="432" t="str">
        <f>IFERROR(BV37*'Energy &amp; GHG'!$X$28,"-")</f>
        <v>-</v>
      </c>
      <c r="BR37" s="433" t="str">
        <f>IFERROR(BV37*'Energy &amp; GHG'!$Y$28,"-")</f>
        <v>-</v>
      </c>
      <c r="BS37" s="434" t="str">
        <f>IFERROR(BV37*'Energy &amp; GHG'!$Z$28,"-")</f>
        <v>-</v>
      </c>
      <c r="BT37" s="435"/>
      <c r="BU37" s="435"/>
      <c r="BV37" s="436"/>
      <c r="BW37" s="438" t="str">
        <f t="shared" ref="BW37:CA37" si="27">IF(SUM(C37,I37,O37,U37,AA37,AG37,AM37,AS37,AY37,BE37,BK37,BQ37)=0,"-",SUM(C37,I37,O37,U37,AA37,AG37,AM37,AS37,AY37,BE37,BK37,BQ37))</f>
        <v>-</v>
      </c>
      <c r="BX37" s="433" t="str">
        <f t="shared" si="27"/>
        <v>-</v>
      </c>
      <c r="BY37" s="434" t="str">
        <f t="shared" si="27"/>
        <v>-</v>
      </c>
      <c r="BZ37" s="439" t="str">
        <f t="shared" si="27"/>
        <v>-</v>
      </c>
      <c r="CA37" s="440" t="str">
        <f t="shared" si="27"/>
        <v>-</v>
      </c>
      <c r="CB37" s="441" t="str">
        <f t="shared" si="1"/>
        <v>-</v>
      </c>
      <c r="CC37" s="442" t="str">
        <f t="shared" si="2"/>
        <v>-</v>
      </c>
      <c r="CD37" s="443" t="str">
        <f t="shared" si="3"/>
        <v>-</v>
      </c>
      <c r="CE37" s="444" t="str">
        <f t="shared" si="4"/>
        <v>-</v>
      </c>
      <c r="CF37" s="445" t="str">
        <f t="shared" si="5"/>
        <v>-</v>
      </c>
      <c r="CG37" s="412"/>
      <c r="CH37" s="412"/>
      <c r="CI37" s="412"/>
      <c r="CJ37" s="412"/>
      <c r="CK37" s="412"/>
    </row>
    <row r="38" spans="1:89" ht="15">
      <c r="A38" s="1070">
        <v>24</v>
      </c>
      <c r="B38" s="1072"/>
      <c r="C38" s="432">
        <f>IFERROR(H38*'Energy &amp; GHG'!$X$17,"-")</f>
        <v>0</v>
      </c>
      <c r="D38" s="433">
        <f>IFERROR(H38*'Energy &amp; GHG'!$Y$17,"-")</f>
        <v>0</v>
      </c>
      <c r="E38" s="434">
        <f>IFERROR(H38*'Energy &amp; GHG'!$Z$17,"-")</f>
        <v>0</v>
      </c>
      <c r="F38" s="435"/>
      <c r="G38" s="435"/>
      <c r="H38" s="436"/>
      <c r="I38" s="432">
        <f>IFERROR(N38*'Energy &amp; GHG'!$X$18,"-")</f>
        <v>0</v>
      </c>
      <c r="J38" s="433">
        <f>IFERROR(N38*'Energy &amp; GHG'!$Y$18,"-")</f>
        <v>0</v>
      </c>
      <c r="K38" s="434">
        <f>IFERROR(N38*'Energy &amp; GHG'!$Z$18,"-")</f>
        <v>0</v>
      </c>
      <c r="L38" s="435"/>
      <c r="M38" s="435"/>
      <c r="N38" s="436"/>
      <c r="O38" s="432">
        <f>IFERROR(T38*'Energy &amp; GHG'!$X$19,"-")</f>
        <v>0</v>
      </c>
      <c r="P38" s="433">
        <f>IFERROR(T38*'Energy &amp; GHG'!$Y$19,"-")</f>
        <v>0</v>
      </c>
      <c r="Q38" s="434">
        <f>IFERROR(T38*'Energy &amp; GHG'!$Z$19,"-")</f>
        <v>0</v>
      </c>
      <c r="R38" s="435"/>
      <c r="S38" s="435"/>
      <c r="T38" s="436"/>
      <c r="U38" s="432">
        <f>IFERROR(Z38*'Energy &amp; GHG'!$X$20,"-")</f>
        <v>0</v>
      </c>
      <c r="V38" s="433">
        <f>IFERROR(Z38*'Energy &amp; GHG'!$Y$20,"-")</f>
        <v>0</v>
      </c>
      <c r="W38" s="434">
        <f>IFERROR(Z38*'Energy &amp; GHG'!$Z$20,"-")</f>
        <v>0</v>
      </c>
      <c r="X38" s="435"/>
      <c r="Y38" s="435"/>
      <c r="Z38" s="436"/>
      <c r="AA38" s="432">
        <f>IFERROR(AF38*'Energy &amp; GHG'!$X$21,"-")</f>
        <v>0</v>
      </c>
      <c r="AB38" s="433">
        <f>IFERROR(AF38*'Energy &amp; GHG'!$Y$21,"-")</f>
        <v>0</v>
      </c>
      <c r="AC38" s="434">
        <f>IFERROR(AF38*'Energy &amp; GHG'!$Z$21,"-")</f>
        <v>0</v>
      </c>
      <c r="AD38" s="435"/>
      <c r="AE38" s="435"/>
      <c r="AF38" s="436"/>
      <c r="AG38" s="432">
        <f>IFERROR(AL38*'Energy &amp; GHG'!$X$22,"-")</f>
        <v>0</v>
      </c>
      <c r="AH38" s="433">
        <f>IFERROR(AL38*'Energy &amp; GHG'!$Y$22,"-")</f>
        <v>0</v>
      </c>
      <c r="AI38" s="434">
        <f>IFERROR(AL38*'Energy &amp; GHG'!$Z$22,"-")</f>
        <v>0</v>
      </c>
      <c r="AJ38" s="435"/>
      <c r="AK38" s="435"/>
      <c r="AL38" s="436"/>
      <c r="AM38" s="432">
        <f>IFERROR(AR38*'Energy &amp; GHG'!$X$23,"-")</f>
        <v>0</v>
      </c>
      <c r="AN38" s="433">
        <f>IFERROR(AR38*'Energy &amp; GHG'!$Y$23,"-")</f>
        <v>0</v>
      </c>
      <c r="AO38" s="434">
        <f>IFERROR(AR38*'Energy &amp; GHG'!$Z$23,"-")</f>
        <v>0</v>
      </c>
      <c r="AP38" s="435"/>
      <c r="AQ38" s="435"/>
      <c r="AR38" s="436"/>
      <c r="AS38" s="432">
        <f>IFERROR(AX38*'Energy &amp; GHG'!$X$24,"-")</f>
        <v>0</v>
      </c>
      <c r="AT38" s="433">
        <f>IFERROR(AX38*'Energy &amp; GHG'!$Y$24,"-")</f>
        <v>0</v>
      </c>
      <c r="AU38" s="434">
        <f>IFERROR(AX38*'Energy &amp; GHG'!$Z$24,"-")</f>
        <v>0</v>
      </c>
      <c r="AV38" s="435"/>
      <c r="AW38" s="435"/>
      <c r="AX38" s="436"/>
      <c r="AY38" s="432" t="str">
        <f>IFERROR(BD38*'Energy &amp; GHG'!$X$25,"-")</f>
        <v>-</v>
      </c>
      <c r="AZ38" s="433" t="str">
        <f>IFERROR(BD38*'Energy &amp; GHG'!$Y$25,"-")</f>
        <v>-</v>
      </c>
      <c r="BA38" s="434" t="str">
        <f>IFERROR(BD38*'Energy &amp; GHG'!$Z$25,"-")</f>
        <v>-</v>
      </c>
      <c r="BB38" s="435"/>
      <c r="BC38" s="435"/>
      <c r="BD38" s="436"/>
      <c r="BE38" s="432" t="str">
        <f>IFERROR(BJ38*'Energy &amp; GHG'!$X$26,"-")</f>
        <v>-</v>
      </c>
      <c r="BF38" s="433" t="str">
        <f>IFERROR(BJ38*'Energy &amp; GHG'!$Y$26,"-")</f>
        <v>-</v>
      </c>
      <c r="BG38" s="434" t="str">
        <f>IFERROR(BJ38*'Energy &amp; GHG'!$Z$26,"-")</f>
        <v>-</v>
      </c>
      <c r="BH38" s="435"/>
      <c r="BI38" s="435"/>
      <c r="BJ38" s="436"/>
      <c r="BK38" s="432" t="str">
        <f>IFERROR(BP38*'Energy &amp; GHG'!$X$27,"-")</f>
        <v>-</v>
      </c>
      <c r="BL38" s="433" t="str">
        <f>IFERROR(BP38*'Energy &amp; GHG'!$Y$27,"-")</f>
        <v>-</v>
      </c>
      <c r="BM38" s="434" t="str">
        <f>IFERROR(BP38*'Energy &amp; GHG'!$Z$27,"-")</f>
        <v>-</v>
      </c>
      <c r="BN38" s="435"/>
      <c r="BO38" s="435"/>
      <c r="BP38" s="436"/>
      <c r="BQ38" s="432" t="str">
        <f>IFERROR(BV38*'Energy &amp; GHG'!$X$28,"-")</f>
        <v>-</v>
      </c>
      <c r="BR38" s="433" t="str">
        <f>IFERROR(BV38*'Energy &amp; GHG'!$Y$28,"-")</f>
        <v>-</v>
      </c>
      <c r="BS38" s="434" t="str">
        <f>IFERROR(BV38*'Energy &amp; GHG'!$Z$28,"-")</f>
        <v>-</v>
      </c>
      <c r="BT38" s="435"/>
      <c r="BU38" s="435"/>
      <c r="BV38" s="436"/>
      <c r="BW38" s="438" t="str">
        <f t="shared" ref="BW38:CA38" si="28">IF(SUM(C38,I38,O38,U38,AA38,AG38,AM38,AS38,AY38,BE38,BK38,BQ38)=0,"-",SUM(C38,I38,O38,U38,AA38,AG38,AM38,AS38,AY38,BE38,BK38,BQ38))</f>
        <v>-</v>
      </c>
      <c r="BX38" s="433" t="str">
        <f t="shared" si="28"/>
        <v>-</v>
      </c>
      <c r="BY38" s="434" t="str">
        <f t="shared" si="28"/>
        <v>-</v>
      </c>
      <c r="BZ38" s="439" t="str">
        <f t="shared" si="28"/>
        <v>-</v>
      </c>
      <c r="CA38" s="440" t="str">
        <f t="shared" si="28"/>
        <v>-</v>
      </c>
      <c r="CB38" s="441" t="str">
        <f t="shared" si="1"/>
        <v>-</v>
      </c>
      <c r="CC38" s="442" t="str">
        <f t="shared" si="2"/>
        <v>-</v>
      </c>
      <c r="CD38" s="443" t="str">
        <f t="shared" si="3"/>
        <v>-</v>
      </c>
      <c r="CE38" s="444" t="str">
        <f t="shared" si="4"/>
        <v>-</v>
      </c>
      <c r="CF38" s="445" t="str">
        <f t="shared" si="5"/>
        <v>-</v>
      </c>
      <c r="CG38" s="412"/>
      <c r="CH38" s="412"/>
      <c r="CI38" s="412"/>
      <c r="CJ38" s="412"/>
      <c r="CK38" s="412"/>
    </row>
    <row r="39" spans="1:89" ht="15">
      <c r="A39" s="1066">
        <v>25</v>
      </c>
      <c r="B39" s="1072"/>
      <c r="C39" s="432">
        <f>IFERROR(H39*'Energy &amp; GHG'!$X$17,"-")</f>
        <v>0</v>
      </c>
      <c r="D39" s="433">
        <f>IFERROR(H39*'Energy &amp; GHG'!$Y$17,"-")</f>
        <v>0</v>
      </c>
      <c r="E39" s="434">
        <f>IFERROR(H39*'Energy &amp; GHG'!$Z$17,"-")</f>
        <v>0</v>
      </c>
      <c r="F39" s="435"/>
      <c r="G39" s="435"/>
      <c r="H39" s="436"/>
      <c r="I39" s="432">
        <f>IFERROR(N39*'Energy &amp; GHG'!$X$18,"-")</f>
        <v>0</v>
      </c>
      <c r="J39" s="433">
        <f>IFERROR(N39*'Energy &amp; GHG'!$Y$18,"-")</f>
        <v>0</v>
      </c>
      <c r="K39" s="434">
        <f>IFERROR(N39*'Energy &amp; GHG'!$Z$18,"-")</f>
        <v>0</v>
      </c>
      <c r="L39" s="435"/>
      <c r="M39" s="435"/>
      <c r="N39" s="436"/>
      <c r="O39" s="432">
        <f>IFERROR(T39*'Energy &amp; GHG'!$X$19,"-")</f>
        <v>0</v>
      </c>
      <c r="P39" s="433">
        <f>IFERROR(T39*'Energy &amp; GHG'!$Y$19,"-")</f>
        <v>0</v>
      </c>
      <c r="Q39" s="434">
        <f>IFERROR(T39*'Energy &amp; GHG'!$Z$19,"-")</f>
        <v>0</v>
      </c>
      <c r="R39" s="435"/>
      <c r="S39" s="435"/>
      <c r="T39" s="436"/>
      <c r="U39" s="432">
        <f>IFERROR(Z39*'Energy &amp; GHG'!$X$20,"-")</f>
        <v>0</v>
      </c>
      <c r="V39" s="433">
        <f>IFERROR(Z39*'Energy &amp; GHG'!$Y$20,"-")</f>
        <v>0</v>
      </c>
      <c r="W39" s="434">
        <f>IFERROR(Z39*'Energy &amp; GHG'!$Z$20,"-")</f>
        <v>0</v>
      </c>
      <c r="X39" s="435"/>
      <c r="Y39" s="435"/>
      <c r="Z39" s="436"/>
      <c r="AA39" s="432">
        <f>IFERROR(AF39*'Energy &amp; GHG'!$X$21,"-")</f>
        <v>0</v>
      </c>
      <c r="AB39" s="433">
        <f>IFERROR(AF39*'Energy &amp; GHG'!$Y$21,"-")</f>
        <v>0</v>
      </c>
      <c r="AC39" s="434">
        <f>IFERROR(AF39*'Energy &amp; GHG'!$Z$21,"-")</f>
        <v>0</v>
      </c>
      <c r="AD39" s="435"/>
      <c r="AE39" s="435"/>
      <c r="AF39" s="436"/>
      <c r="AG39" s="432">
        <f>IFERROR(AL39*'Energy &amp; GHG'!$X$22,"-")</f>
        <v>0</v>
      </c>
      <c r="AH39" s="433">
        <f>IFERROR(AL39*'Energy &amp; GHG'!$Y$22,"-")</f>
        <v>0</v>
      </c>
      <c r="AI39" s="434">
        <f>IFERROR(AL39*'Energy &amp; GHG'!$Z$22,"-")</f>
        <v>0</v>
      </c>
      <c r="AJ39" s="435"/>
      <c r="AK39" s="435"/>
      <c r="AL39" s="436"/>
      <c r="AM39" s="432">
        <f>IFERROR(AR39*'Energy &amp; GHG'!$X$23,"-")</f>
        <v>0</v>
      </c>
      <c r="AN39" s="433">
        <f>IFERROR(AR39*'Energy &amp; GHG'!$Y$23,"-")</f>
        <v>0</v>
      </c>
      <c r="AO39" s="434">
        <f>IFERROR(AR39*'Energy &amp; GHG'!$Z$23,"-")</f>
        <v>0</v>
      </c>
      <c r="AP39" s="435"/>
      <c r="AQ39" s="435"/>
      <c r="AR39" s="436"/>
      <c r="AS39" s="432">
        <f>IFERROR(AX39*'Energy &amp; GHG'!$X$24,"-")</f>
        <v>0</v>
      </c>
      <c r="AT39" s="433">
        <f>IFERROR(AX39*'Energy &amp; GHG'!$Y$24,"-")</f>
        <v>0</v>
      </c>
      <c r="AU39" s="434">
        <f>IFERROR(AX39*'Energy &amp; GHG'!$Z$24,"-")</f>
        <v>0</v>
      </c>
      <c r="AV39" s="435"/>
      <c r="AW39" s="435"/>
      <c r="AX39" s="436"/>
      <c r="AY39" s="432" t="str">
        <f>IFERROR(BD39*'Energy &amp; GHG'!$X$25,"-")</f>
        <v>-</v>
      </c>
      <c r="AZ39" s="433" t="str">
        <f>IFERROR(BD39*'Energy &amp; GHG'!$Y$25,"-")</f>
        <v>-</v>
      </c>
      <c r="BA39" s="434" t="str">
        <f>IFERROR(BD39*'Energy &amp; GHG'!$Z$25,"-")</f>
        <v>-</v>
      </c>
      <c r="BB39" s="435"/>
      <c r="BC39" s="435"/>
      <c r="BD39" s="436"/>
      <c r="BE39" s="432" t="str">
        <f>IFERROR(BJ39*'Energy &amp; GHG'!$X$26,"-")</f>
        <v>-</v>
      </c>
      <c r="BF39" s="433" t="str">
        <f>IFERROR(BJ39*'Energy &amp; GHG'!$Y$26,"-")</f>
        <v>-</v>
      </c>
      <c r="BG39" s="434" t="str">
        <f>IFERROR(BJ39*'Energy &amp; GHG'!$Z$26,"-")</f>
        <v>-</v>
      </c>
      <c r="BH39" s="435"/>
      <c r="BI39" s="435"/>
      <c r="BJ39" s="436"/>
      <c r="BK39" s="432" t="str">
        <f>IFERROR(BP39*'Energy &amp; GHG'!$X$27,"-")</f>
        <v>-</v>
      </c>
      <c r="BL39" s="433" t="str">
        <f>IFERROR(BP39*'Energy &amp; GHG'!$Y$27,"-")</f>
        <v>-</v>
      </c>
      <c r="BM39" s="434" t="str">
        <f>IFERROR(BP39*'Energy &amp; GHG'!$Z$27,"-")</f>
        <v>-</v>
      </c>
      <c r="BN39" s="435"/>
      <c r="BO39" s="435"/>
      <c r="BP39" s="436"/>
      <c r="BQ39" s="432" t="str">
        <f>IFERROR(BV39*'Energy &amp; GHG'!$X$28,"-")</f>
        <v>-</v>
      </c>
      <c r="BR39" s="433" t="str">
        <f>IFERROR(BV39*'Energy &amp; GHG'!$Y$28,"-")</f>
        <v>-</v>
      </c>
      <c r="BS39" s="434" t="str">
        <f>IFERROR(BV39*'Energy &amp; GHG'!$Z$28,"-")</f>
        <v>-</v>
      </c>
      <c r="BT39" s="435"/>
      <c r="BU39" s="435"/>
      <c r="BV39" s="436"/>
      <c r="BW39" s="438" t="str">
        <f t="shared" ref="BW39:CA39" si="29">IF(SUM(C39,I39,O39,U39,AA39,AG39,AM39,AS39,AY39,BE39,BK39,BQ39)=0,"-",SUM(C39,I39,O39,U39,AA39,AG39,AM39,AS39,AY39,BE39,BK39,BQ39))</f>
        <v>-</v>
      </c>
      <c r="BX39" s="433" t="str">
        <f t="shared" si="29"/>
        <v>-</v>
      </c>
      <c r="BY39" s="434" t="str">
        <f t="shared" si="29"/>
        <v>-</v>
      </c>
      <c r="BZ39" s="439" t="str">
        <f t="shared" si="29"/>
        <v>-</v>
      </c>
      <c r="CA39" s="440" t="str">
        <f t="shared" si="29"/>
        <v>-</v>
      </c>
      <c r="CB39" s="441" t="str">
        <f t="shared" si="1"/>
        <v>-</v>
      </c>
      <c r="CC39" s="442" t="str">
        <f t="shared" si="2"/>
        <v>-</v>
      </c>
      <c r="CD39" s="443" t="str">
        <f t="shared" si="3"/>
        <v>-</v>
      </c>
      <c r="CE39" s="444" t="str">
        <f t="shared" si="4"/>
        <v>-</v>
      </c>
      <c r="CF39" s="445" t="str">
        <f t="shared" si="5"/>
        <v>-</v>
      </c>
      <c r="CG39" s="412"/>
      <c r="CH39" s="412"/>
      <c r="CI39" s="412"/>
      <c r="CJ39" s="412"/>
      <c r="CK39" s="412"/>
    </row>
    <row r="40" spans="1:89" ht="15">
      <c r="A40" s="1070">
        <v>26</v>
      </c>
      <c r="B40" s="1072"/>
      <c r="C40" s="432">
        <f>IFERROR(H40*'Energy &amp; GHG'!$X$17,"-")</f>
        <v>0</v>
      </c>
      <c r="D40" s="433">
        <f>IFERROR(H40*'Energy &amp; GHG'!$Y$17,"-")</f>
        <v>0</v>
      </c>
      <c r="E40" s="434">
        <f>IFERROR(H40*'Energy &amp; GHG'!$Z$17,"-")</f>
        <v>0</v>
      </c>
      <c r="F40" s="435"/>
      <c r="G40" s="435"/>
      <c r="H40" s="436"/>
      <c r="I40" s="432">
        <f>IFERROR(N40*'Energy &amp; GHG'!$X$18,"-")</f>
        <v>0</v>
      </c>
      <c r="J40" s="433">
        <f>IFERROR(N40*'Energy &amp; GHG'!$Y$18,"-")</f>
        <v>0</v>
      </c>
      <c r="K40" s="434">
        <f>IFERROR(N40*'Energy &amp; GHG'!$Z$18,"-")</f>
        <v>0</v>
      </c>
      <c r="L40" s="435"/>
      <c r="M40" s="435"/>
      <c r="N40" s="436"/>
      <c r="O40" s="432">
        <f>IFERROR(T40*'Energy &amp; GHG'!$X$19,"-")</f>
        <v>0</v>
      </c>
      <c r="P40" s="433">
        <f>IFERROR(T40*'Energy &amp; GHG'!$Y$19,"-")</f>
        <v>0</v>
      </c>
      <c r="Q40" s="434">
        <f>IFERROR(T40*'Energy &amp; GHG'!$Z$19,"-")</f>
        <v>0</v>
      </c>
      <c r="R40" s="435"/>
      <c r="S40" s="435"/>
      <c r="T40" s="436"/>
      <c r="U40" s="432">
        <f>IFERROR(Z40*'Energy &amp; GHG'!$X$20,"-")</f>
        <v>0</v>
      </c>
      <c r="V40" s="433">
        <f>IFERROR(Z40*'Energy &amp; GHG'!$Y$20,"-")</f>
        <v>0</v>
      </c>
      <c r="W40" s="434">
        <f>IFERROR(Z40*'Energy &amp; GHG'!$Z$20,"-")</f>
        <v>0</v>
      </c>
      <c r="X40" s="435"/>
      <c r="Y40" s="435"/>
      <c r="Z40" s="436"/>
      <c r="AA40" s="432">
        <f>IFERROR(AF40*'Energy &amp; GHG'!$X$21,"-")</f>
        <v>0</v>
      </c>
      <c r="AB40" s="433">
        <f>IFERROR(AF40*'Energy &amp; GHG'!$Y$21,"-")</f>
        <v>0</v>
      </c>
      <c r="AC40" s="434">
        <f>IFERROR(AF40*'Energy &amp; GHG'!$Z$21,"-")</f>
        <v>0</v>
      </c>
      <c r="AD40" s="435"/>
      <c r="AE40" s="435"/>
      <c r="AF40" s="436"/>
      <c r="AG40" s="432">
        <f>IFERROR(AL40*'Energy &amp; GHG'!$X$22,"-")</f>
        <v>0</v>
      </c>
      <c r="AH40" s="433">
        <f>IFERROR(AL40*'Energy &amp; GHG'!$Y$22,"-")</f>
        <v>0</v>
      </c>
      <c r="AI40" s="434">
        <f>IFERROR(AL40*'Energy &amp; GHG'!$Z$22,"-")</f>
        <v>0</v>
      </c>
      <c r="AJ40" s="435"/>
      <c r="AK40" s="435"/>
      <c r="AL40" s="436"/>
      <c r="AM40" s="432">
        <f>IFERROR(AR40*'Energy &amp; GHG'!$X$23,"-")</f>
        <v>0</v>
      </c>
      <c r="AN40" s="433">
        <f>IFERROR(AR40*'Energy &amp; GHG'!$Y$23,"-")</f>
        <v>0</v>
      </c>
      <c r="AO40" s="434">
        <f>IFERROR(AR40*'Energy &amp; GHG'!$Z$23,"-")</f>
        <v>0</v>
      </c>
      <c r="AP40" s="435"/>
      <c r="AQ40" s="435"/>
      <c r="AR40" s="436"/>
      <c r="AS40" s="432">
        <f>IFERROR(AX40*'Energy &amp; GHG'!$X$24,"-")</f>
        <v>0</v>
      </c>
      <c r="AT40" s="433">
        <f>IFERROR(AX40*'Energy &amp; GHG'!$Y$24,"-")</f>
        <v>0</v>
      </c>
      <c r="AU40" s="434">
        <f>IFERROR(AX40*'Energy &amp; GHG'!$Z$24,"-")</f>
        <v>0</v>
      </c>
      <c r="AV40" s="435"/>
      <c r="AW40" s="435"/>
      <c r="AX40" s="436"/>
      <c r="AY40" s="432" t="str">
        <f>IFERROR(BD40*'Energy &amp; GHG'!$X$25,"-")</f>
        <v>-</v>
      </c>
      <c r="AZ40" s="433" t="str">
        <f>IFERROR(BD40*'Energy &amp; GHG'!$Y$25,"-")</f>
        <v>-</v>
      </c>
      <c r="BA40" s="434" t="str">
        <f>IFERROR(BD40*'Energy &amp; GHG'!$Z$25,"-")</f>
        <v>-</v>
      </c>
      <c r="BB40" s="435"/>
      <c r="BC40" s="435"/>
      <c r="BD40" s="436"/>
      <c r="BE40" s="432" t="str">
        <f>IFERROR(BJ40*'Energy &amp; GHG'!$X$26,"-")</f>
        <v>-</v>
      </c>
      <c r="BF40" s="433" t="str">
        <f>IFERROR(BJ40*'Energy &amp; GHG'!$Y$26,"-")</f>
        <v>-</v>
      </c>
      <c r="BG40" s="434" t="str">
        <f>IFERROR(BJ40*'Energy &amp; GHG'!$Z$26,"-")</f>
        <v>-</v>
      </c>
      <c r="BH40" s="435"/>
      <c r="BI40" s="435"/>
      <c r="BJ40" s="436"/>
      <c r="BK40" s="432" t="str">
        <f>IFERROR(BP40*'Energy &amp; GHG'!$X$27,"-")</f>
        <v>-</v>
      </c>
      <c r="BL40" s="433" t="str">
        <f>IFERROR(BP40*'Energy &amp; GHG'!$Y$27,"-")</f>
        <v>-</v>
      </c>
      <c r="BM40" s="434" t="str">
        <f>IFERROR(BP40*'Energy &amp; GHG'!$Z$27,"-")</f>
        <v>-</v>
      </c>
      <c r="BN40" s="435"/>
      <c r="BO40" s="435"/>
      <c r="BP40" s="436"/>
      <c r="BQ40" s="432" t="str">
        <f>IFERROR(BV40*'Energy &amp; GHG'!$X$28,"-")</f>
        <v>-</v>
      </c>
      <c r="BR40" s="433" t="str">
        <f>IFERROR(BV40*'Energy &amp; GHG'!$Y$28,"-")</f>
        <v>-</v>
      </c>
      <c r="BS40" s="434" t="str">
        <f>IFERROR(BV40*'Energy &amp; GHG'!$Z$28,"-")</f>
        <v>-</v>
      </c>
      <c r="BT40" s="435"/>
      <c r="BU40" s="435"/>
      <c r="BV40" s="436"/>
      <c r="BW40" s="438" t="str">
        <f t="shared" ref="BW40:CA40" si="30">IF(SUM(C40,I40,O40,U40,AA40,AG40,AM40,AS40,AY40,BE40,BK40,BQ40)=0,"-",SUM(C40,I40,O40,U40,AA40,AG40,AM40,AS40,AY40,BE40,BK40,BQ40))</f>
        <v>-</v>
      </c>
      <c r="BX40" s="433" t="str">
        <f t="shared" si="30"/>
        <v>-</v>
      </c>
      <c r="BY40" s="434" t="str">
        <f t="shared" si="30"/>
        <v>-</v>
      </c>
      <c r="BZ40" s="439" t="str">
        <f t="shared" si="30"/>
        <v>-</v>
      </c>
      <c r="CA40" s="440" t="str">
        <f t="shared" si="30"/>
        <v>-</v>
      </c>
      <c r="CB40" s="441" t="str">
        <f t="shared" si="1"/>
        <v>-</v>
      </c>
      <c r="CC40" s="442" t="str">
        <f t="shared" si="2"/>
        <v>-</v>
      </c>
      <c r="CD40" s="443" t="str">
        <f t="shared" si="3"/>
        <v>-</v>
      </c>
      <c r="CE40" s="444" t="str">
        <f t="shared" si="4"/>
        <v>-</v>
      </c>
      <c r="CF40" s="445" t="str">
        <f t="shared" si="5"/>
        <v>-</v>
      </c>
      <c r="CG40" s="412"/>
      <c r="CH40" s="412"/>
      <c r="CI40" s="412"/>
      <c r="CJ40" s="412"/>
      <c r="CK40" s="412"/>
    </row>
    <row r="41" spans="1:89" ht="15">
      <c r="A41" s="1066">
        <v>27</v>
      </c>
      <c r="B41" s="1072"/>
      <c r="C41" s="432">
        <f>IFERROR(H41*'Energy &amp; GHG'!$X$17,"-")</f>
        <v>0</v>
      </c>
      <c r="D41" s="433">
        <f>IFERROR(H41*'Energy &amp; GHG'!$Y$17,"-")</f>
        <v>0</v>
      </c>
      <c r="E41" s="434">
        <f>IFERROR(H41*'Energy &amp; GHG'!$Z$17,"-")</f>
        <v>0</v>
      </c>
      <c r="F41" s="435"/>
      <c r="G41" s="435"/>
      <c r="H41" s="436"/>
      <c r="I41" s="432">
        <f>IFERROR(N41*'Energy &amp; GHG'!$X$18,"-")</f>
        <v>0</v>
      </c>
      <c r="J41" s="433">
        <f>IFERROR(N41*'Energy &amp; GHG'!$Y$18,"-")</f>
        <v>0</v>
      </c>
      <c r="K41" s="434">
        <f>IFERROR(N41*'Energy &amp; GHG'!$Z$18,"-")</f>
        <v>0</v>
      </c>
      <c r="L41" s="435"/>
      <c r="M41" s="435"/>
      <c r="N41" s="436"/>
      <c r="O41" s="432">
        <f>IFERROR(T41*'Energy &amp; GHG'!$X$19,"-")</f>
        <v>0</v>
      </c>
      <c r="P41" s="433">
        <f>IFERROR(T41*'Energy &amp; GHG'!$Y$19,"-")</f>
        <v>0</v>
      </c>
      <c r="Q41" s="434">
        <f>IFERROR(T41*'Energy &amp; GHG'!$Z$19,"-")</f>
        <v>0</v>
      </c>
      <c r="R41" s="435"/>
      <c r="S41" s="435"/>
      <c r="T41" s="436"/>
      <c r="U41" s="432">
        <f>IFERROR(Z41*'Energy &amp; GHG'!$X$20,"-")</f>
        <v>0</v>
      </c>
      <c r="V41" s="433">
        <f>IFERROR(Z41*'Energy &amp; GHG'!$Y$20,"-")</f>
        <v>0</v>
      </c>
      <c r="W41" s="434">
        <f>IFERROR(Z41*'Energy &amp; GHG'!$Z$20,"-")</f>
        <v>0</v>
      </c>
      <c r="X41" s="435"/>
      <c r="Y41" s="435"/>
      <c r="Z41" s="436"/>
      <c r="AA41" s="432">
        <f>IFERROR(AF41*'Energy &amp; GHG'!$X$21,"-")</f>
        <v>0</v>
      </c>
      <c r="AB41" s="433">
        <f>IFERROR(AF41*'Energy &amp; GHG'!$Y$21,"-")</f>
        <v>0</v>
      </c>
      <c r="AC41" s="434">
        <f>IFERROR(AF41*'Energy &amp; GHG'!$Z$21,"-")</f>
        <v>0</v>
      </c>
      <c r="AD41" s="435"/>
      <c r="AE41" s="435"/>
      <c r="AF41" s="436"/>
      <c r="AG41" s="432">
        <f>IFERROR(AL41*'Energy &amp; GHG'!$X$22,"-")</f>
        <v>0</v>
      </c>
      <c r="AH41" s="433">
        <f>IFERROR(AL41*'Energy &amp; GHG'!$Y$22,"-")</f>
        <v>0</v>
      </c>
      <c r="AI41" s="434">
        <f>IFERROR(AL41*'Energy &amp; GHG'!$Z$22,"-")</f>
        <v>0</v>
      </c>
      <c r="AJ41" s="435"/>
      <c r="AK41" s="435"/>
      <c r="AL41" s="436"/>
      <c r="AM41" s="432">
        <f>IFERROR(AR41*'Energy &amp; GHG'!$X$23,"-")</f>
        <v>0</v>
      </c>
      <c r="AN41" s="433">
        <f>IFERROR(AR41*'Energy &amp; GHG'!$Y$23,"-")</f>
        <v>0</v>
      </c>
      <c r="AO41" s="434">
        <f>IFERROR(AR41*'Energy &amp; GHG'!$Z$23,"-")</f>
        <v>0</v>
      </c>
      <c r="AP41" s="435"/>
      <c r="AQ41" s="435"/>
      <c r="AR41" s="436"/>
      <c r="AS41" s="432">
        <f>IFERROR(AX41*'Energy &amp; GHG'!$X$24,"-")</f>
        <v>0</v>
      </c>
      <c r="AT41" s="433">
        <f>IFERROR(AX41*'Energy &amp; GHG'!$Y$24,"-")</f>
        <v>0</v>
      </c>
      <c r="AU41" s="434">
        <f>IFERROR(AX41*'Energy &amp; GHG'!$Z$24,"-")</f>
        <v>0</v>
      </c>
      <c r="AV41" s="435"/>
      <c r="AW41" s="435"/>
      <c r="AX41" s="436"/>
      <c r="AY41" s="432" t="str">
        <f>IFERROR(BD41*'Energy &amp; GHG'!$X$25,"-")</f>
        <v>-</v>
      </c>
      <c r="AZ41" s="433" t="str">
        <f>IFERROR(BD41*'Energy &amp; GHG'!$Y$25,"-")</f>
        <v>-</v>
      </c>
      <c r="BA41" s="434" t="str">
        <f>IFERROR(BD41*'Energy &amp; GHG'!$Z$25,"-")</f>
        <v>-</v>
      </c>
      <c r="BB41" s="435"/>
      <c r="BC41" s="435"/>
      <c r="BD41" s="436"/>
      <c r="BE41" s="432" t="str">
        <f>IFERROR(BJ41*'Energy &amp; GHG'!$X$26,"-")</f>
        <v>-</v>
      </c>
      <c r="BF41" s="433" t="str">
        <f>IFERROR(BJ41*'Energy &amp; GHG'!$Y$26,"-")</f>
        <v>-</v>
      </c>
      <c r="BG41" s="434" t="str">
        <f>IFERROR(BJ41*'Energy &amp; GHG'!$Z$26,"-")</f>
        <v>-</v>
      </c>
      <c r="BH41" s="435"/>
      <c r="BI41" s="435"/>
      <c r="BJ41" s="436"/>
      <c r="BK41" s="432" t="str">
        <f>IFERROR(BP41*'Energy &amp; GHG'!$X$27,"-")</f>
        <v>-</v>
      </c>
      <c r="BL41" s="433" t="str">
        <f>IFERROR(BP41*'Energy &amp; GHG'!$Y$27,"-")</f>
        <v>-</v>
      </c>
      <c r="BM41" s="434" t="str">
        <f>IFERROR(BP41*'Energy &amp; GHG'!$Z$27,"-")</f>
        <v>-</v>
      </c>
      <c r="BN41" s="435"/>
      <c r="BO41" s="435"/>
      <c r="BP41" s="436"/>
      <c r="BQ41" s="432" t="str">
        <f>IFERROR(BV41*'Energy &amp; GHG'!$X$28,"-")</f>
        <v>-</v>
      </c>
      <c r="BR41" s="433" t="str">
        <f>IFERROR(BV41*'Energy &amp; GHG'!$Y$28,"-")</f>
        <v>-</v>
      </c>
      <c r="BS41" s="434" t="str">
        <f>IFERROR(BV41*'Energy &amp; GHG'!$Z$28,"-")</f>
        <v>-</v>
      </c>
      <c r="BT41" s="435"/>
      <c r="BU41" s="435"/>
      <c r="BV41" s="436"/>
      <c r="BW41" s="438" t="str">
        <f t="shared" ref="BW41:CA41" si="31">IF(SUM(C41,I41,O41,U41,AA41,AG41,AM41,AS41,AY41,BE41,BK41,BQ41)=0,"-",SUM(C41,I41,O41,U41,AA41,AG41,AM41,AS41,AY41,BE41,BK41,BQ41))</f>
        <v>-</v>
      </c>
      <c r="BX41" s="433" t="str">
        <f t="shared" si="31"/>
        <v>-</v>
      </c>
      <c r="BY41" s="434" t="str">
        <f t="shared" si="31"/>
        <v>-</v>
      </c>
      <c r="BZ41" s="439" t="str">
        <f t="shared" si="31"/>
        <v>-</v>
      </c>
      <c r="CA41" s="440" t="str">
        <f t="shared" si="31"/>
        <v>-</v>
      </c>
      <c r="CB41" s="441" t="str">
        <f t="shared" si="1"/>
        <v>-</v>
      </c>
      <c r="CC41" s="442" t="str">
        <f t="shared" si="2"/>
        <v>-</v>
      </c>
      <c r="CD41" s="443" t="str">
        <f t="shared" si="3"/>
        <v>-</v>
      </c>
      <c r="CE41" s="444" t="str">
        <f t="shared" si="4"/>
        <v>-</v>
      </c>
      <c r="CF41" s="445" t="str">
        <f t="shared" si="5"/>
        <v>-</v>
      </c>
      <c r="CG41" s="412"/>
      <c r="CH41" s="412"/>
      <c r="CI41" s="412"/>
      <c r="CJ41" s="412"/>
      <c r="CK41" s="412"/>
    </row>
    <row r="42" spans="1:89" ht="15">
      <c r="A42" s="1070">
        <v>28</v>
      </c>
      <c r="B42" s="1072"/>
      <c r="C42" s="432">
        <f>IFERROR(H42*'Energy &amp; GHG'!$X$17,"-")</f>
        <v>0</v>
      </c>
      <c r="D42" s="433">
        <f>IFERROR(H42*'Energy &amp; GHG'!$Y$17,"-")</f>
        <v>0</v>
      </c>
      <c r="E42" s="434">
        <f>IFERROR(H42*'Energy &amp; GHG'!$Z$17,"-")</f>
        <v>0</v>
      </c>
      <c r="F42" s="435"/>
      <c r="G42" s="435"/>
      <c r="H42" s="436"/>
      <c r="I42" s="432">
        <f>IFERROR(N42*'Energy &amp; GHG'!$X$18,"-")</f>
        <v>0</v>
      </c>
      <c r="J42" s="433">
        <f>IFERROR(N42*'Energy &amp; GHG'!$Y$18,"-")</f>
        <v>0</v>
      </c>
      <c r="K42" s="434">
        <f>IFERROR(N42*'Energy &amp; GHG'!$Z$18,"-")</f>
        <v>0</v>
      </c>
      <c r="L42" s="435"/>
      <c r="M42" s="435"/>
      <c r="N42" s="436"/>
      <c r="O42" s="432">
        <f>IFERROR(T42*'Energy &amp; GHG'!$X$19,"-")</f>
        <v>0</v>
      </c>
      <c r="P42" s="433">
        <f>IFERROR(T42*'Energy &amp; GHG'!$Y$19,"-")</f>
        <v>0</v>
      </c>
      <c r="Q42" s="434">
        <f>IFERROR(T42*'Energy &amp; GHG'!$Z$19,"-")</f>
        <v>0</v>
      </c>
      <c r="R42" s="435"/>
      <c r="S42" s="435"/>
      <c r="T42" s="436"/>
      <c r="U42" s="432">
        <f>IFERROR(Z42*'Energy &amp; GHG'!$X$20,"-")</f>
        <v>0</v>
      </c>
      <c r="V42" s="433">
        <f>IFERROR(Z42*'Energy &amp; GHG'!$Y$20,"-")</f>
        <v>0</v>
      </c>
      <c r="W42" s="434">
        <f>IFERROR(Z42*'Energy &amp; GHG'!$Z$20,"-")</f>
        <v>0</v>
      </c>
      <c r="X42" s="435"/>
      <c r="Y42" s="435"/>
      <c r="Z42" s="436"/>
      <c r="AA42" s="432">
        <f>IFERROR(AF42*'Energy &amp; GHG'!$X$21,"-")</f>
        <v>0</v>
      </c>
      <c r="AB42" s="433">
        <f>IFERROR(AF42*'Energy &amp; GHG'!$Y$21,"-")</f>
        <v>0</v>
      </c>
      <c r="AC42" s="434">
        <f>IFERROR(AF42*'Energy &amp; GHG'!$Z$21,"-")</f>
        <v>0</v>
      </c>
      <c r="AD42" s="435"/>
      <c r="AE42" s="435"/>
      <c r="AF42" s="436"/>
      <c r="AG42" s="432">
        <f>IFERROR(AL42*'Energy &amp; GHG'!$X$22,"-")</f>
        <v>0</v>
      </c>
      <c r="AH42" s="433">
        <f>IFERROR(AL42*'Energy &amp; GHG'!$Y$22,"-")</f>
        <v>0</v>
      </c>
      <c r="AI42" s="434">
        <f>IFERROR(AL42*'Energy &amp; GHG'!$Z$22,"-")</f>
        <v>0</v>
      </c>
      <c r="AJ42" s="435"/>
      <c r="AK42" s="435"/>
      <c r="AL42" s="436"/>
      <c r="AM42" s="432">
        <f>IFERROR(AR42*'Energy &amp; GHG'!$X$23,"-")</f>
        <v>0</v>
      </c>
      <c r="AN42" s="433">
        <f>IFERROR(AR42*'Energy &amp; GHG'!$Y$23,"-")</f>
        <v>0</v>
      </c>
      <c r="AO42" s="434">
        <f>IFERROR(AR42*'Energy &amp; GHG'!$Z$23,"-")</f>
        <v>0</v>
      </c>
      <c r="AP42" s="435"/>
      <c r="AQ42" s="435"/>
      <c r="AR42" s="436"/>
      <c r="AS42" s="432">
        <f>IFERROR(AX42*'Energy &amp; GHG'!$X$24,"-")</f>
        <v>0</v>
      </c>
      <c r="AT42" s="433">
        <f>IFERROR(AX42*'Energy &amp; GHG'!$Y$24,"-")</f>
        <v>0</v>
      </c>
      <c r="AU42" s="434">
        <f>IFERROR(AX42*'Energy &amp; GHG'!$Z$24,"-")</f>
        <v>0</v>
      </c>
      <c r="AV42" s="435"/>
      <c r="AW42" s="435"/>
      <c r="AX42" s="436"/>
      <c r="AY42" s="432" t="str">
        <f>IFERROR(BD42*'Energy &amp; GHG'!$X$25,"-")</f>
        <v>-</v>
      </c>
      <c r="AZ42" s="433" t="str">
        <f>IFERROR(BD42*'Energy &amp; GHG'!$Y$25,"-")</f>
        <v>-</v>
      </c>
      <c r="BA42" s="434" t="str">
        <f>IFERROR(BD42*'Energy &amp; GHG'!$Z$25,"-")</f>
        <v>-</v>
      </c>
      <c r="BB42" s="435"/>
      <c r="BC42" s="435"/>
      <c r="BD42" s="436"/>
      <c r="BE42" s="432" t="str">
        <f>IFERROR(BJ42*'Energy &amp; GHG'!$X$26,"-")</f>
        <v>-</v>
      </c>
      <c r="BF42" s="433" t="str">
        <f>IFERROR(BJ42*'Energy &amp; GHG'!$Y$26,"-")</f>
        <v>-</v>
      </c>
      <c r="BG42" s="434" t="str">
        <f>IFERROR(BJ42*'Energy &amp; GHG'!$Z$26,"-")</f>
        <v>-</v>
      </c>
      <c r="BH42" s="435"/>
      <c r="BI42" s="435"/>
      <c r="BJ42" s="436"/>
      <c r="BK42" s="432" t="str">
        <f>IFERROR(BP42*'Energy &amp; GHG'!$X$27,"-")</f>
        <v>-</v>
      </c>
      <c r="BL42" s="433" t="str">
        <f>IFERROR(BP42*'Energy &amp; GHG'!$Y$27,"-")</f>
        <v>-</v>
      </c>
      <c r="BM42" s="434" t="str">
        <f>IFERROR(BP42*'Energy &amp; GHG'!$Z$27,"-")</f>
        <v>-</v>
      </c>
      <c r="BN42" s="435"/>
      <c r="BO42" s="435"/>
      <c r="BP42" s="436"/>
      <c r="BQ42" s="432" t="str">
        <f>IFERROR(BV42*'Energy &amp; GHG'!$X$28,"-")</f>
        <v>-</v>
      </c>
      <c r="BR42" s="433" t="str">
        <f>IFERROR(BV42*'Energy &amp; GHG'!$Y$28,"-")</f>
        <v>-</v>
      </c>
      <c r="BS42" s="434" t="str">
        <f>IFERROR(BV42*'Energy &amp; GHG'!$Z$28,"-")</f>
        <v>-</v>
      </c>
      <c r="BT42" s="435"/>
      <c r="BU42" s="435"/>
      <c r="BV42" s="436"/>
      <c r="BW42" s="438" t="str">
        <f t="shared" ref="BW42:CA42" si="32">IF(SUM(C42,I42,O42,U42,AA42,AG42,AM42,AS42,AY42,BE42,BK42,BQ42)=0,"-",SUM(C42,I42,O42,U42,AA42,AG42,AM42,AS42,AY42,BE42,BK42,BQ42))</f>
        <v>-</v>
      </c>
      <c r="BX42" s="433" t="str">
        <f t="shared" si="32"/>
        <v>-</v>
      </c>
      <c r="BY42" s="434" t="str">
        <f t="shared" si="32"/>
        <v>-</v>
      </c>
      <c r="BZ42" s="439" t="str">
        <f t="shared" si="32"/>
        <v>-</v>
      </c>
      <c r="CA42" s="440" t="str">
        <f t="shared" si="32"/>
        <v>-</v>
      </c>
      <c r="CB42" s="441" t="str">
        <f t="shared" si="1"/>
        <v>-</v>
      </c>
      <c r="CC42" s="442" t="str">
        <f t="shared" si="2"/>
        <v>-</v>
      </c>
      <c r="CD42" s="443" t="str">
        <f t="shared" si="3"/>
        <v>-</v>
      </c>
      <c r="CE42" s="444" t="str">
        <f t="shared" si="4"/>
        <v>-</v>
      </c>
      <c r="CF42" s="445" t="str">
        <f t="shared" si="5"/>
        <v>-</v>
      </c>
      <c r="CG42" s="412"/>
      <c r="CH42" s="412"/>
      <c r="CI42" s="412"/>
      <c r="CJ42" s="412"/>
      <c r="CK42" s="412"/>
    </row>
    <row r="43" spans="1:89" ht="15">
      <c r="A43" s="1066">
        <v>29</v>
      </c>
      <c r="B43" s="1072"/>
      <c r="C43" s="432">
        <f>IFERROR(H43*'Energy &amp; GHG'!$X$17,"-")</f>
        <v>0</v>
      </c>
      <c r="D43" s="433">
        <f>IFERROR(H43*'Energy &amp; GHG'!$Y$17,"-")</f>
        <v>0</v>
      </c>
      <c r="E43" s="434">
        <f>IFERROR(H43*'Energy &amp; GHG'!$Z$17,"-")</f>
        <v>0</v>
      </c>
      <c r="F43" s="435"/>
      <c r="G43" s="435"/>
      <c r="H43" s="436"/>
      <c r="I43" s="432">
        <f>IFERROR(N43*'Energy &amp; GHG'!$X$18,"-")</f>
        <v>0</v>
      </c>
      <c r="J43" s="433">
        <f>IFERROR(N43*'Energy &amp; GHG'!$Y$18,"-")</f>
        <v>0</v>
      </c>
      <c r="K43" s="434">
        <f>IFERROR(N43*'Energy &amp; GHG'!$Z$18,"-")</f>
        <v>0</v>
      </c>
      <c r="L43" s="435"/>
      <c r="M43" s="435"/>
      <c r="N43" s="436"/>
      <c r="O43" s="432">
        <f>IFERROR(T43*'Energy &amp; GHG'!$X$19,"-")</f>
        <v>0</v>
      </c>
      <c r="P43" s="433">
        <f>IFERROR(T43*'Energy &amp; GHG'!$Y$19,"-")</f>
        <v>0</v>
      </c>
      <c r="Q43" s="434">
        <f>IFERROR(T43*'Energy &amp; GHG'!$Z$19,"-")</f>
        <v>0</v>
      </c>
      <c r="R43" s="435"/>
      <c r="S43" s="435"/>
      <c r="T43" s="436"/>
      <c r="U43" s="432">
        <f>IFERROR(Z43*'Energy &amp; GHG'!$X$20,"-")</f>
        <v>0</v>
      </c>
      <c r="V43" s="433">
        <f>IFERROR(Z43*'Energy &amp; GHG'!$Y$20,"-")</f>
        <v>0</v>
      </c>
      <c r="W43" s="434">
        <f>IFERROR(Z43*'Energy &amp; GHG'!$Z$20,"-")</f>
        <v>0</v>
      </c>
      <c r="X43" s="435"/>
      <c r="Y43" s="435"/>
      <c r="Z43" s="436"/>
      <c r="AA43" s="432">
        <f>IFERROR(AF43*'Energy &amp; GHG'!$X$21,"-")</f>
        <v>0</v>
      </c>
      <c r="AB43" s="433">
        <f>IFERROR(AF43*'Energy &amp; GHG'!$Y$21,"-")</f>
        <v>0</v>
      </c>
      <c r="AC43" s="434">
        <f>IFERROR(AF43*'Energy &amp; GHG'!$Z$21,"-")</f>
        <v>0</v>
      </c>
      <c r="AD43" s="435"/>
      <c r="AE43" s="435"/>
      <c r="AF43" s="436"/>
      <c r="AG43" s="432">
        <f>IFERROR(AL43*'Energy &amp; GHG'!$X$22,"-")</f>
        <v>0</v>
      </c>
      <c r="AH43" s="433">
        <f>IFERROR(AL43*'Energy &amp; GHG'!$Y$22,"-")</f>
        <v>0</v>
      </c>
      <c r="AI43" s="434">
        <f>IFERROR(AL43*'Energy &amp; GHG'!$Z$22,"-")</f>
        <v>0</v>
      </c>
      <c r="AJ43" s="435"/>
      <c r="AK43" s="435"/>
      <c r="AL43" s="436"/>
      <c r="AM43" s="432">
        <f>IFERROR(AR43*'Energy &amp; GHG'!$X$23,"-")</f>
        <v>0</v>
      </c>
      <c r="AN43" s="433">
        <f>IFERROR(AR43*'Energy &amp; GHG'!$Y$23,"-")</f>
        <v>0</v>
      </c>
      <c r="AO43" s="434">
        <f>IFERROR(AR43*'Energy &amp; GHG'!$Z$23,"-")</f>
        <v>0</v>
      </c>
      <c r="AP43" s="435"/>
      <c r="AQ43" s="435"/>
      <c r="AR43" s="436"/>
      <c r="AS43" s="432">
        <f>IFERROR(AX43*'Energy &amp; GHG'!$X$24,"-")</f>
        <v>0</v>
      </c>
      <c r="AT43" s="433">
        <f>IFERROR(AX43*'Energy &amp; GHG'!$Y$24,"-")</f>
        <v>0</v>
      </c>
      <c r="AU43" s="434">
        <f>IFERROR(AX43*'Energy &amp; GHG'!$Z$24,"-")</f>
        <v>0</v>
      </c>
      <c r="AV43" s="435"/>
      <c r="AW43" s="435"/>
      <c r="AX43" s="436"/>
      <c r="AY43" s="432" t="str">
        <f>IFERROR(BD43*'Energy &amp; GHG'!$X$25,"-")</f>
        <v>-</v>
      </c>
      <c r="AZ43" s="433" t="str">
        <f>IFERROR(BD43*'Energy &amp; GHG'!$Y$25,"-")</f>
        <v>-</v>
      </c>
      <c r="BA43" s="434" t="str">
        <f>IFERROR(BD43*'Energy &amp; GHG'!$Z$25,"-")</f>
        <v>-</v>
      </c>
      <c r="BB43" s="435"/>
      <c r="BC43" s="435"/>
      <c r="BD43" s="436"/>
      <c r="BE43" s="432" t="str">
        <f>IFERROR(BJ43*'Energy &amp; GHG'!$X$26,"-")</f>
        <v>-</v>
      </c>
      <c r="BF43" s="433" t="str">
        <f>IFERROR(BJ43*'Energy &amp; GHG'!$Y$26,"-")</f>
        <v>-</v>
      </c>
      <c r="BG43" s="434" t="str">
        <f>IFERROR(BJ43*'Energy &amp; GHG'!$Z$26,"-")</f>
        <v>-</v>
      </c>
      <c r="BH43" s="435"/>
      <c r="BI43" s="435"/>
      <c r="BJ43" s="436"/>
      <c r="BK43" s="432" t="str">
        <f>IFERROR(BP43*'Energy &amp; GHG'!$X$27,"-")</f>
        <v>-</v>
      </c>
      <c r="BL43" s="433" t="str">
        <f>IFERROR(BP43*'Energy &amp; GHG'!$Y$27,"-")</f>
        <v>-</v>
      </c>
      <c r="BM43" s="434" t="str">
        <f>IFERROR(BP43*'Energy &amp; GHG'!$Z$27,"-")</f>
        <v>-</v>
      </c>
      <c r="BN43" s="435"/>
      <c r="BO43" s="435"/>
      <c r="BP43" s="436"/>
      <c r="BQ43" s="432" t="str">
        <f>IFERROR(BV43*'Energy &amp; GHG'!$X$28,"-")</f>
        <v>-</v>
      </c>
      <c r="BR43" s="433" t="str">
        <f>IFERROR(BV43*'Energy &amp; GHG'!$Y$28,"-")</f>
        <v>-</v>
      </c>
      <c r="BS43" s="434" t="str">
        <f>IFERROR(BV43*'Energy &amp; GHG'!$Z$28,"-")</f>
        <v>-</v>
      </c>
      <c r="BT43" s="435"/>
      <c r="BU43" s="435"/>
      <c r="BV43" s="436"/>
      <c r="BW43" s="438" t="str">
        <f t="shared" ref="BW43:CA43" si="33">IF(SUM(C43,I43,O43,U43,AA43,AG43,AM43,AS43,AY43,BE43,BK43,BQ43)=0,"-",SUM(C43,I43,O43,U43,AA43,AG43,AM43,AS43,AY43,BE43,BK43,BQ43))</f>
        <v>-</v>
      </c>
      <c r="BX43" s="433" t="str">
        <f t="shared" si="33"/>
        <v>-</v>
      </c>
      <c r="BY43" s="434" t="str">
        <f t="shared" si="33"/>
        <v>-</v>
      </c>
      <c r="BZ43" s="439" t="str">
        <f t="shared" si="33"/>
        <v>-</v>
      </c>
      <c r="CA43" s="440" t="str">
        <f t="shared" si="33"/>
        <v>-</v>
      </c>
      <c r="CB43" s="441" t="str">
        <f t="shared" si="1"/>
        <v>-</v>
      </c>
      <c r="CC43" s="442" t="str">
        <f t="shared" si="2"/>
        <v>-</v>
      </c>
      <c r="CD43" s="443" t="str">
        <f t="shared" si="3"/>
        <v>-</v>
      </c>
      <c r="CE43" s="444" t="str">
        <f t="shared" si="4"/>
        <v>-</v>
      </c>
      <c r="CF43" s="445" t="str">
        <f t="shared" si="5"/>
        <v>-</v>
      </c>
      <c r="CG43" s="412"/>
      <c r="CH43" s="412"/>
      <c r="CI43" s="412"/>
      <c r="CJ43" s="412"/>
      <c r="CK43" s="412"/>
    </row>
    <row r="44" spans="1:89" ht="15">
      <c r="A44" s="1070">
        <v>30</v>
      </c>
      <c r="B44" s="1072"/>
      <c r="C44" s="432">
        <f>IFERROR(H44*'Energy &amp; GHG'!$X$17,"-")</f>
        <v>0</v>
      </c>
      <c r="D44" s="433">
        <f>IFERROR(H44*'Energy &amp; GHG'!$Y$17,"-")</f>
        <v>0</v>
      </c>
      <c r="E44" s="434">
        <f>IFERROR(H44*'Energy &amp; GHG'!$Z$17,"-")</f>
        <v>0</v>
      </c>
      <c r="F44" s="435"/>
      <c r="G44" s="435"/>
      <c r="H44" s="436"/>
      <c r="I44" s="432">
        <f>IFERROR(N44*'Energy &amp; GHG'!$X$18,"-")</f>
        <v>0</v>
      </c>
      <c r="J44" s="433">
        <f>IFERROR(N44*'Energy &amp; GHG'!$Y$18,"-")</f>
        <v>0</v>
      </c>
      <c r="K44" s="434">
        <f>IFERROR(N44*'Energy &amp; GHG'!$Z$18,"-")</f>
        <v>0</v>
      </c>
      <c r="L44" s="435"/>
      <c r="M44" s="435"/>
      <c r="N44" s="436"/>
      <c r="O44" s="432">
        <f>IFERROR(T44*'Energy &amp; GHG'!$X$19,"-")</f>
        <v>0</v>
      </c>
      <c r="P44" s="433">
        <f>IFERROR(T44*'Energy &amp; GHG'!$Y$19,"-")</f>
        <v>0</v>
      </c>
      <c r="Q44" s="434">
        <f>IFERROR(T44*'Energy &amp; GHG'!$Z$19,"-")</f>
        <v>0</v>
      </c>
      <c r="R44" s="435"/>
      <c r="S44" s="435"/>
      <c r="T44" s="436"/>
      <c r="U44" s="432">
        <f>IFERROR(Z44*'Energy &amp; GHG'!$X$20,"-")</f>
        <v>0</v>
      </c>
      <c r="V44" s="433">
        <f>IFERROR(Z44*'Energy &amp; GHG'!$Y$20,"-")</f>
        <v>0</v>
      </c>
      <c r="W44" s="434">
        <f>IFERROR(Z44*'Energy &amp; GHG'!$Z$20,"-")</f>
        <v>0</v>
      </c>
      <c r="X44" s="435"/>
      <c r="Y44" s="435"/>
      <c r="Z44" s="436"/>
      <c r="AA44" s="432">
        <f>IFERROR(AF44*'Energy &amp; GHG'!$X$21,"-")</f>
        <v>0</v>
      </c>
      <c r="AB44" s="433">
        <f>IFERROR(AF44*'Energy &amp; GHG'!$Y$21,"-")</f>
        <v>0</v>
      </c>
      <c r="AC44" s="434">
        <f>IFERROR(AF44*'Energy &amp; GHG'!$Z$21,"-")</f>
        <v>0</v>
      </c>
      <c r="AD44" s="435"/>
      <c r="AE44" s="435"/>
      <c r="AF44" s="436"/>
      <c r="AG44" s="432">
        <f>IFERROR(AL44*'Energy &amp; GHG'!$X$22,"-")</f>
        <v>0</v>
      </c>
      <c r="AH44" s="433">
        <f>IFERROR(AL44*'Energy &amp; GHG'!$Y$22,"-")</f>
        <v>0</v>
      </c>
      <c r="AI44" s="434">
        <f>IFERROR(AL44*'Energy &amp; GHG'!$Z$22,"-")</f>
        <v>0</v>
      </c>
      <c r="AJ44" s="435"/>
      <c r="AK44" s="435"/>
      <c r="AL44" s="436"/>
      <c r="AM44" s="432">
        <f>IFERROR(AR44*'Energy &amp; GHG'!$X$23,"-")</f>
        <v>0</v>
      </c>
      <c r="AN44" s="433">
        <f>IFERROR(AR44*'Energy &amp; GHG'!$Y$23,"-")</f>
        <v>0</v>
      </c>
      <c r="AO44" s="434">
        <f>IFERROR(AR44*'Energy &amp; GHG'!$Z$23,"-")</f>
        <v>0</v>
      </c>
      <c r="AP44" s="435"/>
      <c r="AQ44" s="435"/>
      <c r="AR44" s="436"/>
      <c r="AS44" s="432">
        <f>IFERROR(AX44*'Energy &amp; GHG'!$X$24,"-")</f>
        <v>0</v>
      </c>
      <c r="AT44" s="433">
        <f>IFERROR(AX44*'Energy &amp; GHG'!$Y$24,"-")</f>
        <v>0</v>
      </c>
      <c r="AU44" s="434">
        <f>IFERROR(AX44*'Energy &amp; GHG'!$Z$24,"-")</f>
        <v>0</v>
      </c>
      <c r="AV44" s="435"/>
      <c r="AW44" s="435"/>
      <c r="AX44" s="436"/>
      <c r="AY44" s="432" t="str">
        <f>IFERROR(BD44*'Energy &amp; GHG'!$X$25,"-")</f>
        <v>-</v>
      </c>
      <c r="AZ44" s="433" t="str">
        <f>IFERROR(BD44*'Energy &amp; GHG'!$Y$25,"-")</f>
        <v>-</v>
      </c>
      <c r="BA44" s="434" t="str">
        <f>IFERROR(BD44*'Energy &amp; GHG'!$Z$25,"-")</f>
        <v>-</v>
      </c>
      <c r="BB44" s="435"/>
      <c r="BC44" s="435"/>
      <c r="BD44" s="436"/>
      <c r="BE44" s="432" t="str">
        <f>IFERROR(BJ44*'Energy &amp; GHG'!$X$26,"-")</f>
        <v>-</v>
      </c>
      <c r="BF44" s="433" t="str">
        <f>IFERROR(BJ44*'Energy &amp; GHG'!$Y$26,"-")</f>
        <v>-</v>
      </c>
      <c r="BG44" s="434" t="str">
        <f>IFERROR(BJ44*'Energy &amp; GHG'!$Z$26,"-")</f>
        <v>-</v>
      </c>
      <c r="BH44" s="435"/>
      <c r="BI44" s="435"/>
      <c r="BJ44" s="436"/>
      <c r="BK44" s="432" t="str">
        <f>IFERROR(BP44*'Energy &amp; GHG'!$X$27,"-")</f>
        <v>-</v>
      </c>
      <c r="BL44" s="433" t="str">
        <f>IFERROR(BP44*'Energy &amp; GHG'!$Y$27,"-")</f>
        <v>-</v>
      </c>
      <c r="BM44" s="434" t="str">
        <f>IFERROR(BP44*'Energy &amp; GHG'!$Z$27,"-")</f>
        <v>-</v>
      </c>
      <c r="BN44" s="435"/>
      <c r="BO44" s="435"/>
      <c r="BP44" s="436"/>
      <c r="BQ44" s="432" t="str">
        <f>IFERROR(BV44*'Energy &amp; GHG'!$X$28,"-")</f>
        <v>-</v>
      </c>
      <c r="BR44" s="433" t="str">
        <f>IFERROR(BV44*'Energy &amp; GHG'!$Y$28,"-")</f>
        <v>-</v>
      </c>
      <c r="BS44" s="434" t="str">
        <f>IFERROR(BV44*'Energy &amp; GHG'!$Z$28,"-")</f>
        <v>-</v>
      </c>
      <c r="BT44" s="435"/>
      <c r="BU44" s="435"/>
      <c r="BV44" s="436"/>
      <c r="BW44" s="438" t="str">
        <f t="shared" ref="BW44:CA44" si="34">IF(SUM(C44,I44,O44,U44,AA44,AG44,AM44,AS44,AY44,BE44,BK44,BQ44)=0,"-",SUM(C44,I44,O44,U44,AA44,AG44,AM44,AS44,AY44,BE44,BK44,BQ44))</f>
        <v>-</v>
      </c>
      <c r="BX44" s="433" t="str">
        <f t="shared" si="34"/>
        <v>-</v>
      </c>
      <c r="BY44" s="434" t="str">
        <f t="shared" si="34"/>
        <v>-</v>
      </c>
      <c r="BZ44" s="439" t="str">
        <f t="shared" si="34"/>
        <v>-</v>
      </c>
      <c r="CA44" s="440" t="str">
        <f t="shared" si="34"/>
        <v>-</v>
      </c>
      <c r="CB44" s="441" t="str">
        <f t="shared" si="1"/>
        <v>-</v>
      </c>
      <c r="CC44" s="442" t="str">
        <f t="shared" si="2"/>
        <v>-</v>
      </c>
      <c r="CD44" s="443" t="str">
        <f t="shared" si="3"/>
        <v>-</v>
      </c>
      <c r="CE44" s="444" t="str">
        <f t="shared" si="4"/>
        <v>-</v>
      </c>
      <c r="CF44" s="445" t="str">
        <f t="shared" si="5"/>
        <v>-</v>
      </c>
      <c r="CG44" s="412"/>
      <c r="CH44" s="412"/>
      <c r="CI44" s="412"/>
      <c r="CJ44" s="412"/>
      <c r="CK44" s="412"/>
    </row>
    <row r="45" spans="1:89" ht="15">
      <c r="A45" s="1066">
        <v>31</v>
      </c>
      <c r="B45" s="1072"/>
      <c r="C45" s="432">
        <f>IFERROR(H45*'Energy &amp; GHG'!$X$17,"-")</f>
        <v>0</v>
      </c>
      <c r="D45" s="433">
        <f>IFERROR(H45*'Energy &amp; GHG'!$Y$17,"-")</f>
        <v>0</v>
      </c>
      <c r="E45" s="434">
        <f>IFERROR(H45*'Energy &amp; GHG'!$Z$17,"-")</f>
        <v>0</v>
      </c>
      <c r="F45" s="435"/>
      <c r="G45" s="435"/>
      <c r="H45" s="436"/>
      <c r="I45" s="432">
        <f>IFERROR(N45*'Energy &amp; GHG'!$X$18,"-")</f>
        <v>0</v>
      </c>
      <c r="J45" s="433">
        <f>IFERROR(N45*'Energy &amp; GHG'!$Y$18,"-")</f>
        <v>0</v>
      </c>
      <c r="K45" s="434">
        <f>IFERROR(N45*'Energy &amp; GHG'!$Z$18,"-")</f>
        <v>0</v>
      </c>
      <c r="L45" s="435"/>
      <c r="M45" s="435"/>
      <c r="N45" s="436"/>
      <c r="O45" s="432">
        <f>IFERROR(T45*'Energy &amp; GHG'!$X$19,"-")</f>
        <v>0</v>
      </c>
      <c r="P45" s="433">
        <f>IFERROR(T45*'Energy &amp; GHG'!$Y$19,"-")</f>
        <v>0</v>
      </c>
      <c r="Q45" s="434">
        <f>IFERROR(T45*'Energy &amp; GHG'!$Z$19,"-")</f>
        <v>0</v>
      </c>
      <c r="R45" s="435"/>
      <c r="S45" s="435"/>
      <c r="T45" s="436"/>
      <c r="U45" s="432">
        <f>IFERROR(Z45*'Energy &amp; GHG'!$X$20,"-")</f>
        <v>0</v>
      </c>
      <c r="V45" s="433">
        <f>IFERROR(Z45*'Energy &amp; GHG'!$Y$20,"-")</f>
        <v>0</v>
      </c>
      <c r="W45" s="434">
        <f>IFERROR(Z45*'Energy &amp; GHG'!$Z$20,"-")</f>
        <v>0</v>
      </c>
      <c r="X45" s="435"/>
      <c r="Y45" s="435"/>
      <c r="Z45" s="436"/>
      <c r="AA45" s="432">
        <f>IFERROR(AF45*'Energy &amp; GHG'!$X$21,"-")</f>
        <v>0</v>
      </c>
      <c r="AB45" s="433">
        <f>IFERROR(AF45*'Energy &amp; GHG'!$Y$21,"-")</f>
        <v>0</v>
      </c>
      <c r="AC45" s="434">
        <f>IFERROR(AF45*'Energy &amp; GHG'!$Z$21,"-")</f>
        <v>0</v>
      </c>
      <c r="AD45" s="435"/>
      <c r="AE45" s="435"/>
      <c r="AF45" s="436"/>
      <c r="AG45" s="432">
        <f>IFERROR(AL45*'Energy &amp; GHG'!$X$22,"-")</f>
        <v>0</v>
      </c>
      <c r="AH45" s="433">
        <f>IFERROR(AL45*'Energy &amp; GHG'!$Y$22,"-")</f>
        <v>0</v>
      </c>
      <c r="AI45" s="434">
        <f>IFERROR(AL45*'Energy &amp; GHG'!$Z$22,"-")</f>
        <v>0</v>
      </c>
      <c r="AJ45" s="435"/>
      <c r="AK45" s="435"/>
      <c r="AL45" s="436"/>
      <c r="AM45" s="432">
        <f>IFERROR(AR45*'Energy &amp; GHG'!$X$23,"-")</f>
        <v>0</v>
      </c>
      <c r="AN45" s="433">
        <f>IFERROR(AR45*'Energy &amp; GHG'!$Y$23,"-")</f>
        <v>0</v>
      </c>
      <c r="AO45" s="434">
        <f>IFERROR(AR45*'Energy &amp; GHG'!$Z$23,"-")</f>
        <v>0</v>
      </c>
      <c r="AP45" s="435"/>
      <c r="AQ45" s="435"/>
      <c r="AR45" s="436"/>
      <c r="AS45" s="432">
        <f>IFERROR(AX45*'Energy &amp; GHG'!$X$24,"-")</f>
        <v>0</v>
      </c>
      <c r="AT45" s="433">
        <f>IFERROR(AX45*'Energy &amp; GHG'!$Y$24,"-")</f>
        <v>0</v>
      </c>
      <c r="AU45" s="434">
        <f>IFERROR(AX45*'Energy &amp; GHG'!$Z$24,"-")</f>
        <v>0</v>
      </c>
      <c r="AV45" s="435"/>
      <c r="AW45" s="435"/>
      <c r="AX45" s="436"/>
      <c r="AY45" s="432" t="str">
        <f>IFERROR(BD45*'Energy &amp; GHG'!$X$25,"-")</f>
        <v>-</v>
      </c>
      <c r="AZ45" s="433" t="str">
        <f>IFERROR(BD45*'Energy &amp; GHG'!$Y$25,"-")</f>
        <v>-</v>
      </c>
      <c r="BA45" s="434" t="str">
        <f>IFERROR(BD45*'Energy &amp; GHG'!$Z$25,"-")</f>
        <v>-</v>
      </c>
      <c r="BB45" s="435"/>
      <c r="BC45" s="435"/>
      <c r="BD45" s="436"/>
      <c r="BE45" s="432" t="str">
        <f>IFERROR(BJ45*'Energy &amp; GHG'!$X$26,"-")</f>
        <v>-</v>
      </c>
      <c r="BF45" s="433" t="str">
        <f>IFERROR(BJ45*'Energy &amp; GHG'!$Y$26,"-")</f>
        <v>-</v>
      </c>
      <c r="BG45" s="434" t="str">
        <f>IFERROR(BJ45*'Energy &amp; GHG'!$Z$26,"-")</f>
        <v>-</v>
      </c>
      <c r="BH45" s="435"/>
      <c r="BI45" s="435"/>
      <c r="BJ45" s="436"/>
      <c r="BK45" s="432" t="str">
        <f>IFERROR(BP45*'Energy &amp; GHG'!$X$27,"-")</f>
        <v>-</v>
      </c>
      <c r="BL45" s="433" t="str">
        <f>IFERROR(BP45*'Energy &amp; GHG'!$Y$27,"-")</f>
        <v>-</v>
      </c>
      <c r="BM45" s="434" t="str">
        <f>IFERROR(BP45*'Energy &amp; GHG'!$Z$27,"-")</f>
        <v>-</v>
      </c>
      <c r="BN45" s="435"/>
      <c r="BO45" s="435"/>
      <c r="BP45" s="436"/>
      <c r="BQ45" s="432" t="str">
        <f>IFERROR(BV45*'Energy &amp; GHG'!$X$28,"-")</f>
        <v>-</v>
      </c>
      <c r="BR45" s="433" t="str">
        <f>IFERROR(BV45*'Energy &amp; GHG'!$Y$28,"-")</f>
        <v>-</v>
      </c>
      <c r="BS45" s="434" t="str">
        <f>IFERROR(BV45*'Energy &amp; GHG'!$Z$28,"-")</f>
        <v>-</v>
      </c>
      <c r="BT45" s="435"/>
      <c r="BU45" s="435"/>
      <c r="BV45" s="436"/>
      <c r="BW45" s="438" t="str">
        <f t="shared" ref="BW45:CA45" si="35">IF(SUM(C45,I45,O45,U45,AA45,AG45,AM45,AS45,AY45,BE45,BK45,BQ45)=0,"-",SUM(C45,I45,O45,U45,AA45,AG45,AM45,AS45,AY45,BE45,BK45,BQ45))</f>
        <v>-</v>
      </c>
      <c r="BX45" s="433" t="str">
        <f t="shared" si="35"/>
        <v>-</v>
      </c>
      <c r="BY45" s="434" t="str">
        <f t="shared" si="35"/>
        <v>-</v>
      </c>
      <c r="BZ45" s="439" t="str">
        <f t="shared" si="35"/>
        <v>-</v>
      </c>
      <c r="CA45" s="440" t="str">
        <f t="shared" si="35"/>
        <v>-</v>
      </c>
      <c r="CB45" s="441" t="str">
        <f t="shared" si="1"/>
        <v>-</v>
      </c>
      <c r="CC45" s="442" t="str">
        <f t="shared" si="2"/>
        <v>-</v>
      </c>
      <c r="CD45" s="443" t="str">
        <f t="shared" si="3"/>
        <v>-</v>
      </c>
      <c r="CE45" s="444" t="str">
        <f t="shared" si="4"/>
        <v>-</v>
      </c>
      <c r="CF45" s="445" t="str">
        <f t="shared" si="5"/>
        <v>-</v>
      </c>
      <c r="CG45" s="412"/>
      <c r="CH45" s="412"/>
      <c r="CI45" s="412"/>
      <c r="CJ45" s="412"/>
      <c r="CK45" s="412"/>
    </row>
    <row r="46" spans="1:89" ht="15">
      <c r="A46" s="1070">
        <v>32</v>
      </c>
      <c r="B46" s="1072"/>
      <c r="C46" s="432">
        <f>IFERROR(H46*'Energy &amp; GHG'!$X$17,"-")</f>
        <v>0</v>
      </c>
      <c r="D46" s="433">
        <f>IFERROR(H46*'Energy &amp; GHG'!$Y$17,"-")</f>
        <v>0</v>
      </c>
      <c r="E46" s="434">
        <f>IFERROR(H46*'Energy &amp; GHG'!$Z$17,"-")</f>
        <v>0</v>
      </c>
      <c r="F46" s="435"/>
      <c r="G46" s="435"/>
      <c r="H46" s="436"/>
      <c r="I46" s="432">
        <f>IFERROR(N46*'Energy &amp; GHG'!$X$18,"-")</f>
        <v>0</v>
      </c>
      <c r="J46" s="433">
        <f>IFERROR(N46*'Energy &amp; GHG'!$Y$18,"-")</f>
        <v>0</v>
      </c>
      <c r="K46" s="434">
        <f>IFERROR(N46*'Energy &amp; GHG'!$Z$18,"-")</f>
        <v>0</v>
      </c>
      <c r="L46" s="435"/>
      <c r="M46" s="435"/>
      <c r="N46" s="436"/>
      <c r="O46" s="432">
        <f>IFERROR(T46*'Energy &amp; GHG'!$X$19,"-")</f>
        <v>0</v>
      </c>
      <c r="P46" s="433">
        <f>IFERROR(T46*'Energy &amp; GHG'!$Y$19,"-")</f>
        <v>0</v>
      </c>
      <c r="Q46" s="434">
        <f>IFERROR(T46*'Energy &amp; GHG'!$Z$19,"-")</f>
        <v>0</v>
      </c>
      <c r="R46" s="435"/>
      <c r="S46" s="435"/>
      <c r="T46" s="436"/>
      <c r="U46" s="432">
        <f>IFERROR(Z46*'Energy &amp; GHG'!$X$20,"-")</f>
        <v>0</v>
      </c>
      <c r="V46" s="433">
        <f>IFERROR(Z46*'Energy &amp; GHG'!$Y$20,"-")</f>
        <v>0</v>
      </c>
      <c r="W46" s="434">
        <f>IFERROR(Z46*'Energy &amp; GHG'!$Z$20,"-")</f>
        <v>0</v>
      </c>
      <c r="X46" s="435"/>
      <c r="Y46" s="435"/>
      <c r="Z46" s="436"/>
      <c r="AA46" s="432">
        <f>IFERROR(AF46*'Energy &amp; GHG'!$X$21,"-")</f>
        <v>0</v>
      </c>
      <c r="AB46" s="433">
        <f>IFERROR(AF46*'Energy &amp; GHG'!$Y$21,"-")</f>
        <v>0</v>
      </c>
      <c r="AC46" s="434">
        <f>IFERROR(AF46*'Energy &amp; GHG'!$Z$21,"-")</f>
        <v>0</v>
      </c>
      <c r="AD46" s="435"/>
      <c r="AE46" s="435"/>
      <c r="AF46" s="436"/>
      <c r="AG46" s="432">
        <f>IFERROR(AL46*'Energy &amp; GHG'!$X$22,"-")</f>
        <v>0</v>
      </c>
      <c r="AH46" s="433">
        <f>IFERROR(AL46*'Energy &amp; GHG'!$Y$22,"-")</f>
        <v>0</v>
      </c>
      <c r="AI46" s="434">
        <f>IFERROR(AL46*'Energy &amp; GHG'!$Z$22,"-")</f>
        <v>0</v>
      </c>
      <c r="AJ46" s="435"/>
      <c r="AK46" s="435"/>
      <c r="AL46" s="436"/>
      <c r="AM46" s="432">
        <f>IFERROR(AR46*'Energy &amp; GHG'!$X$23,"-")</f>
        <v>0</v>
      </c>
      <c r="AN46" s="433">
        <f>IFERROR(AR46*'Energy &amp; GHG'!$Y$23,"-")</f>
        <v>0</v>
      </c>
      <c r="AO46" s="434">
        <f>IFERROR(AR46*'Energy &amp; GHG'!$Z$23,"-")</f>
        <v>0</v>
      </c>
      <c r="AP46" s="435"/>
      <c r="AQ46" s="435"/>
      <c r="AR46" s="436"/>
      <c r="AS46" s="432">
        <f>IFERROR(AX46*'Energy &amp; GHG'!$X$24,"-")</f>
        <v>0</v>
      </c>
      <c r="AT46" s="433">
        <f>IFERROR(AX46*'Energy &amp; GHG'!$Y$24,"-")</f>
        <v>0</v>
      </c>
      <c r="AU46" s="434">
        <f>IFERROR(AX46*'Energy &amp; GHG'!$Z$24,"-")</f>
        <v>0</v>
      </c>
      <c r="AV46" s="435"/>
      <c r="AW46" s="435"/>
      <c r="AX46" s="436"/>
      <c r="AY46" s="432" t="str">
        <f>IFERROR(BD46*'Energy &amp; GHG'!$X$25,"-")</f>
        <v>-</v>
      </c>
      <c r="AZ46" s="433" t="str">
        <f>IFERROR(BD46*'Energy &amp; GHG'!$Y$25,"-")</f>
        <v>-</v>
      </c>
      <c r="BA46" s="434" t="str">
        <f>IFERROR(BD46*'Energy &amp; GHG'!$Z$25,"-")</f>
        <v>-</v>
      </c>
      <c r="BB46" s="435"/>
      <c r="BC46" s="435"/>
      <c r="BD46" s="436"/>
      <c r="BE46" s="432" t="str">
        <f>IFERROR(BJ46*'Energy &amp; GHG'!$X$26,"-")</f>
        <v>-</v>
      </c>
      <c r="BF46" s="433" t="str">
        <f>IFERROR(BJ46*'Energy &amp; GHG'!$Y$26,"-")</f>
        <v>-</v>
      </c>
      <c r="BG46" s="434" t="str">
        <f>IFERROR(BJ46*'Energy &amp; GHG'!$Z$26,"-")</f>
        <v>-</v>
      </c>
      <c r="BH46" s="435"/>
      <c r="BI46" s="435"/>
      <c r="BJ46" s="436"/>
      <c r="BK46" s="432" t="str">
        <f>IFERROR(BP46*'Energy &amp; GHG'!$X$27,"-")</f>
        <v>-</v>
      </c>
      <c r="BL46" s="433" t="str">
        <f>IFERROR(BP46*'Energy &amp; GHG'!$Y$27,"-")</f>
        <v>-</v>
      </c>
      <c r="BM46" s="434" t="str">
        <f>IFERROR(BP46*'Energy &amp; GHG'!$Z$27,"-")</f>
        <v>-</v>
      </c>
      <c r="BN46" s="435"/>
      <c r="BO46" s="435"/>
      <c r="BP46" s="436"/>
      <c r="BQ46" s="432" t="str">
        <f>IFERROR(BV46*'Energy &amp; GHG'!$X$28,"-")</f>
        <v>-</v>
      </c>
      <c r="BR46" s="433" t="str">
        <f>IFERROR(BV46*'Energy &amp; GHG'!$Y$28,"-")</f>
        <v>-</v>
      </c>
      <c r="BS46" s="434" t="str">
        <f>IFERROR(BV46*'Energy &amp; GHG'!$Z$28,"-")</f>
        <v>-</v>
      </c>
      <c r="BT46" s="435"/>
      <c r="BU46" s="435"/>
      <c r="BV46" s="436"/>
      <c r="BW46" s="438" t="str">
        <f t="shared" ref="BW46:CA46" si="36">IF(SUM(C46,I46,O46,U46,AA46,AG46,AM46,AS46,AY46,BE46,BK46,BQ46)=0,"-",SUM(C46,I46,O46,U46,AA46,AG46,AM46,AS46,AY46,BE46,BK46,BQ46))</f>
        <v>-</v>
      </c>
      <c r="BX46" s="433" t="str">
        <f t="shared" si="36"/>
        <v>-</v>
      </c>
      <c r="BY46" s="434" t="str">
        <f t="shared" si="36"/>
        <v>-</v>
      </c>
      <c r="BZ46" s="439" t="str">
        <f t="shared" si="36"/>
        <v>-</v>
      </c>
      <c r="CA46" s="440" t="str">
        <f t="shared" si="36"/>
        <v>-</v>
      </c>
      <c r="CB46" s="441" t="str">
        <f t="shared" si="1"/>
        <v>-</v>
      </c>
      <c r="CC46" s="442" t="str">
        <f t="shared" si="2"/>
        <v>-</v>
      </c>
      <c r="CD46" s="443" t="str">
        <f t="shared" si="3"/>
        <v>-</v>
      </c>
      <c r="CE46" s="444" t="str">
        <f t="shared" si="4"/>
        <v>-</v>
      </c>
      <c r="CF46" s="445" t="str">
        <f t="shared" si="5"/>
        <v>-</v>
      </c>
      <c r="CG46" s="412"/>
      <c r="CH46" s="412"/>
      <c r="CI46" s="412"/>
      <c r="CJ46" s="412"/>
      <c r="CK46" s="412"/>
    </row>
    <row r="47" spans="1:89" ht="15">
      <c r="A47" s="1066">
        <v>33</v>
      </c>
      <c r="B47" s="1072"/>
      <c r="C47" s="432">
        <f>IFERROR(H47*'Energy &amp; GHG'!$X$17,"-")</f>
        <v>0</v>
      </c>
      <c r="D47" s="433">
        <f>IFERROR(H47*'Energy &amp; GHG'!$Y$17,"-")</f>
        <v>0</v>
      </c>
      <c r="E47" s="434">
        <f>IFERROR(H47*'Energy &amp; GHG'!$Z$17,"-")</f>
        <v>0</v>
      </c>
      <c r="F47" s="435"/>
      <c r="G47" s="435"/>
      <c r="H47" s="436"/>
      <c r="I47" s="432">
        <f>IFERROR(N47*'Energy &amp; GHG'!$X$18,"-")</f>
        <v>0</v>
      </c>
      <c r="J47" s="433">
        <f>IFERROR(N47*'Energy &amp; GHG'!$Y$18,"-")</f>
        <v>0</v>
      </c>
      <c r="K47" s="434">
        <f>IFERROR(N47*'Energy &amp; GHG'!$Z$18,"-")</f>
        <v>0</v>
      </c>
      <c r="L47" s="435"/>
      <c r="M47" s="435"/>
      <c r="N47" s="436"/>
      <c r="O47" s="432">
        <f>IFERROR(T47*'Energy &amp; GHG'!$X$19,"-")</f>
        <v>0</v>
      </c>
      <c r="P47" s="433">
        <f>IFERROR(T47*'Energy &amp; GHG'!$Y$19,"-")</f>
        <v>0</v>
      </c>
      <c r="Q47" s="434">
        <f>IFERROR(T47*'Energy &amp; GHG'!$Z$19,"-")</f>
        <v>0</v>
      </c>
      <c r="R47" s="435"/>
      <c r="S47" s="435"/>
      <c r="T47" s="436"/>
      <c r="U47" s="432">
        <f>IFERROR(Z47*'Energy &amp; GHG'!$X$20,"-")</f>
        <v>0</v>
      </c>
      <c r="V47" s="433">
        <f>IFERROR(Z47*'Energy &amp; GHG'!$Y$20,"-")</f>
        <v>0</v>
      </c>
      <c r="W47" s="434">
        <f>IFERROR(Z47*'Energy &amp; GHG'!$Z$20,"-")</f>
        <v>0</v>
      </c>
      <c r="X47" s="435"/>
      <c r="Y47" s="435"/>
      <c r="Z47" s="436"/>
      <c r="AA47" s="432">
        <f>IFERROR(AF47*'Energy &amp; GHG'!$X$21,"-")</f>
        <v>0</v>
      </c>
      <c r="AB47" s="433">
        <f>IFERROR(AF47*'Energy &amp; GHG'!$Y$21,"-")</f>
        <v>0</v>
      </c>
      <c r="AC47" s="434">
        <f>IFERROR(AF47*'Energy &amp; GHG'!$Z$21,"-")</f>
        <v>0</v>
      </c>
      <c r="AD47" s="435"/>
      <c r="AE47" s="435"/>
      <c r="AF47" s="436"/>
      <c r="AG47" s="432">
        <f>IFERROR(AL47*'Energy &amp; GHG'!$X$22,"-")</f>
        <v>0</v>
      </c>
      <c r="AH47" s="433">
        <f>IFERROR(AL47*'Energy &amp; GHG'!$Y$22,"-")</f>
        <v>0</v>
      </c>
      <c r="AI47" s="434">
        <f>IFERROR(AL47*'Energy &amp; GHG'!$Z$22,"-")</f>
        <v>0</v>
      </c>
      <c r="AJ47" s="435"/>
      <c r="AK47" s="435"/>
      <c r="AL47" s="436"/>
      <c r="AM47" s="432">
        <f>IFERROR(AR47*'Energy &amp; GHG'!$X$23,"-")</f>
        <v>0</v>
      </c>
      <c r="AN47" s="433">
        <f>IFERROR(AR47*'Energy &amp; GHG'!$Y$23,"-")</f>
        <v>0</v>
      </c>
      <c r="AO47" s="434">
        <f>IFERROR(AR47*'Energy &amp; GHG'!$Z$23,"-")</f>
        <v>0</v>
      </c>
      <c r="AP47" s="435"/>
      <c r="AQ47" s="435"/>
      <c r="AR47" s="436"/>
      <c r="AS47" s="432">
        <f>IFERROR(AX47*'Energy &amp; GHG'!$X$24,"-")</f>
        <v>0</v>
      </c>
      <c r="AT47" s="433">
        <f>IFERROR(AX47*'Energy &amp; GHG'!$Y$24,"-")</f>
        <v>0</v>
      </c>
      <c r="AU47" s="434">
        <f>IFERROR(AX47*'Energy &amp; GHG'!$Z$24,"-")</f>
        <v>0</v>
      </c>
      <c r="AV47" s="435"/>
      <c r="AW47" s="435"/>
      <c r="AX47" s="436"/>
      <c r="AY47" s="432" t="str">
        <f>IFERROR(BD47*'Energy &amp; GHG'!$X$25,"-")</f>
        <v>-</v>
      </c>
      <c r="AZ47" s="433" t="str">
        <f>IFERROR(BD47*'Energy &amp; GHG'!$Y$25,"-")</f>
        <v>-</v>
      </c>
      <c r="BA47" s="434" t="str">
        <f>IFERROR(BD47*'Energy &amp; GHG'!$Z$25,"-")</f>
        <v>-</v>
      </c>
      <c r="BB47" s="435"/>
      <c r="BC47" s="435"/>
      <c r="BD47" s="436"/>
      <c r="BE47" s="432" t="str">
        <f>IFERROR(BJ47*'Energy &amp; GHG'!$X$26,"-")</f>
        <v>-</v>
      </c>
      <c r="BF47" s="433" t="str">
        <f>IFERROR(BJ47*'Energy &amp; GHG'!$Y$26,"-")</f>
        <v>-</v>
      </c>
      <c r="BG47" s="434" t="str">
        <f>IFERROR(BJ47*'Energy &amp; GHG'!$Z$26,"-")</f>
        <v>-</v>
      </c>
      <c r="BH47" s="435"/>
      <c r="BI47" s="435"/>
      <c r="BJ47" s="436"/>
      <c r="BK47" s="432" t="str">
        <f>IFERROR(BP47*'Energy &amp; GHG'!$X$27,"-")</f>
        <v>-</v>
      </c>
      <c r="BL47" s="433" t="str">
        <f>IFERROR(BP47*'Energy &amp; GHG'!$Y$27,"-")</f>
        <v>-</v>
      </c>
      <c r="BM47" s="434" t="str">
        <f>IFERROR(BP47*'Energy &amp; GHG'!$Z$27,"-")</f>
        <v>-</v>
      </c>
      <c r="BN47" s="435"/>
      <c r="BO47" s="435"/>
      <c r="BP47" s="436"/>
      <c r="BQ47" s="432" t="str">
        <f>IFERROR(BV47*'Energy &amp; GHG'!$X$28,"-")</f>
        <v>-</v>
      </c>
      <c r="BR47" s="433" t="str">
        <f>IFERROR(BV47*'Energy &amp; GHG'!$Y$28,"-")</f>
        <v>-</v>
      </c>
      <c r="BS47" s="434" t="str">
        <f>IFERROR(BV47*'Energy &amp; GHG'!$Z$28,"-")</f>
        <v>-</v>
      </c>
      <c r="BT47" s="435"/>
      <c r="BU47" s="435"/>
      <c r="BV47" s="436"/>
      <c r="BW47" s="438" t="str">
        <f t="shared" ref="BW47:CA47" si="37">IF(SUM(C47,I47,O47,U47,AA47,AG47,AM47,AS47,AY47,BE47,BK47,BQ47)=0,"-",SUM(C47,I47,O47,U47,AA47,AG47,AM47,AS47,AY47,BE47,BK47,BQ47))</f>
        <v>-</v>
      </c>
      <c r="BX47" s="433" t="str">
        <f t="shared" si="37"/>
        <v>-</v>
      </c>
      <c r="BY47" s="434" t="str">
        <f t="shared" si="37"/>
        <v>-</v>
      </c>
      <c r="BZ47" s="439" t="str">
        <f t="shared" si="37"/>
        <v>-</v>
      </c>
      <c r="CA47" s="440" t="str">
        <f t="shared" si="37"/>
        <v>-</v>
      </c>
      <c r="CB47" s="441" t="str">
        <f t="shared" si="1"/>
        <v>-</v>
      </c>
      <c r="CC47" s="442" t="str">
        <f t="shared" si="2"/>
        <v>-</v>
      </c>
      <c r="CD47" s="443" t="str">
        <f t="shared" si="3"/>
        <v>-</v>
      </c>
      <c r="CE47" s="444" t="str">
        <f t="shared" si="4"/>
        <v>-</v>
      </c>
      <c r="CF47" s="445" t="str">
        <f t="shared" si="5"/>
        <v>-</v>
      </c>
      <c r="CG47" s="412"/>
      <c r="CH47" s="412"/>
      <c r="CI47" s="412"/>
      <c r="CJ47" s="412"/>
      <c r="CK47" s="412"/>
    </row>
    <row r="48" spans="1:89" ht="15">
      <c r="A48" s="1070">
        <v>34</v>
      </c>
      <c r="B48" s="1072"/>
      <c r="C48" s="432">
        <f>IFERROR(H48*'Energy &amp; GHG'!$X$17,"-")</f>
        <v>0</v>
      </c>
      <c r="D48" s="433">
        <f>IFERROR(H48*'Energy &amp; GHG'!$Y$17,"-")</f>
        <v>0</v>
      </c>
      <c r="E48" s="434">
        <f>IFERROR(H48*'Energy &amp; GHG'!$Z$17,"-")</f>
        <v>0</v>
      </c>
      <c r="F48" s="435"/>
      <c r="G48" s="435"/>
      <c r="H48" s="436"/>
      <c r="I48" s="432">
        <f>IFERROR(N48*'Energy &amp; GHG'!$X$18,"-")</f>
        <v>0</v>
      </c>
      <c r="J48" s="433">
        <f>IFERROR(N48*'Energy &amp; GHG'!$Y$18,"-")</f>
        <v>0</v>
      </c>
      <c r="K48" s="434">
        <f>IFERROR(N48*'Energy &amp; GHG'!$Z$18,"-")</f>
        <v>0</v>
      </c>
      <c r="L48" s="435"/>
      <c r="M48" s="435"/>
      <c r="N48" s="436"/>
      <c r="O48" s="432">
        <f>IFERROR(T48*'Energy &amp; GHG'!$X$19,"-")</f>
        <v>0</v>
      </c>
      <c r="P48" s="433">
        <f>IFERROR(T48*'Energy &amp; GHG'!$Y$19,"-")</f>
        <v>0</v>
      </c>
      <c r="Q48" s="434">
        <f>IFERROR(T48*'Energy &amp; GHG'!$Z$19,"-")</f>
        <v>0</v>
      </c>
      <c r="R48" s="435"/>
      <c r="S48" s="435"/>
      <c r="T48" s="436"/>
      <c r="U48" s="432">
        <f>IFERROR(Z48*'Energy &amp; GHG'!$X$20,"-")</f>
        <v>0</v>
      </c>
      <c r="V48" s="433">
        <f>IFERROR(Z48*'Energy &amp; GHG'!$Y$20,"-")</f>
        <v>0</v>
      </c>
      <c r="W48" s="434">
        <f>IFERROR(Z48*'Energy &amp; GHG'!$Z$20,"-")</f>
        <v>0</v>
      </c>
      <c r="X48" s="435"/>
      <c r="Y48" s="435"/>
      <c r="Z48" s="436"/>
      <c r="AA48" s="432">
        <f>IFERROR(AF48*'Energy &amp; GHG'!$X$21,"-")</f>
        <v>0</v>
      </c>
      <c r="AB48" s="433">
        <f>IFERROR(AF48*'Energy &amp; GHG'!$Y$21,"-")</f>
        <v>0</v>
      </c>
      <c r="AC48" s="434">
        <f>IFERROR(AF48*'Energy &amp; GHG'!$Z$21,"-")</f>
        <v>0</v>
      </c>
      <c r="AD48" s="435"/>
      <c r="AE48" s="435"/>
      <c r="AF48" s="436"/>
      <c r="AG48" s="432">
        <f>IFERROR(AL48*'Energy &amp; GHG'!$X$22,"-")</f>
        <v>0</v>
      </c>
      <c r="AH48" s="433">
        <f>IFERROR(AL48*'Energy &amp; GHG'!$Y$22,"-")</f>
        <v>0</v>
      </c>
      <c r="AI48" s="434">
        <f>IFERROR(AL48*'Energy &amp; GHG'!$Z$22,"-")</f>
        <v>0</v>
      </c>
      <c r="AJ48" s="435"/>
      <c r="AK48" s="435"/>
      <c r="AL48" s="436"/>
      <c r="AM48" s="432">
        <f>IFERROR(AR48*'Energy &amp; GHG'!$X$23,"-")</f>
        <v>0</v>
      </c>
      <c r="AN48" s="433">
        <f>IFERROR(AR48*'Energy &amp; GHG'!$Y$23,"-")</f>
        <v>0</v>
      </c>
      <c r="AO48" s="434">
        <f>IFERROR(AR48*'Energy &amp; GHG'!$Z$23,"-")</f>
        <v>0</v>
      </c>
      <c r="AP48" s="435"/>
      <c r="AQ48" s="435"/>
      <c r="AR48" s="436"/>
      <c r="AS48" s="432">
        <f>IFERROR(AX48*'Energy &amp; GHG'!$X$24,"-")</f>
        <v>0</v>
      </c>
      <c r="AT48" s="433">
        <f>IFERROR(AX48*'Energy &amp; GHG'!$Y$24,"-")</f>
        <v>0</v>
      </c>
      <c r="AU48" s="434">
        <f>IFERROR(AX48*'Energy &amp; GHG'!$Z$24,"-")</f>
        <v>0</v>
      </c>
      <c r="AV48" s="435"/>
      <c r="AW48" s="435"/>
      <c r="AX48" s="436"/>
      <c r="AY48" s="432" t="str">
        <f>IFERROR(BD48*'Energy &amp; GHG'!$X$25,"-")</f>
        <v>-</v>
      </c>
      <c r="AZ48" s="433" t="str">
        <f>IFERROR(BD48*'Energy &amp; GHG'!$Y$25,"-")</f>
        <v>-</v>
      </c>
      <c r="BA48" s="434" t="str">
        <f>IFERROR(BD48*'Energy &amp; GHG'!$Z$25,"-")</f>
        <v>-</v>
      </c>
      <c r="BB48" s="435"/>
      <c r="BC48" s="435"/>
      <c r="BD48" s="436"/>
      <c r="BE48" s="432" t="str">
        <f>IFERROR(BJ48*'Energy &amp; GHG'!$X$26,"-")</f>
        <v>-</v>
      </c>
      <c r="BF48" s="433" t="str">
        <f>IFERROR(BJ48*'Energy &amp; GHG'!$Y$26,"-")</f>
        <v>-</v>
      </c>
      <c r="BG48" s="434" t="str">
        <f>IFERROR(BJ48*'Energy &amp; GHG'!$Z$26,"-")</f>
        <v>-</v>
      </c>
      <c r="BH48" s="435"/>
      <c r="BI48" s="435"/>
      <c r="BJ48" s="436"/>
      <c r="BK48" s="432" t="str">
        <f>IFERROR(BP48*'Energy &amp; GHG'!$X$27,"-")</f>
        <v>-</v>
      </c>
      <c r="BL48" s="433" t="str">
        <f>IFERROR(BP48*'Energy &amp; GHG'!$Y$27,"-")</f>
        <v>-</v>
      </c>
      <c r="BM48" s="434" t="str">
        <f>IFERROR(BP48*'Energy &amp; GHG'!$Z$27,"-")</f>
        <v>-</v>
      </c>
      <c r="BN48" s="435"/>
      <c r="BO48" s="435"/>
      <c r="BP48" s="436"/>
      <c r="BQ48" s="432" t="str">
        <f>IFERROR(BV48*'Energy &amp; GHG'!$X$28,"-")</f>
        <v>-</v>
      </c>
      <c r="BR48" s="433" t="str">
        <f>IFERROR(BV48*'Energy &amp; GHG'!$Y$28,"-")</f>
        <v>-</v>
      </c>
      <c r="BS48" s="434" t="str">
        <f>IFERROR(BV48*'Energy &amp; GHG'!$Z$28,"-")</f>
        <v>-</v>
      </c>
      <c r="BT48" s="435"/>
      <c r="BU48" s="435"/>
      <c r="BV48" s="436"/>
      <c r="BW48" s="438" t="str">
        <f t="shared" ref="BW48:CA48" si="38">IF(SUM(C48,I48,O48,U48,AA48,AG48,AM48,AS48,AY48,BE48,BK48,BQ48)=0,"-",SUM(C48,I48,O48,U48,AA48,AG48,AM48,AS48,AY48,BE48,BK48,BQ48))</f>
        <v>-</v>
      </c>
      <c r="BX48" s="433" t="str">
        <f t="shared" si="38"/>
        <v>-</v>
      </c>
      <c r="BY48" s="434" t="str">
        <f t="shared" si="38"/>
        <v>-</v>
      </c>
      <c r="BZ48" s="439" t="str">
        <f t="shared" si="38"/>
        <v>-</v>
      </c>
      <c r="CA48" s="440" t="str">
        <f t="shared" si="38"/>
        <v>-</v>
      </c>
      <c r="CB48" s="441" t="str">
        <f t="shared" si="1"/>
        <v>-</v>
      </c>
      <c r="CC48" s="442" t="str">
        <f t="shared" si="2"/>
        <v>-</v>
      </c>
      <c r="CD48" s="443" t="str">
        <f t="shared" si="3"/>
        <v>-</v>
      </c>
      <c r="CE48" s="444" t="str">
        <f t="shared" si="4"/>
        <v>-</v>
      </c>
      <c r="CF48" s="445" t="str">
        <f t="shared" si="5"/>
        <v>-</v>
      </c>
      <c r="CG48" s="412"/>
      <c r="CH48" s="412"/>
      <c r="CI48" s="412"/>
      <c r="CJ48" s="412"/>
      <c r="CK48" s="412"/>
    </row>
    <row r="49" spans="1:89" ht="15">
      <c r="A49" s="1066">
        <v>35</v>
      </c>
      <c r="B49" s="1072"/>
      <c r="C49" s="432">
        <f>IFERROR(H49*'Energy &amp; GHG'!$X$17,"-")</f>
        <v>0</v>
      </c>
      <c r="D49" s="433">
        <f>IFERROR(H49*'Energy &amp; GHG'!$Y$17,"-")</f>
        <v>0</v>
      </c>
      <c r="E49" s="434">
        <f>IFERROR(H49*'Energy &amp; GHG'!$Z$17,"-")</f>
        <v>0</v>
      </c>
      <c r="F49" s="435"/>
      <c r="G49" s="435"/>
      <c r="H49" s="436"/>
      <c r="I49" s="432">
        <f>IFERROR(N49*'Energy &amp; GHG'!$X$18,"-")</f>
        <v>0</v>
      </c>
      <c r="J49" s="433">
        <f>IFERROR(N49*'Energy &amp; GHG'!$Y$18,"-")</f>
        <v>0</v>
      </c>
      <c r="K49" s="434">
        <f>IFERROR(N49*'Energy &amp; GHG'!$Z$18,"-")</f>
        <v>0</v>
      </c>
      <c r="L49" s="435"/>
      <c r="M49" s="435"/>
      <c r="N49" s="436"/>
      <c r="O49" s="432">
        <f>IFERROR(T49*'Energy &amp; GHG'!$X$19,"-")</f>
        <v>0</v>
      </c>
      <c r="P49" s="433">
        <f>IFERROR(T49*'Energy &amp; GHG'!$Y$19,"-")</f>
        <v>0</v>
      </c>
      <c r="Q49" s="434">
        <f>IFERROR(T49*'Energy &amp; GHG'!$Z$19,"-")</f>
        <v>0</v>
      </c>
      <c r="R49" s="435"/>
      <c r="S49" s="435"/>
      <c r="T49" s="436"/>
      <c r="U49" s="432">
        <f>IFERROR(Z49*'Energy &amp; GHG'!$X$20,"-")</f>
        <v>0</v>
      </c>
      <c r="V49" s="433">
        <f>IFERROR(Z49*'Energy &amp; GHG'!$Y$20,"-")</f>
        <v>0</v>
      </c>
      <c r="W49" s="434">
        <f>IFERROR(Z49*'Energy &amp; GHG'!$Z$20,"-")</f>
        <v>0</v>
      </c>
      <c r="X49" s="435"/>
      <c r="Y49" s="435"/>
      <c r="Z49" s="436"/>
      <c r="AA49" s="432">
        <f>IFERROR(AF49*'Energy &amp; GHG'!$X$21,"-")</f>
        <v>0</v>
      </c>
      <c r="AB49" s="433">
        <f>IFERROR(AF49*'Energy &amp; GHG'!$Y$21,"-")</f>
        <v>0</v>
      </c>
      <c r="AC49" s="434">
        <f>IFERROR(AF49*'Energy &amp; GHG'!$Z$21,"-")</f>
        <v>0</v>
      </c>
      <c r="AD49" s="435"/>
      <c r="AE49" s="435"/>
      <c r="AF49" s="436"/>
      <c r="AG49" s="432">
        <f>IFERROR(AL49*'Energy &amp; GHG'!$X$22,"-")</f>
        <v>0</v>
      </c>
      <c r="AH49" s="433">
        <f>IFERROR(AL49*'Energy &amp; GHG'!$Y$22,"-")</f>
        <v>0</v>
      </c>
      <c r="AI49" s="434">
        <f>IFERROR(AL49*'Energy &amp; GHG'!$Z$22,"-")</f>
        <v>0</v>
      </c>
      <c r="AJ49" s="435"/>
      <c r="AK49" s="435"/>
      <c r="AL49" s="436"/>
      <c r="AM49" s="432">
        <f>IFERROR(AR49*'Energy &amp; GHG'!$X$23,"-")</f>
        <v>0</v>
      </c>
      <c r="AN49" s="433">
        <f>IFERROR(AR49*'Energy &amp; GHG'!$Y$23,"-")</f>
        <v>0</v>
      </c>
      <c r="AO49" s="434">
        <f>IFERROR(AR49*'Energy &amp; GHG'!$Z$23,"-")</f>
        <v>0</v>
      </c>
      <c r="AP49" s="435"/>
      <c r="AQ49" s="435"/>
      <c r="AR49" s="436"/>
      <c r="AS49" s="432">
        <f>IFERROR(AX49*'Energy &amp; GHG'!$X$24,"-")</f>
        <v>0</v>
      </c>
      <c r="AT49" s="433">
        <f>IFERROR(AX49*'Energy &amp; GHG'!$Y$24,"-")</f>
        <v>0</v>
      </c>
      <c r="AU49" s="434">
        <f>IFERROR(AX49*'Energy &amp; GHG'!$Z$24,"-")</f>
        <v>0</v>
      </c>
      <c r="AV49" s="435"/>
      <c r="AW49" s="435"/>
      <c r="AX49" s="436"/>
      <c r="AY49" s="432" t="str">
        <f>IFERROR(BD49*'Energy &amp; GHG'!$X$25,"-")</f>
        <v>-</v>
      </c>
      <c r="AZ49" s="433" t="str">
        <f>IFERROR(BD49*'Energy &amp; GHG'!$Y$25,"-")</f>
        <v>-</v>
      </c>
      <c r="BA49" s="434" t="str">
        <f>IFERROR(BD49*'Energy &amp; GHG'!$Z$25,"-")</f>
        <v>-</v>
      </c>
      <c r="BB49" s="435"/>
      <c r="BC49" s="435"/>
      <c r="BD49" s="436"/>
      <c r="BE49" s="432" t="str">
        <f>IFERROR(BJ49*'Energy &amp; GHG'!$X$26,"-")</f>
        <v>-</v>
      </c>
      <c r="BF49" s="433" t="str">
        <f>IFERROR(BJ49*'Energy &amp; GHG'!$Y$26,"-")</f>
        <v>-</v>
      </c>
      <c r="BG49" s="434" t="str">
        <f>IFERROR(BJ49*'Energy &amp; GHG'!$Z$26,"-")</f>
        <v>-</v>
      </c>
      <c r="BH49" s="435"/>
      <c r="BI49" s="435"/>
      <c r="BJ49" s="436"/>
      <c r="BK49" s="432" t="str">
        <f>IFERROR(BP49*'Energy &amp; GHG'!$X$27,"-")</f>
        <v>-</v>
      </c>
      <c r="BL49" s="433" t="str">
        <f>IFERROR(BP49*'Energy &amp; GHG'!$Y$27,"-")</f>
        <v>-</v>
      </c>
      <c r="BM49" s="434" t="str">
        <f>IFERROR(BP49*'Energy &amp; GHG'!$Z$27,"-")</f>
        <v>-</v>
      </c>
      <c r="BN49" s="435"/>
      <c r="BO49" s="435"/>
      <c r="BP49" s="436"/>
      <c r="BQ49" s="432" t="str">
        <f>IFERROR(BV49*'Energy &amp; GHG'!$X$28,"-")</f>
        <v>-</v>
      </c>
      <c r="BR49" s="433" t="str">
        <f>IFERROR(BV49*'Energy &amp; GHG'!$Y$28,"-")</f>
        <v>-</v>
      </c>
      <c r="BS49" s="434" t="str">
        <f>IFERROR(BV49*'Energy &amp; GHG'!$Z$28,"-")</f>
        <v>-</v>
      </c>
      <c r="BT49" s="435"/>
      <c r="BU49" s="435"/>
      <c r="BV49" s="436"/>
      <c r="BW49" s="438" t="str">
        <f t="shared" ref="BW49:CA49" si="39">IF(SUM(C49,I49,O49,U49,AA49,AG49,AM49,AS49,AY49,BE49,BK49,BQ49)=0,"-",SUM(C49,I49,O49,U49,AA49,AG49,AM49,AS49,AY49,BE49,BK49,BQ49))</f>
        <v>-</v>
      </c>
      <c r="BX49" s="433" t="str">
        <f t="shared" si="39"/>
        <v>-</v>
      </c>
      <c r="BY49" s="434" t="str">
        <f t="shared" si="39"/>
        <v>-</v>
      </c>
      <c r="BZ49" s="439" t="str">
        <f t="shared" si="39"/>
        <v>-</v>
      </c>
      <c r="CA49" s="440" t="str">
        <f t="shared" si="39"/>
        <v>-</v>
      </c>
      <c r="CB49" s="441" t="str">
        <f t="shared" si="1"/>
        <v>-</v>
      </c>
      <c r="CC49" s="442" t="str">
        <f t="shared" si="2"/>
        <v>-</v>
      </c>
      <c r="CD49" s="443" t="str">
        <f t="shared" si="3"/>
        <v>-</v>
      </c>
      <c r="CE49" s="444" t="str">
        <f t="shared" si="4"/>
        <v>-</v>
      </c>
      <c r="CF49" s="445" t="str">
        <f t="shared" si="5"/>
        <v>-</v>
      </c>
      <c r="CG49" s="412"/>
      <c r="CH49" s="412"/>
      <c r="CI49" s="412"/>
      <c r="CJ49" s="412"/>
      <c r="CK49" s="412"/>
    </row>
    <row r="50" spans="1:89" ht="15">
      <c r="A50" s="1070">
        <v>36</v>
      </c>
      <c r="B50" s="1072"/>
      <c r="C50" s="432">
        <f>IFERROR(H50*'Energy &amp; GHG'!$X$17,"-")</f>
        <v>0</v>
      </c>
      <c r="D50" s="433">
        <f>IFERROR(H50*'Energy &amp; GHG'!$Y$17,"-")</f>
        <v>0</v>
      </c>
      <c r="E50" s="434">
        <f>IFERROR(H50*'Energy &amp; GHG'!$Z$17,"-")</f>
        <v>0</v>
      </c>
      <c r="F50" s="435"/>
      <c r="G50" s="435"/>
      <c r="H50" s="436"/>
      <c r="I50" s="432">
        <f>IFERROR(N50*'Energy &amp; GHG'!$X$18,"-")</f>
        <v>0</v>
      </c>
      <c r="J50" s="433">
        <f>IFERROR(N50*'Energy &amp; GHG'!$Y$18,"-")</f>
        <v>0</v>
      </c>
      <c r="K50" s="434">
        <f>IFERROR(N50*'Energy &amp; GHG'!$Z$18,"-")</f>
        <v>0</v>
      </c>
      <c r="L50" s="435"/>
      <c r="M50" s="435"/>
      <c r="N50" s="436"/>
      <c r="O50" s="432">
        <f>IFERROR(T50*'Energy &amp; GHG'!$X$19,"-")</f>
        <v>0</v>
      </c>
      <c r="P50" s="433">
        <f>IFERROR(T50*'Energy &amp; GHG'!$Y$19,"-")</f>
        <v>0</v>
      </c>
      <c r="Q50" s="434">
        <f>IFERROR(T50*'Energy &amp; GHG'!$Z$19,"-")</f>
        <v>0</v>
      </c>
      <c r="R50" s="435"/>
      <c r="S50" s="435"/>
      <c r="T50" s="436"/>
      <c r="U50" s="432">
        <f>IFERROR(Z50*'Energy &amp; GHG'!$X$20,"-")</f>
        <v>0</v>
      </c>
      <c r="V50" s="433">
        <f>IFERROR(Z50*'Energy &amp; GHG'!$Y$20,"-")</f>
        <v>0</v>
      </c>
      <c r="W50" s="434">
        <f>IFERROR(Z50*'Energy &amp; GHG'!$Z$20,"-")</f>
        <v>0</v>
      </c>
      <c r="X50" s="435"/>
      <c r="Y50" s="435"/>
      <c r="Z50" s="436"/>
      <c r="AA50" s="432">
        <f>IFERROR(AF50*'Energy &amp; GHG'!$X$21,"-")</f>
        <v>0</v>
      </c>
      <c r="AB50" s="433">
        <f>IFERROR(AF50*'Energy &amp; GHG'!$Y$21,"-")</f>
        <v>0</v>
      </c>
      <c r="AC50" s="434">
        <f>IFERROR(AF50*'Energy &amp; GHG'!$Z$21,"-")</f>
        <v>0</v>
      </c>
      <c r="AD50" s="435"/>
      <c r="AE50" s="435"/>
      <c r="AF50" s="436"/>
      <c r="AG50" s="432">
        <f>IFERROR(AL50*'Energy &amp; GHG'!$X$22,"-")</f>
        <v>0</v>
      </c>
      <c r="AH50" s="433">
        <f>IFERROR(AL50*'Energy &amp; GHG'!$Y$22,"-")</f>
        <v>0</v>
      </c>
      <c r="AI50" s="434">
        <f>IFERROR(AL50*'Energy &amp; GHG'!$Z$22,"-")</f>
        <v>0</v>
      </c>
      <c r="AJ50" s="435"/>
      <c r="AK50" s="435"/>
      <c r="AL50" s="436"/>
      <c r="AM50" s="432">
        <f>IFERROR(AR50*'Energy &amp; GHG'!$X$23,"-")</f>
        <v>0</v>
      </c>
      <c r="AN50" s="433">
        <f>IFERROR(AR50*'Energy &amp; GHG'!$Y$23,"-")</f>
        <v>0</v>
      </c>
      <c r="AO50" s="434">
        <f>IFERROR(AR50*'Energy &amp; GHG'!$Z$23,"-")</f>
        <v>0</v>
      </c>
      <c r="AP50" s="435"/>
      <c r="AQ50" s="435"/>
      <c r="AR50" s="436"/>
      <c r="AS50" s="432">
        <f>IFERROR(AX50*'Energy &amp; GHG'!$X$24,"-")</f>
        <v>0</v>
      </c>
      <c r="AT50" s="433">
        <f>IFERROR(AX50*'Energy &amp; GHG'!$Y$24,"-")</f>
        <v>0</v>
      </c>
      <c r="AU50" s="434">
        <f>IFERROR(AX50*'Energy &amp; GHG'!$Z$24,"-")</f>
        <v>0</v>
      </c>
      <c r="AV50" s="435"/>
      <c r="AW50" s="435"/>
      <c r="AX50" s="436"/>
      <c r="AY50" s="432" t="str">
        <f>IFERROR(BD50*'Energy &amp; GHG'!$X$25,"-")</f>
        <v>-</v>
      </c>
      <c r="AZ50" s="433" t="str">
        <f>IFERROR(BD50*'Energy &amp; GHG'!$Y$25,"-")</f>
        <v>-</v>
      </c>
      <c r="BA50" s="434" t="str">
        <f>IFERROR(BD50*'Energy &amp; GHG'!$Z$25,"-")</f>
        <v>-</v>
      </c>
      <c r="BB50" s="435"/>
      <c r="BC50" s="435"/>
      <c r="BD50" s="436"/>
      <c r="BE50" s="432" t="str">
        <f>IFERROR(BJ50*'Energy &amp; GHG'!$X$26,"-")</f>
        <v>-</v>
      </c>
      <c r="BF50" s="433" t="str">
        <f>IFERROR(BJ50*'Energy &amp; GHG'!$Y$26,"-")</f>
        <v>-</v>
      </c>
      <c r="BG50" s="434" t="str">
        <f>IFERROR(BJ50*'Energy &amp; GHG'!$Z$26,"-")</f>
        <v>-</v>
      </c>
      <c r="BH50" s="435"/>
      <c r="BI50" s="435"/>
      <c r="BJ50" s="436"/>
      <c r="BK50" s="432" t="str">
        <f>IFERROR(BP50*'Energy &amp; GHG'!$X$27,"-")</f>
        <v>-</v>
      </c>
      <c r="BL50" s="433" t="str">
        <f>IFERROR(BP50*'Energy &amp; GHG'!$Y$27,"-")</f>
        <v>-</v>
      </c>
      <c r="BM50" s="434" t="str">
        <f>IFERROR(BP50*'Energy &amp; GHG'!$Z$27,"-")</f>
        <v>-</v>
      </c>
      <c r="BN50" s="435"/>
      <c r="BO50" s="435"/>
      <c r="BP50" s="436"/>
      <c r="BQ50" s="432" t="str">
        <f>IFERROR(BV50*'Energy &amp; GHG'!$X$28,"-")</f>
        <v>-</v>
      </c>
      <c r="BR50" s="433" t="str">
        <f>IFERROR(BV50*'Energy &amp; GHG'!$Y$28,"-")</f>
        <v>-</v>
      </c>
      <c r="BS50" s="434" t="str">
        <f>IFERROR(BV50*'Energy &amp; GHG'!$Z$28,"-")</f>
        <v>-</v>
      </c>
      <c r="BT50" s="435"/>
      <c r="BU50" s="435"/>
      <c r="BV50" s="436"/>
      <c r="BW50" s="438" t="str">
        <f t="shared" ref="BW50:CA50" si="40">IF(SUM(C50,I50,O50,U50,AA50,AG50,AM50,AS50,AY50,BE50,BK50,BQ50)=0,"-",SUM(C50,I50,O50,U50,AA50,AG50,AM50,AS50,AY50,BE50,BK50,BQ50))</f>
        <v>-</v>
      </c>
      <c r="BX50" s="433" t="str">
        <f t="shared" si="40"/>
        <v>-</v>
      </c>
      <c r="BY50" s="434" t="str">
        <f t="shared" si="40"/>
        <v>-</v>
      </c>
      <c r="BZ50" s="439" t="str">
        <f t="shared" si="40"/>
        <v>-</v>
      </c>
      <c r="CA50" s="440" t="str">
        <f t="shared" si="40"/>
        <v>-</v>
      </c>
      <c r="CB50" s="441" t="str">
        <f t="shared" si="1"/>
        <v>-</v>
      </c>
      <c r="CC50" s="442" t="str">
        <f t="shared" si="2"/>
        <v>-</v>
      </c>
      <c r="CD50" s="443" t="str">
        <f t="shared" si="3"/>
        <v>-</v>
      </c>
      <c r="CE50" s="444" t="str">
        <f t="shared" si="4"/>
        <v>-</v>
      </c>
      <c r="CF50" s="445" t="str">
        <f t="shared" si="5"/>
        <v>-</v>
      </c>
      <c r="CG50" s="412"/>
      <c r="CH50" s="412"/>
      <c r="CI50" s="412"/>
      <c r="CJ50" s="412"/>
      <c r="CK50" s="412"/>
    </row>
    <row r="51" spans="1:89" ht="15">
      <c r="A51" s="1066">
        <v>37</v>
      </c>
      <c r="B51" s="1072"/>
      <c r="C51" s="432">
        <f>IFERROR(H51*'Energy &amp; GHG'!$X$17,"-")</f>
        <v>0</v>
      </c>
      <c r="D51" s="433">
        <f>IFERROR(H51*'Energy &amp; GHG'!$Y$17,"-")</f>
        <v>0</v>
      </c>
      <c r="E51" s="434">
        <f>IFERROR(H51*'Energy &amp; GHG'!$Z$17,"-")</f>
        <v>0</v>
      </c>
      <c r="F51" s="435"/>
      <c r="G51" s="435"/>
      <c r="H51" s="436"/>
      <c r="I51" s="432">
        <f>IFERROR(N51*'Energy &amp; GHG'!$X$18,"-")</f>
        <v>0</v>
      </c>
      <c r="J51" s="433">
        <f>IFERROR(N51*'Energy &amp; GHG'!$Y$18,"-")</f>
        <v>0</v>
      </c>
      <c r="K51" s="434">
        <f>IFERROR(N51*'Energy &amp; GHG'!$Z$18,"-")</f>
        <v>0</v>
      </c>
      <c r="L51" s="435"/>
      <c r="M51" s="435"/>
      <c r="N51" s="436"/>
      <c r="O51" s="432">
        <f>IFERROR(T51*'Energy &amp; GHG'!$X$19,"-")</f>
        <v>0</v>
      </c>
      <c r="P51" s="433">
        <f>IFERROR(T51*'Energy &amp; GHG'!$Y$19,"-")</f>
        <v>0</v>
      </c>
      <c r="Q51" s="434">
        <f>IFERROR(T51*'Energy &amp; GHG'!$Z$19,"-")</f>
        <v>0</v>
      </c>
      <c r="R51" s="435"/>
      <c r="S51" s="435"/>
      <c r="T51" s="436"/>
      <c r="U51" s="432">
        <f>IFERROR(Z51*'Energy &amp; GHG'!$X$20,"-")</f>
        <v>0</v>
      </c>
      <c r="V51" s="433">
        <f>IFERROR(Z51*'Energy &amp; GHG'!$Y$20,"-")</f>
        <v>0</v>
      </c>
      <c r="W51" s="434">
        <f>IFERROR(Z51*'Energy &amp; GHG'!$Z$20,"-")</f>
        <v>0</v>
      </c>
      <c r="X51" s="435"/>
      <c r="Y51" s="435"/>
      <c r="Z51" s="436"/>
      <c r="AA51" s="432">
        <f>IFERROR(AF51*'Energy &amp; GHG'!$X$21,"-")</f>
        <v>0</v>
      </c>
      <c r="AB51" s="433">
        <f>IFERROR(AF51*'Energy &amp; GHG'!$Y$21,"-")</f>
        <v>0</v>
      </c>
      <c r="AC51" s="434">
        <f>IFERROR(AF51*'Energy &amp; GHG'!$Z$21,"-")</f>
        <v>0</v>
      </c>
      <c r="AD51" s="435"/>
      <c r="AE51" s="435"/>
      <c r="AF51" s="436"/>
      <c r="AG51" s="432">
        <f>IFERROR(AL51*'Energy &amp; GHG'!$X$22,"-")</f>
        <v>0</v>
      </c>
      <c r="AH51" s="433">
        <f>IFERROR(AL51*'Energy &amp; GHG'!$Y$22,"-")</f>
        <v>0</v>
      </c>
      <c r="AI51" s="434">
        <f>IFERROR(AL51*'Energy &amp; GHG'!$Z$22,"-")</f>
        <v>0</v>
      </c>
      <c r="AJ51" s="435"/>
      <c r="AK51" s="435"/>
      <c r="AL51" s="436"/>
      <c r="AM51" s="432">
        <f>IFERROR(AR51*'Energy &amp; GHG'!$X$23,"-")</f>
        <v>0</v>
      </c>
      <c r="AN51" s="433">
        <f>IFERROR(AR51*'Energy &amp; GHG'!$Y$23,"-")</f>
        <v>0</v>
      </c>
      <c r="AO51" s="434">
        <f>IFERROR(AR51*'Energy &amp; GHG'!$Z$23,"-")</f>
        <v>0</v>
      </c>
      <c r="AP51" s="435"/>
      <c r="AQ51" s="435"/>
      <c r="AR51" s="436"/>
      <c r="AS51" s="432">
        <f>IFERROR(AX51*'Energy &amp; GHG'!$X$24,"-")</f>
        <v>0</v>
      </c>
      <c r="AT51" s="433">
        <f>IFERROR(AX51*'Energy &amp; GHG'!$Y$24,"-")</f>
        <v>0</v>
      </c>
      <c r="AU51" s="434">
        <f>IFERROR(AX51*'Energy &amp; GHG'!$Z$24,"-")</f>
        <v>0</v>
      </c>
      <c r="AV51" s="435"/>
      <c r="AW51" s="435"/>
      <c r="AX51" s="436"/>
      <c r="AY51" s="432" t="str">
        <f>IFERROR(BD51*'Energy &amp; GHG'!$X$25,"-")</f>
        <v>-</v>
      </c>
      <c r="AZ51" s="433" t="str">
        <f>IFERROR(BD51*'Energy &amp; GHG'!$Y$25,"-")</f>
        <v>-</v>
      </c>
      <c r="BA51" s="434" t="str">
        <f>IFERROR(BD51*'Energy &amp; GHG'!$Z$25,"-")</f>
        <v>-</v>
      </c>
      <c r="BB51" s="435"/>
      <c r="BC51" s="435"/>
      <c r="BD51" s="436"/>
      <c r="BE51" s="432" t="str">
        <f>IFERROR(BJ51*'Energy &amp; GHG'!$X$26,"-")</f>
        <v>-</v>
      </c>
      <c r="BF51" s="433" t="str">
        <f>IFERROR(BJ51*'Energy &amp; GHG'!$Y$26,"-")</f>
        <v>-</v>
      </c>
      <c r="BG51" s="434" t="str">
        <f>IFERROR(BJ51*'Energy &amp; GHG'!$Z$26,"-")</f>
        <v>-</v>
      </c>
      <c r="BH51" s="435"/>
      <c r="BI51" s="435"/>
      <c r="BJ51" s="436"/>
      <c r="BK51" s="432" t="str">
        <f>IFERROR(BP51*'Energy &amp; GHG'!$X$27,"-")</f>
        <v>-</v>
      </c>
      <c r="BL51" s="433" t="str">
        <f>IFERROR(BP51*'Energy &amp; GHG'!$Y$27,"-")</f>
        <v>-</v>
      </c>
      <c r="BM51" s="434" t="str">
        <f>IFERROR(BP51*'Energy &amp; GHG'!$Z$27,"-")</f>
        <v>-</v>
      </c>
      <c r="BN51" s="435"/>
      <c r="BO51" s="435"/>
      <c r="BP51" s="436"/>
      <c r="BQ51" s="432" t="str">
        <f>IFERROR(BV51*'Energy &amp; GHG'!$X$28,"-")</f>
        <v>-</v>
      </c>
      <c r="BR51" s="433" t="str">
        <f>IFERROR(BV51*'Energy &amp; GHG'!$Y$28,"-")</f>
        <v>-</v>
      </c>
      <c r="BS51" s="434" t="str">
        <f>IFERROR(BV51*'Energy &amp; GHG'!$Z$28,"-")</f>
        <v>-</v>
      </c>
      <c r="BT51" s="435"/>
      <c r="BU51" s="435"/>
      <c r="BV51" s="436"/>
      <c r="BW51" s="438" t="str">
        <f t="shared" ref="BW51:CA51" si="41">IF(SUM(C51,I51,O51,U51,AA51,AG51,AM51,AS51,AY51,BE51,BK51,BQ51)=0,"-",SUM(C51,I51,O51,U51,AA51,AG51,AM51,AS51,AY51,BE51,BK51,BQ51))</f>
        <v>-</v>
      </c>
      <c r="BX51" s="433" t="str">
        <f t="shared" si="41"/>
        <v>-</v>
      </c>
      <c r="BY51" s="434" t="str">
        <f t="shared" si="41"/>
        <v>-</v>
      </c>
      <c r="BZ51" s="439" t="str">
        <f t="shared" si="41"/>
        <v>-</v>
      </c>
      <c r="CA51" s="440" t="str">
        <f t="shared" si="41"/>
        <v>-</v>
      </c>
      <c r="CB51" s="441" t="str">
        <f t="shared" si="1"/>
        <v>-</v>
      </c>
      <c r="CC51" s="442" t="str">
        <f t="shared" si="2"/>
        <v>-</v>
      </c>
      <c r="CD51" s="443" t="str">
        <f t="shared" si="3"/>
        <v>-</v>
      </c>
      <c r="CE51" s="444" t="str">
        <f t="shared" si="4"/>
        <v>-</v>
      </c>
      <c r="CF51" s="445" t="str">
        <f t="shared" si="5"/>
        <v>-</v>
      </c>
      <c r="CG51" s="412"/>
      <c r="CH51" s="412"/>
      <c r="CI51" s="412"/>
      <c r="CJ51" s="412"/>
      <c r="CK51" s="412"/>
    </row>
    <row r="52" spans="1:89" ht="15">
      <c r="A52" s="1070">
        <v>38</v>
      </c>
      <c r="B52" s="1072"/>
      <c r="C52" s="432">
        <f>IFERROR(H52*'Energy &amp; GHG'!$X$17,"-")</f>
        <v>0</v>
      </c>
      <c r="D52" s="433">
        <f>IFERROR(H52*'Energy &amp; GHG'!$Y$17,"-")</f>
        <v>0</v>
      </c>
      <c r="E52" s="434">
        <f>IFERROR(H52*'Energy &amp; GHG'!$Z$17,"-")</f>
        <v>0</v>
      </c>
      <c r="F52" s="435"/>
      <c r="G52" s="435"/>
      <c r="H52" s="436"/>
      <c r="I52" s="432">
        <f>IFERROR(N52*'Energy &amp; GHG'!$X$18,"-")</f>
        <v>0</v>
      </c>
      <c r="J52" s="433">
        <f>IFERROR(N52*'Energy &amp; GHG'!$Y$18,"-")</f>
        <v>0</v>
      </c>
      <c r="K52" s="434">
        <f>IFERROR(N52*'Energy &amp; GHG'!$Z$18,"-")</f>
        <v>0</v>
      </c>
      <c r="L52" s="435"/>
      <c r="M52" s="435"/>
      <c r="N52" s="436"/>
      <c r="O52" s="432">
        <f>IFERROR(T52*'Energy &amp; GHG'!$X$19,"-")</f>
        <v>0</v>
      </c>
      <c r="P52" s="433">
        <f>IFERROR(T52*'Energy &amp; GHG'!$Y$19,"-")</f>
        <v>0</v>
      </c>
      <c r="Q52" s="434">
        <f>IFERROR(T52*'Energy &amp; GHG'!$Z$19,"-")</f>
        <v>0</v>
      </c>
      <c r="R52" s="435"/>
      <c r="S52" s="435"/>
      <c r="T52" s="436"/>
      <c r="U52" s="432">
        <f>IFERROR(Z52*'Energy &amp; GHG'!$X$20,"-")</f>
        <v>0</v>
      </c>
      <c r="V52" s="433">
        <f>IFERROR(Z52*'Energy &amp; GHG'!$Y$20,"-")</f>
        <v>0</v>
      </c>
      <c r="W52" s="434">
        <f>IFERROR(Z52*'Energy &amp; GHG'!$Z$20,"-")</f>
        <v>0</v>
      </c>
      <c r="X52" s="435"/>
      <c r="Y52" s="435"/>
      <c r="Z52" s="436"/>
      <c r="AA52" s="432">
        <f>IFERROR(AF52*'Energy &amp; GHG'!$X$21,"-")</f>
        <v>0</v>
      </c>
      <c r="AB52" s="433">
        <f>IFERROR(AF52*'Energy &amp; GHG'!$Y$21,"-")</f>
        <v>0</v>
      </c>
      <c r="AC52" s="434">
        <f>IFERROR(AF52*'Energy &amp; GHG'!$Z$21,"-")</f>
        <v>0</v>
      </c>
      <c r="AD52" s="435"/>
      <c r="AE52" s="435"/>
      <c r="AF52" s="436"/>
      <c r="AG52" s="432">
        <f>IFERROR(AL52*'Energy &amp; GHG'!$X$22,"-")</f>
        <v>0</v>
      </c>
      <c r="AH52" s="433">
        <f>IFERROR(AL52*'Energy &amp; GHG'!$Y$22,"-")</f>
        <v>0</v>
      </c>
      <c r="AI52" s="434">
        <f>IFERROR(AL52*'Energy &amp; GHG'!$Z$22,"-")</f>
        <v>0</v>
      </c>
      <c r="AJ52" s="435"/>
      <c r="AK52" s="435"/>
      <c r="AL52" s="436"/>
      <c r="AM52" s="432">
        <f>IFERROR(AR52*'Energy &amp; GHG'!$X$23,"-")</f>
        <v>0</v>
      </c>
      <c r="AN52" s="433">
        <f>IFERROR(AR52*'Energy &amp; GHG'!$Y$23,"-")</f>
        <v>0</v>
      </c>
      <c r="AO52" s="434">
        <f>IFERROR(AR52*'Energy &amp; GHG'!$Z$23,"-")</f>
        <v>0</v>
      </c>
      <c r="AP52" s="435"/>
      <c r="AQ52" s="435"/>
      <c r="AR52" s="436"/>
      <c r="AS52" s="432">
        <f>IFERROR(AX52*'Energy &amp; GHG'!$X$24,"-")</f>
        <v>0</v>
      </c>
      <c r="AT52" s="433">
        <f>IFERROR(AX52*'Energy &amp; GHG'!$Y$24,"-")</f>
        <v>0</v>
      </c>
      <c r="AU52" s="434">
        <f>IFERROR(AX52*'Energy &amp; GHG'!$Z$24,"-")</f>
        <v>0</v>
      </c>
      <c r="AV52" s="435"/>
      <c r="AW52" s="435"/>
      <c r="AX52" s="436"/>
      <c r="AY52" s="432" t="str">
        <f>IFERROR(BD52*'Energy &amp; GHG'!$X$25,"-")</f>
        <v>-</v>
      </c>
      <c r="AZ52" s="433" t="str">
        <f>IFERROR(BD52*'Energy &amp; GHG'!$Y$25,"-")</f>
        <v>-</v>
      </c>
      <c r="BA52" s="434" t="str">
        <f>IFERROR(BD52*'Energy &amp; GHG'!$Z$25,"-")</f>
        <v>-</v>
      </c>
      <c r="BB52" s="435"/>
      <c r="BC52" s="435"/>
      <c r="BD52" s="436"/>
      <c r="BE52" s="432" t="str">
        <f>IFERROR(BJ52*'Energy &amp; GHG'!$X$26,"-")</f>
        <v>-</v>
      </c>
      <c r="BF52" s="433" t="str">
        <f>IFERROR(BJ52*'Energy &amp; GHG'!$Y$26,"-")</f>
        <v>-</v>
      </c>
      <c r="BG52" s="434" t="str">
        <f>IFERROR(BJ52*'Energy &amp; GHG'!$Z$26,"-")</f>
        <v>-</v>
      </c>
      <c r="BH52" s="435"/>
      <c r="BI52" s="435"/>
      <c r="BJ52" s="436"/>
      <c r="BK52" s="432" t="str">
        <f>IFERROR(BP52*'Energy &amp; GHG'!$X$27,"-")</f>
        <v>-</v>
      </c>
      <c r="BL52" s="433" t="str">
        <f>IFERROR(BP52*'Energy &amp; GHG'!$Y$27,"-")</f>
        <v>-</v>
      </c>
      <c r="BM52" s="434" t="str">
        <f>IFERROR(BP52*'Energy &amp; GHG'!$Z$27,"-")</f>
        <v>-</v>
      </c>
      <c r="BN52" s="435"/>
      <c r="BO52" s="435"/>
      <c r="BP52" s="436"/>
      <c r="BQ52" s="432" t="str">
        <f>IFERROR(BV52*'Energy &amp; GHG'!$X$28,"-")</f>
        <v>-</v>
      </c>
      <c r="BR52" s="433" t="str">
        <f>IFERROR(BV52*'Energy &amp; GHG'!$Y$28,"-")</f>
        <v>-</v>
      </c>
      <c r="BS52" s="434" t="str">
        <f>IFERROR(BV52*'Energy &amp; GHG'!$Z$28,"-")</f>
        <v>-</v>
      </c>
      <c r="BT52" s="435"/>
      <c r="BU52" s="435"/>
      <c r="BV52" s="436"/>
      <c r="BW52" s="438" t="str">
        <f t="shared" ref="BW52:CA52" si="42">IF(SUM(C52,I52,O52,U52,AA52,AG52,AM52,AS52,AY52,BE52,BK52,BQ52)=0,"-",SUM(C52,I52,O52,U52,AA52,AG52,AM52,AS52,AY52,BE52,BK52,BQ52))</f>
        <v>-</v>
      </c>
      <c r="BX52" s="433" t="str">
        <f t="shared" si="42"/>
        <v>-</v>
      </c>
      <c r="BY52" s="434" t="str">
        <f t="shared" si="42"/>
        <v>-</v>
      </c>
      <c r="BZ52" s="439" t="str">
        <f t="shared" si="42"/>
        <v>-</v>
      </c>
      <c r="CA52" s="440" t="str">
        <f t="shared" si="42"/>
        <v>-</v>
      </c>
      <c r="CB52" s="441" t="str">
        <f t="shared" si="1"/>
        <v>-</v>
      </c>
      <c r="CC52" s="442" t="str">
        <f t="shared" si="2"/>
        <v>-</v>
      </c>
      <c r="CD52" s="443" t="str">
        <f t="shared" si="3"/>
        <v>-</v>
      </c>
      <c r="CE52" s="444" t="str">
        <f t="shared" si="4"/>
        <v>-</v>
      </c>
      <c r="CF52" s="445" t="str">
        <f t="shared" si="5"/>
        <v>-</v>
      </c>
      <c r="CG52" s="412"/>
      <c r="CH52" s="412"/>
      <c r="CI52" s="412"/>
      <c r="CJ52" s="412"/>
      <c r="CK52" s="412"/>
    </row>
    <row r="53" spans="1:89" ht="15">
      <c r="A53" s="1066">
        <v>39</v>
      </c>
      <c r="B53" s="1071"/>
      <c r="C53" s="455">
        <f>IFERROR(H53*'Energy &amp; GHG'!$X$17,"-")</f>
        <v>0</v>
      </c>
      <c r="D53" s="451">
        <f>IFERROR(H53*'Energy &amp; GHG'!$Y$17,"-")</f>
        <v>0</v>
      </c>
      <c r="E53" s="452">
        <f>IFERROR(H53*'Energy &amp; GHG'!$Z$17,"-")</f>
        <v>0</v>
      </c>
      <c r="F53" s="453"/>
      <c r="G53" s="453"/>
      <c r="H53" s="454"/>
      <c r="I53" s="455">
        <f>IFERROR(N53*'Energy &amp; GHG'!$X$18,"-")</f>
        <v>0</v>
      </c>
      <c r="J53" s="451">
        <f>IFERROR(N53*'Energy &amp; GHG'!$Y$18,"-")</f>
        <v>0</v>
      </c>
      <c r="K53" s="452">
        <f>IFERROR(N53*'Energy &amp; GHG'!$Z$18,"-")</f>
        <v>0</v>
      </c>
      <c r="L53" s="453"/>
      <c r="M53" s="453"/>
      <c r="N53" s="454"/>
      <c r="O53" s="455">
        <f>IFERROR(T53*'Energy &amp; GHG'!$X$19,"-")</f>
        <v>0</v>
      </c>
      <c r="P53" s="451">
        <f>IFERROR(T53*'Energy &amp; GHG'!$Y$19,"-")</f>
        <v>0</v>
      </c>
      <c r="Q53" s="452">
        <f>IFERROR(T53*'Energy &amp; GHG'!$Z$19,"-")</f>
        <v>0</v>
      </c>
      <c r="R53" s="453"/>
      <c r="S53" s="453"/>
      <c r="T53" s="454"/>
      <c r="U53" s="455">
        <f>IFERROR(Z53*'Energy &amp; GHG'!$X$20,"-")</f>
        <v>0</v>
      </c>
      <c r="V53" s="451">
        <f>IFERROR(Z53*'Energy &amp; GHG'!$Y$20,"-")</f>
        <v>0</v>
      </c>
      <c r="W53" s="452">
        <f>IFERROR(Z53*'Energy &amp; GHG'!$Z$20,"-")</f>
        <v>0</v>
      </c>
      <c r="X53" s="453"/>
      <c r="Y53" s="453"/>
      <c r="Z53" s="454"/>
      <c r="AA53" s="455">
        <f>IFERROR(AF53*'Energy &amp; GHG'!$X$21,"-")</f>
        <v>0</v>
      </c>
      <c r="AB53" s="451">
        <f>IFERROR(AF53*'Energy &amp; GHG'!$Y$21,"-")</f>
        <v>0</v>
      </c>
      <c r="AC53" s="452">
        <f>IFERROR(AF53*'Energy &amp; GHG'!$Z$21,"-")</f>
        <v>0</v>
      </c>
      <c r="AD53" s="453"/>
      <c r="AE53" s="453"/>
      <c r="AF53" s="454"/>
      <c r="AG53" s="455">
        <f>IFERROR(AL53*'Energy &amp; GHG'!$X$22,"-")</f>
        <v>0</v>
      </c>
      <c r="AH53" s="451">
        <f>IFERROR(AL53*'Energy &amp; GHG'!$Y$22,"-")</f>
        <v>0</v>
      </c>
      <c r="AI53" s="452">
        <f>IFERROR(AL53*'Energy &amp; GHG'!$Z$22,"-")</f>
        <v>0</v>
      </c>
      <c r="AJ53" s="453"/>
      <c r="AK53" s="453"/>
      <c r="AL53" s="454"/>
      <c r="AM53" s="455">
        <f>IFERROR(AR53*'Energy &amp; GHG'!$X$23,"-")</f>
        <v>0</v>
      </c>
      <c r="AN53" s="451">
        <f>IFERROR(AR53*'Energy &amp; GHG'!$Y$23,"-")</f>
        <v>0</v>
      </c>
      <c r="AO53" s="452">
        <f>IFERROR(AR53*'Energy &amp; GHG'!$Z$23,"-")</f>
        <v>0</v>
      </c>
      <c r="AP53" s="453"/>
      <c r="AQ53" s="453"/>
      <c r="AR53" s="454"/>
      <c r="AS53" s="455">
        <f>IFERROR(AX53*'Energy &amp; GHG'!$X$24,"-")</f>
        <v>0</v>
      </c>
      <c r="AT53" s="451">
        <f>IFERROR(AX53*'Energy &amp; GHG'!$Y$24,"-")</f>
        <v>0</v>
      </c>
      <c r="AU53" s="452">
        <f>IFERROR(AX53*'Energy &amp; GHG'!$Z$24,"-")</f>
        <v>0</v>
      </c>
      <c r="AV53" s="453"/>
      <c r="AW53" s="453"/>
      <c r="AX53" s="454"/>
      <c r="AY53" s="455" t="str">
        <f>IFERROR(BD53*'Energy &amp; GHG'!$X$25,"-")</f>
        <v>-</v>
      </c>
      <c r="AZ53" s="451" t="str">
        <f>IFERROR(BD53*'Energy &amp; GHG'!$Y$25,"-")</f>
        <v>-</v>
      </c>
      <c r="BA53" s="452" t="str">
        <f>IFERROR(BD53*'Energy &amp; GHG'!$Z$25,"-")</f>
        <v>-</v>
      </c>
      <c r="BB53" s="453"/>
      <c r="BC53" s="453"/>
      <c r="BD53" s="454"/>
      <c r="BE53" s="455" t="str">
        <f>IFERROR(BJ53*'Energy &amp; GHG'!$X$26,"-")</f>
        <v>-</v>
      </c>
      <c r="BF53" s="451" t="str">
        <f>IFERROR(BJ53*'Energy &amp; GHG'!$Y$26,"-")</f>
        <v>-</v>
      </c>
      <c r="BG53" s="452" t="str">
        <f>IFERROR(BJ53*'Energy &amp; GHG'!$Z$26,"-")</f>
        <v>-</v>
      </c>
      <c r="BH53" s="453"/>
      <c r="BI53" s="453"/>
      <c r="BJ53" s="454"/>
      <c r="BK53" s="455" t="str">
        <f>IFERROR(BP53*'Energy &amp; GHG'!$X$27,"-")</f>
        <v>-</v>
      </c>
      <c r="BL53" s="451" t="str">
        <f>IFERROR(BP53*'Energy &amp; GHG'!$Y$27,"-")</f>
        <v>-</v>
      </c>
      <c r="BM53" s="452" t="str">
        <f>IFERROR(BP53*'Energy &amp; GHG'!$Z$27,"-")</f>
        <v>-</v>
      </c>
      <c r="BN53" s="453"/>
      <c r="BO53" s="453"/>
      <c r="BP53" s="454"/>
      <c r="BQ53" s="455" t="str">
        <f>IFERROR(BV53*'Energy &amp; GHG'!$X$28,"-")</f>
        <v>-</v>
      </c>
      <c r="BR53" s="451" t="str">
        <f>IFERROR(BV53*'Energy &amp; GHG'!$Y$28,"-")</f>
        <v>-</v>
      </c>
      <c r="BS53" s="452" t="str">
        <f>IFERROR(BV53*'Energy &amp; GHG'!$Z$28,"-")</f>
        <v>-</v>
      </c>
      <c r="BT53" s="453"/>
      <c r="BU53" s="453"/>
      <c r="BV53" s="454"/>
      <c r="BW53" s="438" t="str">
        <f t="shared" ref="BW53:CA53" si="43">IF(SUM(C53,I53,O53,U53,AA53,AG53,AM53,AS53,AY53,BE53,BK53,BQ53)=0,"-",SUM(C53,I53,O53,U53,AA53,AG53,AM53,AS53,AY53,BE53,BK53,BQ53))</f>
        <v>-</v>
      </c>
      <c r="BX53" s="433" t="str">
        <f t="shared" si="43"/>
        <v>-</v>
      </c>
      <c r="BY53" s="434" t="str">
        <f t="shared" si="43"/>
        <v>-</v>
      </c>
      <c r="BZ53" s="439" t="str">
        <f t="shared" si="43"/>
        <v>-</v>
      </c>
      <c r="CA53" s="440" t="str">
        <f t="shared" si="43"/>
        <v>-</v>
      </c>
      <c r="CB53" s="441" t="str">
        <f t="shared" si="1"/>
        <v>-</v>
      </c>
      <c r="CC53" s="442" t="str">
        <f t="shared" si="2"/>
        <v>-</v>
      </c>
      <c r="CD53" s="443" t="str">
        <f t="shared" si="3"/>
        <v>-</v>
      </c>
      <c r="CE53" s="444" t="str">
        <f t="shared" si="4"/>
        <v>-</v>
      </c>
      <c r="CF53" s="445" t="str">
        <f t="shared" si="5"/>
        <v>-</v>
      </c>
      <c r="CG53" s="412"/>
      <c r="CH53" s="412"/>
      <c r="CI53" s="412"/>
      <c r="CJ53" s="412"/>
      <c r="CK53" s="412"/>
    </row>
    <row r="54" spans="1:89" ht="18">
      <c r="A54" s="1595" t="s">
        <v>33</v>
      </c>
      <c r="B54" s="1513"/>
      <c r="C54" s="457" t="str">
        <f t="shared" ref="C54:Y54" si="44">IF(SUM(C15:C53)=0,"-",SUM(C15:C53))</f>
        <v>-</v>
      </c>
      <c r="D54" s="458" t="str">
        <f t="shared" si="44"/>
        <v>-</v>
      </c>
      <c r="E54" s="459" t="str">
        <f t="shared" si="44"/>
        <v>-</v>
      </c>
      <c r="F54" s="460" t="str">
        <f t="shared" si="44"/>
        <v>-</v>
      </c>
      <c r="G54" s="460" t="str">
        <f t="shared" si="44"/>
        <v>-</v>
      </c>
      <c r="H54" s="462" t="str">
        <f t="shared" si="44"/>
        <v>-</v>
      </c>
      <c r="I54" s="457" t="str">
        <f t="shared" si="44"/>
        <v>-</v>
      </c>
      <c r="J54" s="458" t="str">
        <f t="shared" si="44"/>
        <v>-</v>
      </c>
      <c r="K54" s="459" t="str">
        <f t="shared" si="44"/>
        <v>-</v>
      </c>
      <c r="L54" s="460" t="str">
        <f t="shared" si="44"/>
        <v>-</v>
      </c>
      <c r="M54" s="460" t="str">
        <f t="shared" si="44"/>
        <v>-</v>
      </c>
      <c r="N54" s="462" t="str">
        <f t="shared" si="44"/>
        <v>-</v>
      </c>
      <c r="O54" s="457" t="str">
        <f t="shared" si="44"/>
        <v>-</v>
      </c>
      <c r="P54" s="458" t="str">
        <f t="shared" si="44"/>
        <v>-</v>
      </c>
      <c r="Q54" s="459" t="str">
        <f t="shared" si="44"/>
        <v>-</v>
      </c>
      <c r="R54" s="460" t="str">
        <f t="shared" si="44"/>
        <v>-</v>
      </c>
      <c r="S54" s="460" t="str">
        <f t="shared" si="44"/>
        <v>-</v>
      </c>
      <c r="T54" s="462" t="str">
        <f t="shared" si="44"/>
        <v>-</v>
      </c>
      <c r="U54" s="457" t="str">
        <f t="shared" si="44"/>
        <v>-</v>
      </c>
      <c r="V54" s="458" t="str">
        <f t="shared" si="44"/>
        <v>-</v>
      </c>
      <c r="W54" s="459" t="str">
        <f t="shared" si="44"/>
        <v>-</v>
      </c>
      <c r="X54" s="460" t="str">
        <f t="shared" si="44"/>
        <v>-</v>
      </c>
      <c r="Y54" s="460" t="str">
        <f t="shared" si="44"/>
        <v>-</v>
      </c>
      <c r="Z54" s="462"/>
      <c r="AA54" s="457" t="str">
        <f t="shared" ref="AA54:AE54" si="45">IF(SUM(AA15:AA53)=0,"-",SUM(AA15:AA53))</f>
        <v>-</v>
      </c>
      <c r="AB54" s="458" t="str">
        <f t="shared" si="45"/>
        <v>-</v>
      </c>
      <c r="AC54" s="459" t="str">
        <f t="shared" si="45"/>
        <v>-</v>
      </c>
      <c r="AD54" s="460" t="str">
        <f t="shared" si="45"/>
        <v>-</v>
      </c>
      <c r="AE54" s="460" t="str">
        <f t="shared" si="45"/>
        <v>-</v>
      </c>
      <c r="AF54" s="462"/>
      <c r="AG54" s="457" t="str">
        <f t="shared" ref="AG54:AK54" si="46">IF(SUM(AG15:AG53)=0,"-",SUM(AG15:AG53))</f>
        <v>-</v>
      </c>
      <c r="AH54" s="458" t="str">
        <f t="shared" si="46"/>
        <v>-</v>
      </c>
      <c r="AI54" s="459" t="str">
        <f t="shared" si="46"/>
        <v>-</v>
      </c>
      <c r="AJ54" s="460" t="str">
        <f t="shared" si="46"/>
        <v>-</v>
      </c>
      <c r="AK54" s="460" t="str">
        <f t="shared" si="46"/>
        <v>-</v>
      </c>
      <c r="AL54" s="462"/>
      <c r="AM54" s="457" t="str">
        <f t="shared" ref="AM54:AQ54" si="47">IF(SUM(AM15:AM53)=0,"-",SUM(AM15:AM53))</f>
        <v>-</v>
      </c>
      <c r="AN54" s="458" t="str">
        <f t="shared" si="47"/>
        <v>-</v>
      </c>
      <c r="AO54" s="459" t="str">
        <f t="shared" si="47"/>
        <v>-</v>
      </c>
      <c r="AP54" s="460" t="str">
        <f t="shared" si="47"/>
        <v>-</v>
      </c>
      <c r="AQ54" s="460" t="str">
        <f t="shared" si="47"/>
        <v>-</v>
      </c>
      <c r="AR54" s="462"/>
      <c r="AS54" s="457" t="str">
        <f t="shared" ref="AS54:AW54" si="48">IF(SUM(AS15:AS53)=0,"-",SUM(AS15:AS53))</f>
        <v>-</v>
      </c>
      <c r="AT54" s="458" t="str">
        <f t="shared" si="48"/>
        <v>-</v>
      </c>
      <c r="AU54" s="459" t="str">
        <f t="shared" si="48"/>
        <v>-</v>
      </c>
      <c r="AV54" s="460" t="str">
        <f t="shared" si="48"/>
        <v>-</v>
      </c>
      <c r="AW54" s="460" t="str">
        <f t="shared" si="48"/>
        <v>-</v>
      </c>
      <c r="AX54" s="462"/>
      <c r="AY54" s="457" t="str">
        <f t="shared" ref="AY54:BC54" si="49">IF(SUM(AY15:AY53)=0,"-",SUM(AY15:AY53))</f>
        <v>-</v>
      </c>
      <c r="AZ54" s="458" t="str">
        <f t="shared" si="49"/>
        <v>-</v>
      </c>
      <c r="BA54" s="459" t="str">
        <f t="shared" si="49"/>
        <v>-</v>
      </c>
      <c r="BB54" s="460" t="str">
        <f t="shared" si="49"/>
        <v>-</v>
      </c>
      <c r="BC54" s="460" t="str">
        <f t="shared" si="49"/>
        <v>-</v>
      </c>
      <c r="BD54" s="462"/>
      <c r="BE54" s="457" t="str">
        <f t="shared" ref="BE54:BI54" si="50">IF(SUM(BE15:BE53)=0,"-",SUM(BE15:BE53))</f>
        <v>-</v>
      </c>
      <c r="BF54" s="458" t="str">
        <f t="shared" si="50"/>
        <v>-</v>
      </c>
      <c r="BG54" s="459" t="str">
        <f t="shared" si="50"/>
        <v>-</v>
      </c>
      <c r="BH54" s="460" t="str">
        <f t="shared" si="50"/>
        <v>-</v>
      </c>
      <c r="BI54" s="460" t="str">
        <f t="shared" si="50"/>
        <v>-</v>
      </c>
      <c r="BJ54" s="462"/>
      <c r="BK54" s="457" t="str">
        <f t="shared" ref="BK54:BO54" si="51">IF(SUM(BK15:BK53)=0,"-",SUM(BK15:BK53))</f>
        <v>-</v>
      </c>
      <c r="BL54" s="458" t="str">
        <f t="shared" si="51"/>
        <v>-</v>
      </c>
      <c r="BM54" s="459" t="str">
        <f t="shared" si="51"/>
        <v>-</v>
      </c>
      <c r="BN54" s="460" t="str">
        <f t="shared" si="51"/>
        <v>-</v>
      </c>
      <c r="BO54" s="460" t="str">
        <f t="shared" si="51"/>
        <v>-</v>
      </c>
      <c r="BP54" s="462"/>
      <c r="BQ54" s="457" t="str">
        <f t="shared" ref="BQ54:BU54" si="52">IF(SUM(BQ15:BQ53)=0,"-",SUM(BQ15:BQ53))</f>
        <v>-</v>
      </c>
      <c r="BR54" s="458" t="str">
        <f t="shared" si="52"/>
        <v>-</v>
      </c>
      <c r="BS54" s="459" t="str">
        <f t="shared" si="52"/>
        <v>-</v>
      </c>
      <c r="BT54" s="460" t="str">
        <f t="shared" si="52"/>
        <v>-</v>
      </c>
      <c r="BU54" s="460" t="str">
        <f t="shared" si="52"/>
        <v>-</v>
      </c>
      <c r="BV54" s="462"/>
      <c r="BW54" s="464" t="str">
        <f t="shared" ref="BW54:CF54" si="53">IF(SUM(BW15:BW53)=0,"-",SUM(BW15:BW53))</f>
        <v>-</v>
      </c>
      <c r="BX54" s="465" t="str">
        <f t="shared" si="53"/>
        <v>-</v>
      </c>
      <c r="BY54" s="465" t="str">
        <f t="shared" si="53"/>
        <v>-</v>
      </c>
      <c r="BZ54" s="465" t="str">
        <f t="shared" si="53"/>
        <v>-</v>
      </c>
      <c r="CA54" s="466" t="str">
        <f t="shared" si="53"/>
        <v>-</v>
      </c>
      <c r="CB54" s="467" t="str">
        <f t="shared" si="53"/>
        <v>-</v>
      </c>
      <c r="CC54" s="468" t="str">
        <f t="shared" si="53"/>
        <v>-</v>
      </c>
      <c r="CD54" s="468" t="str">
        <f t="shared" si="53"/>
        <v>-</v>
      </c>
      <c r="CE54" s="468" t="str">
        <f t="shared" si="53"/>
        <v>-</v>
      </c>
      <c r="CF54" s="469" t="str">
        <f t="shared" si="53"/>
        <v>-</v>
      </c>
      <c r="CG54" s="470"/>
      <c r="CH54" s="470"/>
      <c r="CI54" s="470"/>
      <c r="CJ54" s="470"/>
      <c r="CK54" s="470"/>
    </row>
    <row r="55" spans="1:89">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row>
    <row r="56" spans="1:89">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row>
    <row r="57" spans="1:89">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row>
    <row r="58" spans="1:89">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row>
    <row r="59" spans="1:89">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row>
    <row r="60" spans="1:89">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row>
    <row r="61" spans="1:89">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row>
    <row r="62" spans="1:89">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row>
    <row r="63" spans="1:89">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row>
    <row r="64" spans="1:89">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row>
    <row r="65" spans="1:89">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row>
    <row r="66" spans="1:89">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row>
    <row r="67" spans="1:89">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row>
    <row r="68" spans="1:89">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row>
    <row r="69" spans="1:89">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row>
    <row r="70" spans="1:89">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row>
    <row r="71" spans="1:89">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row>
    <row r="72" spans="1:89">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row>
    <row r="73" spans="1:89">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row>
    <row r="74" spans="1:89">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row>
    <row r="75" spans="1:89">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row>
    <row r="76" spans="1:89">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row>
    <row r="77" spans="1:89">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row>
    <row r="78" spans="1:89">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row>
    <row r="79" spans="1:89">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row>
    <row r="80" spans="1:89">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row>
    <row r="81" spans="1:89">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row>
    <row r="82" spans="1:89">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row>
    <row r="83" spans="1:89">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row>
    <row r="84" spans="1:89">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row>
    <row r="85" spans="1:89">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row>
    <row r="86" spans="1:89">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row>
    <row r="87" spans="1:89">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row>
    <row r="88" spans="1:89">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row>
    <row r="89" spans="1:89">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row>
    <row r="90" spans="1:89">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row>
    <row r="91" spans="1:89">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row>
    <row r="92" spans="1:89">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row>
    <row r="93" spans="1:89">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row>
    <row r="94" spans="1:89">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row>
    <row r="95" spans="1:89">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row>
    <row r="96" spans="1:89">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row>
    <row r="97" spans="1:89">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row>
    <row r="98" spans="1:89">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row>
    <row r="99" spans="1:89">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row>
    <row r="100" spans="1:89">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row>
    <row r="101" spans="1:89">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row>
    <row r="102" spans="1:89">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row>
    <row r="103" spans="1:89">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row>
    <row r="104" spans="1:89">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row>
    <row r="105" spans="1:89">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row>
    <row r="106" spans="1:89">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row>
    <row r="107" spans="1:89">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row>
    <row r="108" spans="1:89">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row>
    <row r="109" spans="1:89">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row>
    <row r="110" spans="1:89">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row>
    <row r="111" spans="1:89">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row>
    <row r="112" spans="1:89">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row>
    <row r="113" spans="1:89">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row>
    <row r="114" spans="1:89">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row>
    <row r="115" spans="1:89">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row>
    <row r="116" spans="1:89">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row>
    <row r="117" spans="1:89">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row>
    <row r="118" spans="1:89">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row>
    <row r="119" spans="1:89">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row>
    <row r="120" spans="1:89">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row>
    <row r="121" spans="1:89">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row>
    <row r="122" spans="1:89">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row>
    <row r="123" spans="1:89">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row>
    <row r="124" spans="1:89">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row>
    <row r="125" spans="1:89">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row>
    <row r="126" spans="1:89">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row>
    <row r="127" spans="1:89">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row>
    <row r="128" spans="1:89">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row>
    <row r="129" spans="1:89">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row>
    <row r="130" spans="1:89">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row>
    <row r="131" spans="1:89">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row>
    <row r="132" spans="1:89">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row>
    <row r="133" spans="1:89">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row>
    <row r="134" spans="1:89">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row>
    <row r="135" spans="1:89">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row>
    <row r="136" spans="1:89">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row>
    <row r="137" spans="1:89">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row>
    <row r="138" spans="1:89">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row>
    <row r="139" spans="1:89">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row>
    <row r="140" spans="1:89">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row>
    <row r="141" spans="1:89">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row>
    <row r="142" spans="1:89">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row>
    <row r="143" spans="1:89">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row>
    <row r="144" spans="1:89">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row>
    <row r="145" spans="1:89">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row>
    <row r="146" spans="1:89">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row>
    <row r="147" spans="1:89">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row>
    <row r="148" spans="1:89">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row>
    <row r="149" spans="1:89">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row>
    <row r="150" spans="1:89">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row>
    <row r="151" spans="1:89">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row>
    <row r="152" spans="1:89">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row>
    <row r="153" spans="1:89">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row>
    <row r="154" spans="1:89">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row>
    <row r="155" spans="1:89">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row>
    <row r="156" spans="1:89">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row>
    <row r="157" spans="1:89">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row>
    <row r="158" spans="1:89">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row>
    <row r="159" spans="1:89">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row>
    <row r="160" spans="1:89">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row>
    <row r="161" spans="1:89">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row>
    <row r="162" spans="1:89">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row>
    <row r="163" spans="1:89">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row>
    <row r="164" spans="1:89">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row>
    <row r="165" spans="1:89">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row>
    <row r="166" spans="1:89">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row>
    <row r="167" spans="1:89">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row>
    <row r="168" spans="1:89">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row>
    <row r="169" spans="1:89">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row>
    <row r="170" spans="1:89">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row>
    <row r="171" spans="1:89">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row>
    <row r="172" spans="1:89">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row>
    <row r="173" spans="1:89">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row>
    <row r="174" spans="1:89">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row>
    <row r="175" spans="1:89">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row>
    <row r="176" spans="1:89">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row>
    <row r="177" spans="1:89">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row>
    <row r="178" spans="1:89">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row>
    <row r="179" spans="1:89">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row>
    <row r="180" spans="1:89">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row>
    <row r="181" spans="1:89">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row>
    <row r="182" spans="1:89">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row>
    <row r="183" spans="1:89">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row>
    <row r="184" spans="1:89">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row>
    <row r="185" spans="1:89">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row>
    <row r="186" spans="1:89">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row>
    <row r="187" spans="1:89">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row>
    <row r="188" spans="1:89">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row>
    <row r="189" spans="1:89">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row>
    <row r="190" spans="1:89">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row>
    <row r="191" spans="1:89">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row>
    <row r="192" spans="1:89">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row>
    <row r="193" spans="1:89">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row>
    <row r="194" spans="1:89">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row>
    <row r="195" spans="1:89">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row>
    <row r="196" spans="1:89">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row>
    <row r="197" spans="1:89">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row>
    <row r="198" spans="1:89">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row>
    <row r="199" spans="1:89">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row>
    <row r="200" spans="1:89">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row>
    <row r="201" spans="1:89">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row>
    <row r="202" spans="1:89">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row>
    <row r="203" spans="1:89">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row>
    <row r="204" spans="1:89">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row>
    <row r="205" spans="1:89">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row>
    <row r="206" spans="1:89">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row>
    <row r="207" spans="1:89">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row>
    <row r="208" spans="1:89">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row>
    <row r="209" spans="1:89">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row>
    <row r="210" spans="1:89">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row>
    <row r="211" spans="1:89">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row>
    <row r="212" spans="1:89">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row>
    <row r="213" spans="1:89">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row>
    <row r="214" spans="1:89">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row>
    <row r="215" spans="1:89">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row>
    <row r="216" spans="1:89">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row>
    <row r="217" spans="1:89">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row>
    <row r="218" spans="1:89">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row>
    <row r="219" spans="1:89">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row>
    <row r="220" spans="1:89">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row>
    <row r="221" spans="1:89">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row>
    <row r="222" spans="1:89">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row>
    <row r="223" spans="1:89">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row>
    <row r="224" spans="1:89">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row>
    <row r="225" spans="1:89">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row>
    <row r="226" spans="1:89">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row>
    <row r="227" spans="1:89">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row>
    <row r="228" spans="1:89">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row>
    <row r="229" spans="1:89">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row>
    <row r="230" spans="1:89">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row>
    <row r="231" spans="1:89">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row>
    <row r="232" spans="1:89">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row>
    <row r="233" spans="1:89">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row>
    <row r="234" spans="1:89">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row>
    <row r="235" spans="1:89">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row>
    <row r="236" spans="1:89">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row>
    <row r="237" spans="1:89">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row>
    <row r="238" spans="1:89">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row>
    <row r="239" spans="1:89">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row>
    <row r="240" spans="1:89">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row>
    <row r="241" spans="1:89">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row>
    <row r="242" spans="1:89">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row>
    <row r="243" spans="1:89">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row>
    <row r="244" spans="1:89">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row>
    <row r="245" spans="1:89">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row>
    <row r="246" spans="1:89">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row>
    <row r="247" spans="1:89">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row>
    <row r="248" spans="1:89">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row>
    <row r="249" spans="1:89">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row>
    <row r="250" spans="1:89">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row>
    <row r="251" spans="1:89">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row>
    <row r="252" spans="1:89">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row>
    <row r="253" spans="1:89">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row>
    <row r="254" spans="1:89">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row>
    <row r="255" spans="1:89">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row>
    <row r="256" spans="1:89">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row>
    <row r="257" spans="1:89">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row>
    <row r="258" spans="1:89">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row>
    <row r="259" spans="1:89">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row>
    <row r="260" spans="1:89">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row>
    <row r="261" spans="1:89">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row>
    <row r="262" spans="1:89">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row>
    <row r="263" spans="1:89">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row>
    <row r="264" spans="1:89">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row>
    <row r="265" spans="1:89">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row>
    <row r="266" spans="1:89">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row>
    <row r="267" spans="1:89">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row>
    <row r="268" spans="1:89">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row>
    <row r="269" spans="1:89">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row>
    <row r="270" spans="1:89">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row>
    <row r="271" spans="1:89">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row>
    <row r="272" spans="1:89">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row>
    <row r="273" spans="1:89">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row>
    <row r="274" spans="1:89">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row>
    <row r="275" spans="1:89">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row>
    <row r="276" spans="1:89">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row>
    <row r="277" spans="1:89">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row>
    <row r="278" spans="1:89">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row>
    <row r="279" spans="1:89">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c r="CI279" s="127"/>
      <c r="CJ279" s="127"/>
      <c r="CK279" s="127"/>
    </row>
    <row r="280" spans="1:89">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row>
    <row r="281" spans="1:89">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row>
    <row r="282" spans="1:89">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row>
    <row r="283" spans="1:89">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c r="CI283" s="127"/>
      <c r="CJ283" s="127"/>
      <c r="CK283" s="127"/>
    </row>
    <row r="284" spans="1:89">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row>
    <row r="285" spans="1:89">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c r="CI285" s="127"/>
      <c r="CJ285" s="127"/>
      <c r="CK285" s="127"/>
    </row>
    <row r="286" spans="1:89">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row>
    <row r="287" spans="1:89">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c r="CI287" s="127"/>
      <c r="CJ287" s="127"/>
      <c r="CK287" s="127"/>
    </row>
    <row r="288" spans="1:89">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row>
    <row r="289" spans="1:89">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c r="CG289" s="127"/>
      <c r="CH289" s="127"/>
      <c r="CI289" s="127"/>
      <c r="CJ289" s="127"/>
      <c r="CK289" s="127"/>
    </row>
    <row r="290" spans="1:89">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c r="CI290" s="127"/>
      <c r="CJ290" s="127"/>
      <c r="CK290" s="127"/>
    </row>
    <row r="291" spans="1:89">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c r="CG291" s="127"/>
      <c r="CH291" s="127"/>
      <c r="CI291" s="127"/>
      <c r="CJ291" s="127"/>
      <c r="CK291" s="127"/>
    </row>
    <row r="292" spans="1:89">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c r="CG292" s="127"/>
      <c r="CH292" s="127"/>
      <c r="CI292" s="127"/>
      <c r="CJ292" s="127"/>
      <c r="CK292" s="127"/>
    </row>
    <row r="293" spans="1:89">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row>
    <row r="294" spans="1:89">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row>
    <row r="295" spans="1:89">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c r="CI295" s="127"/>
      <c r="CJ295" s="127"/>
      <c r="CK295" s="127"/>
    </row>
    <row r="296" spans="1:89">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c r="CI296" s="127"/>
      <c r="CJ296" s="127"/>
      <c r="CK296" s="127"/>
    </row>
    <row r="297" spans="1:89">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c r="CI297" s="127"/>
      <c r="CJ297" s="127"/>
      <c r="CK297" s="127"/>
    </row>
    <row r="298" spans="1:89">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row>
    <row r="299" spans="1:89">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c r="CI299" s="127"/>
      <c r="CJ299" s="127"/>
      <c r="CK299" s="127"/>
    </row>
    <row r="300" spans="1:89">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row>
    <row r="301" spans="1:89">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row>
    <row r="302" spans="1:89">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c r="CI302" s="127"/>
      <c r="CJ302" s="127"/>
      <c r="CK302" s="127"/>
    </row>
    <row r="303" spans="1:89">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c r="CG303" s="127"/>
      <c r="CH303" s="127"/>
      <c r="CI303" s="127"/>
      <c r="CJ303" s="127"/>
      <c r="CK303" s="127"/>
    </row>
    <row r="304" spans="1:89">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row>
    <row r="305" spans="1:89">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row>
    <row r="306" spans="1:89">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7"/>
    </row>
    <row r="307" spans="1:89">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c r="CG307" s="127"/>
      <c r="CH307" s="127"/>
      <c r="CI307" s="127"/>
      <c r="CJ307" s="127"/>
      <c r="CK307" s="127"/>
    </row>
    <row r="308" spans="1:89">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row>
    <row r="309" spans="1:89">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row>
    <row r="310" spans="1:89">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c r="CG310" s="127"/>
      <c r="CH310" s="127"/>
      <c r="CI310" s="127"/>
      <c r="CJ310" s="127"/>
      <c r="CK310" s="127"/>
    </row>
    <row r="311" spans="1:89">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c r="CG311" s="127"/>
      <c r="CH311" s="127"/>
      <c r="CI311" s="127"/>
      <c r="CJ311" s="127"/>
      <c r="CK311" s="127"/>
    </row>
    <row r="312" spans="1:89">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row>
    <row r="313" spans="1:89">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row>
    <row r="314" spans="1:89">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c r="CG314" s="127"/>
      <c r="CH314" s="127"/>
      <c r="CI314" s="127"/>
      <c r="CJ314" s="127"/>
      <c r="CK314" s="127"/>
    </row>
    <row r="315" spans="1:89">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c r="CG315" s="127"/>
      <c r="CH315" s="127"/>
      <c r="CI315" s="127"/>
      <c r="CJ315" s="127"/>
      <c r="CK315" s="127"/>
    </row>
    <row r="316" spans="1:89">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row>
    <row r="317" spans="1:89">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row>
    <row r="318" spans="1:89">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row>
    <row r="319" spans="1:89">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c r="CG319" s="127"/>
      <c r="CH319" s="127"/>
      <c r="CI319" s="127"/>
      <c r="CJ319" s="127"/>
      <c r="CK319" s="127"/>
    </row>
    <row r="320" spans="1:89">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row>
    <row r="321" spans="1:89">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row>
    <row r="322" spans="1:89">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c r="CG322" s="127"/>
      <c r="CH322" s="127"/>
      <c r="CI322" s="127"/>
      <c r="CJ322" s="127"/>
      <c r="CK322" s="127"/>
    </row>
    <row r="323" spans="1:89">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c r="CG323" s="127"/>
      <c r="CH323" s="127"/>
      <c r="CI323" s="127"/>
      <c r="CJ323" s="127"/>
      <c r="CK323" s="127"/>
    </row>
    <row r="324" spans="1:89">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row>
    <row r="325" spans="1:89">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row>
    <row r="326" spans="1:89">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c r="CG326" s="127"/>
      <c r="CH326" s="127"/>
      <c r="CI326" s="127"/>
      <c r="CJ326" s="127"/>
      <c r="CK326" s="127"/>
    </row>
    <row r="327" spans="1:89">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c r="CG327" s="127"/>
      <c r="CH327" s="127"/>
      <c r="CI327" s="127"/>
      <c r="CJ327" s="127"/>
      <c r="CK327" s="127"/>
    </row>
    <row r="328" spans="1:89">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row>
    <row r="329" spans="1:89">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row>
    <row r="330" spans="1:89">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row>
    <row r="331" spans="1:89">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c r="CG331" s="127"/>
      <c r="CH331" s="127"/>
      <c r="CI331" s="127"/>
      <c r="CJ331" s="127"/>
      <c r="CK331" s="127"/>
    </row>
    <row r="332" spans="1:89">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row>
    <row r="333" spans="1:89">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row>
    <row r="334" spans="1:89">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row>
    <row r="335" spans="1:89">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c r="CI335" s="127"/>
      <c r="CJ335" s="127"/>
      <c r="CK335" s="127"/>
    </row>
    <row r="336" spans="1:89">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row>
    <row r="337" spans="1:89">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row>
    <row r="338" spans="1:89">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c r="CI338" s="127"/>
      <c r="CJ338" s="127"/>
      <c r="CK338" s="127"/>
    </row>
    <row r="339" spans="1:89">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c r="CI339" s="127"/>
      <c r="CJ339" s="127"/>
      <c r="CK339" s="127"/>
    </row>
    <row r="340" spans="1:89">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row>
    <row r="341" spans="1:89">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row>
    <row r="342" spans="1:89">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c r="CI342" s="127"/>
      <c r="CJ342" s="127"/>
      <c r="CK342" s="127"/>
    </row>
    <row r="343" spans="1:89">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c r="CG343" s="127"/>
      <c r="CH343" s="127"/>
      <c r="CI343" s="127"/>
      <c r="CJ343" s="127"/>
      <c r="CK343" s="127"/>
    </row>
    <row r="344" spans="1:89">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c r="CG344" s="127"/>
      <c r="CH344" s="127"/>
      <c r="CI344" s="127"/>
      <c r="CJ344" s="127"/>
      <c r="CK344" s="127"/>
    </row>
    <row r="345" spans="1:89">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row>
    <row r="346" spans="1:89">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c r="CG346" s="127"/>
      <c r="CH346" s="127"/>
      <c r="CI346" s="127"/>
      <c r="CJ346" s="127"/>
      <c r="CK346" s="127"/>
    </row>
    <row r="347" spans="1:89">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c r="CG347" s="127"/>
      <c r="CH347" s="127"/>
      <c r="CI347" s="127"/>
      <c r="CJ347" s="127"/>
      <c r="CK347" s="127"/>
    </row>
    <row r="348" spans="1:89">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c r="CI348" s="127"/>
      <c r="CJ348" s="127"/>
      <c r="CK348" s="127"/>
    </row>
    <row r="349" spans="1:89">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row>
    <row r="350" spans="1:89">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c r="CI350" s="127"/>
      <c r="CJ350" s="127"/>
      <c r="CK350" s="127"/>
    </row>
    <row r="351" spans="1:89">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c r="CG351" s="127"/>
      <c r="CH351" s="127"/>
      <c r="CI351" s="127"/>
      <c r="CJ351" s="127"/>
      <c r="CK351" s="127"/>
    </row>
    <row r="352" spans="1:89">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c r="CG352" s="127"/>
      <c r="CH352" s="127"/>
      <c r="CI352" s="127"/>
      <c r="CJ352" s="127"/>
      <c r="CK352" s="127"/>
    </row>
    <row r="353" spans="1:89">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c r="CI353" s="127"/>
      <c r="CJ353" s="127"/>
      <c r="CK353" s="127"/>
    </row>
    <row r="354" spans="1:89">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c r="CG354" s="127"/>
      <c r="CH354" s="127"/>
      <c r="CI354" s="127"/>
      <c r="CJ354" s="127"/>
      <c r="CK354" s="127"/>
    </row>
    <row r="355" spans="1:89">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c r="CG355" s="127"/>
      <c r="CH355" s="127"/>
      <c r="CI355" s="127"/>
      <c r="CJ355" s="127"/>
      <c r="CK355" s="127"/>
    </row>
    <row r="356" spans="1:89">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c r="CG356" s="127"/>
      <c r="CH356" s="127"/>
      <c r="CI356" s="127"/>
      <c r="CJ356" s="127"/>
      <c r="CK356" s="127"/>
    </row>
    <row r="357" spans="1:89">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c r="CG357" s="127"/>
      <c r="CH357" s="127"/>
      <c r="CI357" s="127"/>
      <c r="CJ357" s="127"/>
      <c r="CK357" s="127"/>
    </row>
    <row r="358" spans="1:89">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c r="CG358" s="127"/>
      <c r="CH358" s="127"/>
      <c r="CI358" s="127"/>
      <c r="CJ358" s="127"/>
      <c r="CK358" s="127"/>
    </row>
    <row r="359" spans="1:89">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c r="CG359" s="127"/>
      <c r="CH359" s="127"/>
      <c r="CI359" s="127"/>
      <c r="CJ359" s="127"/>
      <c r="CK359" s="127"/>
    </row>
    <row r="360" spans="1:89">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c r="CG360" s="127"/>
      <c r="CH360" s="127"/>
      <c r="CI360" s="127"/>
      <c r="CJ360" s="127"/>
      <c r="CK360" s="127"/>
    </row>
    <row r="361" spans="1:89">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c r="CI361" s="127"/>
      <c r="CJ361" s="127"/>
      <c r="CK361" s="127"/>
    </row>
    <row r="362" spans="1:89">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c r="CG362" s="127"/>
      <c r="CH362" s="127"/>
      <c r="CI362" s="127"/>
      <c r="CJ362" s="127"/>
      <c r="CK362" s="127"/>
    </row>
    <row r="363" spans="1:89">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c r="CG363" s="127"/>
      <c r="CH363" s="127"/>
      <c r="CI363" s="127"/>
      <c r="CJ363" s="127"/>
      <c r="CK363" s="127"/>
    </row>
    <row r="364" spans="1:89">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c r="CG364" s="127"/>
      <c r="CH364" s="127"/>
      <c r="CI364" s="127"/>
      <c r="CJ364" s="127"/>
      <c r="CK364" s="127"/>
    </row>
    <row r="365" spans="1:89">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c r="CG365" s="127"/>
      <c r="CH365" s="127"/>
      <c r="CI365" s="127"/>
      <c r="CJ365" s="127"/>
      <c r="CK365" s="127"/>
    </row>
    <row r="366" spans="1:89">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c r="CG366" s="127"/>
      <c r="CH366" s="127"/>
      <c r="CI366" s="127"/>
      <c r="CJ366" s="127"/>
      <c r="CK366" s="127"/>
    </row>
    <row r="367" spans="1:89">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row>
    <row r="368" spans="1:89">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row>
    <row r="369" spans="1:89">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c r="CG369" s="127"/>
      <c r="CH369" s="127"/>
      <c r="CI369" s="127"/>
      <c r="CJ369" s="127"/>
      <c r="CK369" s="127"/>
    </row>
    <row r="370" spans="1:89">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c r="CG370" s="127"/>
      <c r="CH370" s="127"/>
      <c r="CI370" s="127"/>
      <c r="CJ370" s="127"/>
      <c r="CK370" s="127"/>
    </row>
    <row r="371" spans="1:89">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row>
    <row r="372" spans="1:89">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row>
    <row r="373" spans="1:89">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c r="CI373" s="127"/>
      <c r="CJ373" s="127"/>
      <c r="CK373" s="127"/>
    </row>
    <row r="374" spans="1:89">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c r="CG374" s="127"/>
      <c r="CH374" s="127"/>
      <c r="CI374" s="127"/>
      <c r="CJ374" s="127"/>
      <c r="CK374" s="127"/>
    </row>
    <row r="375" spans="1:89">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row>
    <row r="376" spans="1:89">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row>
    <row r="377" spans="1:89">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c r="CI377" s="127"/>
      <c r="CJ377" s="127"/>
      <c r="CK377" s="127"/>
    </row>
    <row r="378" spans="1:89">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c r="CI378" s="127"/>
      <c r="CJ378" s="127"/>
      <c r="CK378" s="127"/>
    </row>
    <row r="379" spans="1:89">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row>
    <row r="380" spans="1:89">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row>
    <row r="381" spans="1:89">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c r="CI381" s="127"/>
      <c r="CJ381" s="127"/>
      <c r="CK381" s="127"/>
    </row>
    <row r="382" spans="1:89">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c r="CI382" s="127"/>
      <c r="CJ382" s="127"/>
      <c r="CK382" s="127"/>
    </row>
    <row r="383" spans="1:89">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row>
    <row r="384" spans="1:89">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row>
    <row r="385" spans="1:89">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7"/>
    </row>
    <row r="386" spans="1:89">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c r="CG386" s="127"/>
      <c r="CH386" s="127"/>
      <c r="CI386" s="127"/>
      <c r="CJ386" s="127"/>
      <c r="CK386" s="127"/>
    </row>
    <row r="387" spans="1:89">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row>
    <row r="388" spans="1:89">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row>
    <row r="389" spans="1:89">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c r="CG389" s="127"/>
      <c r="CH389" s="127"/>
      <c r="CI389" s="127"/>
      <c r="CJ389" s="127"/>
      <c r="CK389" s="127"/>
    </row>
    <row r="390" spans="1:89">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c r="CG390" s="127"/>
      <c r="CH390" s="127"/>
      <c r="CI390" s="127"/>
      <c r="CJ390" s="127"/>
      <c r="CK390" s="127"/>
    </row>
    <row r="391" spans="1:89">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row>
    <row r="392" spans="1:89">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row>
    <row r="393" spans="1:89">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c r="CI393" s="127"/>
      <c r="CJ393" s="127"/>
      <c r="CK393" s="127"/>
    </row>
    <row r="394" spans="1:89">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c r="CG394" s="127"/>
      <c r="CH394" s="127"/>
      <c r="CI394" s="127"/>
      <c r="CJ394" s="127"/>
      <c r="CK394" s="127"/>
    </row>
    <row r="395" spans="1:89">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row>
    <row r="396" spans="1:89">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row>
    <row r="397" spans="1:89">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c r="CG397" s="127"/>
      <c r="CH397" s="127"/>
      <c r="CI397" s="127"/>
      <c r="CJ397" s="127"/>
      <c r="CK397" s="127"/>
    </row>
    <row r="398" spans="1:89">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c r="CG398" s="127"/>
      <c r="CH398" s="127"/>
      <c r="CI398" s="127"/>
      <c r="CJ398" s="127"/>
      <c r="CK398" s="127"/>
    </row>
    <row r="399" spans="1:89">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row>
    <row r="400" spans="1:89">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row>
    <row r="401" spans="1:89">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c r="CG401" s="127"/>
      <c r="CH401" s="127"/>
      <c r="CI401" s="127"/>
      <c r="CJ401" s="127"/>
      <c r="CK401" s="127"/>
    </row>
    <row r="402" spans="1:89">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7"/>
    </row>
    <row r="403" spans="1:89">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row>
    <row r="404" spans="1:89">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row>
    <row r="405" spans="1:89">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c r="CG405" s="127"/>
      <c r="CH405" s="127"/>
      <c r="CI405" s="127"/>
      <c r="CJ405" s="127"/>
      <c r="CK405" s="127"/>
    </row>
    <row r="406" spans="1:89">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c r="CG406" s="127"/>
      <c r="CH406" s="127"/>
      <c r="CI406" s="127"/>
      <c r="CJ406" s="127"/>
      <c r="CK406" s="127"/>
    </row>
    <row r="407" spans="1:89">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row>
    <row r="408" spans="1:89">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row>
    <row r="409" spans="1:89">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row>
    <row r="410" spans="1:89">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c r="CG410" s="127"/>
      <c r="CH410" s="127"/>
      <c r="CI410" s="127"/>
      <c r="CJ410" s="127"/>
      <c r="CK410" s="127"/>
    </row>
    <row r="411" spans="1:89">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c r="CG411" s="127"/>
      <c r="CH411" s="127"/>
      <c r="CI411" s="127"/>
      <c r="CJ411" s="127"/>
      <c r="CK411" s="127"/>
    </row>
    <row r="412" spans="1:89">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c r="CG412" s="127"/>
      <c r="CH412" s="127"/>
      <c r="CI412" s="127"/>
      <c r="CJ412" s="127"/>
      <c r="CK412" s="127"/>
    </row>
    <row r="413" spans="1:89">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c r="CI413" s="127"/>
      <c r="CJ413" s="127"/>
      <c r="CK413" s="127"/>
    </row>
    <row r="414" spans="1:89">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c r="CG414" s="127"/>
      <c r="CH414" s="127"/>
      <c r="CI414" s="127"/>
      <c r="CJ414" s="127"/>
      <c r="CK414" s="127"/>
    </row>
    <row r="415" spans="1:89">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c r="CG415" s="127"/>
      <c r="CH415" s="127"/>
      <c r="CI415" s="127"/>
      <c r="CJ415" s="127"/>
      <c r="CK415" s="127"/>
    </row>
    <row r="416" spans="1:89">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c r="CG416" s="127"/>
      <c r="CH416" s="127"/>
      <c r="CI416" s="127"/>
      <c r="CJ416" s="127"/>
      <c r="CK416" s="127"/>
    </row>
    <row r="417" spans="1:89">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c r="CG417" s="127"/>
      <c r="CH417" s="127"/>
      <c r="CI417" s="127"/>
      <c r="CJ417" s="127"/>
      <c r="CK417" s="127"/>
    </row>
    <row r="418" spans="1:89">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c r="CG418" s="127"/>
      <c r="CH418" s="127"/>
      <c r="CI418" s="127"/>
      <c r="CJ418" s="127"/>
      <c r="CK418" s="127"/>
    </row>
    <row r="419" spans="1:89">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c r="CG419" s="127"/>
      <c r="CH419" s="127"/>
      <c r="CI419" s="127"/>
      <c r="CJ419" s="127"/>
      <c r="CK419" s="127"/>
    </row>
    <row r="420" spans="1:89">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c r="CG420" s="127"/>
      <c r="CH420" s="127"/>
      <c r="CI420" s="127"/>
      <c r="CJ420" s="127"/>
      <c r="CK420" s="127"/>
    </row>
    <row r="421" spans="1:89">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c r="CG421" s="127"/>
      <c r="CH421" s="127"/>
      <c r="CI421" s="127"/>
      <c r="CJ421" s="127"/>
      <c r="CK421" s="127"/>
    </row>
    <row r="422" spans="1:89">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c r="CG422" s="127"/>
      <c r="CH422" s="127"/>
      <c r="CI422" s="127"/>
      <c r="CJ422" s="127"/>
      <c r="CK422" s="127"/>
    </row>
    <row r="423" spans="1:89">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c r="CG423" s="127"/>
      <c r="CH423" s="127"/>
      <c r="CI423" s="127"/>
      <c r="CJ423" s="127"/>
      <c r="CK423" s="127"/>
    </row>
    <row r="424" spans="1:89">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c r="CG424" s="127"/>
      <c r="CH424" s="127"/>
      <c r="CI424" s="127"/>
      <c r="CJ424" s="127"/>
      <c r="CK424" s="127"/>
    </row>
    <row r="425" spans="1:89">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c r="CG425" s="127"/>
      <c r="CH425" s="127"/>
      <c r="CI425" s="127"/>
      <c r="CJ425" s="127"/>
      <c r="CK425" s="127"/>
    </row>
    <row r="426" spans="1:89">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c r="CG426" s="127"/>
      <c r="CH426" s="127"/>
      <c r="CI426" s="127"/>
      <c r="CJ426" s="127"/>
      <c r="CK426" s="127"/>
    </row>
    <row r="427" spans="1:89">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c r="CG427" s="127"/>
      <c r="CH427" s="127"/>
      <c r="CI427" s="127"/>
      <c r="CJ427" s="127"/>
      <c r="CK427" s="127"/>
    </row>
    <row r="428" spans="1:89">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c r="CG428" s="127"/>
      <c r="CH428" s="127"/>
      <c r="CI428" s="127"/>
      <c r="CJ428" s="127"/>
      <c r="CK428" s="127"/>
    </row>
    <row r="429" spans="1:89">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c r="CG429" s="127"/>
      <c r="CH429" s="127"/>
      <c r="CI429" s="127"/>
      <c r="CJ429" s="127"/>
      <c r="CK429" s="127"/>
    </row>
    <row r="430" spans="1:89">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c r="CG430" s="127"/>
      <c r="CH430" s="127"/>
      <c r="CI430" s="127"/>
      <c r="CJ430" s="127"/>
      <c r="CK430" s="127"/>
    </row>
    <row r="431" spans="1:89">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c r="CG431" s="127"/>
      <c r="CH431" s="127"/>
      <c r="CI431" s="127"/>
      <c r="CJ431" s="127"/>
      <c r="CK431" s="127"/>
    </row>
    <row r="432" spans="1:89">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c r="CG432" s="127"/>
      <c r="CH432" s="127"/>
      <c r="CI432" s="127"/>
      <c r="CJ432" s="127"/>
      <c r="CK432" s="127"/>
    </row>
    <row r="433" spans="1:89">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c r="CG433" s="127"/>
      <c r="CH433" s="127"/>
      <c r="CI433" s="127"/>
      <c r="CJ433" s="127"/>
      <c r="CK433" s="127"/>
    </row>
    <row r="434" spans="1:89">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row>
    <row r="435" spans="1:89">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row>
    <row r="436" spans="1:89">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c r="CG436" s="127"/>
      <c r="CH436" s="127"/>
      <c r="CI436" s="127"/>
      <c r="CJ436" s="127"/>
      <c r="CK436" s="127"/>
    </row>
    <row r="437" spans="1:89">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c r="CG437" s="127"/>
      <c r="CH437" s="127"/>
      <c r="CI437" s="127"/>
      <c r="CJ437" s="127"/>
      <c r="CK437" s="127"/>
    </row>
    <row r="438" spans="1:89">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row>
    <row r="439" spans="1:89">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row>
    <row r="440" spans="1:89">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c r="CG440" s="127"/>
      <c r="CH440" s="127"/>
      <c r="CI440" s="127"/>
      <c r="CJ440" s="127"/>
      <c r="CK440" s="127"/>
    </row>
    <row r="441" spans="1:89">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c r="CG441" s="127"/>
      <c r="CH441" s="127"/>
      <c r="CI441" s="127"/>
      <c r="CJ441" s="127"/>
      <c r="CK441" s="127"/>
    </row>
    <row r="442" spans="1:89">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row>
    <row r="443" spans="1:89">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row>
    <row r="444" spans="1:89">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c r="CG444" s="127"/>
      <c r="CH444" s="127"/>
      <c r="CI444" s="127"/>
      <c r="CJ444" s="127"/>
      <c r="CK444" s="127"/>
    </row>
    <row r="445" spans="1:89">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c r="CG445" s="127"/>
      <c r="CH445" s="127"/>
      <c r="CI445" s="127"/>
      <c r="CJ445" s="127"/>
      <c r="CK445" s="127"/>
    </row>
    <row r="446" spans="1:89">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row>
    <row r="447" spans="1:89">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row>
    <row r="448" spans="1:89">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c r="CI448" s="127"/>
      <c r="CJ448" s="127"/>
      <c r="CK448" s="127"/>
    </row>
    <row r="449" spans="1:89">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c r="CG449" s="127"/>
      <c r="CH449" s="127"/>
      <c r="CI449" s="127"/>
      <c r="CJ449" s="127"/>
      <c r="CK449" s="127"/>
    </row>
    <row r="450" spans="1:89">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row>
    <row r="451" spans="1:89">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row>
    <row r="452" spans="1:89">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c r="CG452" s="127"/>
      <c r="CH452" s="127"/>
      <c r="CI452" s="127"/>
      <c r="CJ452" s="127"/>
      <c r="CK452" s="127"/>
    </row>
    <row r="453" spans="1:89">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c r="CG453" s="127"/>
      <c r="CH453" s="127"/>
      <c r="CI453" s="127"/>
      <c r="CJ453" s="127"/>
      <c r="CK453" s="127"/>
    </row>
    <row r="454" spans="1:89">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row>
    <row r="455" spans="1:89">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row>
    <row r="456" spans="1:89">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c r="CI456" s="127"/>
      <c r="CJ456" s="127"/>
      <c r="CK456" s="127"/>
    </row>
    <row r="457" spans="1:89">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c r="CG457" s="127"/>
      <c r="CH457" s="127"/>
      <c r="CI457" s="127"/>
      <c r="CJ457" s="127"/>
      <c r="CK457" s="127"/>
    </row>
    <row r="458" spans="1:89">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row>
    <row r="459" spans="1:89">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row>
    <row r="460" spans="1:89">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c r="CG460" s="127"/>
      <c r="CH460" s="127"/>
      <c r="CI460" s="127"/>
      <c r="CJ460" s="127"/>
      <c r="CK460" s="127"/>
    </row>
    <row r="461" spans="1:89">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c r="CI461" s="127"/>
      <c r="CJ461" s="127"/>
      <c r="CK461" s="127"/>
    </row>
    <row r="462" spans="1:89">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row>
    <row r="463" spans="1:89">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row>
    <row r="464" spans="1:89">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c r="CI464" s="127"/>
      <c r="CJ464" s="127"/>
      <c r="CK464" s="127"/>
    </row>
    <row r="465" spans="1:89">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c r="CI465" s="127"/>
      <c r="CJ465" s="127"/>
      <c r="CK465" s="127"/>
    </row>
    <row r="466" spans="1:89">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row>
    <row r="467" spans="1:89">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row>
    <row r="468" spans="1:89">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row>
    <row r="469" spans="1:89">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c r="CI469" s="127"/>
      <c r="CJ469" s="127"/>
      <c r="CK469" s="127"/>
    </row>
    <row r="470" spans="1:89">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row>
    <row r="471" spans="1:89">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row>
    <row r="472" spans="1:89">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c r="CG472" s="127"/>
      <c r="CH472" s="127"/>
      <c r="CI472" s="127"/>
      <c r="CJ472" s="127"/>
      <c r="CK472" s="127"/>
    </row>
    <row r="473" spans="1:89">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c r="CG473" s="127"/>
      <c r="CH473" s="127"/>
      <c r="CI473" s="127"/>
      <c r="CJ473" s="127"/>
      <c r="CK473" s="127"/>
    </row>
    <row r="474" spans="1:89">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row>
    <row r="475" spans="1:89">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row>
    <row r="476" spans="1:89">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c r="CG476" s="127"/>
      <c r="CH476" s="127"/>
      <c r="CI476" s="127"/>
      <c r="CJ476" s="127"/>
      <c r="CK476" s="127"/>
    </row>
    <row r="477" spans="1:89">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row>
    <row r="478" spans="1:89">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row>
    <row r="479" spans="1:89">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c r="CI479" s="127"/>
      <c r="CJ479" s="127"/>
      <c r="CK479" s="127"/>
    </row>
    <row r="480" spans="1:89">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c r="CG480" s="127"/>
      <c r="CH480" s="127"/>
      <c r="CI480" s="127"/>
      <c r="CJ480" s="127"/>
      <c r="CK480" s="127"/>
    </row>
    <row r="481" spans="1:89">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c r="CG481" s="127"/>
      <c r="CH481" s="127"/>
      <c r="CI481" s="127"/>
      <c r="CJ481" s="127"/>
      <c r="CK481" s="127"/>
    </row>
    <row r="482" spans="1:89">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c r="CG482" s="127"/>
      <c r="CH482" s="127"/>
      <c r="CI482" s="127"/>
      <c r="CJ482" s="127"/>
      <c r="CK482" s="127"/>
    </row>
    <row r="483" spans="1:89">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c r="CG483" s="127"/>
      <c r="CH483" s="127"/>
      <c r="CI483" s="127"/>
      <c r="CJ483" s="127"/>
      <c r="CK483" s="127"/>
    </row>
    <row r="484" spans="1:89">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c r="CG484" s="127"/>
      <c r="CH484" s="127"/>
      <c r="CI484" s="127"/>
      <c r="CJ484" s="127"/>
      <c r="CK484" s="127"/>
    </row>
    <row r="485" spans="1:89">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c r="CI485" s="127"/>
      <c r="CJ485" s="127"/>
      <c r="CK485" s="127"/>
    </row>
    <row r="486" spans="1:89">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c r="CI486" s="127"/>
      <c r="CJ486" s="127"/>
      <c r="CK486" s="127"/>
    </row>
    <row r="487" spans="1:89">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c r="CG487" s="127"/>
      <c r="CH487" s="127"/>
      <c r="CI487" s="127"/>
      <c r="CJ487" s="127"/>
      <c r="CK487" s="127"/>
    </row>
    <row r="488" spans="1:89">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c r="CI488" s="127"/>
      <c r="CJ488" s="127"/>
      <c r="CK488" s="127"/>
    </row>
    <row r="489" spans="1:89">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c r="CG489" s="127"/>
      <c r="CH489" s="127"/>
      <c r="CI489" s="127"/>
      <c r="CJ489" s="127"/>
      <c r="CK489" s="127"/>
    </row>
    <row r="490" spans="1:89">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c r="CG490" s="127"/>
      <c r="CH490" s="127"/>
      <c r="CI490" s="127"/>
      <c r="CJ490" s="127"/>
      <c r="CK490" s="127"/>
    </row>
    <row r="491" spans="1:89">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c r="CG491" s="127"/>
      <c r="CH491" s="127"/>
      <c r="CI491" s="127"/>
      <c r="CJ491" s="127"/>
      <c r="CK491" s="127"/>
    </row>
    <row r="492" spans="1:89">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c r="CG492" s="127"/>
      <c r="CH492" s="127"/>
      <c r="CI492" s="127"/>
      <c r="CJ492" s="127"/>
      <c r="CK492" s="127"/>
    </row>
    <row r="493" spans="1:89">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c r="CG493" s="127"/>
      <c r="CH493" s="127"/>
      <c r="CI493" s="127"/>
      <c r="CJ493" s="127"/>
      <c r="CK493" s="127"/>
    </row>
    <row r="494" spans="1:89">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c r="CG494" s="127"/>
      <c r="CH494" s="127"/>
      <c r="CI494" s="127"/>
      <c r="CJ494" s="127"/>
      <c r="CK494" s="127"/>
    </row>
    <row r="495" spans="1:89">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c r="CG495" s="127"/>
      <c r="CH495" s="127"/>
      <c r="CI495" s="127"/>
      <c r="CJ495" s="127"/>
      <c r="CK495" s="127"/>
    </row>
    <row r="496" spans="1:89">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c r="CG496" s="127"/>
      <c r="CH496" s="127"/>
      <c r="CI496" s="127"/>
      <c r="CJ496" s="127"/>
      <c r="CK496" s="127"/>
    </row>
    <row r="497" spans="1:89">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c r="CG497" s="127"/>
      <c r="CH497" s="127"/>
      <c r="CI497" s="127"/>
      <c r="CJ497" s="127"/>
      <c r="CK497" s="127"/>
    </row>
    <row r="498" spans="1:89">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c r="CI498" s="127"/>
      <c r="CJ498" s="127"/>
      <c r="CK498" s="127"/>
    </row>
    <row r="499" spans="1:89">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c r="CG499" s="127"/>
      <c r="CH499" s="127"/>
      <c r="CI499" s="127"/>
      <c r="CJ499" s="127"/>
      <c r="CK499" s="127"/>
    </row>
    <row r="500" spans="1:89">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c r="CG500" s="127"/>
      <c r="CH500" s="127"/>
      <c r="CI500" s="127"/>
      <c r="CJ500" s="127"/>
      <c r="CK500" s="127"/>
    </row>
    <row r="501" spans="1:89">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row>
    <row r="502" spans="1:89">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row>
    <row r="503" spans="1:89">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c r="CG503" s="127"/>
      <c r="CH503" s="127"/>
      <c r="CI503" s="127"/>
      <c r="CJ503" s="127"/>
      <c r="CK503" s="127"/>
    </row>
    <row r="504" spans="1:89">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c r="CG504" s="127"/>
      <c r="CH504" s="127"/>
      <c r="CI504" s="127"/>
      <c r="CJ504" s="127"/>
      <c r="CK504" s="127"/>
    </row>
    <row r="505" spans="1:89">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row>
    <row r="506" spans="1:89">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row>
    <row r="507" spans="1:89">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c r="CG507" s="127"/>
      <c r="CH507" s="127"/>
      <c r="CI507" s="127"/>
      <c r="CJ507" s="127"/>
      <c r="CK507" s="127"/>
    </row>
    <row r="508" spans="1:89">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c r="CG508" s="127"/>
      <c r="CH508" s="127"/>
      <c r="CI508" s="127"/>
      <c r="CJ508" s="127"/>
      <c r="CK508" s="127"/>
    </row>
    <row r="509" spans="1:89">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row>
    <row r="510" spans="1:89">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row>
    <row r="511" spans="1:89">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c r="CG511" s="127"/>
      <c r="CH511" s="127"/>
      <c r="CI511" s="127"/>
      <c r="CJ511" s="127"/>
      <c r="CK511" s="127"/>
    </row>
    <row r="512" spans="1:89">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c r="CG512" s="127"/>
      <c r="CH512" s="127"/>
      <c r="CI512" s="127"/>
      <c r="CJ512" s="127"/>
      <c r="CK512" s="127"/>
    </row>
    <row r="513" spans="1:89">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row>
    <row r="514" spans="1:89">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row>
    <row r="515" spans="1:89">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c r="CG515" s="127"/>
      <c r="CH515" s="127"/>
      <c r="CI515" s="127"/>
      <c r="CJ515" s="127"/>
      <c r="CK515" s="127"/>
    </row>
    <row r="516" spans="1:89">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c r="CG516" s="127"/>
      <c r="CH516" s="127"/>
      <c r="CI516" s="127"/>
      <c r="CJ516" s="127"/>
      <c r="CK516" s="127"/>
    </row>
    <row r="517" spans="1:89">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row>
    <row r="518" spans="1:89">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row>
    <row r="519" spans="1:89">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c r="CI519" s="127"/>
      <c r="CJ519" s="127"/>
      <c r="CK519" s="127"/>
    </row>
    <row r="520" spans="1:89">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c r="CG520" s="127"/>
      <c r="CH520" s="127"/>
      <c r="CI520" s="127"/>
      <c r="CJ520" s="127"/>
      <c r="CK520" s="127"/>
    </row>
    <row r="521" spans="1:89">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row>
    <row r="522" spans="1:89">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row>
    <row r="523" spans="1:89">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c r="CG523" s="127"/>
      <c r="CH523" s="127"/>
      <c r="CI523" s="127"/>
      <c r="CJ523" s="127"/>
      <c r="CK523" s="127"/>
    </row>
    <row r="524" spans="1:89">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c r="CG524" s="127"/>
      <c r="CH524" s="127"/>
      <c r="CI524" s="127"/>
      <c r="CJ524" s="127"/>
      <c r="CK524" s="127"/>
    </row>
    <row r="525" spans="1:89">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row>
    <row r="526" spans="1:89">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row>
    <row r="527" spans="1:89">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c r="CG527" s="127"/>
      <c r="CH527" s="127"/>
      <c r="CI527" s="127"/>
      <c r="CJ527" s="127"/>
      <c r="CK527" s="127"/>
    </row>
    <row r="528" spans="1:89">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c r="CG528" s="127"/>
      <c r="CH528" s="127"/>
      <c r="CI528" s="127"/>
      <c r="CJ528" s="127"/>
      <c r="CK528" s="127"/>
    </row>
    <row r="529" spans="1:89">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row>
    <row r="530" spans="1:89">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row>
    <row r="531" spans="1:89">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c r="CG531" s="127"/>
      <c r="CH531" s="127"/>
      <c r="CI531" s="127"/>
      <c r="CJ531" s="127"/>
      <c r="CK531" s="127"/>
    </row>
    <row r="532" spans="1:89">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c r="CG532" s="127"/>
      <c r="CH532" s="127"/>
      <c r="CI532" s="127"/>
      <c r="CJ532" s="127"/>
      <c r="CK532" s="127"/>
    </row>
    <row r="533" spans="1:89">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row>
    <row r="534" spans="1:89">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row>
    <row r="535" spans="1:89">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c r="CG535" s="127"/>
      <c r="CH535" s="127"/>
      <c r="CI535" s="127"/>
      <c r="CJ535" s="127"/>
      <c r="CK535" s="127"/>
    </row>
    <row r="536" spans="1:89">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c r="CG536" s="127"/>
      <c r="CH536" s="127"/>
      <c r="CI536" s="127"/>
      <c r="CJ536" s="127"/>
      <c r="CK536" s="127"/>
    </row>
    <row r="537" spans="1:89">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row>
    <row r="538" spans="1:89">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row>
    <row r="539" spans="1:89">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c r="CG539" s="127"/>
      <c r="CH539" s="127"/>
      <c r="CI539" s="127"/>
      <c r="CJ539" s="127"/>
      <c r="CK539" s="127"/>
    </row>
    <row r="540" spans="1:89">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c r="CG540" s="127"/>
      <c r="CH540" s="127"/>
      <c r="CI540" s="127"/>
      <c r="CJ540" s="127"/>
      <c r="CK540" s="127"/>
    </row>
    <row r="541" spans="1:89">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row>
    <row r="542" spans="1:89">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row>
    <row r="543" spans="1:89">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c r="CI543" s="127"/>
      <c r="CJ543" s="127"/>
      <c r="CK543" s="127"/>
    </row>
    <row r="544" spans="1:89">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c r="CG544" s="127"/>
      <c r="CH544" s="127"/>
      <c r="CI544" s="127"/>
      <c r="CJ544" s="127"/>
      <c r="CK544" s="127"/>
    </row>
    <row r="545" spans="1:89">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row>
    <row r="546" spans="1:89">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c r="CI546" s="127"/>
      <c r="CJ546" s="127"/>
      <c r="CK546" s="127"/>
    </row>
    <row r="547" spans="1:89">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row>
    <row r="548" spans="1:89">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row>
    <row r="549" spans="1:89">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c r="CI549" s="127"/>
      <c r="CJ549" s="127"/>
      <c r="CK549" s="127"/>
    </row>
    <row r="550" spans="1:89">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row>
    <row r="551" spans="1:89">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c r="CI551" s="127"/>
      <c r="CJ551" s="127"/>
      <c r="CK551" s="127"/>
    </row>
    <row r="552" spans="1:89">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c r="CI552" s="127"/>
      <c r="CJ552" s="127"/>
      <c r="CK552" s="127"/>
    </row>
    <row r="553" spans="1:89">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row>
    <row r="554" spans="1:89">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c r="CG554" s="127"/>
      <c r="CH554" s="127"/>
      <c r="CI554" s="127"/>
      <c r="CJ554" s="127"/>
      <c r="CK554" s="127"/>
    </row>
    <row r="555" spans="1:89">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c r="CG555" s="127"/>
      <c r="CH555" s="127"/>
      <c r="CI555" s="127"/>
      <c r="CJ555" s="127"/>
      <c r="CK555" s="127"/>
    </row>
    <row r="556" spans="1:89">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c r="CG556" s="127"/>
      <c r="CH556" s="127"/>
      <c r="CI556" s="127"/>
      <c r="CJ556" s="127"/>
      <c r="CK556" s="127"/>
    </row>
    <row r="557" spans="1:89">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c r="CG557" s="127"/>
      <c r="CH557" s="127"/>
      <c r="CI557" s="127"/>
      <c r="CJ557" s="127"/>
      <c r="CK557" s="127"/>
    </row>
    <row r="558" spans="1:89">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c r="CG558" s="127"/>
      <c r="CH558" s="127"/>
      <c r="CI558" s="127"/>
      <c r="CJ558" s="127"/>
      <c r="CK558" s="127"/>
    </row>
    <row r="559" spans="1:89">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c r="CG559" s="127"/>
      <c r="CH559" s="127"/>
      <c r="CI559" s="127"/>
      <c r="CJ559" s="127"/>
      <c r="CK559" s="127"/>
    </row>
    <row r="560" spans="1:89">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c r="CG560" s="127"/>
      <c r="CH560" s="127"/>
      <c r="CI560" s="127"/>
      <c r="CJ560" s="127"/>
      <c r="CK560" s="127"/>
    </row>
    <row r="561" spans="1:89">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c r="CG561" s="127"/>
      <c r="CH561" s="127"/>
      <c r="CI561" s="127"/>
      <c r="CJ561" s="127"/>
      <c r="CK561" s="127"/>
    </row>
    <row r="562" spans="1:89">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c r="CG562" s="127"/>
      <c r="CH562" s="127"/>
      <c r="CI562" s="127"/>
      <c r="CJ562" s="127"/>
      <c r="CK562" s="127"/>
    </row>
    <row r="563" spans="1:89">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c r="CI563" s="127"/>
      <c r="CJ563" s="127"/>
      <c r="CK563" s="127"/>
    </row>
    <row r="564" spans="1:89">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c r="CG564" s="127"/>
      <c r="CH564" s="127"/>
      <c r="CI564" s="127"/>
      <c r="CJ564" s="127"/>
      <c r="CK564" s="127"/>
    </row>
    <row r="565" spans="1:89">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c r="CG565" s="127"/>
      <c r="CH565" s="127"/>
      <c r="CI565" s="127"/>
      <c r="CJ565" s="127"/>
      <c r="CK565" s="127"/>
    </row>
    <row r="566" spans="1:89">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c r="CG566" s="127"/>
      <c r="CH566" s="127"/>
      <c r="CI566" s="127"/>
      <c r="CJ566" s="127"/>
      <c r="CK566" s="127"/>
    </row>
    <row r="567" spans="1:89">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c r="CG567" s="127"/>
      <c r="CH567" s="127"/>
      <c r="CI567" s="127"/>
      <c r="CJ567" s="127"/>
      <c r="CK567" s="127"/>
    </row>
    <row r="568" spans="1:89">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row>
    <row r="569" spans="1:89">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row>
    <row r="570" spans="1:89">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c r="CI570" s="127"/>
      <c r="CJ570" s="127"/>
      <c r="CK570" s="127"/>
    </row>
    <row r="571" spans="1:89">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c r="CG571" s="127"/>
      <c r="CH571" s="127"/>
      <c r="CI571" s="127"/>
      <c r="CJ571" s="127"/>
      <c r="CK571" s="127"/>
    </row>
    <row r="572" spans="1:89">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row>
    <row r="573" spans="1:89">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row>
    <row r="574" spans="1:89">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c r="CG574" s="127"/>
      <c r="CH574" s="127"/>
      <c r="CI574" s="127"/>
      <c r="CJ574" s="127"/>
      <c r="CK574" s="127"/>
    </row>
    <row r="575" spans="1:89">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c r="CG575" s="127"/>
      <c r="CH575" s="127"/>
      <c r="CI575" s="127"/>
      <c r="CJ575" s="127"/>
      <c r="CK575" s="127"/>
    </row>
    <row r="576" spans="1:89">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row>
    <row r="577" spans="1:89">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row>
    <row r="578" spans="1:89">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c r="CG578" s="127"/>
      <c r="CH578" s="127"/>
      <c r="CI578" s="127"/>
      <c r="CJ578" s="127"/>
      <c r="CK578" s="127"/>
    </row>
    <row r="579" spans="1:89">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c r="CG579" s="127"/>
      <c r="CH579" s="127"/>
      <c r="CI579" s="127"/>
      <c r="CJ579" s="127"/>
      <c r="CK579" s="127"/>
    </row>
    <row r="580" spans="1:89">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row>
    <row r="581" spans="1:89">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row>
    <row r="582" spans="1:89">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c r="CG582" s="127"/>
      <c r="CH582" s="127"/>
      <c r="CI582" s="127"/>
      <c r="CJ582" s="127"/>
      <c r="CK582" s="127"/>
    </row>
    <row r="583" spans="1:89">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c r="CI583" s="127"/>
      <c r="CJ583" s="127"/>
      <c r="CK583" s="127"/>
    </row>
    <row r="584" spans="1:89">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row>
    <row r="585" spans="1:89">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row>
    <row r="586" spans="1:89">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c r="CG586" s="127"/>
      <c r="CH586" s="127"/>
      <c r="CI586" s="127"/>
      <c r="CJ586" s="127"/>
      <c r="CK586" s="127"/>
    </row>
    <row r="587" spans="1:89">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c r="CG587" s="127"/>
      <c r="CH587" s="127"/>
      <c r="CI587" s="127"/>
      <c r="CJ587" s="127"/>
      <c r="CK587" s="127"/>
    </row>
    <row r="588" spans="1:89">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row>
    <row r="589" spans="1:89">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row>
    <row r="590" spans="1:89">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row>
    <row r="591" spans="1:89">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c r="CG591" s="127"/>
      <c r="CH591" s="127"/>
      <c r="CI591" s="127"/>
      <c r="CJ591" s="127"/>
      <c r="CK591" s="127"/>
    </row>
    <row r="592" spans="1:89">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row>
    <row r="593" spans="1:89">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row>
    <row r="594" spans="1:89">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c r="CG594" s="127"/>
      <c r="CH594" s="127"/>
      <c r="CI594" s="127"/>
      <c r="CJ594" s="127"/>
      <c r="CK594" s="127"/>
    </row>
    <row r="595" spans="1:89">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c r="CG595" s="127"/>
      <c r="CH595" s="127"/>
      <c r="CI595" s="127"/>
      <c r="CJ595" s="127"/>
      <c r="CK595" s="127"/>
    </row>
    <row r="596" spans="1:89">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row>
    <row r="597" spans="1:89">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row>
    <row r="598" spans="1:89">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c r="CG598" s="127"/>
      <c r="CH598" s="127"/>
      <c r="CI598" s="127"/>
      <c r="CJ598" s="127"/>
      <c r="CK598" s="127"/>
    </row>
    <row r="599" spans="1:89">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c r="CJ599" s="127"/>
      <c r="CK599" s="127"/>
    </row>
    <row r="600" spans="1:89">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row>
    <row r="601" spans="1:89">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row>
    <row r="602" spans="1:89">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c r="CG602" s="127"/>
      <c r="CH602" s="127"/>
      <c r="CI602" s="127"/>
      <c r="CJ602" s="127"/>
      <c r="CK602" s="127"/>
    </row>
    <row r="603" spans="1:89">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c r="CG603" s="127"/>
      <c r="CH603" s="127"/>
      <c r="CI603" s="127"/>
      <c r="CJ603" s="127"/>
      <c r="CK603" s="127"/>
    </row>
    <row r="604" spans="1:89">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row>
    <row r="605" spans="1:89">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row>
    <row r="606" spans="1:89">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c r="CG606" s="127"/>
      <c r="CH606" s="127"/>
      <c r="CI606" s="127"/>
      <c r="CJ606" s="127"/>
      <c r="CK606" s="127"/>
    </row>
    <row r="607" spans="1:89">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c r="CG607" s="127"/>
      <c r="CH607" s="127"/>
      <c r="CI607" s="127"/>
      <c r="CJ607" s="127"/>
      <c r="CK607" s="127"/>
    </row>
    <row r="608" spans="1:89">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row>
    <row r="609" spans="1:89">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row>
    <row r="610" spans="1:89">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c r="CG610" s="127"/>
      <c r="CH610" s="127"/>
      <c r="CI610" s="127"/>
      <c r="CJ610" s="127"/>
      <c r="CK610" s="127"/>
    </row>
    <row r="611" spans="1:89">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c r="CG611" s="127"/>
      <c r="CH611" s="127"/>
      <c r="CI611" s="127"/>
      <c r="CJ611" s="127"/>
      <c r="CK611" s="127"/>
    </row>
    <row r="612" spans="1:89">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c r="CG612" s="127"/>
      <c r="CH612" s="127"/>
      <c r="CI612" s="127"/>
      <c r="CJ612" s="127"/>
      <c r="CK612" s="127"/>
    </row>
    <row r="613" spans="1:89">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c r="CI613" s="127"/>
      <c r="CJ613" s="127"/>
      <c r="CK613" s="127"/>
    </row>
    <row r="614" spans="1:89">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c r="CG614" s="127"/>
      <c r="CH614" s="127"/>
      <c r="CI614" s="127"/>
      <c r="CJ614" s="127"/>
      <c r="CK614" s="127"/>
    </row>
    <row r="615" spans="1:89">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c r="CG615" s="127"/>
      <c r="CH615" s="127"/>
      <c r="CI615" s="127"/>
      <c r="CJ615" s="127"/>
      <c r="CK615" s="127"/>
    </row>
    <row r="616" spans="1:89">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c r="CJ616" s="127"/>
      <c r="CK616" s="127"/>
    </row>
    <row r="617" spans="1:89">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c r="CG617" s="127"/>
      <c r="CH617" s="127"/>
      <c r="CI617" s="127"/>
      <c r="CJ617" s="127"/>
      <c r="CK617" s="127"/>
    </row>
    <row r="618" spans="1:89">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c r="CG618" s="127"/>
      <c r="CH618" s="127"/>
      <c r="CI618" s="127"/>
      <c r="CJ618" s="127"/>
      <c r="CK618" s="127"/>
    </row>
    <row r="619" spans="1:89">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c r="CG619" s="127"/>
      <c r="CH619" s="127"/>
      <c r="CI619" s="127"/>
      <c r="CJ619" s="127"/>
      <c r="CK619" s="127"/>
    </row>
    <row r="620" spans="1:89">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c r="CG620" s="127"/>
      <c r="CH620" s="127"/>
      <c r="CI620" s="127"/>
      <c r="CJ620" s="127"/>
      <c r="CK620" s="127"/>
    </row>
    <row r="621" spans="1:89">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c r="CG621" s="127"/>
      <c r="CH621" s="127"/>
      <c r="CI621" s="127"/>
      <c r="CJ621" s="127"/>
      <c r="CK621" s="127"/>
    </row>
    <row r="622" spans="1:89">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c r="CG622" s="127"/>
      <c r="CH622" s="127"/>
      <c r="CI622" s="127"/>
      <c r="CJ622" s="127"/>
      <c r="CK622" s="127"/>
    </row>
    <row r="623" spans="1:89">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c r="CG623" s="127"/>
      <c r="CH623" s="127"/>
      <c r="CI623" s="127"/>
      <c r="CJ623" s="127"/>
      <c r="CK623" s="127"/>
    </row>
    <row r="624" spans="1:89">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c r="CG624" s="127"/>
      <c r="CH624" s="127"/>
      <c r="CI624" s="127"/>
      <c r="CJ624" s="127"/>
      <c r="CK624" s="127"/>
    </row>
    <row r="625" spans="1:89">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c r="CG625" s="127"/>
      <c r="CH625" s="127"/>
      <c r="CI625" s="127"/>
      <c r="CJ625" s="127"/>
      <c r="CK625" s="127"/>
    </row>
    <row r="626" spans="1:89">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c r="CG626" s="127"/>
      <c r="CH626" s="127"/>
      <c r="CI626" s="127"/>
      <c r="CJ626" s="127"/>
      <c r="CK626" s="127"/>
    </row>
    <row r="627" spans="1:89">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c r="CG627" s="127"/>
      <c r="CH627" s="127"/>
      <c r="CI627" s="127"/>
      <c r="CJ627" s="127"/>
      <c r="CK627" s="127"/>
    </row>
    <row r="628" spans="1:89">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c r="CG628" s="127"/>
      <c r="CH628" s="127"/>
      <c r="CI628" s="127"/>
      <c r="CJ628" s="127"/>
      <c r="CK628" s="127"/>
    </row>
    <row r="629" spans="1:89">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c r="CG629" s="127"/>
      <c r="CH629" s="127"/>
      <c r="CI629" s="127"/>
      <c r="CJ629" s="127"/>
      <c r="CK629" s="127"/>
    </row>
    <row r="630" spans="1:89">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c r="CG630" s="127"/>
      <c r="CH630" s="127"/>
      <c r="CI630" s="127"/>
      <c r="CJ630" s="127"/>
      <c r="CK630" s="127"/>
    </row>
    <row r="631" spans="1:89">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c r="CG631" s="127"/>
      <c r="CH631" s="127"/>
      <c r="CI631" s="127"/>
      <c r="CJ631" s="127"/>
      <c r="CK631" s="127"/>
    </row>
    <row r="632" spans="1:89">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c r="CG632" s="127"/>
      <c r="CH632" s="127"/>
      <c r="CI632" s="127"/>
      <c r="CJ632" s="127"/>
      <c r="CK632" s="127"/>
    </row>
    <row r="633" spans="1:89">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c r="CG633" s="127"/>
      <c r="CH633" s="127"/>
      <c r="CI633" s="127"/>
      <c r="CJ633" s="127"/>
      <c r="CK633" s="127"/>
    </row>
    <row r="634" spans="1:89">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c r="CG634" s="127"/>
      <c r="CH634" s="127"/>
      <c r="CI634" s="127"/>
      <c r="CJ634" s="127"/>
      <c r="CK634" s="127"/>
    </row>
    <row r="635" spans="1:89">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row>
    <row r="636" spans="1:89">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row>
    <row r="637" spans="1:89">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c r="CG637" s="127"/>
      <c r="CH637" s="127"/>
      <c r="CI637" s="127"/>
      <c r="CJ637" s="127"/>
      <c r="CK637" s="127"/>
    </row>
    <row r="638" spans="1:89">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c r="CG638" s="127"/>
      <c r="CH638" s="127"/>
      <c r="CI638" s="127"/>
      <c r="CJ638" s="127"/>
      <c r="CK638" s="127"/>
    </row>
    <row r="639" spans="1:89">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row>
    <row r="640" spans="1:89">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row>
    <row r="641" spans="1:89">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c r="CG641" s="127"/>
      <c r="CH641" s="127"/>
      <c r="CI641" s="127"/>
      <c r="CJ641" s="127"/>
      <c r="CK641" s="127"/>
    </row>
    <row r="642" spans="1:89">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c r="CG642" s="127"/>
      <c r="CH642" s="127"/>
      <c r="CI642" s="127"/>
      <c r="CJ642" s="127"/>
      <c r="CK642" s="127"/>
    </row>
    <row r="643" spans="1:89">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row>
    <row r="644" spans="1:89">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row>
    <row r="645" spans="1:89">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c r="CG645" s="127"/>
      <c r="CH645" s="127"/>
      <c r="CI645" s="127"/>
      <c r="CJ645" s="127"/>
      <c r="CK645" s="127"/>
    </row>
    <row r="646" spans="1:89">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c r="CG646" s="127"/>
      <c r="CH646" s="127"/>
      <c r="CI646" s="127"/>
      <c r="CJ646" s="127"/>
      <c r="CK646" s="127"/>
    </row>
    <row r="647" spans="1:89">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row>
    <row r="648" spans="1:89">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row>
    <row r="649" spans="1:89">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c r="CG649" s="127"/>
      <c r="CH649" s="127"/>
      <c r="CI649" s="127"/>
      <c r="CJ649" s="127"/>
      <c r="CK649" s="127"/>
    </row>
    <row r="650" spans="1:89">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c r="CG650" s="127"/>
      <c r="CH650" s="127"/>
      <c r="CI650" s="127"/>
      <c r="CJ650" s="127"/>
      <c r="CK650" s="127"/>
    </row>
    <row r="651" spans="1:89">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row>
    <row r="652" spans="1:89">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row>
    <row r="653" spans="1:89">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c r="CG653" s="127"/>
      <c r="CH653" s="127"/>
      <c r="CI653" s="127"/>
      <c r="CJ653" s="127"/>
      <c r="CK653" s="127"/>
    </row>
    <row r="654" spans="1:89">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c r="CG654" s="127"/>
      <c r="CH654" s="127"/>
      <c r="CI654" s="127"/>
      <c r="CJ654" s="127"/>
      <c r="CK654" s="127"/>
    </row>
    <row r="655" spans="1:89">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row>
    <row r="656" spans="1:89">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row>
    <row r="657" spans="1:89">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c r="CG657" s="127"/>
      <c r="CH657" s="127"/>
      <c r="CI657" s="127"/>
      <c r="CJ657" s="127"/>
      <c r="CK657" s="127"/>
    </row>
    <row r="658" spans="1:89">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c r="CG658" s="127"/>
      <c r="CH658" s="127"/>
      <c r="CI658" s="127"/>
      <c r="CJ658" s="127"/>
      <c r="CK658" s="127"/>
    </row>
    <row r="659" spans="1:89">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row>
    <row r="660" spans="1:89">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row>
    <row r="661" spans="1:89">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c r="CG661" s="127"/>
      <c r="CH661" s="127"/>
      <c r="CI661" s="127"/>
      <c r="CJ661" s="127"/>
      <c r="CK661" s="127"/>
    </row>
    <row r="662" spans="1:89">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c r="CG662" s="127"/>
      <c r="CH662" s="127"/>
      <c r="CI662" s="127"/>
      <c r="CJ662" s="127"/>
      <c r="CK662" s="127"/>
    </row>
    <row r="663" spans="1:89">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row>
    <row r="664" spans="1:89">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row>
    <row r="665" spans="1:89">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c r="CG665" s="127"/>
      <c r="CH665" s="127"/>
      <c r="CI665" s="127"/>
      <c r="CJ665" s="127"/>
      <c r="CK665" s="127"/>
    </row>
    <row r="666" spans="1:89">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c r="CG666" s="127"/>
      <c r="CH666" s="127"/>
      <c r="CI666" s="127"/>
      <c r="CJ666" s="127"/>
      <c r="CK666" s="127"/>
    </row>
    <row r="667" spans="1:89">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row>
    <row r="668" spans="1:89">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row>
    <row r="669" spans="1:89">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c r="CG669" s="127"/>
      <c r="CH669" s="127"/>
      <c r="CI669" s="127"/>
      <c r="CJ669" s="127"/>
      <c r="CK669" s="127"/>
    </row>
    <row r="670" spans="1:89">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c r="CG670" s="127"/>
      <c r="CH670" s="127"/>
      <c r="CI670" s="127"/>
      <c r="CJ670" s="127"/>
      <c r="CK670" s="127"/>
    </row>
    <row r="671" spans="1:89">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row>
    <row r="672" spans="1:89">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row>
    <row r="673" spans="1:89">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c r="CG673" s="127"/>
      <c r="CH673" s="127"/>
      <c r="CI673" s="127"/>
      <c r="CJ673" s="127"/>
      <c r="CK673" s="127"/>
    </row>
    <row r="674" spans="1:89">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c r="CG674" s="127"/>
      <c r="CH674" s="127"/>
      <c r="CI674" s="127"/>
      <c r="CJ674" s="127"/>
      <c r="CK674" s="127"/>
    </row>
    <row r="675" spans="1:89">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row>
    <row r="676" spans="1:89">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row>
    <row r="677" spans="1:89">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c r="CG677" s="127"/>
      <c r="CH677" s="127"/>
      <c r="CI677" s="127"/>
      <c r="CJ677" s="127"/>
      <c r="CK677" s="127"/>
    </row>
    <row r="678" spans="1:89">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c r="CG678" s="127"/>
      <c r="CH678" s="127"/>
      <c r="CI678" s="127"/>
      <c r="CJ678" s="127"/>
      <c r="CK678" s="127"/>
    </row>
    <row r="679" spans="1:89">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7"/>
    </row>
    <row r="680" spans="1:89">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c r="CG680" s="127"/>
      <c r="CH680" s="127"/>
      <c r="CI680" s="127"/>
      <c r="CJ680" s="127"/>
      <c r="CK680" s="127"/>
    </row>
    <row r="681" spans="1:89">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c r="CI681" s="127"/>
      <c r="CJ681" s="127"/>
      <c r="CK681" s="127"/>
    </row>
    <row r="682" spans="1:89">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c r="CG682" s="127"/>
      <c r="CH682" s="127"/>
      <c r="CI682" s="127"/>
      <c r="CJ682" s="127"/>
      <c r="CK682" s="127"/>
    </row>
    <row r="683" spans="1:89">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c r="CG683" s="127"/>
      <c r="CH683" s="127"/>
      <c r="CI683" s="127"/>
      <c r="CJ683" s="127"/>
      <c r="CK683" s="127"/>
    </row>
    <row r="684" spans="1:89">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c r="CG684" s="127"/>
      <c r="CH684" s="127"/>
      <c r="CI684" s="127"/>
      <c r="CJ684" s="127"/>
      <c r="CK684" s="127"/>
    </row>
    <row r="685" spans="1:89">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c r="CG685" s="127"/>
      <c r="CH685" s="127"/>
      <c r="CI685" s="127"/>
      <c r="CJ685" s="127"/>
      <c r="CK685" s="127"/>
    </row>
    <row r="686" spans="1:89">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c r="CG686" s="127"/>
      <c r="CH686" s="127"/>
      <c r="CI686" s="127"/>
      <c r="CJ686" s="127"/>
      <c r="CK686" s="127"/>
    </row>
    <row r="687" spans="1:89">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c r="CG687" s="127"/>
      <c r="CH687" s="127"/>
      <c r="CI687" s="127"/>
      <c r="CJ687" s="127"/>
      <c r="CK687" s="127"/>
    </row>
    <row r="688" spans="1:89">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c r="CG688" s="127"/>
      <c r="CH688" s="127"/>
      <c r="CI688" s="127"/>
      <c r="CJ688" s="127"/>
      <c r="CK688" s="127"/>
    </row>
    <row r="689" spans="1:89">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c r="CG689" s="127"/>
      <c r="CH689" s="127"/>
      <c r="CI689" s="127"/>
      <c r="CJ689" s="127"/>
      <c r="CK689" s="127"/>
    </row>
    <row r="690" spans="1:89">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c r="CG690" s="127"/>
      <c r="CH690" s="127"/>
      <c r="CI690" s="127"/>
      <c r="CJ690" s="127"/>
      <c r="CK690" s="127"/>
    </row>
    <row r="691" spans="1:89">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c r="CG691" s="127"/>
      <c r="CH691" s="127"/>
      <c r="CI691" s="127"/>
      <c r="CJ691" s="127"/>
      <c r="CK691" s="127"/>
    </row>
    <row r="692" spans="1:89">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c r="CG692" s="127"/>
      <c r="CH692" s="127"/>
      <c r="CI692" s="127"/>
      <c r="CJ692" s="127"/>
      <c r="CK692" s="127"/>
    </row>
    <row r="693" spans="1:89">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c r="CG693" s="127"/>
      <c r="CH693" s="127"/>
      <c r="CI693" s="127"/>
      <c r="CJ693" s="127"/>
      <c r="CK693" s="127"/>
    </row>
    <row r="694" spans="1:89">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c r="CG694" s="127"/>
      <c r="CH694" s="127"/>
      <c r="CI694" s="127"/>
      <c r="CJ694" s="127"/>
      <c r="CK694" s="127"/>
    </row>
    <row r="695" spans="1:89">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c r="CG695" s="127"/>
      <c r="CH695" s="127"/>
      <c r="CI695" s="127"/>
      <c r="CJ695" s="127"/>
      <c r="CK695" s="127"/>
    </row>
    <row r="696" spans="1:89">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c r="CG696" s="127"/>
      <c r="CH696" s="127"/>
      <c r="CI696" s="127"/>
      <c r="CJ696" s="127"/>
      <c r="CK696" s="127"/>
    </row>
    <row r="697" spans="1:89">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c r="CG697" s="127"/>
      <c r="CH697" s="127"/>
      <c r="CI697" s="127"/>
      <c r="CJ697" s="127"/>
      <c r="CK697" s="127"/>
    </row>
    <row r="698" spans="1:89">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c r="CG698" s="127"/>
      <c r="CH698" s="127"/>
      <c r="CI698" s="127"/>
      <c r="CJ698" s="127"/>
      <c r="CK698" s="127"/>
    </row>
    <row r="699" spans="1:89">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c r="CG699" s="127"/>
      <c r="CH699" s="127"/>
      <c r="CI699" s="127"/>
      <c r="CJ699" s="127"/>
      <c r="CK699" s="127"/>
    </row>
    <row r="700" spans="1:89">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c r="CG700" s="127"/>
      <c r="CH700" s="127"/>
      <c r="CI700" s="127"/>
      <c r="CJ700" s="127"/>
      <c r="CK700" s="127"/>
    </row>
    <row r="701" spans="1:89">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c r="CG701" s="127"/>
      <c r="CH701" s="127"/>
      <c r="CI701" s="127"/>
      <c r="CJ701" s="127"/>
      <c r="CK701" s="127"/>
    </row>
    <row r="702" spans="1:89">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c r="CG702" s="127"/>
      <c r="CH702" s="127"/>
      <c r="CI702" s="127"/>
      <c r="CJ702" s="127"/>
      <c r="CK702" s="127"/>
    </row>
    <row r="703" spans="1:89">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c r="CG703" s="127"/>
      <c r="CH703" s="127"/>
      <c r="CI703" s="127"/>
      <c r="CJ703" s="127"/>
      <c r="CK703" s="127"/>
    </row>
    <row r="704" spans="1:89">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c r="CG704" s="127"/>
      <c r="CH704" s="127"/>
      <c r="CI704" s="127"/>
      <c r="CJ704" s="127"/>
      <c r="CK704" s="127"/>
    </row>
    <row r="705" spans="1:89">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c r="CG705" s="127"/>
      <c r="CH705" s="127"/>
      <c r="CI705" s="127"/>
      <c r="CJ705" s="127"/>
      <c r="CK705" s="127"/>
    </row>
    <row r="706" spans="1:89">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c r="CG706" s="127"/>
      <c r="CH706" s="127"/>
      <c r="CI706" s="127"/>
      <c r="CJ706" s="127"/>
      <c r="CK706" s="127"/>
    </row>
    <row r="707" spans="1:89">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c r="CG707" s="127"/>
      <c r="CH707" s="127"/>
      <c r="CI707" s="127"/>
      <c r="CJ707" s="127"/>
      <c r="CK707" s="127"/>
    </row>
    <row r="708" spans="1:89">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c r="CG708" s="127"/>
      <c r="CH708" s="127"/>
      <c r="CI708" s="127"/>
      <c r="CJ708" s="127"/>
      <c r="CK708" s="127"/>
    </row>
    <row r="709" spans="1:89">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c r="CG709" s="127"/>
      <c r="CH709" s="127"/>
      <c r="CI709" s="127"/>
      <c r="CJ709" s="127"/>
      <c r="CK709" s="127"/>
    </row>
    <row r="710" spans="1:89">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c r="CG710" s="127"/>
      <c r="CH710" s="127"/>
      <c r="CI710" s="127"/>
      <c r="CJ710" s="127"/>
      <c r="CK710" s="127"/>
    </row>
    <row r="711" spans="1:89">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c r="CG711" s="127"/>
      <c r="CH711" s="127"/>
      <c r="CI711" s="127"/>
      <c r="CJ711" s="127"/>
      <c r="CK711" s="127"/>
    </row>
    <row r="712" spans="1:89">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c r="CG712" s="127"/>
      <c r="CH712" s="127"/>
      <c r="CI712" s="127"/>
      <c r="CJ712" s="127"/>
      <c r="CK712" s="127"/>
    </row>
    <row r="713" spans="1:89">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c r="CG713" s="127"/>
      <c r="CH713" s="127"/>
      <c r="CI713" s="127"/>
      <c r="CJ713" s="127"/>
      <c r="CK713" s="127"/>
    </row>
    <row r="714" spans="1:89">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c r="CG714" s="127"/>
      <c r="CH714" s="127"/>
      <c r="CI714" s="127"/>
      <c r="CJ714" s="127"/>
      <c r="CK714" s="127"/>
    </row>
    <row r="715" spans="1:89">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c r="CG715" s="127"/>
      <c r="CH715" s="127"/>
      <c r="CI715" s="127"/>
      <c r="CJ715" s="127"/>
      <c r="CK715" s="127"/>
    </row>
    <row r="716" spans="1:89">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c r="CG716" s="127"/>
      <c r="CH716" s="127"/>
      <c r="CI716" s="127"/>
      <c r="CJ716" s="127"/>
      <c r="CK716" s="127"/>
    </row>
    <row r="717" spans="1:89">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c r="CG717" s="127"/>
      <c r="CH717" s="127"/>
      <c r="CI717" s="127"/>
      <c r="CJ717" s="127"/>
      <c r="CK717" s="127"/>
    </row>
    <row r="718" spans="1:89">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c r="CG718" s="127"/>
      <c r="CH718" s="127"/>
      <c r="CI718" s="127"/>
      <c r="CJ718" s="127"/>
      <c r="CK718" s="127"/>
    </row>
    <row r="719" spans="1:89">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c r="CG719" s="127"/>
      <c r="CH719" s="127"/>
      <c r="CI719" s="127"/>
      <c r="CJ719" s="127"/>
      <c r="CK719" s="127"/>
    </row>
    <row r="720" spans="1:89">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c r="CG720" s="127"/>
      <c r="CH720" s="127"/>
      <c r="CI720" s="127"/>
      <c r="CJ720" s="127"/>
      <c r="CK720" s="127"/>
    </row>
    <row r="721" spans="1:89">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c r="CG721" s="127"/>
      <c r="CH721" s="127"/>
      <c r="CI721" s="127"/>
      <c r="CJ721" s="127"/>
      <c r="CK721" s="127"/>
    </row>
    <row r="722" spans="1:89">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c r="CG722" s="127"/>
      <c r="CH722" s="127"/>
      <c r="CI722" s="127"/>
      <c r="CJ722" s="127"/>
      <c r="CK722" s="127"/>
    </row>
    <row r="723" spans="1:89">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c r="CG723" s="127"/>
      <c r="CH723" s="127"/>
      <c r="CI723" s="127"/>
      <c r="CJ723" s="127"/>
      <c r="CK723" s="127"/>
    </row>
    <row r="724" spans="1:89">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c r="CG724" s="127"/>
      <c r="CH724" s="127"/>
      <c r="CI724" s="127"/>
      <c r="CJ724" s="127"/>
      <c r="CK724" s="127"/>
    </row>
    <row r="725" spans="1:89">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c r="CG725" s="127"/>
      <c r="CH725" s="127"/>
      <c r="CI725" s="127"/>
      <c r="CJ725" s="127"/>
      <c r="CK725" s="127"/>
    </row>
    <row r="726" spans="1:89">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c r="CG726" s="127"/>
      <c r="CH726" s="127"/>
      <c r="CI726" s="127"/>
      <c r="CJ726" s="127"/>
      <c r="CK726" s="127"/>
    </row>
    <row r="727" spans="1:89">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c r="CG727" s="127"/>
      <c r="CH727" s="127"/>
      <c r="CI727" s="127"/>
      <c r="CJ727" s="127"/>
      <c r="CK727" s="127"/>
    </row>
    <row r="728" spans="1:89">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c r="CG728" s="127"/>
      <c r="CH728" s="127"/>
      <c r="CI728" s="127"/>
      <c r="CJ728" s="127"/>
      <c r="CK728" s="127"/>
    </row>
    <row r="729" spans="1:89">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c r="CG729" s="127"/>
      <c r="CH729" s="127"/>
      <c r="CI729" s="127"/>
      <c r="CJ729" s="127"/>
      <c r="CK729" s="127"/>
    </row>
    <row r="730" spans="1:89">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c r="CG730" s="127"/>
      <c r="CH730" s="127"/>
      <c r="CI730" s="127"/>
      <c r="CJ730" s="127"/>
      <c r="CK730" s="127"/>
    </row>
    <row r="731" spans="1:89">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c r="CG731" s="127"/>
      <c r="CH731" s="127"/>
      <c r="CI731" s="127"/>
      <c r="CJ731" s="127"/>
      <c r="CK731" s="127"/>
    </row>
    <row r="732" spans="1:89">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c r="CG732" s="127"/>
      <c r="CH732" s="127"/>
      <c r="CI732" s="127"/>
      <c r="CJ732" s="127"/>
      <c r="CK732" s="127"/>
    </row>
    <row r="733" spans="1:89">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c r="CG733" s="127"/>
      <c r="CH733" s="127"/>
      <c r="CI733" s="127"/>
      <c r="CJ733" s="127"/>
      <c r="CK733" s="127"/>
    </row>
    <row r="734" spans="1:89">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c r="CG734" s="127"/>
      <c r="CH734" s="127"/>
      <c r="CI734" s="127"/>
      <c r="CJ734" s="127"/>
      <c r="CK734" s="127"/>
    </row>
    <row r="735" spans="1:89">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c r="CG735" s="127"/>
      <c r="CH735" s="127"/>
      <c r="CI735" s="127"/>
      <c r="CJ735" s="127"/>
      <c r="CK735" s="127"/>
    </row>
    <row r="736" spans="1:89">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c r="CG736" s="127"/>
      <c r="CH736" s="127"/>
      <c r="CI736" s="127"/>
      <c r="CJ736" s="127"/>
      <c r="CK736" s="127"/>
    </row>
    <row r="737" spans="1:89">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c r="CG737" s="127"/>
      <c r="CH737" s="127"/>
      <c r="CI737" s="127"/>
      <c r="CJ737" s="127"/>
      <c r="CK737" s="127"/>
    </row>
    <row r="738" spans="1:89">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c r="CG738" s="127"/>
      <c r="CH738" s="127"/>
      <c r="CI738" s="127"/>
      <c r="CJ738" s="127"/>
      <c r="CK738" s="127"/>
    </row>
    <row r="739" spans="1:89">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c r="CG739" s="127"/>
      <c r="CH739" s="127"/>
      <c r="CI739" s="127"/>
      <c r="CJ739" s="127"/>
      <c r="CK739" s="127"/>
    </row>
    <row r="740" spans="1:89">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c r="CG740" s="127"/>
      <c r="CH740" s="127"/>
      <c r="CI740" s="127"/>
      <c r="CJ740" s="127"/>
      <c r="CK740" s="127"/>
    </row>
    <row r="741" spans="1:89">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c r="CG741" s="127"/>
      <c r="CH741" s="127"/>
      <c r="CI741" s="127"/>
      <c r="CJ741" s="127"/>
      <c r="CK741" s="127"/>
    </row>
    <row r="742" spans="1:89">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c r="CG742" s="127"/>
      <c r="CH742" s="127"/>
      <c r="CI742" s="127"/>
      <c r="CJ742" s="127"/>
      <c r="CK742" s="127"/>
    </row>
    <row r="743" spans="1:89">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c r="CG743" s="127"/>
      <c r="CH743" s="127"/>
      <c r="CI743" s="127"/>
      <c r="CJ743" s="127"/>
      <c r="CK743" s="127"/>
    </row>
    <row r="744" spans="1:89">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c r="CG744" s="127"/>
      <c r="CH744" s="127"/>
      <c r="CI744" s="127"/>
      <c r="CJ744" s="127"/>
      <c r="CK744" s="127"/>
    </row>
    <row r="745" spans="1:89">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c r="CG745" s="127"/>
      <c r="CH745" s="127"/>
      <c r="CI745" s="127"/>
      <c r="CJ745" s="127"/>
      <c r="CK745" s="127"/>
    </row>
    <row r="746" spans="1:89">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c r="CG746" s="127"/>
      <c r="CH746" s="127"/>
      <c r="CI746" s="127"/>
      <c r="CJ746" s="127"/>
      <c r="CK746" s="127"/>
    </row>
    <row r="747" spans="1:89">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c r="CG747" s="127"/>
      <c r="CH747" s="127"/>
      <c r="CI747" s="127"/>
      <c r="CJ747" s="127"/>
      <c r="CK747" s="127"/>
    </row>
    <row r="748" spans="1:89">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c r="CG748" s="127"/>
      <c r="CH748" s="127"/>
      <c r="CI748" s="127"/>
      <c r="CJ748" s="127"/>
      <c r="CK748" s="127"/>
    </row>
    <row r="749" spans="1:89">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c r="CI749" s="127"/>
      <c r="CJ749" s="127"/>
      <c r="CK749" s="127"/>
    </row>
    <row r="750" spans="1:89">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c r="CG750" s="127"/>
      <c r="CH750" s="127"/>
      <c r="CI750" s="127"/>
      <c r="CJ750" s="127"/>
      <c r="CK750" s="127"/>
    </row>
    <row r="751" spans="1:89">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c r="CG751" s="127"/>
      <c r="CH751" s="127"/>
      <c r="CI751" s="127"/>
      <c r="CJ751" s="127"/>
      <c r="CK751" s="127"/>
    </row>
    <row r="752" spans="1:89">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c r="CG752" s="127"/>
      <c r="CH752" s="127"/>
      <c r="CI752" s="127"/>
      <c r="CJ752" s="127"/>
      <c r="CK752" s="127"/>
    </row>
    <row r="753" spans="1:89">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c r="CG753" s="127"/>
      <c r="CH753" s="127"/>
      <c r="CI753" s="127"/>
      <c r="CJ753" s="127"/>
      <c r="CK753" s="127"/>
    </row>
    <row r="754" spans="1:89">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c r="CG754" s="127"/>
      <c r="CH754" s="127"/>
      <c r="CI754" s="127"/>
      <c r="CJ754" s="127"/>
      <c r="CK754" s="127"/>
    </row>
    <row r="755" spans="1:89">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c r="CG755" s="127"/>
      <c r="CH755" s="127"/>
      <c r="CI755" s="127"/>
      <c r="CJ755" s="127"/>
      <c r="CK755" s="127"/>
    </row>
    <row r="756" spans="1:89">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c r="CG756" s="127"/>
      <c r="CH756" s="127"/>
      <c r="CI756" s="127"/>
      <c r="CJ756" s="127"/>
      <c r="CK756" s="127"/>
    </row>
    <row r="757" spans="1:89">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c r="CG757" s="127"/>
      <c r="CH757" s="127"/>
      <c r="CI757" s="127"/>
      <c r="CJ757" s="127"/>
      <c r="CK757" s="127"/>
    </row>
    <row r="758" spans="1:89">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c r="CG758" s="127"/>
      <c r="CH758" s="127"/>
      <c r="CI758" s="127"/>
      <c r="CJ758" s="127"/>
      <c r="CK758" s="127"/>
    </row>
    <row r="759" spans="1:89">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c r="CG759" s="127"/>
      <c r="CH759" s="127"/>
      <c r="CI759" s="127"/>
      <c r="CJ759" s="127"/>
      <c r="CK759" s="127"/>
    </row>
    <row r="760" spans="1:89">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c r="CG760" s="127"/>
      <c r="CH760" s="127"/>
      <c r="CI760" s="127"/>
      <c r="CJ760" s="127"/>
      <c r="CK760" s="127"/>
    </row>
    <row r="761" spans="1:89">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c r="CG761" s="127"/>
      <c r="CH761" s="127"/>
      <c r="CI761" s="127"/>
      <c r="CJ761" s="127"/>
      <c r="CK761" s="127"/>
    </row>
    <row r="762" spans="1:89">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c r="CG762" s="127"/>
      <c r="CH762" s="127"/>
      <c r="CI762" s="127"/>
      <c r="CJ762" s="127"/>
      <c r="CK762" s="127"/>
    </row>
    <row r="763" spans="1:89">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c r="CG763" s="127"/>
      <c r="CH763" s="127"/>
      <c r="CI763" s="127"/>
      <c r="CJ763" s="127"/>
      <c r="CK763" s="127"/>
    </row>
    <row r="764" spans="1:89">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c r="CG764" s="127"/>
      <c r="CH764" s="127"/>
      <c r="CI764" s="127"/>
      <c r="CJ764" s="127"/>
      <c r="CK764" s="127"/>
    </row>
    <row r="765" spans="1:89">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c r="CG765" s="127"/>
      <c r="CH765" s="127"/>
      <c r="CI765" s="127"/>
      <c r="CJ765" s="127"/>
      <c r="CK765" s="127"/>
    </row>
    <row r="766" spans="1:89">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c r="CG766" s="127"/>
      <c r="CH766" s="127"/>
      <c r="CI766" s="127"/>
      <c r="CJ766" s="127"/>
      <c r="CK766" s="127"/>
    </row>
    <row r="767" spans="1:89">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c r="CG767" s="127"/>
      <c r="CH767" s="127"/>
      <c r="CI767" s="127"/>
      <c r="CJ767" s="127"/>
      <c r="CK767" s="127"/>
    </row>
    <row r="768" spans="1:89">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c r="CG768" s="127"/>
      <c r="CH768" s="127"/>
      <c r="CI768" s="127"/>
      <c r="CJ768" s="127"/>
      <c r="CK768" s="127"/>
    </row>
    <row r="769" spans="1:89">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c r="CG769" s="127"/>
      <c r="CH769" s="127"/>
      <c r="CI769" s="127"/>
      <c r="CJ769" s="127"/>
      <c r="CK769" s="127"/>
    </row>
    <row r="770" spans="1:89">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c r="CG770" s="127"/>
      <c r="CH770" s="127"/>
      <c r="CI770" s="127"/>
      <c r="CJ770" s="127"/>
      <c r="CK770" s="127"/>
    </row>
    <row r="771" spans="1:89">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c r="CG771" s="127"/>
      <c r="CH771" s="127"/>
      <c r="CI771" s="127"/>
      <c r="CJ771" s="127"/>
      <c r="CK771" s="127"/>
    </row>
    <row r="772" spans="1:89">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c r="CG772" s="127"/>
      <c r="CH772" s="127"/>
      <c r="CI772" s="127"/>
      <c r="CJ772" s="127"/>
      <c r="CK772" s="127"/>
    </row>
    <row r="773" spans="1:89">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c r="CG773" s="127"/>
      <c r="CH773" s="127"/>
      <c r="CI773" s="127"/>
      <c r="CJ773" s="127"/>
      <c r="CK773" s="127"/>
    </row>
    <row r="774" spans="1:89">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c r="CG774" s="127"/>
      <c r="CH774" s="127"/>
      <c r="CI774" s="127"/>
      <c r="CJ774" s="127"/>
      <c r="CK774" s="127"/>
    </row>
    <row r="775" spans="1:89">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c r="CG775" s="127"/>
      <c r="CH775" s="127"/>
      <c r="CI775" s="127"/>
      <c r="CJ775" s="127"/>
      <c r="CK775" s="127"/>
    </row>
    <row r="776" spans="1:89">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c r="CG776" s="127"/>
      <c r="CH776" s="127"/>
      <c r="CI776" s="127"/>
      <c r="CJ776" s="127"/>
      <c r="CK776" s="127"/>
    </row>
    <row r="777" spans="1:89">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c r="CG777" s="127"/>
      <c r="CH777" s="127"/>
      <c r="CI777" s="127"/>
      <c r="CJ777" s="127"/>
      <c r="CK777" s="127"/>
    </row>
    <row r="778" spans="1:89">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c r="CG778" s="127"/>
      <c r="CH778" s="127"/>
      <c r="CI778" s="127"/>
      <c r="CJ778" s="127"/>
      <c r="CK778" s="127"/>
    </row>
    <row r="779" spans="1:89">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c r="CG779" s="127"/>
      <c r="CH779" s="127"/>
      <c r="CI779" s="127"/>
      <c r="CJ779" s="127"/>
      <c r="CK779" s="127"/>
    </row>
    <row r="780" spans="1:89">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c r="CG780" s="127"/>
      <c r="CH780" s="127"/>
      <c r="CI780" s="127"/>
      <c r="CJ780" s="127"/>
      <c r="CK780" s="127"/>
    </row>
    <row r="781" spans="1:89">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c r="CG781" s="127"/>
      <c r="CH781" s="127"/>
      <c r="CI781" s="127"/>
      <c r="CJ781" s="127"/>
      <c r="CK781" s="127"/>
    </row>
    <row r="782" spans="1:89">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c r="CG782" s="127"/>
      <c r="CH782" s="127"/>
      <c r="CI782" s="127"/>
      <c r="CJ782" s="127"/>
      <c r="CK782" s="127"/>
    </row>
    <row r="783" spans="1:89">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c r="CG783" s="127"/>
      <c r="CH783" s="127"/>
      <c r="CI783" s="127"/>
      <c r="CJ783" s="127"/>
      <c r="CK783" s="127"/>
    </row>
    <row r="784" spans="1:89">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c r="CG784" s="127"/>
      <c r="CH784" s="127"/>
      <c r="CI784" s="127"/>
      <c r="CJ784" s="127"/>
      <c r="CK784" s="127"/>
    </row>
    <row r="785" spans="1:89">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c r="CG785" s="127"/>
      <c r="CH785" s="127"/>
      <c r="CI785" s="127"/>
      <c r="CJ785" s="127"/>
      <c r="CK785" s="127"/>
    </row>
    <row r="786" spans="1:89">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c r="CG786" s="127"/>
      <c r="CH786" s="127"/>
      <c r="CI786" s="127"/>
      <c r="CJ786" s="127"/>
      <c r="CK786" s="127"/>
    </row>
    <row r="787" spans="1:89">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c r="CG787" s="127"/>
      <c r="CH787" s="127"/>
      <c r="CI787" s="127"/>
      <c r="CJ787" s="127"/>
      <c r="CK787" s="127"/>
    </row>
    <row r="788" spans="1:89">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c r="CG788" s="127"/>
      <c r="CH788" s="127"/>
      <c r="CI788" s="127"/>
      <c r="CJ788" s="127"/>
      <c r="CK788" s="127"/>
    </row>
    <row r="789" spans="1:89">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c r="CG789" s="127"/>
      <c r="CH789" s="127"/>
      <c r="CI789" s="127"/>
      <c r="CJ789" s="127"/>
      <c r="CK789" s="127"/>
    </row>
    <row r="790" spans="1:89">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c r="CG790" s="127"/>
      <c r="CH790" s="127"/>
      <c r="CI790" s="127"/>
      <c r="CJ790" s="127"/>
      <c r="CK790" s="127"/>
    </row>
    <row r="791" spans="1:89">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c r="CG791" s="127"/>
      <c r="CH791" s="127"/>
      <c r="CI791" s="127"/>
      <c r="CJ791" s="127"/>
      <c r="CK791" s="127"/>
    </row>
    <row r="792" spans="1:89">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c r="CG792" s="127"/>
      <c r="CH792" s="127"/>
      <c r="CI792" s="127"/>
      <c r="CJ792" s="127"/>
      <c r="CK792" s="127"/>
    </row>
    <row r="793" spans="1:89">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c r="CG793" s="127"/>
      <c r="CH793" s="127"/>
      <c r="CI793" s="127"/>
      <c r="CJ793" s="127"/>
      <c r="CK793" s="127"/>
    </row>
    <row r="794" spans="1:89">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c r="CG794" s="127"/>
      <c r="CH794" s="127"/>
      <c r="CI794" s="127"/>
      <c r="CJ794" s="127"/>
      <c r="CK794" s="127"/>
    </row>
    <row r="795" spans="1:89">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c r="CG795" s="127"/>
      <c r="CH795" s="127"/>
      <c r="CI795" s="127"/>
      <c r="CJ795" s="127"/>
      <c r="CK795" s="127"/>
    </row>
    <row r="796" spans="1:89">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c r="CG796" s="127"/>
      <c r="CH796" s="127"/>
      <c r="CI796" s="127"/>
      <c r="CJ796" s="127"/>
      <c r="CK796" s="127"/>
    </row>
    <row r="797" spans="1:89">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c r="CG797" s="127"/>
      <c r="CH797" s="127"/>
      <c r="CI797" s="127"/>
      <c r="CJ797" s="127"/>
      <c r="CK797" s="127"/>
    </row>
    <row r="798" spans="1:89">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c r="CG798" s="127"/>
      <c r="CH798" s="127"/>
      <c r="CI798" s="127"/>
      <c r="CJ798" s="127"/>
      <c r="CK798" s="127"/>
    </row>
    <row r="799" spans="1:89">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c r="CG799" s="127"/>
      <c r="CH799" s="127"/>
      <c r="CI799" s="127"/>
      <c r="CJ799" s="127"/>
      <c r="CK799" s="127"/>
    </row>
    <row r="800" spans="1:89">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c r="CG800" s="127"/>
      <c r="CH800" s="127"/>
      <c r="CI800" s="127"/>
      <c r="CJ800" s="127"/>
      <c r="CK800" s="127"/>
    </row>
    <row r="801" spans="1:89">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c r="CG801" s="127"/>
      <c r="CH801" s="127"/>
      <c r="CI801" s="127"/>
      <c r="CJ801" s="127"/>
      <c r="CK801" s="127"/>
    </row>
    <row r="802" spans="1:89">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c r="CG802" s="127"/>
      <c r="CH802" s="127"/>
      <c r="CI802" s="127"/>
      <c r="CJ802" s="127"/>
      <c r="CK802" s="127"/>
    </row>
    <row r="803" spans="1:89">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c r="CG803" s="127"/>
      <c r="CH803" s="127"/>
      <c r="CI803" s="127"/>
      <c r="CJ803" s="127"/>
      <c r="CK803" s="127"/>
    </row>
    <row r="804" spans="1:89">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c r="CG804" s="127"/>
      <c r="CH804" s="127"/>
      <c r="CI804" s="127"/>
      <c r="CJ804" s="127"/>
      <c r="CK804" s="127"/>
    </row>
    <row r="805" spans="1:89">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c r="CG805" s="127"/>
      <c r="CH805" s="127"/>
      <c r="CI805" s="127"/>
      <c r="CJ805" s="127"/>
      <c r="CK805" s="127"/>
    </row>
    <row r="806" spans="1:89">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c r="CG806" s="127"/>
      <c r="CH806" s="127"/>
      <c r="CI806" s="127"/>
      <c r="CJ806" s="127"/>
      <c r="CK806" s="127"/>
    </row>
    <row r="807" spans="1:89">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c r="CG807" s="127"/>
      <c r="CH807" s="127"/>
      <c r="CI807" s="127"/>
      <c r="CJ807" s="127"/>
      <c r="CK807" s="127"/>
    </row>
    <row r="808" spans="1:89">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c r="CG808" s="127"/>
      <c r="CH808" s="127"/>
      <c r="CI808" s="127"/>
      <c r="CJ808" s="127"/>
      <c r="CK808" s="127"/>
    </row>
    <row r="809" spans="1:89">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c r="CG809" s="127"/>
      <c r="CH809" s="127"/>
      <c r="CI809" s="127"/>
      <c r="CJ809" s="127"/>
      <c r="CK809" s="127"/>
    </row>
    <row r="810" spans="1:89">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c r="CG810" s="127"/>
      <c r="CH810" s="127"/>
      <c r="CI810" s="127"/>
      <c r="CJ810" s="127"/>
      <c r="CK810" s="127"/>
    </row>
    <row r="811" spans="1:89">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c r="CG811" s="127"/>
      <c r="CH811" s="127"/>
      <c r="CI811" s="127"/>
      <c r="CJ811" s="127"/>
      <c r="CK811" s="127"/>
    </row>
    <row r="812" spans="1:89">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c r="CG812" s="127"/>
      <c r="CH812" s="127"/>
      <c r="CI812" s="127"/>
      <c r="CJ812" s="127"/>
      <c r="CK812" s="127"/>
    </row>
    <row r="813" spans="1:89">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c r="CG813" s="127"/>
      <c r="CH813" s="127"/>
      <c r="CI813" s="127"/>
      <c r="CJ813" s="127"/>
      <c r="CK813" s="127"/>
    </row>
    <row r="814" spans="1:89">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c r="CG814" s="127"/>
      <c r="CH814" s="127"/>
      <c r="CI814" s="127"/>
      <c r="CJ814" s="127"/>
      <c r="CK814" s="127"/>
    </row>
    <row r="815" spans="1:89">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c r="CG815" s="127"/>
      <c r="CH815" s="127"/>
      <c r="CI815" s="127"/>
      <c r="CJ815" s="127"/>
      <c r="CK815" s="127"/>
    </row>
    <row r="816" spans="1:89">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c r="CG816" s="127"/>
      <c r="CH816" s="127"/>
      <c r="CI816" s="127"/>
      <c r="CJ816" s="127"/>
      <c r="CK816" s="127"/>
    </row>
    <row r="817" spans="1:89">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c r="CI817" s="127"/>
      <c r="CJ817" s="127"/>
      <c r="CK817" s="127"/>
    </row>
    <row r="818" spans="1:89">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c r="CG818" s="127"/>
      <c r="CH818" s="127"/>
      <c r="CI818" s="127"/>
      <c r="CJ818" s="127"/>
      <c r="CK818" s="127"/>
    </row>
    <row r="819" spans="1:89">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c r="CG819" s="127"/>
      <c r="CH819" s="127"/>
      <c r="CI819" s="127"/>
      <c r="CJ819" s="127"/>
      <c r="CK819" s="127"/>
    </row>
    <row r="820" spans="1:89">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c r="CG820" s="127"/>
      <c r="CH820" s="127"/>
      <c r="CI820" s="127"/>
      <c r="CJ820" s="127"/>
      <c r="CK820" s="127"/>
    </row>
    <row r="821" spans="1:89">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c r="CG821" s="127"/>
      <c r="CH821" s="127"/>
      <c r="CI821" s="127"/>
      <c r="CJ821" s="127"/>
      <c r="CK821" s="127"/>
    </row>
    <row r="822" spans="1:89">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c r="CG822" s="127"/>
      <c r="CH822" s="127"/>
      <c r="CI822" s="127"/>
      <c r="CJ822" s="127"/>
      <c r="CK822" s="127"/>
    </row>
    <row r="823" spans="1:89">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c r="CG823" s="127"/>
      <c r="CH823" s="127"/>
      <c r="CI823" s="127"/>
      <c r="CJ823" s="127"/>
      <c r="CK823" s="127"/>
    </row>
    <row r="824" spans="1:89">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c r="CG824" s="127"/>
      <c r="CH824" s="127"/>
      <c r="CI824" s="127"/>
      <c r="CJ824" s="127"/>
      <c r="CK824" s="127"/>
    </row>
    <row r="825" spans="1:89">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c r="CG825" s="127"/>
      <c r="CH825" s="127"/>
      <c r="CI825" s="127"/>
      <c r="CJ825" s="127"/>
      <c r="CK825" s="127"/>
    </row>
    <row r="826" spans="1:89">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c r="CG826" s="127"/>
      <c r="CH826" s="127"/>
      <c r="CI826" s="127"/>
      <c r="CJ826" s="127"/>
      <c r="CK826" s="127"/>
    </row>
    <row r="827" spans="1:89">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c r="CG827" s="127"/>
      <c r="CH827" s="127"/>
      <c r="CI827" s="127"/>
      <c r="CJ827" s="127"/>
      <c r="CK827" s="127"/>
    </row>
    <row r="828" spans="1:89">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c r="CG828" s="127"/>
      <c r="CH828" s="127"/>
      <c r="CI828" s="127"/>
      <c r="CJ828" s="127"/>
      <c r="CK828" s="127"/>
    </row>
    <row r="829" spans="1:89">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c r="CG829" s="127"/>
      <c r="CH829" s="127"/>
      <c r="CI829" s="127"/>
      <c r="CJ829" s="127"/>
      <c r="CK829" s="127"/>
    </row>
    <row r="830" spans="1:89">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c r="CG830" s="127"/>
      <c r="CH830" s="127"/>
      <c r="CI830" s="127"/>
      <c r="CJ830" s="127"/>
      <c r="CK830" s="127"/>
    </row>
    <row r="831" spans="1:89">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c r="CG831" s="127"/>
      <c r="CH831" s="127"/>
      <c r="CI831" s="127"/>
      <c r="CJ831" s="127"/>
      <c r="CK831" s="127"/>
    </row>
    <row r="832" spans="1:89">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c r="CG832" s="127"/>
      <c r="CH832" s="127"/>
      <c r="CI832" s="127"/>
      <c r="CJ832" s="127"/>
      <c r="CK832" s="127"/>
    </row>
    <row r="833" spans="1:89">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c r="CG833" s="127"/>
      <c r="CH833" s="127"/>
      <c r="CI833" s="127"/>
      <c r="CJ833" s="127"/>
      <c r="CK833" s="127"/>
    </row>
    <row r="834" spans="1:89">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c r="CG834" s="127"/>
      <c r="CH834" s="127"/>
      <c r="CI834" s="127"/>
      <c r="CJ834" s="127"/>
      <c r="CK834" s="127"/>
    </row>
    <row r="835" spans="1:89">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c r="CG835" s="127"/>
      <c r="CH835" s="127"/>
      <c r="CI835" s="127"/>
      <c r="CJ835" s="127"/>
      <c r="CK835" s="127"/>
    </row>
    <row r="836" spans="1:89">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c r="CG836" s="127"/>
      <c r="CH836" s="127"/>
      <c r="CI836" s="127"/>
      <c r="CJ836" s="127"/>
      <c r="CK836" s="127"/>
    </row>
    <row r="837" spans="1:89">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c r="CG837" s="127"/>
      <c r="CH837" s="127"/>
      <c r="CI837" s="127"/>
      <c r="CJ837" s="127"/>
      <c r="CK837" s="127"/>
    </row>
    <row r="838" spans="1:89">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c r="CG838" s="127"/>
      <c r="CH838" s="127"/>
      <c r="CI838" s="127"/>
      <c r="CJ838" s="127"/>
      <c r="CK838" s="127"/>
    </row>
    <row r="839" spans="1:89">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c r="CG839" s="127"/>
      <c r="CH839" s="127"/>
      <c r="CI839" s="127"/>
      <c r="CJ839" s="127"/>
      <c r="CK839" s="127"/>
    </row>
    <row r="840" spans="1:89">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c r="CG840" s="127"/>
      <c r="CH840" s="127"/>
      <c r="CI840" s="127"/>
      <c r="CJ840" s="127"/>
      <c r="CK840" s="127"/>
    </row>
    <row r="841" spans="1:89">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c r="CG841" s="127"/>
      <c r="CH841" s="127"/>
      <c r="CI841" s="127"/>
      <c r="CJ841" s="127"/>
      <c r="CK841" s="127"/>
    </row>
    <row r="842" spans="1:89">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c r="CG842" s="127"/>
      <c r="CH842" s="127"/>
      <c r="CI842" s="127"/>
      <c r="CJ842" s="127"/>
      <c r="CK842" s="127"/>
    </row>
    <row r="843" spans="1:89">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c r="CG843" s="127"/>
      <c r="CH843" s="127"/>
      <c r="CI843" s="127"/>
      <c r="CJ843" s="127"/>
      <c r="CK843" s="127"/>
    </row>
    <row r="844" spans="1:89">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c r="CG844" s="127"/>
      <c r="CH844" s="127"/>
      <c r="CI844" s="127"/>
      <c r="CJ844" s="127"/>
      <c r="CK844" s="127"/>
    </row>
    <row r="845" spans="1:89">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c r="CG845" s="127"/>
      <c r="CH845" s="127"/>
      <c r="CI845" s="127"/>
      <c r="CJ845" s="127"/>
      <c r="CK845" s="127"/>
    </row>
    <row r="846" spans="1:89">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c r="CG846" s="127"/>
      <c r="CH846" s="127"/>
      <c r="CI846" s="127"/>
      <c r="CJ846" s="127"/>
      <c r="CK846" s="127"/>
    </row>
    <row r="847" spans="1:89">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c r="CG847" s="127"/>
      <c r="CH847" s="127"/>
      <c r="CI847" s="127"/>
      <c r="CJ847" s="127"/>
      <c r="CK847" s="127"/>
    </row>
    <row r="848" spans="1:89">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c r="CG848" s="127"/>
      <c r="CH848" s="127"/>
      <c r="CI848" s="127"/>
      <c r="CJ848" s="127"/>
      <c r="CK848" s="127"/>
    </row>
    <row r="849" spans="1:89">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c r="CG849" s="127"/>
      <c r="CH849" s="127"/>
      <c r="CI849" s="127"/>
      <c r="CJ849" s="127"/>
      <c r="CK849" s="127"/>
    </row>
    <row r="850" spans="1:89">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c r="CG850" s="127"/>
      <c r="CH850" s="127"/>
      <c r="CI850" s="127"/>
      <c r="CJ850" s="127"/>
      <c r="CK850" s="127"/>
    </row>
    <row r="851" spans="1:89">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c r="CG851" s="127"/>
      <c r="CH851" s="127"/>
      <c r="CI851" s="127"/>
      <c r="CJ851" s="127"/>
      <c r="CK851" s="127"/>
    </row>
    <row r="852" spans="1:89">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c r="CG852" s="127"/>
      <c r="CH852" s="127"/>
      <c r="CI852" s="127"/>
      <c r="CJ852" s="127"/>
      <c r="CK852" s="127"/>
    </row>
    <row r="853" spans="1:89">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c r="CG853" s="127"/>
      <c r="CH853" s="127"/>
      <c r="CI853" s="127"/>
      <c r="CJ853" s="127"/>
      <c r="CK853" s="127"/>
    </row>
    <row r="854" spans="1:89">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c r="CG854" s="127"/>
      <c r="CH854" s="127"/>
      <c r="CI854" s="127"/>
      <c r="CJ854" s="127"/>
      <c r="CK854" s="127"/>
    </row>
    <row r="855" spans="1:89">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c r="CG855" s="127"/>
      <c r="CH855" s="127"/>
      <c r="CI855" s="127"/>
      <c r="CJ855" s="127"/>
      <c r="CK855" s="127"/>
    </row>
    <row r="856" spans="1:89">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c r="CG856" s="127"/>
      <c r="CH856" s="127"/>
      <c r="CI856" s="127"/>
      <c r="CJ856" s="127"/>
      <c r="CK856" s="127"/>
    </row>
    <row r="857" spans="1:89">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c r="CG857" s="127"/>
      <c r="CH857" s="127"/>
      <c r="CI857" s="127"/>
      <c r="CJ857" s="127"/>
      <c r="CK857" s="127"/>
    </row>
    <row r="858" spans="1:89">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c r="CG858" s="127"/>
      <c r="CH858" s="127"/>
      <c r="CI858" s="127"/>
      <c r="CJ858" s="127"/>
      <c r="CK858" s="127"/>
    </row>
    <row r="859" spans="1:89">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c r="CG859" s="127"/>
      <c r="CH859" s="127"/>
      <c r="CI859" s="127"/>
      <c r="CJ859" s="127"/>
      <c r="CK859" s="127"/>
    </row>
    <row r="860" spans="1:89">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c r="CG860" s="127"/>
      <c r="CH860" s="127"/>
      <c r="CI860" s="127"/>
      <c r="CJ860" s="127"/>
      <c r="CK860" s="127"/>
    </row>
    <row r="861" spans="1:89">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c r="CG861" s="127"/>
      <c r="CH861" s="127"/>
      <c r="CI861" s="127"/>
      <c r="CJ861" s="127"/>
      <c r="CK861" s="127"/>
    </row>
    <row r="862" spans="1:89">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c r="CG862" s="127"/>
      <c r="CH862" s="127"/>
      <c r="CI862" s="127"/>
      <c r="CJ862" s="127"/>
      <c r="CK862" s="127"/>
    </row>
    <row r="863" spans="1:89">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c r="CG863" s="127"/>
      <c r="CH863" s="127"/>
      <c r="CI863" s="127"/>
      <c r="CJ863" s="127"/>
      <c r="CK863" s="127"/>
    </row>
    <row r="864" spans="1:89">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c r="CG864" s="127"/>
      <c r="CH864" s="127"/>
      <c r="CI864" s="127"/>
      <c r="CJ864" s="127"/>
      <c r="CK864" s="127"/>
    </row>
    <row r="865" spans="1:89">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c r="CG865" s="127"/>
      <c r="CH865" s="127"/>
      <c r="CI865" s="127"/>
      <c r="CJ865" s="127"/>
      <c r="CK865" s="127"/>
    </row>
    <row r="866" spans="1:89">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c r="CG866" s="127"/>
      <c r="CH866" s="127"/>
      <c r="CI866" s="127"/>
      <c r="CJ866" s="127"/>
      <c r="CK866" s="127"/>
    </row>
    <row r="867" spans="1:89">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c r="CG867" s="127"/>
      <c r="CH867" s="127"/>
      <c r="CI867" s="127"/>
      <c r="CJ867" s="127"/>
      <c r="CK867" s="127"/>
    </row>
    <row r="868" spans="1:89">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c r="CG868" s="127"/>
      <c r="CH868" s="127"/>
      <c r="CI868" s="127"/>
      <c r="CJ868" s="127"/>
      <c r="CK868" s="127"/>
    </row>
    <row r="869" spans="1:89">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c r="CG869" s="127"/>
      <c r="CH869" s="127"/>
      <c r="CI869" s="127"/>
      <c r="CJ869" s="127"/>
      <c r="CK869" s="127"/>
    </row>
    <row r="870" spans="1:89">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c r="CG870" s="127"/>
      <c r="CH870" s="127"/>
      <c r="CI870" s="127"/>
      <c r="CJ870" s="127"/>
      <c r="CK870" s="127"/>
    </row>
    <row r="871" spans="1:89">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c r="CG871" s="127"/>
      <c r="CH871" s="127"/>
      <c r="CI871" s="127"/>
      <c r="CJ871" s="127"/>
      <c r="CK871" s="127"/>
    </row>
    <row r="872" spans="1:89">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c r="CG872" s="127"/>
      <c r="CH872" s="127"/>
      <c r="CI872" s="127"/>
      <c r="CJ872" s="127"/>
      <c r="CK872" s="127"/>
    </row>
    <row r="873" spans="1:89">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c r="CG873" s="127"/>
      <c r="CH873" s="127"/>
      <c r="CI873" s="127"/>
      <c r="CJ873" s="127"/>
      <c r="CK873" s="127"/>
    </row>
    <row r="874" spans="1:89">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c r="CG874" s="127"/>
      <c r="CH874" s="127"/>
      <c r="CI874" s="127"/>
      <c r="CJ874" s="127"/>
      <c r="CK874" s="127"/>
    </row>
    <row r="875" spans="1:89">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c r="CG875" s="127"/>
      <c r="CH875" s="127"/>
      <c r="CI875" s="127"/>
      <c r="CJ875" s="127"/>
      <c r="CK875" s="127"/>
    </row>
    <row r="876" spans="1:89">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c r="CG876" s="127"/>
      <c r="CH876" s="127"/>
      <c r="CI876" s="127"/>
      <c r="CJ876" s="127"/>
      <c r="CK876" s="127"/>
    </row>
    <row r="877" spans="1:89">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c r="CG877" s="127"/>
      <c r="CH877" s="127"/>
      <c r="CI877" s="127"/>
      <c r="CJ877" s="127"/>
      <c r="CK877" s="127"/>
    </row>
    <row r="878" spans="1:89">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c r="CG878" s="127"/>
      <c r="CH878" s="127"/>
      <c r="CI878" s="127"/>
      <c r="CJ878" s="127"/>
      <c r="CK878" s="127"/>
    </row>
    <row r="879" spans="1:89">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c r="CG879" s="127"/>
      <c r="CH879" s="127"/>
      <c r="CI879" s="127"/>
      <c r="CJ879" s="127"/>
      <c r="CK879" s="127"/>
    </row>
    <row r="880" spans="1:89">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c r="CG880" s="127"/>
      <c r="CH880" s="127"/>
      <c r="CI880" s="127"/>
      <c r="CJ880" s="127"/>
      <c r="CK880" s="127"/>
    </row>
    <row r="881" spans="1:89">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c r="CG881" s="127"/>
      <c r="CH881" s="127"/>
      <c r="CI881" s="127"/>
      <c r="CJ881" s="127"/>
      <c r="CK881" s="127"/>
    </row>
    <row r="882" spans="1:89">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c r="CG882" s="127"/>
      <c r="CH882" s="127"/>
      <c r="CI882" s="127"/>
      <c r="CJ882" s="127"/>
      <c r="CK882" s="127"/>
    </row>
    <row r="883" spans="1:89">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c r="CG883" s="127"/>
      <c r="CH883" s="127"/>
      <c r="CI883" s="127"/>
      <c r="CJ883" s="127"/>
      <c r="CK883" s="127"/>
    </row>
    <row r="884" spans="1:89">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c r="CG884" s="127"/>
      <c r="CH884" s="127"/>
      <c r="CI884" s="127"/>
      <c r="CJ884" s="127"/>
      <c r="CK884" s="127"/>
    </row>
    <row r="885" spans="1:89">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c r="CI885" s="127"/>
      <c r="CJ885" s="127"/>
      <c r="CK885" s="127"/>
    </row>
    <row r="886" spans="1:89">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c r="CG886" s="127"/>
      <c r="CH886" s="127"/>
      <c r="CI886" s="127"/>
      <c r="CJ886" s="127"/>
      <c r="CK886" s="127"/>
    </row>
    <row r="887" spans="1:89">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c r="CG887" s="127"/>
      <c r="CH887" s="127"/>
      <c r="CI887" s="127"/>
      <c r="CJ887" s="127"/>
      <c r="CK887" s="127"/>
    </row>
    <row r="888" spans="1:89">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c r="CG888" s="127"/>
      <c r="CH888" s="127"/>
      <c r="CI888" s="127"/>
      <c r="CJ888" s="127"/>
      <c r="CK888" s="127"/>
    </row>
    <row r="889" spans="1:89">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c r="CG889" s="127"/>
      <c r="CH889" s="127"/>
      <c r="CI889" s="127"/>
      <c r="CJ889" s="127"/>
      <c r="CK889" s="127"/>
    </row>
    <row r="890" spans="1:89">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c r="CG890" s="127"/>
      <c r="CH890" s="127"/>
      <c r="CI890" s="127"/>
      <c r="CJ890" s="127"/>
      <c r="CK890" s="127"/>
    </row>
    <row r="891" spans="1:89">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c r="CG891" s="127"/>
      <c r="CH891" s="127"/>
      <c r="CI891" s="127"/>
      <c r="CJ891" s="127"/>
      <c r="CK891" s="127"/>
    </row>
    <row r="892" spans="1:89">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c r="CG892" s="127"/>
      <c r="CH892" s="127"/>
      <c r="CI892" s="127"/>
      <c r="CJ892" s="127"/>
      <c r="CK892" s="127"/>
    </row>
    <row r="893" spans="1:89">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c r="CG893" s="127"/>
      <c r="CH893" s="127"/>
      <c r="CI893" s="127"/>
      <c r="CJ893" s="127"/>
      <c r="CK893" s="127"/>
    </row>
    <row r="894" spans="1:89">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c r="CG894" s="127"/>
      <c r="CH894" s="127"/>
      <c r="CI894" s="127"/>
      <c r="CJ894" s="127"/>
      <c r="CK894" s="127"/>
    </row>
    <row r="895" spans="1:89">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c r="CG895" s="127"/>
      <c r="CH895" s="127"/>
      <c r="CI895" s="127"/>
      <c r="CJ895" s="127"/>
      <c r="CK895" s="127"/>
    </row>
    <row r="896" spans="1:89">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c r="CG896" s="127"/>
      <c r="CH896" s="127"/>
      <c r="CI896" s="127"/>
      <c r="CJ896" s="127"/>
      <c r="CK896" s="127"/>
    </row>
    <row r="897" spans="1:89">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c r="CG897" s="127"/>
      <c r="CH897" s="127"/>
      <c r="CI897" s="127"/>
      <c r="CJ897" s="127"/>
      <c r="CK897" s="127"/>
    </row>
    <row r="898" spans="1:89">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c r="CG898" s="127"/>
      <c r="CH898" s="127"/>
      <c r="CI898" s="127"/>
      <c r="CJ898" s="127"/>
      <c r="CK898" s="127"/>
    </row>
    <row r="899" spans="1:89">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c r="CG899" s="127"/>
      <c r="CH899" s="127"/>
      <c r="CI899" s="127"/>
      <c r="CJ899" s="127"/>
      <c r="CK899" s="127"/>
    </row>
    <row r="900" spans="1:89">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c r="CG900" s="127"/>
      <c r="CH900" s="127"/>
      <c r="CI900" s="127"/>
      <c r="CJ900" s="127"/>
      <c r="CK900" s="127"/>
    </row>
    <row r="901" spans="1:89">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c r="CG901" s="127"/>
      <c r="CH901" s="127"/>
      <c r="CI901" s="127"/>
      <c r="CJ901" s="127"/>
      <c r="CK901" s="127"/>
    </row>
    <row r="902" spans="1:89">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c r="CG902" s="127"/>
      <c r="CH902" s="127"/>
      <c r="CI902" s="127"/>
      <c r="CJ902" s="127"/>
      <c r="CK902" s="127"/>
    </row>
    <row r="903" spans="1:89">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c r="CG903" s="127"/>
      <c r="CH903" s="127"/>
      <c r="CI903" s="127"/>
      <c r="CJ903" s="127"/>
      <c r="CK903" s="127"/>
    </row>
    <row r="904" spans="1:89">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c r="CG904" s="127"/>
      <c r="CH904" s="127"/>
      <c r="CI904" s="127"/>
      <c r="CJ904" s="127"/>
      <c r="CK904" s="127"/>
    </row>
    <row r="905" spans="1:89">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c r="CG905" s="127"/>
      <c r="CH905" s="127"/>
      <c r="CI905" s="127"/>
      <c r="CJ905" s="127"/>
      <c r="CK905" s="127"/>
    </row>
    <row r="906" spans="1:89">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c r="CG906" s="127"/>
      <c r="CH906" s="127"/>
      <c r="CI906" s="127"/>
      <c r="CJ906" s="127"/>
      <c r="CK906" s="127"/>
    </row>
    <row r="907" spans="1:89">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c r="CG907" s="127"/>
      <c r="CH907" s="127"/>
      <c r="CI907" s="127"/>
      <c r="CJ907" s="127"/>
      <c r="CK907" s="127"/>
    </row>
    <row r="908" spans="1:89">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c r="CG908" s="127"/>
      <c r="CH908" s="127"/>
      <c r="CI908" s="127"/>
      <c r="CJ908" s="127"/>
      <c r="CK908" s="127"/>
    </row>
    <row r="909" spans="1:89">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c r="CG909" s="127"/>
      <c r="CH909" s="127"/>
      <c r="CI909" s="127"/>
      <c r="CJ909" s="127"/>
      <c r="CK909" s="127"/>
    </row>
    <row r="910" spans="1:89">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c r="CG910" s="127"/>
      <c r="CH910" s="127"/>
      <c r="CI910" s="127"/>
      <c r="CJ910" s="127"/>
      <c r="CK910" s="127"/>
    </row>
    <row r="911" spans="1:89">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c r="CG911" s="127"/>
      <c r="CH911" s="127"/>
      <c r="CI911" s="127"/>
      <c r="CJ911" s="127"/>
      <c r="CK911" s="127"/>
    </row>
    <row r="912" spans="1:89">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c r="CG912" s="127"/>
      <c r="CH912" s="127"/>
      <c r="CI912" s="127"/>
      <c r="CJ912" s="127"/>
      <c r="CK912" s="127"/>
    </row>
    <row r="913" spans="1:89">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c r="CG913" s="127"/>
      <c r="CH913" s="127"/>
      <c r="CI913" s="127"/>
      <c r="CJ913" s="127"/>
      <c r="CK913" s="127"/>
    </row>
    <row r="914" spans="1:89">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c r="CG914" s="127"/>
      <c r="CH914" s="127"/>
      <c r="CI914" s="127"/>
      <c r="CJ914" s="127"/>
      <c r="CK914" s="127"/>
    </row>
    <row r="915" spans="1:89">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c r="CG915" s="127"/>
      <c r="CH915" s="127"/>
      <c r="CI915" s="127"/>
      <c r="CJ915" s="127"/>
      <c r="CK915" s="127"/>
    </row>
    <row r="916" spans="1:89">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c r="CG916" s="127"/>
      <c r="CH916" s="127"/>
      <c r="CI916" s="127"/>
      <c r="CJ916" s="127"/>
      <c r="CK916" s="127"/>
    </row>
    <row r="917" spans="1:89">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c r="CG917" s="127"/>
      <c r="CH917" s="127"/>
      <c r="CI917" s="127"/>
      <c r="CJ917" s="127"/>
      <c r="CK917" s="127"/>
    </row>
    <row r="918" spans="1:89">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c r="CG918" s="127"/>
      <c r="CH918" s="127"/>
      <c r="CI918" s="127"/>
      <c r="CJ918" s="127"/>
      <c r="CK918" s="127"/>
    </row>
    <row r="919" spans="1:89">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c r="CG919" s="127"/>
      <c r="CH919" s="127"/>
      <c r="CI919" s="127"/>
      <c r="CJ919" s="127"/>
      <c r="CK919" s="127"/>
    </row>
    <row r="920" spans="1:89">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c r="CG920" s="127"/>
      <c r="CH920" s="127"/>
      <c r="CI920" s="127"/>
      <c r="CJ920" s="127"/>
      <c r="CK920" s="127"/>
    </row>
    <row r="921" spans="1:89">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c r="CG921" s="127"/>
      <c r="CH921" s="127"/>
      <c r="CI921" s="127"/>
      <c r="CJ921" s="127"/>
      <c r="CK921" s="127"/>
    </row>
    <row r="922" spans="1:89">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c r="CG922" s="127"/>
      <c r="CH922" s="127"/>
      <c r="CI922" s="127"/>
      <c r="CJ922" s="127"/>
      <c r="CK922" s="127"/>
    </row>
    <row r="923" spans="1:89">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c r="CG923" s="127"/>
      <c r="CH923" s="127"/>
      <c r="CI923" s="127"/>
      <c r="CJ923" s="127"/>
      <c r="CK923" s="127"/>
    </row>
    <row r="924" spans="1:89">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c r="CG924" s="127"/>
      <c r="CH924" s="127"/>
      <c r="CI924" s="127"/>
      <c r="CJ924" s="127"/>
      <c r="CK924" s="127"/>
    </row>
    <row r="925" spans="1:89">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c r="CG925" s="127"/>
      <c r="CH925" s="127"/>
      <c r="CI925" s="127"/>
      <c r="CJ925" s="127"/>
      <c r="CK925" s="127"/>
    </row>
    <row r="926" spans="1:89">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c r="CG926" s="127"/>
      <c r="CH926" s="127"/>
      <c r="CI926" s="127"/>
      <c r="CJ926" s="127"/>
      <c r="CK926" s="127"/>
    </row>
    <row r="927" spans="1:89">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c r="CG927" s="127"/>
      <c r="CH927" s="127"/>
      <c r="CI927" s="127"/>
      <c r="CJ927" s="127"/>
      <c r="CK927" s="127"/>
    </row>
    <row r="928" spans="1:89">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c r="CG928" s="127"/>
      <c r="CH928" s="127"/>
      <c r="CI928" s="127"/>
      <c r="CJ928" s="127"/>
      <c r="CK928" s="127"/>
    </row>
    <row r="929" spans="1:89">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c r="CG929" s="127"/>
      <c r="CH929" s="127"/>
      <c r="CI929" s="127"/>
      <c r="CJ929" s="127"/>
      <c r="CK929" s="127"/>
    </row>
    <row r="930" spans="1:89">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c r="CG930" s="127"/>
      <c r="CH930" s="127"/>
      <c r="CI930" s="127"/>
      <c r="CJ930" s="127"/>
      <c r="CK930" s="127"/>
    </row>
    <row r="931" spans="1:89">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c r="CG931" s="127"/>
      <c r="CH931" s="127"/>
      <c r="CI931" s="127"/>
      <c r="CJ931" s="127"/>
      <c r="CK931" s="127"/>
    </row>
    <row r="932" spans="1:89">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c r="CG932" s="127"/>
      <c r="CH932" s="127"/>
      <c r="CI932" s="127"/>
      <c r="CJ932" s="127"/>
      <c r="CK932" s="127"/>
    </row>
    <row r="933" spans="1:89">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c r="CG933" s="127"/>
      <c r="CH933" s="127"/>
      <c r="CI933" s="127"/>
      <c r="CJ933" s="127"/>
      <c r="CK933" s="127"/>
    </row>
    <row r="934" spans="1:89">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c r="CG934" s="127"/>
      <c r="CH934" s="127"/>
      <c r="CI934" s="127"/>
      <c r="CJ934" s="127"/>
      <c r="CK934" s="127"/>
    </row>
    <row r="935" spans="1:89">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c r="CG935" s="127"/>
      <c r="CH935" s="127"/>
      <c r="CI935" s="127"/>
      <c r="CJ935" s="127"/>
      <c r="CK935" s="127"/>
    </row>
    <row r="936" spans="1:89">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c r="CG936" s="127"/>
      <c r="CH936" s="127"/>
      <c r="CI936" s="127"/>
      <c r="CJ936" s="127"/>
      <c r="CK936" s="127"/>
    </row>
    <row r="937" spans="1:89">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c r="CG937" s="127"/>
      <c r="CH937" s="127"/>
      <c r="CI937" s="127"/>
      <c r="CJ937" s="127"/>
      <c r="CK937" s="127"/>
    </row>
    <row r="938" spans="1:89">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c r="CG938" s="127"/>
      <c r="CH938" s="127"/>
      <c r="CI938" s="127"/>
      <c r="CJ938" s="127"/>
      <c r="CK938" s="127"/>
    </row>
    <row r="939" spans="1:89">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c r="CG939" s="127"/>
      <c r="CH939" s="127"/>
      <c r="CI939" s="127"/>
      <c r="CJ939" s="127"/>
      <c r="CK939" s="127"/>
    </row>
    <row r="940" spans="1:89">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c r="CG940" s="127"/>
      <c r="CH940" s="127"/>
      <c r="CI940" s="127"/>
      <c r="CJ940" s="127"/>
      <c r="CK940" s="127"/>
    </row>
    <row r="941" spans="1:89">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c r="CG941" s="127"/>
      <c r="CH941" s="127"/>
      <c r="CI941" s="127"/>
      <c r="CJ941" s="127"/>
      <c r="CK941" s="127"/>
    </row>
    <row r="942" spans="1:89">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c r="CG942" s="127"/>
      <c r="CH942" s="127"/>
      <c r="CI942" s="127"/>
      <c r="CJ942" s="127"/>
      <c r="CK942" s="127"/>
    </row>
    <row r="943" spans="1:89">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c r="CG943" s="127"/>
      <c r="CH943" s="127"/>
      <c r="CI943" s="127"/>
      <c r="CJ943" s="127"/>
      <c r="CK943" s="127"/>
    </row>
    <row r="944" spans="1:89">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c r="CG944" s="127"/>
      <c r="CH944" s="127"/>
      <c r="CI944" s="127"/>
      <c r="CJ944" s="127"/>
      <c r="CK944" s="127"/>
    </row>
    <row r="945" spans="1:89">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c r="CG945" s="127"/>
      <c r="CH945" s="127"/>
      <c r="CI945" s="127"/>
      <c r="CJ945" s="127"/>
      <c r="CK945" s="127"/>
    </row>
    <row r="946" spans="1:89">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c r="CG946" s="127"/>
      <c r="CH946" s="127"/>
      <c r="CI946" s="127"/>
      <c r="CJ946" s="127"/>
      <c r="CK946" s="127"/>
    </row>
    <row r="947" spans="1:89">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c r="CG947" s="127"/>
      <c r="CH947" s="127"/>
      <c r="CI947" s="127"/>
      <c r="CJ947" s="127"/>
      <c r="CK947" s="127"/>
    </row>
    <row r="948" spans="1:89">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c r="CG948" s="127"/>
      <c r="CH948" s="127"/>
      <c r="CI948" s="127"/>
      <c r="CJ948" s="127"/>
      <c r="CK948" s="127"/>
    </row>
    <row r="949" spans="1:89">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c r="CG949" s="127"/>
      <c r="CH949" s="127"/>
      <c r="CI949" s="127"/>
      <c r="CJ949" s="127"/>
      <c r="CK949" s="127"/>
    </row>
    <row r="950" spans="1:89">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c r="CG950" s="127"/>
      <c r="CH950" s="127"/>
      <c r="CI950" s="127"/>
      <c r="CJ950" s="127"/>
      <c r="CK950" s="127"/>
    </row>
    <row r="951" spans="1:89">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c r="CG951" s="127"/>
      <c r="CH951" s="127"/>
      <c r="CI951" s="127"/>
      <c r="CJ951" s="127"/>
      <c r="CK951" s="127"/>
    </row>
    <row r="952" spans="1:89">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c r="CG952" s="127"/>
      <c r="CH952" s="127"/>
      <c r="CI952" s="127"/>
      <c r="CJ952" s="127"/>
      <c r="CK952" s="127"/>
    </row>
    <row r="953" spans="1:89">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c r="CI953" s="127"/>
      <c r="CJ953" s="127"/>
      <c r="CK953" s="127"/>
    </row>
    <row r="954" spans="1:89">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c r="CG954" s="127"/>
      <c r="CH954" s="127"/>
      <c r="CI954" s="127"/>
      <c r="CJ954" s="127"/>
      <c r="CK954" s="127"/>
    </row>
    <row r="955" spans="1:89">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c r="CG955" s="127"/>
      <c r="CH955" s="127"/>
      <c r="CI955" s="127"/>
      <c r="CJ955" s="127"/>
      <c r="CK955" s="127"/>
    </row>
    <row r="956" spans="1:89">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c r="CG956" s="127"/>
      <c r="CH956" s="127"/>
      <c r="CI956" s="127"/>
      <c r="CJ956" s="127"/>
      <c r="CK956" s="127"/>
    </row>
    <row r="957" spans="1:89">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c r="CG957" s="127"/>
      <c r="CH957" s="127"/>
      <c r="CI957" s="127"/>
      <c r="CJ957" s="127"/>
      <c r="CK957" s="127"/>
    </row>
    <row r="958" spans="1:89">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c r="CG958" s="127"/>
      <c r="CH958" s="127"/>
      <c r="CI958" s="127"/>
      <c r="CJ958" s="127"/>
      <c r="CK958" s="127"/>
    </row>
    <row r="959" spans="1:89">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c r="CG959" s="127"/>
      <c r="CH959" s="127"/>
      <c r="CI959" s="127"/>
      <c r="CJ959" s="127"/>
      <c r="CK959" s="127"/>
    </row>
    <row r="960" spans="1:89">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c r="CG960" s="127"/>
      <c r="CH960" s="127"/>
      <c r="CI960" s="127"/>
      <c r="CJ960" s="127"/>
      <c r="CK960" s="127"/>
    </row>
    <row r="961" spans="1:89">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c r="CG961" s="127"/>
      <c r="CH961" s="127"/>
      <c r="CI961" s="127"/>
      <c r="CJ961" s="127"/>
      <c r="CK961" s="127"/>
    </row>
    <row r="962" spans="1:89">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c r="CG962" s="127"/>
      <c r="CH962" s="127"/>
      <c r="CI962" s="127"/>
      <c r="CJ962" s="127"/>
      <c r="CK962" s="127"/>
    </row>
    <row r="963" spans="1:89">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c r="CG963" s="127"/>
      <c r="CH963" s="127"/>
      <c r="CI963" s="127"/>
      <c r="CJ963" s="127"/>
      <c r="CK963" s="127"/>
    </row>
    <row r="964" spans="1:89">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c r="CG964" s="127"/>
      <c r="CH964" s="127"/>
      <c r="CI964" s="127"/>
      <c r="CJ964" s="127"/>
      <c r="CK964" s="127"/>
    </row>
    <row r="965" spans="1:89">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c r="CG965" s="127"/>
      <c r="CH965" s="127"/>
      <c r="CI965" s="127"/>
      <c r="CJ965" s="127"/>
      <c r="CK965" s="127"/>
    </row>
    <row r="966" spans="1:89">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c r="BN966" s="127"/>
      <c r="BO966" s="127"/>
      <c r="BP966" s="127"/>
      <c r="BQ966" s="127"/>
      <c r="BR966" s="127"/>
      <c r="BS966" s="127"/>
      <c r="BT966" s="127"/>
      <c r="BU966" s="127"/>
      <c r="BV966" s="127"/>
      <c r="BW966" s="127"/>
      <c r="BX966" s="127"/>
      <c r="BY966" s="127"/>
      <c r="BZ966" s="127"/>
      <c r="CA966" s="127"/>
      <c r="CB966" s="127"/>
      <c r="CC966" s="127"/>
      <c r="CD966" s="127"/>
      <c r="CE966" s="127"/>
      <c r="CF966" s="127"/>
      <c r="CG966" s="127"/>
      <c r="CH966" s="127"/>
      <c r="CI966" s="127"/>
      <c r="CJ966" s="127"/>
      <c r="CK966" s="127"/>
    </row>
    <row r="967" spans="1:89">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Q967" s="127"/>
      <c r="BR967" s="127"/>
      <c r="BS967" s="127"/>
      <c r="BT967" s="127"/>
      <c r="BU967" s="127"/>
      <c r="BV967" s="127"/>
      <c r="BW967" s="127"/>
      <c r="BX967" s="127"/>
      <c r="BY967" s="127"/>
      <c r="BZ967" s="127"/>
      <c r="CA967" s="127"/>
      <c r="CB967" s="127"/>
      <c r="CC967" s="127"/>
      <c r="CD967" s="127"/>
      <c r="CE967" s="127"/>
      <c r="CF967" s="127"/>
      <c r="CG967" s="127"/>
      <c r="CH967" s="127"/>
      <c r="CI967" s="127"/>
      <c r="CJ967" s="127"/>
      <c r="CK967" s="127"/>
    </row>
    <row r="968" spans="1:89">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c r="BN968" s="127"/>
      <c r="BO968" s="127"/>
      <c r="BP968" s="127"/>
      <c r="BQ968" s="127"/>
      <c r="BR968" s="127"/>
      <c r="BS968" s="127"/>
      <c r="BT968" s="127"/>
      <c r="BU968" s="127"/>
      <c r="BV968" s="127"/>
      <c r="BW968" s="127"/>
      <c r="BX968" s="127"/>
      <c r="BY968" s="127"/>
      <c r="BZ968" s="127"/>
      <c r="CA968" s="127"/>
      <c r="CB968" s="127"/>
      <c r="CC968" s="127"/>
      <c r="CD968" s="127"/>
      <c r="CE968" s="127"/>
      <c r="CF968" s="127"/>
      <c r="CG968" s="127"/>
      <c r="CH968" s="127"/>
      <c r="CI968" s="127"/>
      <c r="CJ968" s="127"/>
      <c r="CK968" s="127"/>
    </row>
    <row r="969" spans="1:89">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c r="BN969" s="127"/>
      <c r="BO969" s="127"/>
      <c r="BP969" s="127"/>
      <c r="BQ969" s="127"/>
      <c r="BR969" s="127"/>
      <c r="BS969" s="127"/>
      <c r="BT969" s="127"/>
      <c r="BU969" s="127"/>
      <c r="BV969" s="127"/>
      <c r="BW969" s="127"/>
      <c r="BX969" s="127"/>
      <c r="BY969" s="127"/>
      <c r="BZ969" s="127"/>
      <c r="CA969" s="127"/>
      <c r="CB969" s="127"/>
      <c r="CC969" s="127"/>
      <c r="CD969" s="127"/>
      <c r="CE969" s="127"/>
      <c r="CF969" s="127"/>
      <c r="CG969" s="127"/>
      <c r="CH969" s="127"/>
      <c r="CI969" s="127"/>
      <c r="CJ969" s="127"/>
      <c r="CK969" s="127"/>
    </row>
    <row r="970" spans="1:89">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c r="BN970" s="127"/>
      <c r="BO970" s="127"/>
      <c r="BP970" s="127"/>
      <c r="BQ970" s="127"/>
      <c r="BR970" s="127"/>
      <c r="BS970" s="127"/>
      <c r="BT970" s="127"/>
      <c r="BU970" s="127"/>
      <c r="BV970" s="127"/>
      <c r="BW970" s="127"/>
      <c r="BX970" s="127"/>
      <c r="BY970" s="127"/>
      <c r="BZ970" s="127"/>
      <c r="CA970" s="127"/>
      <c r="CB970" s="127"/>
      <c r="CC970" s="127"/>
      <c r="CD970" s="127"/>
      <c r="CE970" s="127"/>
      <c r="CF970" s="127"/>
      <c r="CG970" s="127"/>
      <c r="CH970" s="127"/>
      <c r="CI970" s="127"/>
      <c r="CJ970" s="127"/>
      <c r="CK970" s="127"/>
    </row>
    <row r="971" spans="1:89">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c r="BN971" s="127"/>
      <c r="BO971" s="127"/>
      <c r="BP971" s="127"/>
      <c r="BQ971" s="127"/>
      <c r="BR971" s="127"/>
      <c r="BS971" s="127"/>
      <c r="BT971" s="127"/>
      <c r="BU971" s="127"/>
      <c r="BV971" s="127"/>
      <c r="BW971" s="127"/>
      <c r="BX971" s="127"/>
      <c r="BY971" s="127"/>
      <c r="BZ971" s="127"/>
      <c r="CA971" s="127"/>
      <c r="CB971" s="127"/>
      <c r="CC971" s="127"/>
      <c r="CD971" s="127"/>
      <c r="CE971" s="127"/>
      <c r="CF971" s="127"/>
      <c r="CG971" s="127"/>
      <c r="CH971" s="127"/>
      <c r="CI971" s="127"/>
      <c r="CJ971" s="127"/>
      <c r="CK971" s="127"/>
    </row>
    <row r="972" spans="1:89">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c r="BN972" s="127"/>
      <c r="BO972" s="127"/>
      <c r="BP972" s="127"/>
      <c r="BQ972" s="127"/>
      <c r="BR972" s="127"/>
      <c r="BS972" s="127"/>
      <c r="BT972" s="127"/>
      <c r="BU972" s="127"/>
      <c r="BV972" s="127"/>
      <c r="BW972" s="127"/>
      <c r="BX972" s="127"/>
      <c r="BY972" s="127"/>
      <c r="BZ972" s="127"/>
      <c r="CA972" s="127"/>
      <c r="CB972" s="127"/>
      <c r="CC972" s="127"/>
      <c r="CD972" s="127"/>
      <c r="CE972" s="127"/>
      <c r="CF972" s="127"/>
      <c r="CG972" s="127"/>
      <c r="CH972" s="127"/>
      <c r="CI972" s="127"/>
      <c r="CJ972" s="127"/>
      <c r="CK972" s="127"/>
    </row>
    <row r="973" spans="1:89">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c r="BR973" s="127"/>
      <c r="BS973" s="127"/>
      <c r="BT973" s="127"/>
      <c r="BU973" s="127"/>
      <c r="BV973" s="127"/>
      <c r="BW973" s="127"/>
      <c r="BX973" s="127"/>
      <c r="BY973" s="127"/>
      <c r="BZ973" s="127"/>
      <c r="CA973" s="127"/>
      <c r="CB973" s="127"/>
      <c r="CC973" s="127"/>
      <c r="CD973" s="127"/>
      <c r="CE973" s="127"/>
      <c r="CF973" s="127"/>
      <c r="CG973" s="127"/>
      <c r="CH973" s="127"/>
      <c r="CI973" s="127"/>
      <c r="CJ973" s="127"/>
      <c r="CK973" s="127"/>
    </row>
    <row r="974" spans="1:89">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c r="BR974" s="127"/>
      <c r="BS974" s="127"/>
      <c r="BT974" s="127"/>
      <c r="BU974" s="127"/>
      <c r="BV974" s="127"/>
      <c r="BW974" s="127"/>
      <c r="BX974" s="127"/>
      <c r="BY974" s="127"/>
      <c r="BZ974" s="127"/>
      <c r="CA974" s="127"/>
      <c r="CB974" s="127"/>
      <c r="CC974" s="127"/>
      <c r="CD974" s="127"/>
      <c r="CE974" s="127"/>
      <c r="CF974" s="127"/>
      <c r="CG974" s="127"/>
      <c r="CH974" s="127"/>
      <c r="CI974" s="127"/>
      <c r="CJ974" s="127"/>
      <c r="CK974" s="127"/>
    </row>
    <row r="975" spans="1:89">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c r="BN975" s="127"/>
      <c r="BO975" s="127"/>
      <c r="BP975" s="127"/>
      <c r="BQ975" s="127"/>
      <c r="BR975" s="127"/>
      <c r="BS975" s="127"/>
      <c r="BT975" s="127"/>
      <c r="BU975" s="127"/>
      <c r="BV975" s="127"/>
      <c r="BW975" s="127"/>
      <c r="BX975" s="127"/>
      <c r="BY975" s="127"/>
      <c r="BZ975" s="127"/>
      <c r="CA975" s="127"/>
      <c r="CB975" s="127"/>
      <c r="CC975" s="127"/>
      <c r="CD975" s="127"/>
      <c r="CE975" s="127"/>
      <c r="CF975" s="127"/>
      <c r="CG975" s="127"/>
      <c r="CH975" s="127"/>
      <c r="CI975" s="127"/>
      <c r="CJ975" s="127"/>
      <c r="CK975" s="127"/>
    </row>
    <row r="976" spans="1:89">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c r="BN976" s="127"/>
      <c r="BO976" s="127"/>
      <c r="BP976" s="127"/>
      <c r="BQ976" s="127"/>
      <c r="BR976" s="127"/>
      <c r="BS976" s="127"/>
      <c r="BT976" s="127"/>
      <c r="BU976" s="127"/>
      <c r="BV976" s="127"/>
      <c r="BW976" s="127"/>
      <c r="BX976" s="127"/>
      <c r="BY976" s="127"/>
      <c r="BZ976" s="127"/>
      <c r="CA976" s="127"/>
      <c r="CB976" s="127"/>
      <c r="CC976" s="127"/>
      <c r="CD976" s="127"/>
      <c r="CE976" s="127"/>
      <c r="CF976" s="127"/>
      <c r="CG976" s="127"/>
      <c r="CH976" s="127"/>
      <c r="CI976" s="127"/>
      <c r="CJ976" s="127"/>
      <c r="CK976" s="127"/>
    </row>
    <row r="977" spans="1:89">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c r="BN977" s="127"/>
      <c r="BO977" s="127"/>
      <c r="BP977" s="127"/>
      <c r="BQ977" s="127"/>
      <c r="BR977" s="127"/>
      <c r="BS977" s="127"/>
      <c r="BT977" s="127"/>
      <c r="BU977" s="127"/>
      <c r="BV977" s="127"/>
      <c r="BW977" s="127"/>
      <c r="BX977" s="127"/>
      <c r="BY977" s="127"/>
      <c r="BZ977" s="127"/>
      <c r="CA977" s="127"/>
      <c r="CB977" s="127"/>
      <c r="CC977" s="127"/>
      <c r="CD977" s="127"/>
      <c r="CE977" s="127"/>
      <c r="CF977" s="127"/>
      <c r="CG977" s="127"/>
      <c r="CH977" s="127"/>
      <c r="CI977" s="127"/>
      <c r="CJ977" s="127"/>
      <c r="CK977" s="127"/>
    </row>
    <row r="978" spans="1:89">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c r="BN978" s="127"/>
      <c r="BO978" s="127"/>
      <c r="BP978" s="127"/>
      <c r="BQ978" s="127"/>
      <c r="BR978" s="127"/>
      <c r="BS978" s="127"/>
      <c r="BT978" s="127"/>
      <c r="BU978" s="127"/>
      <c r="BV978" s="127"/>
      <c r="BW978" s="127"/>
      <c r="BX978" s="127"/>
      <c r="BY978" s="127"/>
      <c r="BZ978" s="127"/>
      <c r="CA978" s="127"/>
      <c r="CB978" s="127"/>
      <c r="CC978" s="127"/>
      <c r="CD978" s="127"/>
      <c r="CE978" s="127"/>
      <c r="CF978" s="127"/>
      <c r="CG978" s="127"/>
      <c r="CH978" s="127"/>
      <c r="CI978" s="127"/>
      <c r="CJ978" s="127"/>
      <c r="CK978" s="127"/>
    </row>
    <row r="979" spans="1:89">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c r="BN979" s="127"/>
      <c r="BO979" s="127"/>
      <c r="BP979" s="127"/>
      <c r="BQ979" s="127"/>
      <c r="BR979" s="127"/>
      <c r="BS979" s="127"/>
      <c r="BT979" s="127"/>
      <c r="BU979" s="127"/>
      <c r="BV979" s="127"/>
      <c r="BW979" s="127"/>
      <c r="BX979" s="127"/>
      <c r="BY979" s="127"/>
      <c r="BZ979" s="127"/>
      <c r="CA979" s="127"/>
      <c r="CB979" s="127"/>
      <c r="CC979" s="127"/>
      <c r="CD979" s="127"/>
      <c r="CE979" s="127"/>
      <c r="CF979" s="127"/>
      <c r="CG979" s="127"/>
      <c r="CH979" s="127"/>
      <c r="CI979" s="127"/>
      <c r="CJ979" s="127"/>
      <c r="CK979" s="127"/>
    </row>
    <row r="980" spans="1:89">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c r="BN980" s="127"/>
      <c r="BO980" s="127"/>
      <c r="BP980" s="127"/>
      <c r="BQ980" s="127"/>
      <c r="BR980" s="127"/>
      <c r="BS980" s="127"/>
      <c r="BT980" s="127"/>
      <c r="BU980" s="127"/>
      <c r="BV980" s="127"/>
      <c r="BW980" s="127"/>
      <c r="BX980" s="127"/>
      <c r="BY980" s="127"/>
      <c r="BZ980" s="127"/>
      <c r="CA980" s="127"/>
      <c r="CB980" s="127"/>
      <c r="CC980" s="127"/>
      <c r="CD980" s="127"/>
      <c r="CE980" s="127"/>
      <c r="CF980" s="127"/>
      <c r="CG980" s="127"/>
      <c r="CH980" s="127"/>
      <c r="CI980" s="127"/>
      <c r="CJ980" s="127"/>
      <c r="CK980" s="127"/>
    </row>
    <row r="981" spans="1:89">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c r="BN981" s="127"/>
      <c r="BO981" s="127"/>
      <c r="BP981" s="127"/>
      <c r="BQ981" s="127"/>
      <c r="BR981" s="127"/>
      <c r="BS981" s="127"/>
      <c r="BT981" s="127"/>
      <c r="BU981" s="127"/>
      <c r="BV981" s="127"/>
      <c r="BW981" s="127"/>
      <c r="BX981" s="127"/>
      <c r="BY981" s="127"/>
      <c r="BZ981" s="127"/>
      <c r="CA981" s="127"/>
      <c r="CB981" s="127"/>
      <c r="CC981" s="127"/>
      <c r="CD981" s="127"/>
      <c r="CE981" s="127"/>
      <c r="CF981" s="127"/>
      <c r="CG981" s="127"/>
      <c r="CH981" s="127"/>
      <c r="CI981" s="127"/>
      <c r="CJ981" s="127"/>
      <c r="CK981" s="127"/>
    </row>
    <row r="982" spans="1:89">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c r="BN982" s="127"/>
      <c r="BO982" s="127"/>
      <c r="BP982" s="127"/>
      <c r="BQ982" s="127"/>
      <c r="BR982" s="127"/>
      <c r="BS982" s="127"/>
      <c r="BT982" s="127"/>
      <c r="BU982" s="127"/>
      <c r="BV982" s="127"/>
      <c r="BW982" s="127"/>
      <c r="BX982" s="127"/>
      <c r="BY982" s="127"/>
      <c r="BZ982" s="127"/>
      <c r="CA982" s="127"/>
      <c r="CB982" s="127"/>
      <c r="CC982" s="127"/>
      <c r="CD982" s="127"/>
      <c r="CE982" s="127"/>
      <c r="CF982" s="127"/>
      <c r="CG982" s="127"/>
      <c r="CH982" s="127"/>
      <c r="CI982" s="127"/>
      <c r="CJ982" s="127"/>
      <c r="CK982" s="127"/>
    </row>
    <row r="983" spans="1:89">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c r="BN983" s="127"/>
      <c r="BO983" s="127"/>
      <c r="BP983" s="127"/>
      <c r="BQ983" s="127"/>
      <c r="BR983" s="127"/>
      <c r="BS983" s="127"/>
      <c r="BT983" s="127"/>
      <c r="BU983" s="127"/>
      <c r="BV983" s="127"/>
      <c r="BW983" s="127"/>
      <c r="BX983" s="127"/>
      <c r="BY983" s="127"/>
      <c r="BZ983" s="127"/>
      <c r="CA983" s="127"/>
      <c r="CB983" s="127"/>
      <c r="CC983" s="127"/>
      <c r="CD983" s="127"/>
      <c r="CE983" s="127"/>
      <c r="CF983" s="127"/>
      <c r="CG983" s="127"/>
      <c r="CH983" s="127"/>
      <c r="CI983" s="127"/>
      <c r="CJ983" s="127"/>
      <c r="CK983" s="127"/>
    </row>
    <row r="984" spans="1:89">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c r="BN984" s="127"/>
      <c r="BO984" s="127"/>
      <c r="BP984" s="127"/>
      <c r="BQ984" s="127"/>
      <c r="BR984" s="127"/>
      <c r="BS984" s="127"/>
      <c r="BT984" s="127"/>
      <c r="BU984" s="127"/>
      <c r="BV984" s="127"/>
      <c r="BW984" s="127"/>
      <c r="BX984" s="127"/>
      <c r="BY984" s="127"/>
      <c r="BZ984" s="127"/>
      <c r="CA984" s="127"/>
      <c r="CB984" s="127"/>
      <c r="CC984" s="127"/>
      <c r="CD984" s="127"/>
      <c r="CE984" s="127"/>
      <c r="CF984" s="127"/>
      <c r="CG984" s="127"/>
      <c r="CH984" s="127"/>
      <c r="CI984" s="127"/>
      <c r="CJ984" s="127"/>
      <c r="CK984" s="127"/>
    </row>
    <row r="985" spans="1:89">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c r="BN985" s="127"/>
      <c r="BO985" s="127"/>
      <c r="BP985" s="127"/>
      <c r="BQ985" s="127"/>
      <c r="BR985" s="127"/>
      <c r="BS985" s="127"/>
      <c r="BT985" s="127"/>
      <c r="BU985" s="127"/>
      <c r="BV985" s="127"/>
      <c r="BW985" s="127"/>
      <c r="BX985" s="127"/>
      <c r="BY985" s="127"/>
      <c r="BZ985" s="127"/>
      <c r="CA985" s="127"/>
      <c r="CB985" s="127"/>
      <c r="CC985" s="127"/>
      <c r="CD985" s="127"/>
      <c r="CE985" s="127"/>
      <c r="CF985" s="127"/>
      <c r="CG985" s="127"/>
      <c r="CH985" s="127"/>
      <c r="CI985" s="127"/>
      <c r="CJ985" s="127"/>
      <c r="CK985" s="127"/>
    </row>
    <row r="986" spans="1:89">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c r="BN986" s="127"/>
      <c r="BO986" s="127"/>
      <c r="BP986" s="127"/>
      <c r="BQ986" s="127"/>
      <c r="BR986" s="127"/>
      <c r="BS986" s="127"/>
      <c r="BT986" s="127"/>
      <c r="BU986" s="127"/>
      <c r="BV986" s="127"/>
      <c r="BW986" s="127"/>
      <c r="BX986" s="127"/>
      <c r="BY986" s="127"/>
      <c r="BZ986" s="127"/>
      <c r="CA986" s="127"/>
      <c r="CB986" s="127"/>
      <c r="CC986" s="127"/>
      <c r="CD986" s="127"/>
      <c r="CE986" s="127"/>
      <c r="CF986" s="127"/>
      <c r="CG986" s="127"/>
      <c r="CH986" s="127"/>
      <c r="CI986" s="127"/>
      <c r="CJ986" s="127"/>
      <c r="CK986" s="127"/>
    </row>
    <row r="987" spans="1:89">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c r="BN987" s="127"/>
      <c r="BO987" s="127"/>
      <c r="BP987" s="127"/>
      <c r="BQ987" s="127"/>
      <c r="BR987" s="127"/>
      <c r="BS987" s="127"/>
      <c r="BT987" s="127"/>
      <c r="BU987" s="127"/>
      <c r="BV987" s="127"/>
      <c r="BW987" s="127"/>
      <c r="BX987" s="127"/>
      <c r="BY987" s="127"/>
      <c r="BZ987" s="127"/>
      <c r="CA987" s="127"/>
      <c r="CB987" s="127"/>
      <c r="CC987" s="127"/>
      <c r="CD987" s="127"/>
      <c r="CE987" s="127"/>
      <c r="CF987" s="127"/>
      <c r="CG987" s="127"/>
      <c r="CH987" s="127"/>
      <c r="CI987" s="127"/>
      <c r="CJ987" s="127"/>
      <c r="CK987" s="127"/>
    </row>
    <row r="988" spans="1:89">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c r="BN988" s="127"/>
      <c r="BO988" s="127"/>
      <c r="BP988" s="127"/>
      <c r="BQ988" s="127"/>
      <c r="BR988" s="127"/>
      <c r="BS988" s="127"/>
      <c r="BT988" s="127"/>
      <c r="BU988" s="127"/>
      <c r="BV988" s="127"/>
      <c r="BW988" s="127"/>
      <c r="BX988" s="127"/>
      <c r="BY988" s="127"/>
      <c r="BZ988" s="127"/>
      <c r="CA988" s="127"/>
      <c r="CB988" s="127"/>
      <c r="CC988" s="127"/>
      <c r="CD988" s="127"/>
      <c r="CE988" s="127"/>
      <c r="CF988" s="127"/>
      <c r="CG988" s="127"/>
      <c r="CH988" s="127"/>
      <c r="CI988" s="127"/>
      <c r="CJ988" s="127"/>
      <c r="CK988" s="127"/>
    </row>
    <row r="989" spans="1:89">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c r="BN989" s="127"/>
      <c r="BO989" s="127"/>
      <c r="BP989" s="127"/>
      <c r="BQ989" s="127"/>
      <c r="BR989" s="127"/>
      <c r="BS989" s="127"/>
      <c r="BT989" s="127"/>
      <c r="BU989" s="127"/>
      <c r="BV989" s="127"/>
      <c r="BW989" s="127"/>
      <c r="BX989" s="127"/>
      <c r="BY989" s="127"/>
      <c r="BZ989" s="127"/>
      <c r="CA989" s="127"/>
      <c r="CB989" s="127"/>
      <c r="CC989" s="127"/>
      <c r="CD989" s="127"/>
      <c r="CE989" s="127"/>
      <c r="CF989" s="127"/>
      <c r="CG989" s="127"/>
      <c r="CH989" s="127"/>
      <c r="CI989" s="127"/>
      <c r="CJ989" s="127"/>
      <c r="CK989" s="127"/>
    </row>
    <row r="990" spans="1:89">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c r="BN990" s="127"/>
      <c r="BO990" s="127"/>
      <c r="BP990" s="127"/>
      <c r="BQ990" s="127"/>
      <c r="BR990" s="127"/>
      <c r="BS990" s="127"/>
      <c r="BT990" s="127"/>
      <c r="BU990" s="127"/>
      <c r="BV990" s="127"/>
      <c r="BW990" s="127"/>
      <c r="BX990" s="127"/>
      <c r="BY990" s="127"/>
      <c r="BZ990" s="127"/>
      <c r="CA990" s="127"/>
      <c r="CB990" s="127"/>
      <c r="CC990" s="127"/>
      <c r="CD990" s="127"/>
      <c r="CE990" s="127"/>
      <c r="CF990" s="127"/>
      <c r="CG990" s="127"/>
      <c r="CH990" s="127"/>
      <c r="CI990" s="127"/>
      <c r="CJ990" s="127"/>
      <c r="CK990" s="127"/>
    </row>
    <row r="991" spans="1:89">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c r="BN991" s="127"/>
      <c r="BO991" s="127"/>
      <c r="BP991" s="127"/>
      <c r="BQ991" s="127"/>
      <c r="BR991" s="127"/>
      <c r="BS991" s="127"/>
      <c r="BT991" s="127"/>
      <c r="BU991" s="127"/>
      <c r="BV991" s="127"/>
      <c r="BW991" s="127"/>
      <c r="BX991" s="127"/>
      <c r="BY991" s="127"/>
      <c r="BZ991" s="127"/>
      <c r="CA991" s="127"/>
      <c r="CB991" s="127"/>
      <c r="CC991" s="127"/>
      <c r="CD991" s="127"/>
      <c r="CE991" s="127"/>
      <c r="CF991" s="127"/>
      <c r="CG991" s="127"/>
      <c r="CH991" s="127"/>
      <c r="CI991" s="127"/>
      <c r="CJ991" s="127"/>
      <c r="CK991" s="127"/>
    </row>
    <row r="992" spans="1:89">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c r="BN992" s="127"/>
      <c r="BO992" s="127"/>
      <c r="BP992" s="127"/>
      <c r="BQ992" s="127"/>
      <c r="BR992" s="127"/>
      <c r="BS992" s="127"/>
      <c r="BT992" s="127"/>
      <c r="BU992" s="127"/>
      <c r="BV992" s="127"/>
      <c r="BW992" s="127"/>
      <c r="BX992" s="127"/>
      <c r="BY992" s="127"/>
      <c r="BZ992" s="127"/>
      <c r="CA992" s="127"/>
      <c r="CB992" s="127"/>
      <c r="CC992" s="127"/>
      <c r="CD992" s="127"/>
      <c r="CE992" s="127"/>
      <c r="CF992" s="127"/>
      <c r="CG992" s="127"/>
      <c r="CH992" s="127"/>
      <c r="CI992" s="127"/>
      <c r="CJ992" s="127"/>
      <c r="CK992" s="127"/>
    </row>
    <row r="993" spans="1:89">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c r="BN993" s="127"/>
      <c r="BO993" s="127"/>
      <c r="BP993" s="127"/>
      <c r="BQ993" s="127"/>
      <c r="BR993" s="127"/>
      <c r="BS993" s="127"/>
      <c r="BT993" s="127"/>
      <c r="BU993" s="127"/>
      <c r="BV993" s="127"/>
      <c r="BW993" s="127"/>
      <c r="BX993" s="127"/>
      <c r="BY993" s="127"/>
      <c r="BZ993" s="127"/>
      <c r="CA993" s="127"/>
      <c r="CB993" s="127"/>
      <c r="CC993" s="127"/>
      <c r="CD993" s="127"/>
      <c r="CE993" s="127"/>
      <c r="CF993" s="127"/>
      <c r="CG993" s="127"/>
      <c r="CH993" s="127"/>
      <c r="CI993" s="127"/>
      <c r="CJ993" s="127"/>
      <c r="CK993" s="127"/>
    </row>
    <row r="994" spans="1:89">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c r="BN994" s="127"/>
      <c r="BO994" s="127"/>
      <c r="BP994" s="127"/>
      <c r="BQ994" s="127"/>
      <c r="BR994" s="127"/>
      <c r="BS994" s="127"/>
      <c r="BT994" s="127"/>
      <c r="BU994" s="127"/>
      <c r="BV994" s="127"/>
      <c r="BW994" s="127"/>
      <c r="BX994" s="127"/>
      <c r="BY994" s="127"/>
      <c r="BZ994" s="127"/>
      <c r="CA994" s="127"/>
      <c r="CB994" s="127"/>
      <c r="CC994" s="127"/>
      <c r="CD994" s="127"/>
      <c r="CE994" s="127"/>
      <c r="CF994" s="127"/>
      <c r="CG994" s="127"/>
      <c r="CH994" s="127"/>
      <c r="CI994" s="127"/>
      <c r="CJ994" s="127"/>
      <c r="CK994" s="127"/>
    </row>
    <row r="995" spans="1:89">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c r="BN995" s="127"/>
      <c r="BO995" s="127"/>
      <c r="BP995" s="127"/>
      <c r="BQ995" s="127"/>
      <c r="BR995" s="127"/>
      <c r="BS995" s="127"/>
      <c r="BT995" s="127"/>
      <c r="BU995" s="127"/>
      <c r="BV995" s="127"/>
      <c r="BW995" s="127"/>
      <c r="BX995" s="127"/>
      <c r="BY995" s="127"/>
      <c r="BZ995" s="127"/>
      <c r="CA995" s="127"/>
      <c r="CB995" s="127"/>
      <c r="CC995" s="127"/>
      <c r="CD995" s="127"/>
      <c r="CE995" s="127"/>
      <c r="CF995" s="127"/>
      <c r="CG995" s="127"/>
      <c r="CH995" s="127"/>
      <c r="CI995" s="127"/>
      <c r="CJ995" s="127"/>
      <c r="CK995" s="127"/>
    </row>
    <row r="996" spans="1:89">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c r="BN996" s="127"/>
      <c r="BO996" s="127"/>
      <c r="BP996" s="127"/>
      <c r="BQ996" s="127"/>
      <c r="BR996" s="127"/>
      <c r="BS996" s="127"/>
      <c r="BT996" s="127"/>
      <c r="BU996" s="127"/>
      <c r="BV996" s="127"/>
      <c r="BW996" s="127"/>
      <c r="BX996" s="127"/>
      <c r="BY996" s="127"/>
      <c r="BZ996" s="127"/>
      <c r="CA996" s="127"/>
      <c r="CB996" s="127"/>
      <c r="CC996" s="127"/>
      <c r="CD996" s="127"/>
      <c r="CE996" s="127"/>
      <c r="CF996" s="127"/>
      <c r="CG996" s="127"/>
      <c r="CH996" s="127"/>
      <c r="CI996" s="127"/>
      <c r="CJ996" s="127"/>
      <c r="CK996" s="127"/>
    </row>
    <row r="997" spans="1:89">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c r="BN997" s="127"/>
      <c r="BO997" s="127"/>
      <c r="BP997" s="127"/>
      <c r="BQ997" s="127"/>
      <c r="BR997" s="127"/>
      <c r="BS997" s="127"/>
      <c r="BT997" s="127"/>
      <c r="BU997" s="127"/>
      <c r="BV997" s="127"/>
      <c r="BW997" s="127"/>
      <c r="BX997" s="127"/>
      <c r="BY997" s="127"/>
      <c r="BZ997" s="127"/>
      <c r="CA997" s="127"/>
      <c r="CB997" s="127"/>
      <c r="CC997" s="127"/>
      <c r="CD997" s="127"/>
      <c r="CE997" s="127"/>
      <c r="CF997" s="127"/>
      <c r="CG997" s="127"/>
      <c r="CH997" s="127"/>
      <c r="CI997" s="127"/>
      <c r="CJ997" s="127"/>
      <c r="CK997" s="127"/>
    </row>
    <row r="998" spans="1:89">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c r="BN998" s="127"/>
      <c r="BO998" s="127"/>
      <c r="BP998" s="127"/>
      <c r="BQ998" s="127"/>
      <c r="BR998" s="127"/>
      <c r="BS998" s="127"/>
      <c r="BT998" s="127"/>
      <c r="BU998" s="127"/>
      <c r="BV998" s="127"/>
      <c r="BW998" s="127"/>
      <c r="BX998" s="127"/>
      <c r="BY998" s="127"/>
      <c r="BZ998" s="127"/>
      <c r="CA998" s="127"/>
      <c r="CB998" s="127"/>
      <c r="CC998" s="127"/>
      <c r="CD998" s="127"/>
      <c r="CE998" s="127"/>
      <c r="CF998" s="127"/>
      <c r="CG998" s="127"/>
      <c r="CH998" s="127"/>
      <c r="CI998" s="127"/>
      <c r="CJ998" s="127"/>
      <c r="CK998" s="127"/>
    </row>
    <row r="999" spans="1:89">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c r="BN999" s="127"/>
      <c r="BO999" s="127"/>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7"/>
    </row>
    <row r="1000" spans="1:89">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c r="BN1000" s="127"/>
      <c r="BO1000" s="127"/>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7"/>
    </row>
  </sheetData>
  <mergeCells count="22">
    <mergeCell ref="A1:B1"/>
    <mergeCell ref="C1:D1"/>
    <mergeCell ref="A2:B2"/>
    <mergeCell ref="A3:B3"/>
    <mergeCell ref="A4:B4"/>
    <mergeCell ref="A13:A14"/>
    <mergeCell ref="B13:B14"/>
    <mergeCell ref="A54:B54"/>
    <mergeCell ref="AS13:AX13"/>
    <mergeCell ref="AY13:BD13"/>
    <mergeCell ref="C13:H13"/>
    <mergeCell ref="I13:N13"/>
    <mergeCell ref="O13:T13"/>
    <mergeCell ref="U13:Z13"/>
    <mergeCell ref="AA13:AF13"/>
    <mergeCell ref="AG13:AL13"/>
    <mergeCell ref="AM13:AR13"/>
    <mergeCell ref="BE13:BJ13"/>
    <mergeCell ref="BK13:BP13"/>
    <mergeCell ref="BQ13:BV13"/>
    <mergeCell ref="BW13:CA13"/>
    <mergeCell ref="CB13:CF13"/>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8000"/>
  </sheetPr>
  <dimension ref="A1:CK1000"/>
  <sheetViews>
    <sheetView workbookViewId="0">
      <pane xSplit="2" ySplit="9" topLeftCell="C10" activePane="bottomRight" state="frozen"/>
      <selection pane="topRight" activeCell="C1" sqref="C1"/>
      <selection pane="bottomLeft" activeCell="A10" sqref="A10"/>
      <selection pane="bottomRight" sqref="A1:XFD1048576"/>
    </sheetView>
  </sheetViews>
  <sheetFormatPr defaultColWidth="12.6640625" defaultRowHeight="13.2"/>
  <cols>
    <col min="1" max="1" width="7.6640625" customWidth="1"/>
    <col min="2" max="2" width="37.88671875" customWidth="1"/>
    <col min="3" max="4" width="10.44140625" customWidth="1"/>
    <col min="5" max="5" width="9.88671875" customWidth="1"/>
    <col min="6" max="6" width="15.109375" customWidth="1"/>
    <col min="7" max="7" width="9.88671875" customWidth="1"/>
    <col min="8" max="8" width="19.109375" customWidth="1"/>
    <col min="9" max="9" width="10.5546875" customWidth="1"/>
    <col min="10" max="10" width="10.44140625" customWidth="1"/>
    <col min="11" max="11" width="9.88671875" customWidth="1"/>
    <col min="12" max="12" width="15.109375" customWidth="1"/>
    <col min="13" max="13" width="9.88671875" customWidth="1"/>
    <col min="14" max="14" width="19.109375" customWidth="1"/>
    <col min="15" max="16" width="10.44140625" customWidth="1"/>
    <col min="17" max="17" width="9.88671875" customWidth="1"/>
    <col min="18" max="18" width="15.109375" customWidth="1"/>
    <col min="19" max="19" width="9.88671875" customWidth="1"/>
    <col min="20" max="20" width="19.109375" customWidth="1"/>
    <col min="21" max="22" width="10.44140625" customWidth="1"/>
    <col min="23" max="23" width="9.88671875" customWidth="1"/>
    <col min="24" max="24" width="15.109375" customWidth="1"/>
    <col min="25" max="25" width="9.88671875" customWidth="1"/>
    <col min="26" max="26" width="19.109375" customWidth="1"/>
    <col min="27" max="28" width="10.44140625" customWidth="1"/>
    <col min="29" max="29" width="9.88671875" customWidth="1"/>
    <col min="30" max="30" width="15.109375" customWidth="1"/>
    <col min="31" max="31" width="9.88671875" customWidth="1"/>
    <col min="32" max="32" width="19.109375" customWidth="1"/>
    <col min="33" max="34" width="10.44140625" customWidth="1"/>
    <col min="35" max="35" width="9.88671875" customWidth="1"/>
    <col min="36" max="36" width="15.109375" customWidth="1"/>
    <col min="37" max="37" width="9.88671875" customWidth="1"/>
    <col min="38" max="38" width="19.109375" customWidth="1"/>
    <col min="39" max="40" width="10.44140625" customWidth="1"/>
    <col min="41" max="41" width="9.88671875" customWidth="1"/>
    <col min="42" max="42" width="15.109375" customWidth="1"/>
    <col min="43" max="43" width="9.88671875" customWidth="1"/>
    <col min="44" max="44" width="19.109375" customWidth="1"/>
    <col min="45" max="46" width="10.44140625" customWidth="1"/>
    <col min="47" max="47" width="9.88671875" customWidth="1"/>
    <col min="48" max="48" width="15.109375" customWidth="1"/>
    <col min="49" max="49" width="9.88671875" customWidth="1"/>
    <col min="50" max="50" width="19.109375" customWidth="1"/>
    <col min="51" max="52" width="10.44140625" customWidth="1"/>
    <col min="53" max="53" width="9.88671875" customWidth="1"/>
    <col min="54" max="54" width="15.109375" customWidth="1"/>
    <col min="55" max="55" width="9.88671875" customWidth="1"/>
    <col min="56" max="56" width="19.109375" customWidth="1"/>
    <col min="57" max="58" width="10.44140625" customWidth="1"/>
    <col min="59" max="59" width="9.88671875" customWidth="1"/>
    <col min="60" max="60" width="15.109375" customWidth="1"/>
    <col min="61" max="61" width="9.88671875" customWidth="1"/>
    <col min="62" max="62" width="19.109375" customWidth="1"/>
    <col min="63" max="64" width="10.44140625" customWidth="1"/>
    <col min="65" max="65" width="9.88671875" customWidth="1"/>
    <col min="66" max="66" width="15.109375" customWidth="1"/>
    <col min="67" max="67" width="9.88671875" customWidth="1"/>
    <col min="68" max="68" width="19.109375" customWidth="1"/>
    <col min="69" max="70" width="10.44140625" customWidth="1"/>
    <col min="71" max="71" width="9.88671875" customWidth="1"/>
    <col min="72" max="72" width="15.109375" customWidth="1"/>
    <col min="73" max="73" width="9.88671875" customWidth="1"/>
    <col min="74" max="74" width="19.109375" customWidth="1"/>
    <col min="75" max="76" width="10.44140625" customWidth="1"/>
    <col min="77" max="77" width="9.88671875" customWidth="1"/>
    <col min="78" max="78" width="15.109375" customWidth="1"/>
    <col min="79" max="79" width="9.88671875" customWidth="1"/>
    <col min="80" max="81" width="10.44140625" customWidth="1"/>
    <col min="82" max="82" width="9.88671875" customWidth="1"/>
    <col min="83" max="83" width="15.109375" customWidth="1"/>
    <col min="84" max="85" width="9.88671875" customWidth="1"/>
    <col min="86" max="89" width="12.6640625" customWidth="1"/>
  </cols>
  <sheetData>
    <row r="1" spans="1:89" ht="14.4">
      <c r="A1" s="1512" t="s">
        <v>14</v>
      </c>
      <c r="B1" s="1508"/>
      <c r="C1" s="1600">
        <v>2024</v>
      </c>
      <c r="D1" s="1601"/>
      <c r="E1" s="127"/>
      <c r="F1" s="127"/>
      <c r="G1" s="127"/>
      <c r="H1" s="127"/>
      <c r="I1" s="127"/>
      <c r="J1" s="127"/>
      <c r="K1" s="127"/>
      <c r="L1" s="127"/>
      <c r="M1" s="127"/>
      <c r="N1" s="127"/>
      <c r="O1" s="127"/>
      <c r="P1" s="127"/>
      <c r="Q1" s="127"/>
      <c r="R1" s="127"/>
      <c r="S1" s="21"/>
      <c r="T1" s="21"/>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row>
    <row r="2" spans="1:89" ht="14.4">
      <c r="A2" s="1514" t="s">
        <v>15</v>
      </c>
      <c r="B2" s="1513"/>
      <c r="C2" s="362"/>
      <c r="D2" s="363"/>
      <c r="E2" s="127"/>
      <c r="F2" s="127"/>
      <c r="G2" s="127"/>
      <c r="H2" s="127"/>
      <c r="I2" s="127"/>
      <c r="J2" s="127"/>
      <c r="K2" s="127"/>
      <c r="L2" s="127"/>
      <c r="M2" s="127"/>
      <c r="N2" s="127"/>
      <c r="O2" s="127"/>
      <c r="P2" s="127"/>
      <c r="Q2" s="127"/>
      <c r="R2" s="127"/>
      <c r="S2" s="21"/>
      <c r="T2" s="21"/>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row>
    <row r="3" spans="1:89" ht="14.4">
      <c r="A3" s="1514" t="s">
        <v>16</v>
      </c>
      <c r="B3" s="1513"/>
      <c r="C3" s="362"/>
      <c r="D3" s="363"/>
      <c r="E3" s="21"/>
      <c r="F3" s="21"/>
      <c r="G3" s="21"/>
      <c r="H3" s="21"/>
      <c r="I3" s="21"/>
      <c r="J3" s="21"/>
      <c r="K3" s="21"/>
      <c r="L3" s="21"/>
      <c r="M3" s="21"/>
      <c r="N3" s="21"/>
      <c r="O3" s="21"/>
      <c r="P3" s="21"/>
      <c r="Q3" s="1061"/>
      <c r="R3" s="1061"/>
      <c r="S3" s="21"/>
      <c r="T3" s="21"/>
      <c r="U3" s="21"/>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row>
    <row r="4" spans="1:89">
      <c r="A4" s="1515" t="s">
        <v>156</v>
      </c>
      <c r="B4" s="1513"/>
      <c r="C4" s="365"/>
      <c r="D4" s="366"/>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row>
    <row r="5" spans="1:89">
      <c r="A5" s="367"/>
      <c r="B5" s="368"/>
      <c r="C5" s="369"/>
      <c r="D5" s="369"/>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row>
    <row r="6" spans="1:89">
      <c r="A6" s="367"/>
      <c r="B6" s="370" t="s">
        <v>157</v>
      </c>
      <c r="C6" s="371" t="s">
        <v>158</v>
      </c>
      <c r="D6" s="166"/>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row>
    <row r="7" spans="1:89">
      <c r="A7" s="367"/>
      <c r="B7" s="372" t="s">
        <v>231</v>
      </c>
      <c r="C7" s="373" t="str">
        <f>IF(('Energy &amp; GHG'!$B$7)=0,"-",'Energy &amp; GHG'!$B$7)</f>
        <v>kWh</v>
      </c>
      <c r="D7" s="166"/>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row>
    <row r="8" spans="1:89">
      <c r="A8" s="367"/>
      <c r="B8" s="374" t="s">
        <v>232</v>
      </c>
      <c r="C8" s="373" t="str">
        <f>IF(('Energy &amp; GHG'!$B$8)=0,"-",'Energy &amp; GHG'!$B$8)</f>
        <v>kWh</v>
      </c>
      <c r="D8" s="166"/>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row>
    <row r="9" spans="1:89">
      <c r="A9" s="367"/>
      <c r="B9" s="375" t="s">
        <v>233</v>
      </c>
      <c r="C9" s="373" t="str">
        <f>IF(('Energy &amp; GHG'!$B$9)=0,"-",'Energy &amp; GHG'!$B$9)</f>
        <v>kWh</v>
      </c>
      <c r="D9" s="166"/>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row>
    <row r="10" spans="1:89">
      <c r="A10" s="367"/>
      <c r="B10" s="376" t="s">
        <v>234</v>
      </c>
      <c r="C10" s="373" t="str">
        <f>IF(('Energy &amp; GHG'!$B$11)=0,"-",'Energy &amp; GHG'!$B$11)</f>
        <v>kg</v>
      </c>
      <c r="D10" s="166"/>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row>
    <row r="11" spans="1:89">
      <c r="A11" s="367"/>
      <c r="B11" s="377" t="s">
        <v>167</v>
      </c>
      <c r="C11" s="378" t="str">
        <f>IF(('Energy &amp; GHG'!$B$12)=0,"-",'Energy &amp; GHG'!$B$12)</f>
        <v>kg</v>
      </c>
      <c r="D11" s="166"/>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row>
    <row r="12" spans="1:89">
      <c r="A12" s="367"/>
      <c r="B12" s="367"/>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row>
    <row r="13" spans="1:89" ht="15.6">
      <c r="A13" s="1597" t="s">
        <v>235</v>
      </c>
      <c r="B13" s="1598" t="s">
        <v>236</v>
      </c>
      <c r="C13" s="1596" t="s">
        <v>237</v>
      </c>
      <c r="D13" s="1510"/>
      <c r="E13" s="1510"/>
      <c r="F13" s="1510"/>
      <c r="G13" s="1510"/>
      <c r="H13" s="1505"/>
      <c r="I13" s="1596" t="s">
        <v>238</v>
      </c>
      <c r="J13" s="1510"/>
      <c r="K13" s="1510"/>
      <c r="L13" s="1510"/>
      <c r="M13" s="1510"/>
      <c r="N13" s="1505"/>
      <c r="O13" s="1596" t="s">
        <v>239</v>
      </c>
      <c r="P13" s="1510"/>
      <c r="Q13" s="1510"/>
      <c r="R13" s="1510"/>
      <c r="S13" s="1510"/>
      <c r="T13" s="1505"/>
      <c r="U13" s="1596" t="s">
        <v>240</v>
      </c>
      <c r="V13" s="1510"/>
      <c r="W13" s="1510"/>
      <c r="X13" s="1510"/>
      <c r="Y13" s="1510"/>
      <c r="Z13" s="1505"/>
      <c r="AA13" s="1596" t="s">
        <v>241</v>
      </c>
      <c r="AB13" s="1510"/>
      <c r="AC13" s="1510"/>
      <c r="AD13" s="1510"/>
      <c r="AE13" s="1510"/>
      <c r="AF13" s="1505"/>
      <c r="AG13" s="1596" t="s">
        <v>242</v>
      </c>
      <c r="AH13" s="1510"/>
      <c r="AI13" s="1510"/>
      <c r="AJ13" s="1510"/>
      <c r="AK13" s="1510"/>
      <c r="AL13" s="1505"/>
      <c r="AM13" s="1596" t="s">
        <v>243</v>
      </c>
      <c r="AN13" s="1510"/>
      <c r="AO13" s="1510"/>
      <c r="AP13" s="1510"/>
      <c r="AQ13" s="1510"/>
      <c r="AR13" s="1505"/>
      <c r="AS13" s="1596" t="s">
        <v>244</v>
      </c>
      <c r="AT13" s="1510"/>
      <c r="AU13" s="1510"/>
      <c r="AV13" s="1510"/>
      <c r="AW13" s="1510"/>
      <c r="AX13" s="1505"/>
      <c r="AY13" s="1596" t="s">
        <v>245</v>
      </c>
      <c r="AZ13" s="1510"/>
      <c r="BA13" s="1510"/>
      <c r="BB13" s="1510"/>
      <c r="BC13" s="1510"/>
      <c r="BD13" s="1505"/>
      <c r="BE13" s="1596" t="s">
        <v>246</v>
      </c>
      <c r="BF13" s="1510"/>
      <c r="BG13" s="1510"/>
      <c r="BH13" s="1510"/>
      <c r="BI13" s="1510"/>
      <c r="BJ13" s="1505"/>
      <c r="BK13" s="1596" t="s">
        <v>247</v>
      </c>
      <c r="BL13" s="1510"/>
      <c r="BM13" s="1510"/>
      <c r="BN13" s="1510"/>
      <c r="BO13" s="1510"/>
      <c r="BP13" s="1505"/>
      <c r="BQ13" s="1596" t="s">
        <v>248</v>
      </c>
      <c r="BR13" s="1510"/>
      <c r="BS13" s="1510"/>
      <c r="BT13" s="1510"/>
      <c r="BU13" s="1510"/>
      <c r="BV13" s="1505"/>
      <c r="BW13" s="1593" t="s">
        <v>33</v>
      </c>
      <c r="BX13" s="1507"/>
      <c r="BY13" s="1507"/>
      <c r="BZ13" s="1507"/>
      <c r="CA13" s="1508"/>
      <c r="CB13" s="1594" t="s">
        <v>249</v>
      </c>
      <c r="CC13" s="1507"/>
      <c r="CD13" s="1507"/>
      <c r="CE13" s="1507"/>
      <c r="CF13" s="1508"/>
      <c r="CG13" s="127"/>
      <c r="CH13" s="127"/>
      <c r="CI13" s="127"/>
      <c r="CJ13" s="127"/>
      <c r="CK13" s="127"/>
    </row>
    <row r="14" spans="1:89" ht="43.2">
      <c r="A14" s="1522"/>
      <c r="B14" s="1539"/>
      <c r="C14" s="385" t="str">
        <f>$B$7&amp;" ("&amp;$C$7&amp;")"</f>
        <v>Purchased Electricity (kWh)</v>
      </c>
      <c r="D14" s="380" t="str">
        <f>$B$8&amp;" ("&amp;$C$8&amp;")"</f>
        <v>Renewable Energy (kWh)</v>
      </c>
      <c r="E14" s="381" t="str">
        <f>$B$9&amp;" ("&amp;$C$9&amp;")"</f>
        <v>DG (kWh)</v>
      </c>
      <c r="F14" s="382" t="str">
        <f>$B$10&amp;" ("&amp;$C$10&amp;")"</f>
        <v>STEAM CONSUMPTION (kg)</v>
      </c>
      <c r="G14" s="383" t="str">
        <f>$B$11&amp;" ("&amp;$C$11&amp;")"</f>
        <v>LPG (kg)</v>
      </c>
      <c r="H14" s="384" t="s">
        <v>250</v>
      </c>
      <c r="I14" s="385" t="str">
        <f>$B$7&amp;" ("&amp;$C$7&amp;")"</f>
        <v>Purchased Electricity (kWh)</v>
      </c>
      <c r="J14" s="380" t="str">
        <f>$B$8&amp;" ("&amp;$C$8&amp;")"</f>
        <v>Renewable Energy (kWh)</v>
      </c>
      <c r="K14" s="381" t="str">
        <f>$B$9&amp;" ("&amp;$C$9&amp;")"</f>
        <v>DG (kWh)</v>
      </c>
      <c r="L14" s="382" t="str">
        <f>$B$10&amp;" ("&amp;$C$10&amp;")"</f>
        <v>STEAM CONSUMPTION (kg)</v>
      </c>
      <c r="M14" s="383" t="str">
        <f>$B$11&amp;" ("&amp;$C$11&amp;")"</f>
        <v>LPG (kg)</v>
      </c>
      <c r="N14" s="384" t="s">
        <v>250</v>
      </c>
      <c r="O14" s="385" t="str">
        <f>$B$7&amp;" ("&amp;$C$7&amp;")"</f>
        <v>Purchased Electricity (kWh)</v>
      </c>
      <c r="P14" s="380" t="str">
        <f>$B$8&amp;" ("&amp;$C$8&amp;")"</f>
        <v>Renewable Energy (kWh)</v>
      </c>
      <c r="Q14" s="381" t="str">
        <f>$B$9&amp;" ("&amp;$C$9&amp;")"</f>
        <v>DG (kWh)</v>
      </c>
      <c r="R14" s="382" t="str">
        <f>$B$10&amp;" ("&amp;$C$10&amp;")"</f>
        <v>STEAM CONSUMPTION (kg)</v>
      </c>
      <c r="S14" s="383" t="str">
        <f>$B$11&amp;" ("&amp;$C$11&amp;")"</f>
        <v>LPG (kg)</v>
      </c>
      <c r="T14" s="384" t="s">
        <v>250</v>
      </c>
      <c r="U14" s="385" t="str">
        <f>$B$7&amp;" ("&amp;$C$7&amp;")"</f>
        <v>Purchased Electricity (kWh)</v>
      </c>
      <c r="V14" s="380" t="str">
        <f>$B$8&amp;" ("&amp;$C$8&amp;")"</f>
        <v>Renewable Energy (kWh)</v>
      </c>
      <c r="W14" s="381" t="str">
        <f>$B$9&amp;" ("&amp;$C$9&amp;")"</f>
        <v>DG (kWh)</v>
      </c>
      <c r="X14" s="382" t="str">
        <f>$B$10&amp;" ("&amp;$C$10&amp;")"</f>
        <v>STEAM CONSUMPTION (kg)</v>
      </c>
      <c r="Y14" s="383" t="str">
        <f>$B$11&amp;" ("&amp;$C$11&amp;")"</f>
        <v>LPG (kg)</v>
      </c>
      <c r="Z14" s="384" t="s">
        <v>250</v>
      </c>
      <c r="AA14" s="385" t="str">
        <f>$B$7&amp;" ("&amp;$C$7&amp;")"</f>
        <v>Purchased Electricity (kWh)</v>
      </c>
      <c r="AB14" s="380" t="str">
        <f>$B$8&amp;" ("&amp;$C$8&amp;")"</f>
        <v>Renewable Energy (kWh)</v>
      </c>
      <c r="AC14" s="381" t="str">
        <f>$B$9&amp;" ("&amp;$C$9&amp;")"</f>
        <v>DG (kWh)</v>
      </c>
      <c r="AD14" s="382" t="str">
        <f>$B$10&amp;" ("&amp;$C$10&amp;")"</f>
        <v>STEAM CONSUMPTION (kg)</v>
      </c>
      <c r="AE14" s="383" t="str">
        <f>$B$11&amp;" ("&amp;$C$11&amp;")"</f>
        <v>LPG (kg)</v>
      </c>
      <c r="AF14" s="384" t="s">
        <v>250</v>
      </c>
      <c r="AG14" s="385" t="str">
        <f>$B$7&amp;" ("&amp;$C$7&amp;")"</f>
        <v>Purchased Electricity (kWh)</v>
      </c>
      <c r="AH14" s="380" t="str">
        <f>$B$8&amp;" ("&amp;$C$8&amp;")"</f>
        <v>Renewable Energy (kWh)</v>
      </c>
      <c r="AI14" s="381" t="str">
        <f>$B$9&amp;" ("&amp;$C$9&amp;")"</f>
        <v>DG (kWh)</v>
      </c>
      <c r="AJ14" s="382" t="str">
        <f>$B$10&amp;" ("&amp;$C$10&amp;")"</f>
        <v>STEAM CONSUMPTION (kg)</v>
      </c>
      <c r="AK14" s="383" t="str">
        <f>$B$11&amp;" ("&amp;$C$11&amp;")"</f>
        <v>LPG (kg)</v>
      </c>
      <c r="AL14" s="384" t="s">
        <v>250</v>
      </c>
      <c r="AM14" s="385" t="str">
        <f>$B$7&amp;" ("&amp;$C$7&amp;")"</f>
        <v>Purchased Electricity (kWh)</v>
      </c>
      <c r="AN14" s="380" t="str">
        <f>$B$8&amp;" ("&amp;$C$8&amp;")"</f>
        <v>Renewable Energy (kWh)</v>
      </c>
      <c r="AO14" s="381" t="str">
        <f>$B$9&amp;" ("&amp;$C$9&amp;")"</f>
        <v>DG (kWh)</v>
      </c>
      <c r="AP14" s="382" t="str">
        <f>$B$10&amp;" ("&amp;$C$10&amp;")"</f>
        <v>STEAM CONSUMPTION (kg)</v>
      </c>
      <c r="AQ14" s="383" t="str">
        <f>$B$11&amp;" ("&amp;$C$11&amp;")"</f>
        <v>LPG (kg)</v>
      </c>
      <c r="AR14" s="384" t="s">
        <v>250</v>
      </c>
      <c r="AS14" s="385" t="str">
        <f>$B$7&amp;" ("&amp;$C$7&amp;")"</f>
        <v>Purchased Electricity (kWh)</v>
      </c>
      <c r="AT14" s="380" t="str">
        <f>$B$8&amp;" ("&amp;$C$8&amp;")"</f>
        <v>Renewable Energy (kWh)</v>
      </c>
      <c r="AU14" s="381" t="str">
        <f>$B$9&amp;" ("&amp;$C$9&amp;")"</f>
        <v>DG (kWh)</v>
      </c>
      <c r="AV14" s="382" t="str">
        <f>$B$10&amp;" ("&amp;$C$10&amp;")"</f>
        <v>STEAM CONSUMPTION (kg)</v>
      </c>
      <c r="AW14" s="383" t="str">
        <f>$B$11&amp;" ("&amp;$C$11&amp;")"</f>
        <v>LPG (kg)</v>
      </c>
      <c r="AX14" s="384" t="s">
        <v>250</v>
      </c>
      <c r="AY14" s="385" t="str">
        <f>$B$7&amp;" ("&amp;$C$7&amp;")"</f>
        <v>Purchased Electricity (kWh)</v>
      </c>
      <c r="AZ14" s="380" t="str">
        <f>$B$8&amp;" ("&amp;$C$8&amp;")"</f>
        <v>Renewable Energy (kWh)</v>
      </c>
      <c r="BA14" s="381" t="str">
        <f>$B$9&amp;" ("&amp;$C$9&amp;")"</f>
        <v>DG (kWh)</v>
      </c>
      <c r="BB14" s="382" t="str">
        <f>$B$10&amp;" ("&amp;$C$10&amp;")"</f>
        <v>STEAM CONSUMPTION (kg)</v>
      </c>
      <c r="BC14" s="383" t="str">
        <f>$B$11&amp;" ("&amp;$C$11&amp;")"</f>
        <v>LPG (kg)</v>
      </c>
      <c r="BD14" s="384" t="s">
        <v>250</v>
      </c>
      <c r="BE14" s="385" t="str">
        <f>$B$7&amp;" ("&amp;$C$7&amp;")"</f>
        <v>Purchased Electricity (kWh)</v>
      </c>
      <c r="BF14" s="380" t="str">
        <f>$B$8&amp;" ("&amp;$C$8&amp;")"</f>
        <v>Renewable Energy (kWh)</v>
      </c>
      <c r="BG14" s="381" t="str">
        <f>$B$9&amp;" ("&amp;$C$9&amp;")"</f>
        <v>DG (kWh)</v>
      </c>
      <c r="BH14" s="382" t="str">
        <f>$B$10&amp;" ("&amp;$C$10&amp;")"</f>
        <v>STEAM CONSUMPTION (kg)</v>
      </c>
      <c r="BI14" s="383" t="str">
        <f>$B$11&amp;" ("&amp;$C$11&amp;")"</f>
        <v>LPG (kg)</v>
      </c>
      <c r="BJ14" s="384" t="s">
        <v>250</v>
      </c>
      <c r="BK14" s="385" t="str">
        <f>$B$7&amp;" ("&amp;$C$7&amp;")"</f>
        <v>Purchased Electricity (kWh)</v>
      </c>
      <c r="BL14" s="380" t="str">
        <f>$B$8&amp;" ("&amp;$C$8&amp;")"</f>
        <v>Renewable Energy (kWh)</v>
      </c>
      <c r="BM14" s="381" t="str">
        <f>$B$9&amp;" ("&amp;$C$9&amp;")"</f>
        <v>DG (kWh)</v>
      </c>
      <c r="BN14" s="382" t="str">
        <f>$B$10&amp;" ("&amp;$C$10&amp;")"</f>
        <v>STEAM CONSUMPTION (kg)</v>
      </c>
      <c r="BO14" s="383" t="str">
        <f>$B$11&amp;" ("&amp;$C$11&amp;")"</f>
        <v>LPG (kg)</v>
      </c>
      <c r="BP14" s="384" t="s">
        <v>250</v>
      </c>
      <c r="BQ14" s="385" t="str">
        <f>$B$7&amp;" ("&amp;$C$7&amp;")"</f>
        <v>Purchased Electricity (kWh)</v>
      </c>
      <c r="BR14" s="380" t="str">
        <f>$B$8&amp;" ("&amp;$C$8&amp;")"</f>
        <v>Renewable Energy (kWh)</v>
      </c>
      <c r="BS14" s="381" t="str">
        <f>$B$9&amp;" ("&amp;$C$9&amp;")"</f>
        <v>DG (kWh)</v>
      </c>
      <c r="BT14" s="382" t="str">
        <f>$B$10&amp;" ("&amp;$C$10&amp;")"</f>
        <v>STEAM CONSUMPTION (kg)</v>
      </c>
      <c r="BU14" s="383" t="str">
        <f>$B$11&amp;" ("&amp;$C$11&amp;")"</f>
        <v>LPG (kg)</v>
      </c>
      <c r="BV14" s="384" t="s">
        <v>250</v>
      </c>
      <c r="BW14" s="386" t="str">
        <f>$B$7&amp;" ("&amp;$C$7&amp;")"</f>
        <v>Purchased Electricity (kWh)</v>
      </c>
      <c r="BX14" s="387" t="str">
        <f>$B$8&amp;" ("&amp;$C$8&amp;")"</f>
        <v>Renewable Energy (kWh)</v>
      </c>
      <c r="BY14" s="388" t="str">
        <f>$B$9&amp;" ("&amp;$C$9&amp;")"</f>
        <v>DG (kWh)</v>
      </c>
      <c r="BZ14" s="389" t="str">
        <f>$B$10&amp;" ("&amp;$C$10&amp;")"</f>
        <v>STEAM CONSUMPTION (kg)</v>
      </c>
      <c r="CA14" s="390" t="str">
        <f>$B$11&amp;" ("&amp;$C$11&amp;")"</f>
        <v>LPG (kg)</v>
      </c>
      <c r="CB14" s="386" t="str">
        <f>$B$7&amp;" ("&amp;$C$7&amp;")"</f>
        <v>Purchased Electricity (kWh)</v>
      </c>
      <c r="CC14" s="387" t="str">
        <f>$B$8&amp;" ("&amp;$C$8&amp;")"</f>
        <v>Renewable Energy (kWh)</v>
      </c>
      <c r="CD14" s="388" t="str">
        <f>$B$9&amp;" ("&amp;$C$9&amp;")"</f>
        <v>DG (kWh)</v>
      </c>
      <c r="CE14" s="389" t="str">
        <f>$B$10&amp;" ("&amp;$C$10&amp;")"</f>
        <v>STEAM CONSUMPTION (kg)</v>
      </c>
      <c r="CF14" s="390" t="str">
        <f>$B$11&amp;" ("&amp;$C$11&amp;")"</f>
        <v>LPG (kg)</v>
      </c>
      <c r="CG14" s="391"/>
      <c r="CH14" s="391"/>
      <c r="CI14" s="391"/>
      <c r="CJ14" s="391"/>
      <c r="CK14" s="391"/>
    </row>
    <row r="15" spans="1:89" ht="16.2">
      <c r="A15" s="1068">
        <v>1</v>
      </c>
      <c r="B15" s="1069"/>
      <c r="C15" s="400">
        <f>IFERROR(H15*'Energy &amp; GHG'!$X$17,"-")</f>
        <v>0</v>
      </c>
      <c r="D15" s="395">
        <f>IFERROR(H15*'Energy &amp; GHG'!$Y$17,"-")</f>
        <v>0</v>
      </c>
      <c r="E15" s="396">
        <f>IFERROR(H15*'Energy &amp; GHG'!$Z$17,"-")</f>
        <v>0</v>
      </c>
      <c r="F15" s="398"/>
      <c r="G15" s="398"/>
      <c r="H15" s="399"/>
      <c r="I15" s="400">
        <f>IFERROR(N15*'Energy &amp; GHG'!$X$18,"-")</f>
        <v>0</v>
      </c>
      <c r="J15" s="395">
        <f>IFERROR(N15*'Energy &amp; GHG'!$Y$18,"-")</f>
        <v>0</v>
      </c>
      <c r="K15" s="396">
        <f>IFERROR(N15*'Energy &amp; GHG'!$Z$18,"-")</f>
        <v>0</v>
      </c>
      <c r="L15" s="398"/>
      <c r="M15" s="398"/>
      <c r="N15" s="399"/>
      <c r="O15" s="400">
        <f>IFERROR(T15*'Energy &amp; GHG'!$X$19,"-")</f>
        <v>0</v>
      </c>
      <c r="P15" s="395">
        <f>IFERROR(T15*'Energy &amp; GHG'!$Y$19,"-")</f>
        <v>0</v>
      </c>
      <c r="Q15" s="396">
        <f>IFERROR(T15*'Energy &amp; GHG'!$Z$19,"-")</f>
        <v>0</v>
      </c>
      <c r="R15" s="398"/>
      <c r="S15" s="398"/>
      <c r="T15" s="399"/>
      <c r="U15" s="400">
        <f>IFERROR(Z15*'Energy &amp; GHG'!$X$20,"-")</f>
        <v>0</v>
      </c>
      <c r="V15" s="395">
        <f>IFERROR(Z15*'Energy &amp; GHG'!$Y$20,"-")</f>
        <v>0</v>
      </c>
      <c r="W15" s="396">
        <f>IFERROR(Z15*'Energy &amp; GHG'!$Z$20,"-")</f>
        <v>0</v>
      </c>
      <c r="X15" s="398"/>
      <c r="Y15" s="398"/>
      <c r="Z15" s="399"/>
      <c r="AA15" s="400">
        <f>IFERROR(AF15*'Energy &amp; GHG'!$X$21,"-")</f>
        <v>0</v>
      </c>
      <c r="AB15" s="395">
        <f>IFERROR(AF15*'Energy &amp; GHG'!$Y$21,"-")</f>
        <v>0</v>
      </c>
      <c r="AC15" s="396">
        <f>IFERROR(AF15*'Energy &amp; GHG'!$Z$21,"-")</f>
        <v>0</v>
      </c>
      <c r="AD15" s="398"/>
      <c r="AE15" s="398"/>
      <c r="AF15" s="399"/>
      <c r="AG15" s="400">
        <f>IFERROR(AL15*'Energy &amp; GHG'!$X$22,"-")</f>
        <v>0</v>
      </c>
      <c r="AH15" s="395">
        <f>IFERROR(AL15*'Energy &amp; GHG'!$Y$22,"-")</f>
        <v>0</v>
      </c>
      <c r="AI15" s="396">
        <f>IFERROR(AL15*'Energy &amp; GHG'!$Z$22,"-")</f>
        <v>0</v>
      </c>
      <c r="AJ15" s="398"/>
      <c r="AK15" s="398"/>
      <c r="AL15" s="399"/>
      <c r="AM15" s="400">
        <f>IFERROR(AR15*'Energy &amp; GHG'!$X$23,"-")</f>
        <v>0</v>
      </c>
      <c r="AN15" s="395">
        <f>IFERROR(AR15*'Energy &amp; GHG'!$Y$23,"-")</f>
        <v>0</v>
      </c>
      <c r="AO15" s="396">
        <f>IFERROR(AR15*'Energy &amp; GHG'!$Z$23,"-")</f>
        <v>0</v>
      </c>
      <c r="AP15" s="398"/>
      <c r="AQ15" s="398"/>
      <c r="AR15" s="399"/>
      <c r="AS15" s="400">
        <f>IFERROR(AX15*'Energy &amp; GHG'!$X$24,"-")</f>
        <v>0</v>
      </c>
      <c r="AT15" s="395">
        <f>IFERROR(AX15*'Energy &amp; GHG'!$Y$24,"-")</f>
        <v>0</v>
      </c>
      <c r="AU15" s="396">
        <f>IFERROR(AX15*'Energy &amp; GHG'!$Z$24,"-")</f>
        <v>0</v>
      </c>
      <c r="AV15" s="398"/>
      <c r="AW15" s="398"/>
      <c r="AX15" s="399"/>
      <c r="AY15" s="400" t="str">
        <f>IFERROR(BD15*'Energy &amp; GHG'!$X$25,"-")</f>
        <v>-</v>
      </c>
      <c r="AZ15" s="395" t="str">
        <f>IFERROR(BD15*'Energy &amp; GHG'!$Y$25,"-")</f>
        <v>-</v>
      </c>
      <c r="BA15" s="396" t="str">
        <f>IFERROR(BD15*'Energy &amp; GHG'!$Z$25,"-")</f>
        <v>-</v>
      </c>
      <c r="BB15" s="398"/>
      <c r="BC15" s="398"/>
      <c r="BD15" s="399"/>
      <c r="BE15" s="400" t="str">
        <f>IFERROR(BJ15*'Energy &amp; GHG'!$X$26,"-")</f>
        <v>-</v>
      </c>
      <c r="BF15" s="395" t="str">
        <f>IFERROR(BJ15*'Energy &amp; GHG'!$Y$26,"-")</f>
        <v>-</v>
      </c>
      <c r="BG15" s="396" t="str">
        <f>IFERROR(BJ15*'Energy &amp; GHG'!$Z$26,"-")</f>
        <v>-</v>
      </c>
      <c r="BH15" s="398"/>
      <c r="BI15" s="398"/>
      <c r="BJ15" s="399"/>
      <c r="BK15" s="400" t="str">
        <f>IFERROR(BP15*'Energy &amp; GHG'!$X$27,"-")</f>
        <v>-</v>
      </c>
      <c r="BL15" s="395" t="str">
        <f>IFERROR(BP15*'Energy &amp; GHG'!$Y$27,"-")</f>
        <v>-</v>
      </c>
      <c r="BM15" s="396" t="str">
        <f>IFERROR(BP15*'Energy &amp; GHG'!$Z$27,"-")</f>
        <v>-</v>
      </c>
      <c r="BN15" s="398"/>
      <c r="BO15" s="398"/>
      <c r="BP15" s="399"/>
      <c r="BQ15" s="400" t="str">
        <f>IFERROR(BV15*'Energy &amp; GHG'!$X$28,"-")</f>
        <v>-</v>
      </c>
      <c r="BR15" s="395" t="str">
        <f>IFERROR(BV15*'Energy &amp; GHG'!$Y$28,"-")</f>
        <v>-</v>
      </c>
      <c r="BS15" s="396" t="str">
        <f>IFERROR(BV15*'Energy &amp; GHG'!$Z$28,"-")</f>
        <v>-</v>
      </c>
      <c r="BT15" s="398"/>
      <c r="BU15" s="398"/>
      <c r="BV15" s="399"/>
      <c r="BW15" s="402" t="str">
        <f t="shared" ref="BW15:CA15" si="0">IF(SUM(C15,I15,O15,U15,AA15,AG15,AM15,AS15,AY15,BE15,BK15,BQ15)=0,"-",SUM(C15,I15,O15,U15,AA15,AG15,AM15,AS15,AY15,BE15,BK15,BQ15))</f>
        <v>-</v>
      </c>
      <c r="BX15" s="403" t="str">
        <f t="shared" si="0"/>
        <v>-</v>
      </c>
      <c r="BY15" s="404" t="str">
        <f t="shared" si="0"/>
        <v>-</v>
      </c>
      <c r="BZ15" s="405" t="str">
        <f t="shared" si="0"/>
        <v>-</v>
      </c>
      <c r="CA15" s="406" t="str">
        <f t="shared" si="0"/>
        <v>-</v>
      </c>
      <c r="CB15" s="407" t="str">
        <f t="shared" ref="CB15:CB53" si="1">IFERROR(SUM(BW15/$BW$54),"-")</f>
        <v>-</v>
      </c>
      <c r="CC15" s="408" t="str">
        <f t="shared" ref="CC15:CC53" si="2">IFERROR(SUM(BX15/$BX$54),"-")</f>
        <v>-</v>
      </c>
      <c r="CD15" s="409" t="str">
        <f t="shared" ref="CD15:CD53" si="3">IFERROR(SUM(BY15/$BY$54),"-")</f>
        <v>-</v>
      </c>
      <c r="CE15" s="410" t="str">
        <f t="shared" ref="CE15:CE53" si="4">IFERROR(SUM(BZ15/$BZ$54),"-")</f>
        <v>-</v>
      </c>
      <c r="CF15" s="411" t="str">
        <f t="shared" ref="CF15:CF53" si="5">IFERROR(SUM(CA15/$CA$54),"-")</f>
        <v>-</v>
      </c>
      <c r="CG15" s="412"/>
      <c r="CH15" s="412"/>
      <c r="CI15" s="412"/>
      <c r="CJ15" s="412"/>
      <c r="CK15" s="412"/>
    </row>
    <row r="16" spans="1:89" ht="15">
      <c r="A16" s="1070">
        <v>2</v>
      </c>
      <c r="B16" s="1069"/>
      <c r="C16" s="418">
        <f>IFERROR(H16*'Energy &amp; GHG'!$X$17,"-")</f>
        <v>0</v>
      </c>
      <c r="D16" s="415">
        <f>IFERROR(H16*'Energy &amp; GHG'!$Y$17,"-")</f>
        <v>0</v>
      </c>
      <c r="E16" s="416">
        <f>IFERROR(H16*'Energy &amp; GHG'!$Z$17,"-")</f>
        <v>0</v>
      </c>
      <c r="F16" s="397"/>
      <c r="G16" s="397"/>
      <c r="H16" s="417"/>
      <c r="I16" s="418">
        <f>IFERROR(N16*'Energy &amp; GHG'!$X$18,"-")</f>
        <v>0</v>
      </c>
      <c r="J16" s="415">
        <f>IFERROR(N16*'Energy &amp; GHG'!$Y$18,"-")</f>
        <v>0</v>
      </c>
      <c r="K16" s="416">
        <f>IFERROR(N16*'Energy &amp; GHG'!$Z$18,"-")</f>
        <v>0</v>
      </c>
      <c r="L16" s="397"/>
      <c r="M16" s="397"/>
      <c r="N16" s="417"/>
      <c r="O16" s="418">
        <f>IFERROR(T16*'Energy &amp; GHG'!$X$19,"-")</f>
        <v>0</v>
      </c>
      <c r="P16" s="415">
        <f>IFERROR(T16*'Energy &amp; GHG'!$Y$19,"-")</f>
        <v>0</v>
      </c>
      <c r="Q16" s="416">
        <f>IFERROR(T16*'Energy &amp; GHG'!$Z$19,"-")</f>
        <v>0</v>
      </c>
      <c r="R16" s="397"/>
      <c r="S16" s="397"/>
      <c r="T16" s="417"/>
      <c r="U16" s="418">
        <f>IFERROR(Z16*'Energy &amp; GHG'!$X$20,"-")</f>
        <v>0</v>
      </c>
      <c r="V16" s="415">
        <f>IFERROR(Z16*'Energy &amp; GHG'!$Y$20,"-")</f>
        <v>0</v>
      </c>
      <c r="W16" s="416">
        <f>IFERROR(Z16*'Energy &amp; GHG'!$Z$20,"-")</f>
        <v>0</v>
      </c>
      <c r="X16" s="397"/>
      <c r="Y16" s="397"/>
      <c r="Z16" s="417"/>
      <c r="AA16" s="418">
        <f>IFERROR(AF16*'Energy &amp; GHG'!$X$21,"-")</f>
        <v>0</v>
      </c>
      <c r="AB16" s="415">
        <f>IFERROR(AF16*'Energy &amp; GHG'!$Y$21,"-")</f>
        <v>0</v>
      </c>
      <c r="AC16" s="416">
        <f>IFERROR(AF16*'Energy &amp; GHG'!$Z$21,"-")</f>
        <v>0</v>
      </c>
      <c r="AD16" s="397"/>
      <c r="AE16" s="397"/>
      <c r="AF16" s="417"/>
      <c r="AG16" s="418">
        <f>IFERROR(AL16*'Energy &amp; GHG'!$X$22,"-")</f>
        <v>0</v>
      </c>
      <c r="AH16" s="415">
        <f>IFERROR(AL16*'Energy &amp; GHG'!$Y$22,"-")</f>
        <v>0</v>
      </c>
      <c r="AI16" s="416">
        <f>IFERROR(AL16*'Energy &amp; GHG'!$Z$22,"-")</f>
        <v>0</v>
      </c>
      <c r="AJ16" s="397"/>
      <c r="AK16" s="397"/>
      <c r="AL16" s="417"/>
      <c r="AM16" s="418">
        <f>IFERROR(AR16*'Energy &amp; GHG'!$X$23,"-")</f>
        <v>0</v>
      </c>
      <c r="AN16" s="415">
        <f>IFERROR(AR16*'Energy &amp; GHG'!$Y$23,"-")</f>
        <v>0</v>
      </c>
      <c r="AO16" s="416">
        <f>IFERROR(AR16*'Energy &amp; GHG'!$Z$23,"-")</f>
        <v>0</v>
      </c>
      <c r="AP16" s="397"/>
      <c r="AQ16" s="397"/>
      <c r="AR16" s="417"/>
      <c r="AS16" s="418">
        <f>IFERROR(AX16*'Energy &amp; GHG'!$X$24,"-")</f>
        <v>0</v>
      </c>
      <c r="AT16" s="415">
        <f>IFERROR(AX16*'Energy &amp; GHG'!$Y$24,"-")</f>
        <v>0</v>
      </c>
      <c r="AU16" s="416">
        <f>IFERROR(AX16*'Energy &amp; GHG'!$Z$24,"-")</f>
        <v>0</v>
      </c>
      <c r="AV16" s="397"/>
      <c r="AW16" s="397"/>
      <c r="AX16" s="417"/>
      <c r="AY16" s="418" t="str">
        <f>IFERROR(BD16*'Energy &amp; GHG'!$X$25,"-")</f>
        <v>-</v>
      </c>
      <c r="AZ16" s="415" t="str">
        <f>IFERROR(BD16*'Energy &amp; GHG'!$Y$25,"-")</f>
        <v>-</v>
      </c>
      <c r="BA16" s="416" t="str">
        <f>IFERROR(BD16*'Energy &amp; GHG'!$Z$25,"-")</f>
        <v>-</v>
      </c>
      <c r="BB16" s="397"/>
      <c r="BC16" s="397"/>
      <c r="BD16" s="417"/>
      <c r="BE16" s="418" t="str">
        <f>IFERROR(BJ16*'Energy &amp; GHG'!$X$26,"-")</f>
        <v>-</v>
      </c>
      <c r="BF16" s="415" t="str">
        <f>IFERROR(BJ16*'Energy &amp; GHG'!$Y$26,"-")</f>
        <v>-</v>
      </c>
      <c r="BG16" s="416" t="str">
        <f>IFERROR(BJ16*'Energy &amp; GHG'!$Z$26,"-")</f>
        <v>-</v>
      </c>
      <c r="BH16" s="397"/>
      <c r="BI16" s="397"/>
      <c r="BJ16" s="417"/>
      <c r="BK16" s="418" t="str">
        <f>IFERROR(BP16*'Energy &amp; GHG'!$X$27,"-")</f>
        <v>-</v>
      </c>
      <c r="BL16" s="415" t="str">
        <f>IFERROR(BP16*'Energy &amp; GHG'!$Y$27,"-")</f>
        <v>-</v>
      </c>
      <c r="BM16" s="416" t="str">
        <f>IFERROR(BP16*'Energy &amp; GHG'!$Z$27,"-")</f>
        <v>-</v>
      </c>
      <c r="BN16" s="397"/>
      <c r="BO16" s="397"/>
      <c r="BP16" s="417"/>
      <c r="BQ16" s="418" t="str">
        <f>IFERROR(BV16*'Energy &amp; GHG'!$X$28,"-")</f>
        <v>-</v>
      </c>
      <c r="BR16" s="415" t="str">
        <f>IFERROR(BV16*'Energy &amp; GHG'!$Y$28,"-")</f>
        <v>-</v>
      </c>
      <c r="BS16" s="416" t="str">
        <f>IFERROR(BV16*'Energy &amp; GHG'!$Z$28,"-")</f>
        <v>-</v>
      </c>
      <c r="BT16" s="397"/>
      <c r="BU16" s="397"/>
      <c r="BV16" s="417"/>
      <c r="BW16" s="418" t="str">
        <f t="shared" ref="BW16:CA16" si="6">IF(SUM(C16,I16,O16,U16,AA16,AG16,AM16,AS16,AY16,BE16,BK16,BQ16)=0,"-",SUM(C16,I16,O16,U16,AA16,AG16,AM16,AS16,AY16,BE16,BK16,BQ16))</f>
        <v>-</v>
      </c>
      <c r="BX16" s="415" t="str">
        <f t="shared" si="6"/>
        <v>-</v>
      </c>
      <c r="BY16" s="416" t="str">
        <f t="shared" si="6"/>
        <v>-</v>
      </c>
      <c r="BZ16" s="420" t="str">
        <f t="shared" si="6"/>
        <v>-</v>
      </c>
      <c r="CA16" s="421" t="str">
        <f t="shared" si="6"/>
        <v>-</v>
      </c>
      <c r="CB16" s="422" t="str">
        <f t="shared" si="1"/>
        <v>-</v>
      </c>
      <c r="CC16" s="423" t="str">
        <f t="shared" si="2"/>
        <v>-</v>
      </c>
      <c r="CD16" s="424" t="str">
        <f t="shared" si="3"/>
        <v>-</v>
      </c>
      <c r="CE16" s="425" t="str">
        <f t="shared" si="4"/>
        <v>-</v>
      </c>
      <c r="CF16" s="426" t="str">
        <f t="shared" si="5"/>
        <v>-</v>
      </c>
      <c r="CG16" s="412"/>
      <c r="CH16" s="412"/>
      <c r="CI16" s="412"/>
      <c r="CJ16" s="412"/>
      <c r="CK16" s="412"/>
    </row>
    <row r="17" spans="1:89" ht="15">
      <c r="A17" s="1070">
        <v>3</v>
      </c>
      <c r="B17" s="1069"/>
      <c r="C17" s="418">
        <f>IFERROR(H17*'Energy &amp; GHG'!$X$17,"-")</f>
        <v>0</v>
      </c>
      <c r="D17" s="415">
        <f>IFERROR(H17*'Energy &amp; GHG'!$Y$17,"-")</f>
        <v>0</v>
      </c>
      <c r="E17" s="416">
        <f>IFERROR(H17*'Energy &amp; GHG'!$Z$17,"-")</f>
        <v>0</v>
      </c>
      <c r="F17" s="397"/>
      <c r="G17" s="397"/>
      <c r="H17" s="417"/>
      <c r="I17" s="418">
        <f>IFERROR(N17*'Energy &amp; GHG'!$X$18,"-")</f>
        <v>0</v>
      </c>
      <c r="J17" s="415">
        <f>IFERROR(N17*'Energy &amp; GHG'!$Y$18,"-")</f>
        <v>0</v>
      </c>
      <c r="K17" s="416">
        <f>IFERROR(N17*'Energy &amp; GHG'!$Z$18,"-")</f>
        <v>0</v>
      </c>
      <c r="L17" s="397"/>
      <c r="M17" s="397"/>
      <c r="N17" s="417"/>
      <c r="O17" s="418">
        <f>IFERROR(T17*'Energy &amp; GHG'!$X$19,"-")</f>
        <v>0</v>
      </c>
      <c r="P17" s="415">
        <f>IFERROR(T17*'Energy &amp; GHG'!$Y$19,"-")</f>
        <v>0</v>
      </c>
      <c r="Q17" s="416">
        <f>IFERROR(T17*'Energy &amp; GHG'!$Z$19,"-")</f>
        <v>0</v>
      </c>
      <c r="R17" s="397"/>
      <c r="S17" s="397"/>
      <c r="T17" s="417"/>
      <c r="U17" s="418">
        <f>IFERROR(Z17*'Energy &amp; GHG'!$X$20,"-")</f>
        <v>0</v>
      </c>
      <c r="V17" s="415">
        <f>IFERROR(Z17*'Energy &amp; GHG'!$Y$20,"-")</f>
        <v>0</v>
      </c>
      <c r="W17" s="416">
        <f>IFERROR(Z17*'Energy &amp; GHG'!$Z$20,"-")</f>
        <v>0</v>
      </c>
      <c r="X17" s="397"/>
      <c r="Y17" s="397"/>
      <c r="Z17" s="417"/>
      <c r="AA17" s="418">
        <f>IFERROR(AF17*'Energy &amp; GHG'!$X$21,"-")</f>
        <v>0</v>
      </c>
      <c r="AB17" s="415">
        <f>IFERROR(AF17*'Energy &amp; GHG'!$Y$21,"-")</f>
        <v>0</v>
      </c>
      <c r="AC17" s="416">
        <f>IFERROR(AF17*'Energy &amp; GHG'!$Z$21,"-")</f>
        <v>0</v>
      </c>
      <c r="AD17" s="397"/>
      <c r="AE17" s="397"/>
      <c r="AF17" s="417"/>
      <c r="AG17" s="418">
        <f>IFERROR(AL17*'Energy &amp; GHG'!$X$22,"-")</f>
        <v>0</v>
      </c>
      <c r="AH17" s="415">
        <f>IFERROR(AL17*'Energy &amp; GHG'!$Y$22,"-")</f>
        <v>0</v>
      </c>
      <c r="AI17" s="416">
        <f>IFERROR(AL17*'Energy &amp; GHG'!$Z$22,"-")</f>
        <v>0</v>
      </c>
      <c r="AJ17" s="397"/>
      <c r="AK17" s="397"/>
      <c r="AL17" s="417"/>
      <c r="AM17" s="418">
        <f>IFERROR(AR17*'Energy &amp; GHG'!$X$23,"-")</f>
        <v>0</v>
      </c>
      <c r="AN17" s="415">
        <f>IFERROR(AR17*'Energy &amp; GHG'!$Y$23,"-")</f>
        <v>0</v>
      </c>
      <c r="AO17" s="416">
        <f>IFERROR(AR17*'Energy &amp; GHG'!$Z$23,"-")</f>
        <v>0</v>
      </c>
      <c r="AP17" s="397"/>
      <c r="AQ17" s="397"/>
      <c r="AR17" s="417"/>
      <c r="AS17" s="418">
        <f>IFERROR(AX17*'Energy &amp; GHG'!$X$24,"-")</f>
        <v>0</v>
      </c>
      <c r="AT17" s="415">
        <f>IFERROR(AX17*'Energy &amp; GHG'!$Y$24,"-")</f>
        <v>0</v>
      </c>
      <c r="AU17" s="416">
        <f>IFERROR(AX17*'Energy &amp; GHG'!$Z$24,"-")</f>
        <v>0</v>
      </c>
      <c r="AV17" s="397"/>
      <c r="AW17" s="397"/>
      <c r="AX17" s="417"/>
      <c r="AY17" s="418" t="str">
        <f>IFERROR(BD17*'Energy &amp; GHG'!$X$25,"-")</f>
        <v>-</v>
      </c>
      <c r="AZ17" s="415" t="str">
        <f>IFERROR(BD17*'Energy &amp; GHG'!$Y$25,"-")</f>
        <v>-</v>
      </c>
      <c r="BA17" s="416" t="str">
        <f>IFERROR(BD17*'Energy &amp; GHG'!$Z$25,"-")</f>
        <v>-</v>
      </c>
      <c r="BB17" s="397"/>
      <c r="BC17" s="397"/>
      <c r="BD17" s="417"/>
      <c r="BE17" s="418" t="str">
        <f>IFERROR(BJ17*'Energy &amp; GHG'!$X$26,"-")</f>
        <v>-</v>
      </c>
      <c r="BF17" s="415" t="str">
        <f>IFERROR(BJ17*'Energy &amp; GHG'!$Y$26,"-")</f>
        <v>-</v>
      </c>
      <c r="BG17" s="416" t="str">
        <f>IFERROR(BJ17*'Energy &amp; GHG'!$Z$26,"-")</f>
        <v>-</v>
      </c>
      <c r="BH17" s="397"/>
      <c r="BI17" s="397"/>
      <c r="BJ17" s="417"/>
      <c r="BK17" s="418" t="str">
        <f>IFERROR(BP17*'Energy &amp; GHG'!$X$27,"-")</f>
        <v>-</v>
      </c>
      <c r="BL17" s="415" t="str">
        <f>IFERROR(BP17*'Energy &amp; GHG'!$Y$27,"-")</f>
        <v>-</v>
      </c>
      <c r="BM17" s="416" t="str">
        <f>IFERROR(BP17*'Energy &amp; GHG'!$Z$27,"-")</f>
        <v>-</v>
      </c>
      <c r="BN17" s="397"/>
      <c r="BO17" s="397"/>
      <c r="BP17" s="417"/>
      <c r="BQ17" s="418" t="str">
        <f>IFERROR(BV17*'Energy &amp; GHG'!$X$28,"-")</f>
        <v>-</v>
      </c>
      <c r="BR17" s="415" t="str">
        <f>IFERROR(BV17*'Energy &amp; GHG'!$Y$28,"-")</f>
        <v>-</v>
      </c>
      <c r="BS17" s="416" t="str">
        <f>IFERROR(BV17*'Energy &amp; GHG'!$Z$28,"-")</f>
        <v>-</v>
      </c>
      <c r="BT17" s="397"/>
      <c r="BU17" s="397"/>
      <c r="BV17" s="417"/>
      <c r="BW17" s="418" t="str">
        <f t="shared" ref="BW17:CA17" si="7">IF(SUM(C17,I17,O17,U17,AA17,AG17,AM17,AS17,AY17,BE17,BK17,BQ17)=0,"-",SUM(C17,I17,O17,U17,AA17,AG17,AM17,AS17,AY17,BE17,BK17,BQ17))</f>
        <v>-</v>
      </c>
      <c r="BX17" s="415" t="str">
        <f t="shared" si="7"/>
        <v>-</v>
      </c>
      <c r="BY17" s="416" t="str">
        <f t="shared" si="7"/>
        <v>-</v>
      </c>
      <c r="BZ17" s="420" t="str">
        <f t="shared" si="7"/>
        <v>-</v>
      </c>
      <c r="CA17" s="421" t="str">
        <f t="shared" si="7"/>
        <v>-</v>
      </c>
      <c r="CB17" s="422" t="str">
        <f t="shared" si="1"/>
        <v>-</v>
      </c>
      <c r="CC17" s="423" t="str">
        <f t="shared" si="2"/>
        <v>-</v>
      </c>
      <c r="CD17" s="424" t="str">
        <f t="shared" si="3"/>
        <v>-</v>
      </c>
      <c r="CE17" s="425" t="str">
        <f t="shared" si="4"/>
        <v>-</v>
      </c>
      <c r="CF17" s="426" t="str">
        <f t="shared" si="5"/>
        <v>-</v>
      </c>
      <c r="CG17" s="412"/>
      <c r="CH17" s="412"/>
      <c r="CI17" s="412"/>
      <c r="CJ17" s="412"/>
      <c r="CK17" s="412"/>
    </row>
    <row r="18" spans="1:89" ht="15">
      <c r="A18" s="1070">
        <v>4</v>
      </c>
      <c r="B18" s="1069"/>
      <c r="C18" s="418">
        <f>IFERROR(H18*'Energy &amp; GHG'!$X$17,"-")</f>
        <v>0</v>
      </c>
      <c r="D18" s="415">
        <f>IFERROR(H18*'Energy &amp; GHG'!$Y$17,"-")</f>
        <v>0</v>
      </c>
      <c r="E18" s="416">
        <f>IFERROR(H18*'Energy &amp; GHG'!$Z$17,"-")</f>
        <v>0</v>
      </c>
      <c r="F18" s="397"/>
      <c r="G18" s="397"/>
      <c r="H18" s="417"/>
      <c r="I18" s="418">
        <f>IFERROR(N18*'Energy &amp; GHG'!$X$18,"-")</f>
        <v>0</v>
      </c>
      <c r="J18" s="415">
        <f>IFERROR(N18*'Energy &amp; GHG'!$Y$18,"-")</f>
        <v>0</v>
      </c>
      <c r="K18" s="416">
        <f>IFERROR(N18*'Energy &amp; GHG'!$Z$18,"-")</f>
        <v>0</v>
      </c>
      <c r="L18" s="397"/>
      <c r="M18" s="397"/>
      <c r="N18" s="417"/>
      <c r="O18" s="418">
        <f>IFERROR(T18*'Energy &amp; GHG'!$X$19,"-")</f>
        <v>0</v>
      </c>
      <c r="P18" s="415">
        <f>IFERROR(T18*'Energy &amp; GHG'!$Y$19,"-")</f>
        <v>0</v>
      </c>
      <c r="Q18" s="416">
        <f>IFERROR(T18*'Energy &amp; GHG'!$Z$19,"-")</f>
        <v>0</v>
      </c>
      <c r="R18" s="397"/>
      <c r="S18" s="397"/>
      <c r="T18" s="417"/>
      <c r="U18" s="418">
        <f>IFERROR(Z18*'Energy &amp; GHG'!$X$20,"-")</f>
        <v>0</v>
      </c>
      <c r="V18" s="415">
        <f>IFERROR(Z18*'Energy &amp; GHG'!$Y$20,"-")</f>
        <v>0</v>
      </c>
      <c r="W18" s="416">
        <f>IFERROR(Z18*'Energy &amp; GHG'!$Z$20,"-")</f>
        <v>0</v>
      </c>
      <c r="X18" s="397"/>
      <c r="Y18" s="397"/>
      <c r="Z18" s="417"/>
      <c r="AA18" s="418">
        <f>IFERROR(AF18*'Energy &amp; GHG'!$X$21,"-")</f>
        <v>0</v>
      </c>
      <c r="AB18" s="415">
        <f>IFERROR(AF18*'Energy &amp; GHG'!$Y$21,"-")</f>
        <v>0</v>
      </c>
      <c r="AC18" s="416">
        <f>IFERROR(AF18*'Energy &amp; GHG'!$Z$21,"-")</f>
        <v>0</v>
      </c>
      <c r="AD18" s="397"/>
      <c r="AE18" s="397"/>
      <c r="AF18" s="417"/>
      <c r="AG18" s="418">
        <f>IFERROR(AL18*'Energy &amp; GHG'!$X$22,"-")</f>
        <v>0</v>
      </c>
      <c r="AH18" s="415">
        <f>IFERROR(AL18*'Energy &amp; GHG'!$Y$22,"-")</f>
        <v>0</v>
      </c>
      <c r="AI18" s="416">
        <f>IFERROR(AL18*'Energy &amp; GHG'!$Z$22,"-")</f>
        <v>0</v>
      </c>
      <c r="AJ18" s="397"/>
      <c r="AK18" s="397"/>
      <c r="AL18" s="417"/>
      <c r="AM18" s="418">
        <f>IFERROR(AR18*'Energy &amp; GHG'!$X$23,"-")</f>
        <v>0</v>
      </c>
      <c r="AN18" s="415">
        <f>IFERROR(AR18*'Energy &amp; GHG'!$Y$23,"-")</f>
        <v>0</v>
      </c>
      <c r="AO18" s="416">
        <f>IFERROR(AR18*'Energy &amp; GHG'!$Z$23,"-")</f>
        <v>0</v>
      </c>
      <c r="AP18" s="397"/>
      <c r="AQ18" s="397"/>
      <c r="AR18" s="417"/>
      <c r="AS18" s="418">
        <f>IFERROR(AX18*'Energy &amp; GHG'!$X$24,"-")</f>
        <v>0</v>
      </c>
      <c r="AT18" s="415">
        <f>IFERROR(AX18*'Energy &amp; GHG'!$Y$24,"-")</f>
        <v>0</v>
      </c>
      <c r="AU18" s="416">
        <f>IFERROR(AX18*'Energy &amp; GHG'!$Z$24,"-")</f>
        <v>0</v>
      </c>
      <c r="AV18" s="397"/>
      <c r="AW18" s="397"/>
      <c r="AX18" s="417"/>
      <c r="AY18" s="418" t="str">
        <f>IFERROR(BD18*'Energy &amp; GHG'!$X$25,"-")</f>
        <v>-</v>
      </c>
      <c r="AZ18" s="415" t="str">
        <f>IFERROR(BD18*'Energy &amp; GHG'!$Y$25,"-")</f>
        <v>-</v>
      </c>
      <c r="BA18" s="416" t="str">
        <f>IFERROR(BD18*'Energy &amp; GHG'!$Z$25,"-")</f>
        <v>-</v>
      </c>
      <c r="BB18" s="397"/>
      <c r="BC18" s="397"/>
      <c r="BD18" s="417"/>
      <c r="BE18" s="418" t="str">
        <f>IFERROR(BJ18*'Energy &amp; GHG'!$X$26,"-")</f>
        <v>-</v>
      </c>
      <c r="BF18" s="415" t="str">
        <f>IFERROR(BJ18*'Energy &amp; GHG'!$Y$26,"-")</f>
        <v>-</v>
      </c>
      <c r="BG18" s="416" t="str">
        <f>IFERROR(BJ18*'Energy &amp; GHG'!$Z$26,"-")</f>
        <v>-</v>
      </c>
      <c r="BH18" s="397"/>
      <c r="BI18" s="397"/>
      <c r="BJ18" s="417"/>
      <c r="BK18" s="418" t="str">
        <f>IFERROR(BP18*'Energy &amp; GHG'!$X$27,"-")</f>
        <v>-</v>
      </c>
      <c r="BL18" s="415" t="str">
        <f>IFERROR(BP18*'Energy &amp; GHG'!$Y$27,"-")</f>
        <v>-</v>
      </c>
      <c r="BM18" s="416" t="str">
        <f>IFERROR(BP18*'Energy &amp; GHG'!$Z$27,"-")</f>
        <v>-</v>
      </c>
      <c r="BN18" s="397"/>
      <c r="BO18" s="397"/>
      <c r="BP18" s="417"/>
      <c r="BQ18" s="418" t="str">
        <f>IFERROR(BV18*'Energy &amp; GHG'!$X$28,"-")</f>
        <v>-</v>
      </c>
      <c r="BR18" s="415" t="str">
        <f>IFERROR(BV18*'Energy &amp; GHG'!$Y$28,"-")</f>
        <v>-</v>
      </c>
      <c r="BS18" s="416" t="str">
        <f>IFERROR(BV18*'Energy &amp; GHG'!$Z$28,"-")</f>
        <v>-</v>
      </c>
      <c r="BT18" s="397"/>
      <c r="BU18" s="397"/>
      <c r="BV18" s="417"/>
      <c r="BW18" s="418" t="str">
        <f t="shared" ref="BW18:CA18" si="8">IF(SUM(C18,I18,O18,U18,AA18,AG18,AM18,AS18,AY18,BE18,BK18,BQ18)=0,"-",SUM(C18,I18,O18,U18,AA18,AG18,AM18,AS18,AY18,BE18,BK18,BQ18))</f>
        <v>-</v>
      </c>
      <c r="BX18" s="415" t="str">
        <f t="shared" si="8"/>
        <v>-</v>
      </c>
      <c r="BY18" s="416" t="str">
        <f t="shared" si="8"/>
        <v>-</v>
      </c>
      <c r="BZ18" s="420" t="str">
        <f t="shared" si="8"/>
        <v>-</v>
      </c>
      <c r="CA18" s="421" t="str">
        <f t="shared" si="8"/>
        <v>-</v>
      </c>
      <c r="CB18" s="422" t="str">
        <f t="shared" si="1"/>
        <v>-</v>
      </c>
      <c r="CC18" s="423" t="str">
        <f t="shared" si="2"/>
        <v>-</v>
      </c>
      <c r="CD18" s="424" t="str">
        <f t="shared" si="3"/>
        <v>-</v>
      </c>
      <c r="CE18" s="425" t="str">
        <f t="shared" si="4"/>
        <v>-</v>
      </c>
      <c r="CF18" s="426" t="str">
        <f t="shared" si="5"/>
        <v>-</v>
      </c>
      <c r="CG18" s="412"/>
      <c r="CH18" s="412"/>
      <c r="CI18" s="412"/>
      <c r="CJ18" s="412"/>
      <c r="CK18" s="412"/>
    </row>
    <row r="19" spans="1:89" ht="15">
      <c r="A19" s="1070">
        <v>5</v>
      </c>
      <c r="B19" s="1069"/>
      <c r="C19" s="418">
        <f>IFERROR(H19*'Energy &amp; GHG'!$X$17,"-")</f>
        <v>0</v>
      </c>
      <c r="D19" s="415">
        <f>IFERROR(H19*'Energy &amp; GHG'!$Y$17,"-")</f>
        <v>0</v>
      </c>
      <c r="E19" s="416">
        <f>IFERROR(H19*'Energy &amp; GHG'!$Z$17,"-")</f>
        <v>0</v>
      </c>
      <c r="F19" s="397"/>
      <c r="G19" s="397"/>
      <c r="H19" s="417"/>
      <c r="I19" s="418">
        <f>IFERROR(N19*'Energy &amp; GHG'!$X$18,"-")</f>
        <v>0</v>
      </c>
      <c r="J19" s="415">
        <f>IFERROR(N19*'Energy &amp; GHG'!$Y$18,"-")</f>
        <v>0</v>
      </c>
      <c r="K19" s="416">
        <f>IFERROR(N19*'Energy &amp; GHG'!$Z$18,"-")</f>
        <v>0</v>
      </c>
      <c r="L19" s="397"/>
      <c r="M19" s="397"/>
      <c r="N19" s="417"/>
      <c r="O19" s="418">
        <f>IFERROR(T19*'Energy &amp; GHG'!$X$19,"-")</f>
        <v>0</v>
      </c>
      <c r="P19" s="415">
        <f>IFERROR(T19*'Energy &amp; GHG'!$Y$19,"-")</f>
        <v>0</v>
      </c>
      <c r="Q19" s="416">
        <f>IFERROR(T19*'Energy &amp; GHG'!$Z$19,"-")</f>
        <v>0</v>
      </c>
      <c r="R19" s="397"/>
      <c r="S19" s="397"/>
      <c r="T19" s="417"/>
      <c r="U19" s="418">
        <f>IFERROR(Z19*'Energy &amp; GHG'!$X$20,"-")</f>
        <v>0</v>
      </c>
      <c r="V19" s="415">
        <f>IFERROR(Z19*'Energy &amp; GHG'!$Y$20,"-")</f>
        <v>0</v>
      </c>
      <c r="W19" s="416">
        <f>IFERROR(Z19*'Energy &amp; GHG'!$Z$20,"-")</f>
        <v>0</v>
      </c>
      <c r="X19" s="397"/>
      <c r="Y19" s="397"/>
      <c r="Z19" s="417"/>
      <c r="AA19" s="418">
        <f>IFERROR(AF19*'Energy &amp; GHG'!$X$21,"-")</f>
        <v>0</v>
      </c>
      <c r="AB19" s="415">
        <f>IFERROR(AF19*'Energy &amp; GHG'!$Y$21,"-")</f>
        <v>0</v>
      </c>
      <c r="AC19" s="416">
        <f>IFERROR(AF19*'Energy &amp; GHG'!$Z$21,"-")</f>
        <v>0</v>
      </c>
      <c r="AD19" s="397"/>
      <c r="AE19" s="397"/>
      <c r="AF19" s="417"/>
      <c r="AG19" s="418">
        <f>IFERROR(AL19*'Energy &amp; GHG'!$X$22,"-")</f>
        <v>0</v>
      </c>
      <c r="AH19" s="415">
        <f>IFERROR(AL19*'Energy &amp; GHG'!$Y$22,"-")</f>
        <v>0</v>
      </c>
      <c r="AI19" s="416">
        <f>IFERROR(AL19*'Energy &amp; GHG'!$Z$22,"-")</f>
        <v>0</v>
      </c>
      <c r="AJ19" s="397"/>
      <c r="AK19" s="397"/>
      <c r="AL19" s="417"/>
      <c r="AM19" s="418">
        <f>IFERROR(AR19*'Energy &amp; GHG'!$X$23,"-")</f>
        <v>0</v>
      </c>
      <c r="AN19" s="415">
        <f>IFERROR(AR19*'Energy &amp; GHG'!$Y$23,"-")</f>
        <v>0</v>
      </c>
      <c r="AO19" s="416">
        <f>IFERROR(AR19*'Energy &amp; GHG'!$Z$23,"-")</f>
        <v>0</v>
      </c>
      <c r="AP19" s="397"/>
      <c r="AQ19" s="397"/>
      <c r="AR19" s="417"/>
      <c r="AS19" s="418">
        <f>IFERROR(AX19*'Energy &amp; GHG'!$X$24,"-")</f>
        <v>0</v>
      </c>
      <c r="AT19" s="415">
        <f>IFERROR(AX19*'Energy &amp; GHG'!$Y$24,"-")</f>
        <v>0</v>
      </c>
      <c r="AU19" s="416">
        <f>IFERROR(AX19*'Energy &amp; GHG'!$Z$24,"-")</f>
        <v>0</v>
      </c>
      <c r="AV19" s="397"/>
      <c r="AW19" s="397"/>
      <c r="AX19" s="417"/>
      <c r="AY19" s="418" t="str">
        <f>IFERROR(BD19*'Energy &amp; GHG'!$X$25,"-")</f>
        <v>-</v>
      </c>
      <c r="AZ19" s="415" t="str">
        <f>IFERROR(BD19*'Energy &amp; GHG'!$Y$25,"-")</f>
        <v>-</v>
      </c>
      <c r="BA19" s="416" t="str">
        <f>IFERROR(BD19*'Energy &amp; GHG'!$Z$25,"-")</f>
        <v>-</v>
      </c>
      <c r="BB19" s="397"/>
      <c r="BC19" s="397"/>
      <c r="BD19" s="417"/>
      <c r="BE19" s="418" t="str">
        <f>IFERROR(BJ19*'Energy &amp; GHG'!$X$26,"-")</f>
        <v>-</v>
      </c>
      <c r="BF19" s="415" t="str">
        <f>IFERROR(BJ19*'Energy &amp; GHG'!$Y$26,"-")</f>
        <v>-</v>
      </c>
      <c r="BG19" s="416" t="str">
        <f>IFERROR(BJ19*'Energy &amp; GHG'!$Z$26,"-")</f>
        <v>-</v>
      </c>
      <c r="BH19" s="397"/>
      <c r="BI19" s="397"/>
      <c r="BJ19" s="417"/>
      <c r="BK19" s="418" t="str">
        <f>IFERROR(BP19*'Energy &amp; GHG'!$X$27,"-")</f>
        <v>-</v>
      </c>
      <c r="BL19" s="415" t="str">
        <f>IFERROR(BP19*'Energy &amp; GHG'!$Y$27,"-")</f>
        <v>-</v>
      </c>
      <c r="BM19" s="416" t="str">
        <f>IFERROR(BP19*'Energy &amp; GHG'!$Z$27,"-")</f>
        <v>-</v>
      </c>
      <c r="BN19" s="397"/>
      <c r="BO19" s="397"/>
      <c r="BP19" s="417"/>
      <c r="BQ19" s="418" t="str">
        <f>IFERROR(BV19*'Energy &amp; GHG'!$X$28,"-")</f>
        <v>-</v>
      </c>
      <c r="BR19" s="415" t="str">
        <f>IFERROR(BV19*'Energy &amp; GHG'!$Y$28,"-")</f>
        <v>-</v>
      </c>
      <c r="BS19" s="416" t="str">
        <f>IFERROR(BV19*'Energy &amp; GHG'!$Z$28,"-")</f>
        <v>-</v>
      </c>
      <c r="BT19" s="397"/>
      <c r="BU19" s="397"/>
      <c r="BV19" s="417"/>
      <c r="BW19" s="418" t="str">
        <f t="shared" ref="BW19:CA19" si="9">IF(SUM(C19,I19,O19,U19,AA19,AG19,AM19,AS19,AY19,BE19,BK19,BQ19)=0,"-",SUM(C19,I19,O19,U19,AA19,AG19,AM19,AS19,AY19,BE19,BK19,BQ19))</f>
        <v>-</v>
      </c>
      <c r="BX19" s="415" t="str">
        <f t="shared" si="9"/>
        <v>-</v>
      </c>
      <c r="BY19" s="416" t="str">
        <f t="shared" si="9"/>
        <v>-</v>
      </c>
      <c r="BZ19" s="420" t="str">
        <f t="shared" si="9"/>
        <v>-</v>
      </c>
      <c r="CA19" s="421" t="str">
        <f t="shared" si="9"/>
        <v>-</v>
      </c>
      <c r="CB19" s="422" t="str">
        <f t="shared" si="1"/>
        <v>-</v>
      </c>
      <c r="CC19" s="423" t="str">
        <f t="shared" si="2"/>
        <v>-</v>
      </c>
      <c r="CD19" s="424" t="str">
        <f t="shared" si="3"/>
        <v>-</v>
      </c>
      <c r="CE19" s="425" t="str">
        <f t="shared" si="4"/>
        <v>-</v>
      </c>
      <c r="CF19" s="426" t="str">
        <f t="shared" si="5"/>
        <v>-</v>
      </c>
      <c r="CG19" s="412"/>
      <c r="CH19" s="412"/>
      <c r="CI19" s="412"/>
      <c r="CJ19" s="412"/>
      <c r="CK19" s="412"/>
    </row>
    <row r="20" spans="1:89" ht="15">
      <c r="A20" s="1070">
        <v>6</v>
      </c>
      <c r="B20" s="1069"/>
      <c r="C20" s="418">
        <f>IFERROR(H20*'Energy &amp; GHG'!$X$17,"-")</f>
        <v>0</v>
      </c>
      <c r="D20" s="415">
        <f>IFERROR(H20*'Energy &amp; GHG'!$Y$17,"-")</f>
        <v>0</v>
      </c>
      <c r="E20" s="416">
        <f>IFERROR(H20*'Energy &amp; GHG'!$Z$17,"-")</f>
        <v>0</v>
      </c>
      <c r="F20" s="397"/>
      <c r="G20" s="397"/>
      <c r="H20" s="417"/>
      <c r="I20" s="418">
        <f>IFERROR(N20*'Energy &amp; GHG'!$X$18,"-")</f>
        <v>0</v>
      </c>
      <c r="J20" s="415">
        <f>IFERROR(N20*'Energy &amp; GHG'!$Y$18,"-")</f>
        <v>0</v>
      </c>
      <c r="K20" s="416">
        <f>IFERROR(N20*'Energy &amp; GHG'!$Z$18,"-")</f>
        <v>0</v>
      </c>
      <c r="L20" s="397"/>
      <c r="M20" s="397"/>
      <c r="N20" s="417"/>
      <c r="O20" s="418">
        <f>IFERROR(T20*'Energy &amp; GHG'!$X$19,"-")</f>
        <v>0</v>
      </c>
      <c r="P20" s="415">
        <f>IFERROR(T20*'Energy &amp; GHG'!$Y$19,"-")</f>
        <v>0</v>
      </c>
      <c r="Q20" s="416">
        <f>IFERROR(T20*'Energy &amp; GHG'!$Z$19,"-")</f>
        <v>0</v>
      </c>
      <c r="R20" s="397"/>
      <c r="S20" s="397"/>
      <c r="T20" s="417"/>
      <c r="U20" s="418">
        <f>IFERROR(Z20*'Energy &amp; GHG'!$X$20,"-")</f>
        <v>0</v>
      </c>
      <c r="V20" s="415">
        <f>IFERROR(Z20*'Energy &amp; GHG'!$Y$20,"-")</f>
        <v>0</v>
      </c>
      <c r="W20" s="416">
        <f>IFERROR(Z20*'Energy &amp; GHG'!$Z$20,"-")</f>
        <v>0</v>
      </c>
      <c r="X20" s="397"/>
      <c r="Y20" s="397"/>
      <c r="Z20" s="417"/>
      <c r="AA20" s="418">
        <f>IFERROR(AF20*'Energy &amp; GHG'!$X$21,"-")</f>
        <v>0</v>
      </c>
      <c r="AB20" s="415">
        <f>IFERROR(AF20*'Energy &amp; GHG'!$Y$21,"-")</f>
        <v>0</v>
      </c>
      <c r="AC20" s="416">
        <f>IFERROR(AF20*'Energy &amp; GHG'!$Z$21,"-")</f>
        <v>0</v>
      </c>
      <c r="AD20" s="397"/>
      <c r="AE20" s="397"/>
      <c r="AF20" s="417"/>
      <c r="AG20" s="418">
        <f>IFERROR(AL20*'Energy &amp; GHG'!$X$22,"-")</f>
        <v>0</v>
      </c>
      <c r="AH20" s="415">
        <f>IFERROR(AL20*'Energy &amp; GHG'!$Y$22,"-")</f>
        <v>0</v>
      </c>
      <c r="AI20" s="416">
        <f>IFERROR(AL20*'Energy &amp; GHG'!$Z$22,"-")</f>
        <v>0</v>
      </c>
      <c r="AJ20" s="397"/>
      <c r="AK20" s="397"/>
      <c r="AL20" s="417"/>
      <c r="AM20" s="418">
        <f>IFERROR(AR20*'Energy &amp; GHG'!$X$23,"-")</f>
        <v>0</v>
      </c>
      <c r="AN20" s="415">
        <f>IFERROR(AR20*'Energy &amp; GHG'!$Y$23,"-")</f>
        <v>0</v>
      </c>
      <c r="AO20" s="416">
        <f>IFERROR(AR20*'Energy &amp; GHG'!$Z$23,"-")</f>
        <v>0</v>
      </c>
      <c r="AP20" s="397"/>
      <c r="AQ20" s="397"/>
      <c r="AR20" s="417"/>
      <c r="AS20" s="418">
        <f>IFERROR(AX20*'Energy &amp; GHG'!$X$24,"-")</f>
        <v>0</v>
      </c>
      <c r="AT20" s="415">
        <f>IFERROR(AX20*'Energy &amp; GHG'!$Y$24,"-")</f>
        <v>0</v>
      </c>
      <c r="AU20" s="416">
        <f>IFERROR(AX20*'Energy &amp; GHG'!$Z$24,"-")</f>
        <v>0</v>
      </c>
      <c r="AV20" s="397"/>
      <c r="AW20" s="397"/>
      <c r="AX20" s="417"/>
      <c r="AY20" s="418" t="str">
        <f>IFERROR(BD20*'Energy &amp; GHG'!$X$25,"-")</f>
        <v>-</v>
      </c>
      <c r="AZ20" s="415" t="str">
        <f>IFERROR(BD20*'Energy &amp; GHG'!$Y$25,"-")</f>
        <v>-</v>
      </c>
      <c r="BA20" s="416" t="str">
        <f>IFERROR(BD20*'Energy &amp; GHG'!$Z$25,"-")</f>
        <v>-</v>
      </c>
      <c r="BB20" s="397"/>
      <c r="BC20" s="397"/>
      <c r="BD20" s="417"/>
      <c r="BE20" s="418" t="str">
        <f>IFERROR(BJ20*'Energy &amp; GHG'!$X$26,"-")</f>
        <v>-</v>
      </c>
      <c r="BF20" s="415" t="str">
        <f>IFERROR(BJ20*'Energy &amp; GHG'!$Y$26,"-")</f>
        <v>-</v>
      </c>
      <c r="BG20" s="416" t="str">
        <f>IFERROR(BJ20*'Energy &amp; GHG'!$Z$26,"-")</f>
        <v>-</v>
      </c>
      <c r="BH20" s="397"/>
      <c r="BI20" s="397"/>
      <c r="BJ20" s="417"/>
      <c r="BK20" s="418" t="str">
        <f>IFERROR(BP20*'Energy &amp; GHG'!$X$27,"-")</f>
        <v>-</v>
      </c>
      <c r="BL20" s="415" t="str">
        <f>IFERROR(BP20*'Energy &amp; GHG'!$Y$27,"-")</f>
        <v>-</v>
      </c>
      <c r="BM20" s="416" t="str">
        <f>IFERROR(BP20*'Energy &amp; GHG'!$Z$27,"-")</f>
        <v>-</v>
      </c>
      <c r="BN20" s="397"/>
      <c r="BO20" s="397"/>
      <c r="BP20" s="417"/>
      <c r="BQ20" s="418" t="str">
        <f>IFERROR(BV20*'Energy &amp; GHG'!$X$28,"-")</f>
        <v>-</v>
      </c>
      <c r="BR20" s="415" t="str">
        <f>IFERROR(BV20*'Energy &amp; GHG'!$Y$28,"-")</f>
        <v>-</v>
      </c>
      <c r="BS20" s="416" t="str">
        <f>IFERROR(BV20*'Energy &amp; GHG'!$Z$28,"-")</f>
        <v>-</v>
      </c>
      <c r="BT20" s="397"/>
      <c r="BU20" s="397"/>
      <c r="BV20" s="417"/>
      <c r="BW20" s="418" t="str">
        <f t="shared" ref="BW20:CA20" si="10">IF(SUM(C20,I20,O20,U20,AA20,AG20,AM20,AS20,AY20,BE20,BK20,BQ20)=0,"-",SUM(C20,I20,O20,U20,AA20,AG20,AM20,AS20,AY20,BE20,BK20,BQ20))</f>
        <v>-</v>
      </c>
      <c r="BX20" s="415" t="str">
        <f t="shared" si="10"/>
        <v>-</v>
      </c>
      <c r="BY20" s="416" t="str">
        <f t="shared" si="10"/>
        <v>-</v>
      </c>
      <c r="BZ20" s="420" t="str">
        <f t="shared" si="10"/>
        <v>-</v>
      </c>
      <c r="CA20" s="421" t="str">
        <f t="shared" si="10"/>
        <v>-</v>
      </c>
      <c r="CB20" s="422" t="str">
        <f t="shared" si="1"/>
        <v>-</v>
      </c>
      <c r="CC20" s="423" t="str">
        <f t="shared" si="2"/>
        <v>-</v>
      </c>
      <c r="CD20" s="424" t="str">
        <f t="shared" si="3"/>
        <v>-</v>
      </c>
      <c r="CE20" s="425" t="str">
        <f t="shared" si="4"/>
        <v>-</v>
      </c>
      <c r="CF20" s="426" t="str">
        <f t="shared" si="5"/>
        <v>-</v>
      </c>
      <c r="CG20" s="412"/>
      <c r="CH20" s="412"/>
      <c r="CI20" s="412"/>
      <c r="CJ20" s="412"/>
      <c r="CK20" s="412"/>
    </row>
    <row r="21" spans="1:89" ht="15">
      <c r="A21" s="1070">
        <v>7</v>
      </c>
      <c r="B21" s="1069"/>
      <c r="C21" s="418">
        <f>IFERROR(H21*'Energy &amp; GHG'!$X$17,"-")</f>
        <v>0</v>
      </c>
      <c r="D21" s="415">
        <f>IFERROR(H21*'Energy &amp; GHG'!$Y$17,"-")</f>
        <v>0</v>
      </c>
      <c r="E21" s="416">
        <f>IFERROR(H21*'Energy &amp; GHG'!$Z$17,"-")</f>
        <v>0</v>
      </c>
      <c r="F21" s="397"/>
      <c r="G21" s="397"/>
      <c r="H21" s="417"/>
      <c r="I21" s="418">
        <f>IFERROR(N21*'Energy &amp; GHG'!$X$18,"-")</f>
        <v>0</v>
      </c>
      <c r="J21" s="415">
        <f>IFERROR(N21*'Energy &amp; GHG'!$Y$18,"-")</f>
        <v>0</v>
      </c>
      <c r="K21" s="416">
        <f>IFERROR(N21*'Energy &amp; GHG'!$Z$18,"-")</f>
        <v>0</v>
      </c>
      <c r="L21" s="397"/>
      <c r="M21" s="397"/>
      <c r="N21" s="417"/>
      <c r="O21" s="418">
        <f>IFERROR(T21*'Energy &amp; GHG'!$X$19,"-")</f>
        <v>0</v>
      </c>
      <c r="P21" s="415">
        <f>IFERROR(T21*'Energy &amp; GHG'!$Y$19,"-")</f>
        <v>0</v>
      </c>
      <c r="Q21" s="416">
        <f>IFERROR(T21*'Energy &amp; GHG'!$Z$19,"-")</f>
        <v>0</v>
      </c>
      <c r="R21" s="397"/>
      <c r="S21" s="397"/>
      <c r="T21" s="417"/>
      <c r="U21" s="418">
        <f>IFERROR(Z21*'Energy &amp; GHG'!$X$20,"-")</f>
        <v>0</v>
      </c>
      <c r="V21" s="415">
        <f>IFERROR(Z21*'Energy &amp; GHG'!$Y$20,"-")</f>
        <v>0</v>
      </c>
      <c r="W21" s="416">
        <f>IFERROR(Z21*'Energy &amp; GHG'!$Z$20,"-")</f>
        <v>0</v>
      </c>
      <c r="X21" s="397"/>
      <c r="Y21" s="397"/>
      <c r="Z21" s="417"/>
      <c r="AA21" s="418">
        <f>IFERROR(AF21*'Energy &amp; GHG'!$X$21,"-")</f>
        <v>0</v>
      </c>
      <c r="AB21" s="415">
        <f>IFERROR(AF21*'Energy &amp; GHG'!$Y$21,"-")</f>
        <v>0</v>
      </c>
      <c r="AC21" s="416">
        <f>IFERROR(AF21*'Energy &amp; GHG'!$Z$21,"-")</f>
        <v>0</v>
      </c>
      <c r="AD21" s="397"/>
      <c r="AE21" s="397"/>
      <c r="AF21" s="417"/>
      <c r="AG21" s="418">
        <f>IFERROR(AL21*'Energy &amp; GHG'!$X$22,"-")</f>
        <v>0</v>
      </c>
      <c r="AH21" s="415">
        <f>IFERROR(AL21*'Energy &amp; GHG'!$Y$22,"-")</f>
        <v>0</v>
      </c>
      <c r="AI21" s="416">
        <f>IFERROR(AL21*'Energy &amp; GHG'!$Z$22,"-")</f>
        <v>0</v>
      </c>
      <c r="AJ21" s="397"/>
      <c r="AK21" s="397"/>
      <c r="AL21" s="417"/>
      <c r="AM21" s="418">
        <f>IFERROR(AR21*'Energy &amp; GHG'!$X$23,"-")</f>
        <v>0</v>
      </c>
      <c r="AN21" s="415">
        <f>IFERROR(AR21*'Energy &amp; GHG'!$Y$23,"-")</f>
        <v>0</v>
      </c>
      <c r="AO21" s="416">
        <f>IFERROR(AR21*'Energy &amp; GHG'!$Z$23,"-")</f>
        <v>0</v>
      </c>
      <c r="AP21" s="397"/>
      <c r="AQ21" s="397"/>
      <c r="AR21" s="417"/>
      <c r="AS21" s="418">
        <f>IFERROR(AX21*'Energy &amp; GHG'!$X$24,"-")</f>
        <v>0</v>
      </c>
      <c r="AT21" s="415">
        <f>IFERROR(AX21*'Energy &amp; GHG'!$Y$24,"-")</f>
        <v>0</v>
      </c>
      <c r="AU21" s="416">
        <f>IFERROR(AX21*'Energy &amp; GHG'!$Z$24,"-")</f>
        <v>0</v>
      </c>
      <c r="AV21" s="397"/>
      <c r="AW21" s="397"/>
      <c r="AX21" s="417"/>
      <c r="AY21" s="418" t="str">
        <f>IFERROR(BD21*'Energy &amp; GHG'!$X$25,"-")</f>
        <v>-</v>
      </c>
      <c r="AZ21" s="415" t="str">
        <f>IFERROR(BD21*'Energy &amp; GHG'!$Y$25,"-")</f>
        <v>-</v>
      </c>
      <c r="BA21" s="416" t="str">
        <f>IFERROR(BD21*'Energy &amp; GHG'!$Z$25,"-")</f>
        <v>-</v>
      </c>
      <c r="BB21" s="397"/>
      <c r="BC21" s="397"/>
      <c r="BD21" s="417"/>
      <c r="BE21" s="418" t="str">
        <f>IFERROR(BJ21*'Energy &amp; GHG'!$X$26,"-")</f>
        <v>-</v>
      </c>
      <c r="BF21" s="415" t="str">
        <f>IFERROR(BJ21*'Energy &amp; GHG'!$Y$26,"-")</f>
        <v>-</v>
      </c>
      <c r="BG21" s="416" t="str">
        <f>IFERROR(BJ21*'Energy &amp; GHG'!$Z$26,"-")</f>
        <v>-</v>
      </c>
      <c r="BH21" s="397"/>
      <c r="BI21" s="397"/>
      <c r="BJ21" s="417"/>
      <c r="BK21" s="418" t="str">
        <f>IFERROR(BP21*'Energy &amp; GHG'!$X$27,"-")</f>
        <v>-</v>
      </c>
      <c r="BL21" s="415" t="str">
        <f>IFERROR(BP21*'Energy &amp; GHG'!$Y$27,"-")</f>
        <v>-</v>
      </c>
      <c r="BM21" s="416" t="str">
        <f>IFERROR(BP21*'Energy &amp; GHG'!$Z$27,"-")</f>
        <v>-</v>
      </c>
      <c r="BN21" s="397"/>
      <c r="BO21" s="397"/>
      <c r="BP21" s="417"/>
      <c r="BQ21" s="418" t="str">
        <f>IFERROR(BV21*'Energy &amp; GHG'!$X$28,"-")</f>
        <v>-</v>
      </c>
      <c r="BR21" s="415" t="str">
        <f>IFERROR(BV21*'Energy &amp; GHG'!$Y$28,"-")</f>
        <v>-</v>
      </c>
      <c r="BS21" s="416" t="str">
        <f>IFERROR(BV21*'Energy &amp; GHG'!$Z$28,"-")</f>
        <v>-</v>
      </c>
      <c r="BT21" s="397"/>
      <c r="BU21" s="397"/>
      <c r="BV21" s="417"/>
      <c r="BW21" s="418" t="str">
        <f t="shared" ref="BW21:CA21" si="11">IF(SUM(C21,I21,O21,U21,AA21,AG21,AM21,AS21,AY21,BE21,BK21,BQ21)=0,"-",SUM(C21,I21,O21,U21,AA21,AG21,AM21,AS21,AY21,BE21,BK21,BQ21))</f>
        <v>-</v>
      </c>
      <c r="BX21" s="415" t="str">
        <f t="shared" si="11"/>
        <v>-</v>
      </c>
      <c r="BY21" s="416" t="str">
        <f t="shared" si="11"/>
        <v>-</v>
      </c>
      <c r="BZ21" s="420" t="str">
        <f t="shared" si="11"/>
        <v>-</v>
      </c>
      <c r="CA21" s="421" t="str">
        <f t="shared" si="11"/>
        <v>-</v>
      </c>
      <c r="CB21" s="422" t="str">
        <f t="shared" si="1"/>
        <v>-</v>
      </c>
      <c r="CC21" s="423" t="str">
        <f t="shared" si="2"/>
        <v>-</v>
      </c>
      <c r="CD21" s="424" t="str">
        <f t="shared" si="3"/>
        <v>-</v>
      </c>
      <c r="CE21" s="425" t="str">
        <f t="shared" si="4"/>
        <v>-</v>
      </c>
      <c r="CF21" s="426" t="str">
        <f t="shared" si="5"/>
        <v>-</v>
      </c>
      <c r="CG21" s="412"/>
      <c r="CH21" s="412"/>
      <c r="CI21" s="412"/>
      <c r="CJ21" s="412"/>
      <c r="CK21" s="412"/>
    </row>
    <row r="22" spans="1:89" ht="15">
      <c r="A22" s="1070">
        <v>8</v>
      </c>
      <c r="B22" s="1069"/>
      <c r="C22" s="418">
        <f>IFERROR(H22*'Energy &amp; GHG'!$X$17,"-")</f>
        <v>0</v>
      </c>
      <c r="D22" s="415">
        <f>IFERROR(H22*'Energy &amp; GHG'!$Y$17,"-")</f>
        <v>0</v>
      </c>
      <c r="E22" s="416">
        <f>IFERROR(H22*'Energy &amp; GHG'!$Z$17,"-")</f>
        <v>0</v>
      </c>
      <c r="F22" s="397"/>
      <c r="G22" s="397"/>
      <c r="H22" s="417"/>
      <c r="I22" s="418">
        <f>IFERROR(N22*'Energy &amp; GHG'!$X$18,"-")</f>
        <v>0</v>
      </c>
      <c r="J22" s="415">
        <f>IFERROR(N22*'Energy &amp; GHG'!$Y$18,"-")</f>
        <v>0</v>
      </c>
      <c r="K22" s="416">
        <f>IFERROR(N22*'Energy &amp; GHG'!$Z$18,"-")</f>
        <v>0</v>
      </c>
      <c r="L22" s="397"/>
      <c r="M22" s="397"/>
      <c r="N22" s="417"/>
      <c r="O22" s="418">
        <f>IFERROR(T22*'Energy &amp; GHG'!$X$19,"-")</f>
        <v>0</v>
      </c>
      <c r="P22" s="415">
        <f>IFERROR(T22*'Energy &amp; GHG'!$Y$19,"-")</f>
        <v>0</v>
      </c>
      <c r="Q22" s="416">
        <f>IFERROR(T22*'Energy &amp; GHG'!$Z$19,"-")</f>
        <v>0</v>
      </c>
      <c r="R22" s="397"/>
      <c r="S22" s="397"/>
      <c r="T22" s="417"/>
      <c r="U22" s="418">
        <f>IFERROR(Z22*'Energy &amp; GHG'!$X$20,"-")</f>
        <v>0</v>
      </c>
      <c r="V22" s="415">
        <f>IFERROR(Z22*'Energy &amp; GHG'!$Y$20,"-")</f>
        <v>0</v>
      </c>
      <c r="W22" s="416">
        <f>IFERROR(Z22*'Energy &amp; GHG'!$Z$20,"-")</f>
        <v>0</v>
      </c>
      <c r="X22" s="397"/>
      <c r="Y22" s="397"/>
      <c r="Z22" s="417"/>
      <c r="AA22" s="418">
        <f>IFERROR(AF22*'Energy &amp; GHG'!$X$21,"-")</f>
        <v>0</v>
      </c>
      <c r="AB22" s="415">
        <f>IFERROR(AF22*'Energy &amp; GHG'!$Y$21,"-")</f>
        <v>0</v>
      </c>
      <c r="AC22" s="416">
        <f>IFERROR(AF22*'Energy &amp; GHG'!$Z$21,"-")</f>
        <v>0</v>
      </c>
      <c r="AD22" s="397"/>
      <c r="AE22" s="397"/>
      <c r="AF22" s="417"/>
      <c r="AG22" s="418">
        <f>IFERROR(AL22*'Energy &amp; GHG'!$X$22,"-")</f>
        <v>0</v>
      </c>
      <c r="AH22" s="415">
        <f>IFERROR(AL22*'Energy &amp; GHG'!$Y$22,"-")</f>
        <v>0</v>
      </c>
      <c r="AI22" s="416">
        <f>IFERROR(AL22*'Energy &amp; GHG'!$Z$22,"-")</f>
        <v>0</v>
      </c>
      <c r="AJ22" s="397"/>
      <c r="AK22" s="397"/>
      <c r="AL22" s="417"/>
      <c r="AM22" s="418">
        <f>IFERROR(AR22*'Energy &amp; GHG'!$X$23,"-")</f>
        <v>0</v>
      </c>
      <c r="AN22" s="415">
        <f>IFERROR(AR22*'Energy &amp; GHG'!$Y$23,"-")</f>
        <v>0</v>
      </c>
      <c r="AO22" s="416">
        <f>IFERROR(AR22*'Energy &amp; GHG'!$Z$23,"-")</f>
        <v>0</v>
      </c>
      <c r="AP22" s="397"/>
      <c r="AQ22" s="397"/>
      <c r="AR22" s="417"/>
      <c r="AS22" s="418">
        <f>IFERROR(AX22*'Energy &amp; GHG'!$X$24,"-")</f>
        <v>0</v>
      </c>
      <c r="AT22" s="415">
        <f>IFERROR(AX22*'Energy &amp; GHG'!$Y$24,"-")</f>
        <v>0</v>
      </c>
      <c r="AU22" s="416">
        <f>IFERROR(AX22*'Energy &amp; GHG'!$Z$24,"-")</f>
        <v>0</v>
      </c>
      <c r="AV22" s="397"/>
      <c r="AW22" s="397"/>
      <c r="AX22" s="417"/>
      <c r="AY22" s="418" t="str">
        <f>IFERROR(BD22*'Energy &amp; GHG'!$X$25,"-")</f>
        <v>-</v>
      </c>
      <c r="AZ22" s="415" t="str">
        <f>IFERROR(BD22*'Energy &amp; GHG'!$Y$25,"-")</f>
        <v>-</v>
      </c>
      <c r="BA22" s="416" t="str">
        <f>IFERROR(BD22*'Energy &amp; GHG'!$Z$25,"-")</f>
        <v>-</v>
      </c>
      <c r="BB22" s="397"/>
      <c r="BC22" s="397"/>
      <c r="BD22" s="417"/>
      <c r="BE22" s="418" t="str">
        <f>IFERROR(BJ22*'Energy &amp; GHG'!$X$26,"-")</f>
        <v>-</v>
      </c>
      <c r="BF22" s="415" t="str">
        <f>IFERROR(BJ22*'Energy &amp; GHG'!$Y$26,"-")</f>
        <v>-</v>
      </c>
      <c r="BG22" s="416" t="str">
        <f>IFERROR(BJ22*'Energy &amp; GHG'!$Z$26,"-")</f>
        <v>-</v>
      </c>
      <c r="BH22" s="397"/>
      <c r="BI22" s="397"/>
      <c r="BJ22" s="417"/>
      <c r="BK22" s="418" t="str">
        <f>IFERROR(BP22*'Energy &amp; GHG'!$X$27,"-")</f>
        <v>-</v>
      </c>
      <c r="BL22" s="415" t="str">
        <f>IFERROR(BP22*'Energy &amp; GHG'!$Y$27,"-")</f>
        <v>-</v>
      </c>
      <c r="BM22" s="416" t="str">
        <f>IFERROR(BP22*'Energy &amp; GHG'!$Z$27,"-")</f>
        <v>-</v>
      </c>
      <c r="BN22" s="397"/>
      <c r="BO22" s="397"/>
      <c r="BP22" s="417"/>
      <c r="BQ22" s="418" t="str">
        <f>IFERROR(BV22*'Energy &amp; GHG'!$X$28,"-")</f>
        <v>-</v>
      </c>
      <c r="BR22" s="415" t="str">
        <f>IFERROR(BV22*'Energy &amp; GHG'!$Y$28,"-")</f>
        <v>-</v>
      </c>
      <c r="BS22" s="416" t="str">
        <f>IFERROR(BV22*'Energy &amp; GHG'!$Z$28,"-")</f>
        <v>-</v>
      </c>
      <c r="BT22" s="397"/>
      <c r="BU22" s="397"/>
      <c r="BV22" s="417"/>
      <c r="BW22" s="418" t="str">
        <f t="shared" ref="BW22:CA22" si="12">IF(SUM(C22,I22,O22,U22,AA22,AG22,AM22,AS22,AY22,BE22,BK22,BQ22)=0,"-",SUM(C22,I22,O22,U22,AA22,AG22,AM22,AS22,AY22,BE22,BK22,BQ22))</f>
        <v>-</v>
      </c>
      <c r="BX22" s="415" t="str">
        <f t="shared" si="12"/>
        <v>-</v>
      </c>
      <c r="BY22" s="416" t="str">
        <f t="shared" si="12"/>
        <v>-</v>
      </c>
      <c r="BZ22" s="420" t="str">
        <f t="shared" si="12"/>
        <v>-</v>
      </c>
      <c r="CA22" s="421" t="str">
        <f t="shared" si="12"/>
        <v>-</v>
      </c>
      <c r="CB22" s="422" t="str">
        <f t="shared" si="1"/>
        <v>-</v>
      </c>
      <c r="CC22" s="423" t="str">
        <f t="shared" si="2"/>
        <v>-</v>
      </c>
      <c r="CD22" s="424" t="str">
        <f t="shared" si="3"/>
        <v>-</v>
      </c>
      <c r="CE22" s="425" t="str">
        <f t="shared" si="4"/>
        <v>-</v>
      </c>
      <c r="CF22" s="426" t="str">
        <f t="shared" si="5"/>
        <v>-</v>
      </c>
      <c r="CG22" s="412"/>
      <c r="CH22" s="412"/>
      <c r="CI22" s="412"/>
      <c r="CJ22" s="412"/>
      <c r="CK22" s="412"/>
    </row>
    <row r="23" spans="1:89" ht="15">
      <c r="A23" s="1070">
        <v>9</v>
      </c>
      <c r="B23" s="1069"/>
      <c r="C23" s="418">
        <f>IFERROR(H23*'Energy &amp; GHG'!$X$17,"-")</f>
        <v>0</v>
      </c>
      <c r="D23" s="415">
        <f>IFERROR(H23*'Energy &amp; GHG'!$Y$17,"-")</f>
        <v>0</v>
      </c>
      <c r="E23" s="416">
        <f>IFERROR(H23*'Energy &amp; GHG'!$Z$17,"-")</f>
        <v>0</v>
      </c>
      <c r="F23" s="397"/>
      <c r="G23" s="397"/>
      <c r="H23" s="417"/>
      <c r="I23" s="418">
        <f>IFERROR(N23*'Energy &amp; GHG'!$X$18,"-")</f>
        <v>0</v>
      </c>
      <c r="J23" s="415">
        <f>IFERROR(N23*'Energy &amp; GHG'!$Y$18,"-")</f>
        <v>0</v>
      </c>
      <c r="K23" s="416">
        <f>IFERROR(N23*'Energy &amp; GHG'!$Z$18,"-")</f>
        <v>0</v>
      </c>
      <c r="L23" s="397"/>
      <c r="M23" s="397"/>
      <c r="N23" s="417"/>
      <c r="O23" s="418">
        <f>IFERROR(T23*'Energy &amp; GHG'!$X$19,"-")</f>
        <v>0</v>
      </c>
      <c r="P23" s="415">
        <f>IFERROR(T23*'Energy &amp; GHG'!$Y$19,"-")</f>
        <v>0</v>
      </c>
      <c r="Q23" s="416">
        <f>IFERROR(T23*'Energy &amp; GHG'!$Z$19,"-")</f>
        <v>0</v>
      </c>
      <c r="R23" s="397"/>
      <c r="S23" s="397"/>
      <c r="T23" s="417"/>
      <c r="U23" s="418">
        <f>IFERROR(Z23*'Energy &amp; GHG'!$X$20,"-")</f>
        <v>0</v>
      </c>
      <c r="V23" s="415">
        <f>IFERROR(Z23*'Energy &amp; GHG'!$Y$20,"-")</f>
        <v>0</v>
      </c>
      <c r="W23" s="416">
        <f>IFERROR(Z23*'Energy &amp; GHG'!$Z$20,"-")</f>
        <v>0</v>
      </c>
      <c r="X23" s="397"/>
      <c r="Y23" s="397"/>
      <c r="Z23" s="417"/>
      <c r="AA23" s="418">
        <f>IFERROR(AF23*'Energy &amp; GHG'!$X$21,"-")</f>
        <v>0</v>
      </c>
      <c r="AB23" s="415">
        <f>IFERROR(AF23*'Energy &amp; GHG'!$Y$21,"-")</f>
        <v>0</v>
      </c>
      <c r="AC23" s="416">
        <f>IFERROR(AF23*'Energy &amp; GHG'!$Z$21,"-")</f>
        <v>0</v>
      </c>
      <c r="AD23" s="397"/>
      <c r="AE23" s="397"/>
      <c r="AF23" s="417"/>
      <c r="AG23" s="418">
        <f>IFERROR(AL23*'Energy &amp; GHG'!$X$22,"-")</f>
        <v>0</v>
      </c>
      <c r="AH23" s="415">
        <f>IFERROR(AL23*'Energy &amp; GHG'!$Y$22,"-")</f>
        <v>0</v>
      </c>
      <c r="AI23" s="416">
        <f>IFERROR(AL23*'Energy &amp; GHG'!$Z$22,"-")</f>
        <v>0</v>
      </c>
      <c r="AJ23" s="397"/>
      <c r="AK23" s="397"/>
      <c r="AL23" s="417"/>
      <c r="AM23" s="418">
        <f>IFERROR(AR23*'Energy &amp; GHG'!$X$23,"-")</f>
        <v>0</v>
      </c>
      <c r="AN23" s="415">
        <f>IFERROR(AR23*'Energy &amp; GHG'!$Y$23,"-")</f>
        <v>0</v>
      </c>
      <c r="AO23" s="416">
        <f>IFERROR(AR23*'Energy &amp; GHG'!$Z$23,"-")</f>
        <v>0</v>
      </c>
      <c r="AP23" s="397"/>
      <c r="AQ23" s="397"/>
      <c r="AR23" s="417"/>
      <c r="AS23" s="418">
        <f>IFERROR(AX23*'Energy &amp; GHG'!$X$24,"-")</f>
        <v>0</v>
      </c>
      <c r="AT23" s="415">
        <f>IFERROR(AX23*'Energy &amp; GHG'!$Y$24,"-")</f>
        <v>0</v>
      </c>
      <c r="AU23" s="416">
        <f>IFERROR(AX23*'Energy &amp; GHG'!$Z$24,"-")</f>
        <v>0</v>
      </c>
      <c r="AV23" s="397"/>
      <c r="AW23" s="397"/>
      <c r="AX23" s="417"/>
      <c r="AY23" s="418" t="str">
        <f>IFERROR(BD23*'Energy &amp; GHG'!$X$25,"-")</f>
        <v>-</v>
      </c>
      <c r="AZ23" s="415" t="str">
        <f>IFERROR(BD23*'Energy &amp; GHG'!$Y$25,"-")</f>
        <v>-</v>
      </c>
      <c r="BA23" s="416" t="str">
        <f>IFERROR(BD23*'Energy &amp; GHG'!$Z$25,"-")</f>
        <v>-</v>
      </c>
      <c r="BB23" s="397"/>
      <c r="BC23" s="397"/>
      <c r="BD23" s="417"/>
      <c r="BE23" s="418" t="str">
        <f>IFERROR(BJ23*'Energy &amp; GHG'!$X$26,"-")</f>
        <v>-</v>
      </c>
      <c r="BF23" s="415" t="str">
        <f>IFERROR(BJ23*'Energy &amp; GHG'!$Y$26,"-")</f>
        <v>-</v>
      </c>
      <c r="BG23" s="416" t="str">
        <f>IFERROR(BJ23*'Energy &amp; GHG'!$Z$26,"-")</f>
        <v>-</v>
      </c>
      <c r="BH23" s="397"/>
      <c r="BI23" s="397"/>
      <c r="BJ23" s="417"/>
      <c r="BK23" s="418" t="str">
        <f>IFERROR(BP23*'Energy &amp; GHG'!$X$27,"-")</f>
        <v>-</v>
      </c>
      <c r="BL23" s="415" t="str">
        <f>IFERROR(BP23*'Energy &amp; GHG'!$Y$27,"-")</f>
        <v>-</v>
      </c>
      <c r="BM23" s="416" t="str">
        <f>IFERROR(BP23*'Energy &amp; GHG'!$Z$27,"-")</f>
        <v>-</v>
      </c>
      <c r="BN23" s="397"/>
      <c r="BO23" s="397"/>
      <c r="BP23" s="417"/>
      <c r="BQ23" s="418" t="str">
        <f>IFERROR(BV23*'Energy &amp; GHG'!$X$28,"-")</f>
        <v>-</v>
      </c>
      <c r="BR23" s="415" t="str">
        <f>IFERROR(BV23*'Energy &amp; GHG'!$Y$28,"-")</f>
        <v>-</v>
      </c>
      <c r="BS23" s="416" t="str">
        <f>IFERROR(BV23*'Energy &amp; GHG'!$Z$28,"-")</f>
        <v>-</v>
      </c>
      <c r="BT23" s="397"/>
      <c r="BU23" s="397"/>
      <c r="BV23" s="417"/>
      <c r="BW23" s="418" t="str">
        <f t="shared" ref="BW23:CA23" si="13">IF(SUM(C23,I23,O23,U23,AA23,AG23,AM23,AS23,AY23,BE23,BK23,BQ23)=0,"-",SUM(C23,I23,O23,U23,AA23,AG23,AM23,AS23,AY23,BE23,BK23,BQ23))</f>
        <v>-</v>
      </c>
      <c r="BX23" s="415" t="str">
        <f t="shared" si="13"/>
        <v>-</v>
      </c>
      <c r="BY23" s="416" t="str">
        <f t="shared" si="13"/>
        <v>-</v>
      </c>
      <c r="BZ23" s="420" t="str">
        <f t="shared" si="13"/>
        <v>-</v>
      </c>
      <c r="CA23" s="421" t="str">
        <f t="shared" si="13"/>
        <v>-</v>
      </c>
      <c r="CB23" s="422" t="str">
        <f t="shared" si="1"/>
        <v>-</v>
      </c>
      <c r="CC23" s="423" t="str">
        <f t="shared" si="2"/>
        <v>-</v>
      </c>
      <c r="CD23" s="424" t="str">
        <f t="shared" si="3"/>
        <v>-</v>
      </c>
      <c r="CE23" s="425" t="str">
        <f t="shared" si="4"/>
        <v>-</v>
      </c>
      <c r="CF23" s="426" t="str">
        <f t="shared" si="5"/>
        <v>-</v>
      </c>
      <c r="CG23" s="412"/>
      <c r="CH23" s="412"/>
      <c r="CI23" s="412"/>
      <c r="CJ23" s="412"/>
      <c r="CK23" s="412"/>
    </row>
    <row r="24" spans="1:89" ht="15">
      <c r="A24" s="1070">
        <v>10</v>
      </c>
      <c r="B24" s="1069"/>
      <c r="C24" s="418">
        <f>IFERROR(H24*'Energy &amp; GHG'!$X$17,"-")</f>
        <v>0</v>
      </c>
      <c r="D24" s="415">
        <f>IFERROR(H24*'Energy &amp; GHG'!$Y$17,"-")</f>
        <v>0</v>
      </c>
      <c r="E24" s="416">
        <f>IFERROR(H24*'Energy &amp; GHG'!$Z$17,"-")</f>
        <v>0</v>
      </c>
      <c r="F24" s="397"/>
      <c r="G24" s="397"/>
      <c r="H24" s="417"/>
      <c r="I24" s="418">
        <f>IFERROR(N24*'Energy &amp; GHG'!$X$18,"-")</f>
        <v>0</v>
      </c>
      <c r="J24" s="415">
        <f>IFERROR(N24*'Energy &amp; GHG'!$Y$18,"-")</f>
        <v>0</v>
      </c>
      <c r="K24" s="416">
        <f>IFERROR(N24*'Energy &amp; GHG'!$Z$18,"-")</f>
        <v>0</v>
      </c>
      <c r="L24" s="397"/>
      <c r="M24" s="397"/>
      <c r="N24" s="417"/>
      <c r="O24" s="418">
        <f>IFERROR(T24*'Energy &amp; GHG'!$X$19,"-")</f>
        <v>0</v>
      </c>
      <c r="P24" s="415">
        <f>IFERROR(T24*'Energy &amp; GHG'!$Y$19,"-")</f>
        <v>0</v>
      </c>
      <c r="Q24" s="416">
        <f>IFERROR(T24*'Energy &amp; GHG'!$Z$19,"-")</f>
        <v>0</v>
      </c>
      <c r="R24" s="397"/>
      <c r="S24" s="397"/>
      <c r="T24" s="417"/>
      <c r="U24" s="418">
        <f>IFERROR(Z24*'Energy &amp; GHG'!$X$20,"-")</f>
        <v>0</v>
      </c>
      <c r="V24" s="415">
        <f>IFERROR(Z24*'Energy &amp; GHG'!$Y$20,"-")</f>
        <v>0</v>
      </c>
      <c r="W24" s="416">
        <f>IFERROR(Z24*'Energy &amp; GHG'!$Z$20,"-")</f>
        <v>0</v>
      </c>
      <c r="X24" s="397"/>
      <c r="Y24" s="397"/>
      <c r="Z24" s="417"/>
      <c r="AA24" s="418">
        <f>IFERROR(AF24*'Energy &amp; GHG'!$X$21,"-")</f>
        <v>0</v>
      </c>
      <c r="AB24" s="415">
        <f>IFERROR(AF24*'Energy &amp; GHG'!$Y$21,"-")</f>
        <v>0</v>
      </c>
      <c r="AC24" s="416">
        <f>IFERROR(AF24*'Energy &amp; GHG'!$Z$21,"-")</f>
        <v>0</v>
      </c>
      <c r="AD24" s="397"/>
      <c r="AE24" s="397"/>
      <c r="AF24" s="417"/>
      <c r="AG24" s="418">
        <f>IFERROR(AL24*'Energy &amp; GHG'!$X$22,"-")</f>
        <v>0</v>
      </c>
      <c r="AH24" s="415">
        <f>IFERROR(AL24*'Energy &amp; GHG'!$Y$22,"-")</f>
        <v>0</v>
      </c>
      <c r="AI24" s="416">
        <f>IFERROR(AL24*'Energy &amp; GHG'!$Z$22,"-")</f>
        <v>0</v>
      </c>
      <c r="AJ24" s="397"/>
      <c r="AK24" s="397"/>
      <c r="AL24" s="417"/>
      <c r="AM24" s="418">
        <f>IFERROR(AR24*'Energy &amp; GHG'!$X$23,"-")</f>
        <v>0</v>
      </c>
      <c r="AN24" s="415">
        <f>IFERROR(AR24*'Energy &amp; GHG'!$Y$23,"-")</f>
        <v>0</v>
      </c>
      <c r="AO24" s="416">
        <f>IFERROR(AR24*'Energy &amp; GHG'!$Z$23,"-")</f>
        <v>0</v>
      </c>
      <c r="AP24" s="397"/>
      <c r="AQ24" s="397"/>
      <c r="AR24" s="417"/>
      <c r="AS24" s="418">
        <f>IFERROR(AX24*'Energy &amp; GHG'!$X$24,"-")</f>
        <v>0</v>
      </c>
      <c r="AT24" s="415">
        <f>IFERROR(AX24*'Energy &amp; GHG'!$Y$24,"-")</f>
        <v>0</v>
      </c>
      <c r="AU24" s="416">
        <f>IFERROR(AX24*'Energy &amp; GHG'!$Z$24,"-")</f>
        <v>0</v>
      </c>
      <c r="AV24" s="397"/>
      <c r="AW24" s="397"/>
      <c r="AX24" s="417"/>
      <c r="AY24" s="418" t="str">
        <f>IFERROR(BD24*'Energy &amp; GHG'!$X$25,"-")</f>
        <v>-</v>
      </c>
      <c r="AZ24" s="415" t="str">
        <f>IFERROR(BD24*'Energy &amp; GHG'!$Y$25,"-")</f>
        <v>-</v>
      </c>
      <c r="BA24" s="416" t="str">
        <f>IFERROR(BD24*'Energy &amp; GHG'!$Z$25,"-")</f>
        <v>-</v>
      </c>
      <c r="BB24" s="397"/>
      <c r="BC24" s="397"/>
      <c r="BD24" s="417"/>
      <c r="BE24" s="418" t="str">
        <f>IFERROR(BJ24*'Energy &amp; GHG'!$X$26,"-")</f>
        <v>-</v>
      </c>
      <c r="BF24" s="415" t="str">
        <f>IFERROR(BJ24*'Energy &amp; GHG'!$Y$26,"-")</f>
        <v>-</v>
      </c>
      <c r="BG24" s="416" t="str">
        <f>IFERROR(BJ24*'Energy &amp; GHG'!$Z$26,"-")</f>
        <v>-</v>
      </c>
      <c r="BH24" s="397"/>
      <c r="BI24" s="397"/>
      <c r="BJ24" s="417"/>
      <c r="BK24" s="418" t="str">
        <f>IFERROR(BP24*'Energy &amp; GHG'!$X$27,"-")</f>
        <v>-</v>
      </c>
      <c r="BL24" s="415" t="str">
        <f>IFERROR(BP24*'Energy &amp; GHG'!$Y$27,"-")</f>
        <v>-</v>
      </c>
      <c r="BM24" s="416" t="str">
        <f>IFERROR(BP24*'Energy &amp; GHG'!$Z$27,"-")</f>
        <v>-</v>
      </c>
      <c r="BN24" s="397"/>
      <c r="BO24" s="397"/>
      <c r="BP24" s="417"/>
      <c r="BQ24" s="418" t="str">
        <f>IFERROR(BV24*'Energy &amp; GHG'!$X$28,"-")</f>
        <v>-</v>
      </c>
      <c r="BR24" s="415" t="str">
        <f>IFERROR(BV24*'Energy &amp; GHG'!$Y$28,"-")</f>
        <v>-</v>
      </c>
      <c r="BS24" s="416" t="str">
        <f>IFERROR(BV24*'Energy &amp; GHG'!$Z$28,"-")</f>
        <v>-</v>
      </c>
      <c r="BT24" s="397"/>
      <c r="BU24" s="397"/>
      <c r="BV24" s="417"/>
      <c r="BW24" s="418" t="str">
        <f t="shared" ref="BW24:CA24" si="14">IF(SUM(C24,I24,O24,U24,AA24,AG24,AM24,AS24,AY24,BE24,BK24,BQ24)=0,"-",SUM(C24,I24,O24,U24,AA24,AG24,AM24,AS24,AY24,BE24,BK24,BQ24))</f>
        <v>-</v>
      </c>
      <c r="BX24" s="415" t="str">
        <f t="shared" si="14"/>
        <v>-</v>
      </c>
      <c r="BY24" s="416" t="str">
        <f t="shared" si="14"/>
        <v>-</v>
      </c>
      <c r="BZ24" s="420" t="str">
        <f t="shared" si="14"/>
        <v>-</v>
      </c>
      <c r="CA24" s="421" t="str">
        <f t="shared" si="14"/>
        <v>-</v>
      </c>
      <c r="CB24" s="422" t="str">
        <f t="shared" si="1"/>
        <v>-</v>
      </c>
      <c r="CC24" s="423" t="str">
        <f t="shared" si="2"/>
        <v>-</v>
      </c>
      <c r="CD24" s="424" t="str">
        <f t="shared" si="3"/>
        <v>-</v>
      </c>
      <c r="CE24" s="425" t="str">
        <f t="shared" si="4"/>
        <v>-</v>
      </c>
      <c r="CF24" s="426" t="str">
        <f t="shared" si="5"/>
        <v>-</v>
      </c>
      <c r="CG24" s="412"/>
      <c r="CH24" s="412"/>
      <c r="CI24" s="412"/>
      <c r="CJ24" s="412"/>
      <c r="CK24" s="412"/>
    </row>
    <row r="25" spans="1:89" ht="15">
      <c r="A25" s="1070">
        <v>11</v>
      </c>
      <c r="B25" s="1069"/>
      <c r="C25" s="418">
        <f>IFERROR(H25*'Energy &amp; GHG'!$X$17,"-")</f>
        <v>0</v>
      </c>
      <c r="D25" s="415">
        <f>IFERROR(H25*'Energy &amp; GHG'!$Y$17,"-")</f>
        <v>0</v>
      </c>
      <c r="E25" s="416">
        <f>IFERROR(H25*'Energy &amp; GHG'!$Z$17,"-")</f>
        <v>0</v>
      </c>
      <c r="F25" s="397"/>
      <c r="G25" s="397"/>
      <c r="H25" s="417"/>
      <c r="I25" s="418">
        <f>IFERROR(N25*'Energy &amp; GHG'!$X$18,"-")</f>
        <v>0</v>
      </c>
      <c r="J25" s="415">
        <f>IFERROR(N25*'Energy &amp; GHG'!$Y$18,"-")</f>
        <v>0</v>
      </c>
      <c r="K25" s="416">
        <f>IFERROR(N25*'Energy &amp; GHG'!$Z$18,"-")</f>
        <v>0</v>
      </c>
      <c r="L25" s="397"/>
      <c r="M25" s="397"/>
      <c r="N25" s="417"/>
      <c r="O25" s="418">
        <f>IFERROR(T25*'Energy &amp; GHG'!$X$19,"-")</f>
        <v>0</v>
      </c>
      <c r="P25" s="415">
        <f>IFERROR(T25*'Energy &amp; GHG'!$Y$19,"-")</f>
        <v>0</v>
      </c>
      <c r="Q25" s="416">
        <f>IFERROR(T25*'Energy &amp; GHG'!$Z$19,"-")</f>
        <v>0</v>
      </c>
      <c r="R25" s="397"/>
      <c r="S25" s="397"/>
      <c r="T25" s="417"/>
      <c r="U25" s="418">
        <f>IFERROR(Z25*'Energy &amp; GHG'!$X$20,"-")</f>
        <v>0</v>
      </c>
      <c r="V25" s="415">
        <f>IFERROR(Z25*'Energy &amp; GHG'!$Y$20,"-")</f>
        <v>0</v>
      </c>
      <c r="W25" s="416">
        <f>IFERROR(Z25*'Energy &amp; GHG'!$Z$20,"-")</f>
        <v>0</v>
      </c>
      <c r="X25" s="397"/>
      <c r="Y25" s="397"/>
      <c r="Z25" s="417"/>
      <c r="AA25" s="418">
        <f>IFERROR(AF25*'Energy &amp; GHG'!$X$21,"-")</f>
        <v>0</v>
      </c>
      <c r="AB25" s="415">
        <f>IFERROR(AF25*'Energy &amp; GHG'!$Y$21,"-")</f>
        <v>0</v>
      </c>
      <c r="AC25" s="416">
        <f>IFERROR(AF25*'Energy &amp; GHG'!$Z$21,"-")</f>
        <v>0</v>
      </c>
      <c r="AD25" s="397"/>
      <c r="AE25" s="397"/>
      <c r="AF25" s="417"/>
      <c r="AG25" s="418">
        <f>IFERROR(AL25*'Energy &amp; GHG'!$X$22,"-")</f>
        <v>0</v>
      </c>
      <c r="AH25" s="415">
        <f>IFERROR(AL25*'Energy &amp; GHG'!$Y$22,"-")</f>
        <v>0</v>
      </c>
      <c r="AI25" s="416">
        <f>IFERROR(AL25*'Energy &amp; GHG'!$Z$22,"-")</f>
        <v>0</v>
      </c>
      <c r="AJ25" s="397"/>
      <c r="AK25" s="397"/>
      <c r="AL25" s="417"/>
      <c r="AM25" s="418">
        <f>IFERROR(AR25*'Energy &amp; GHG'!$X$23,"-")</f>
        <v>0</v>
      </c>
      <c r="AN25" s="415">
        <f>IFERROR(AR25*'Energy &amp; GHG'!$Y$23,"-")</f>
        <v>0</v>
      </c>
      <c r="AO25" s="416">
        <f>IFERROR(AR25*'Energy &amp; GHG'!$Z$23,"-")</f>
        <v>0</v>
      </c>
      <c r="AP25" s="397"/>
      <c r="AQ25" s="397"/>
      <c r="AR25" s="417"/>
      <c r="AS25" s="418">
        <f>IFERROR(AX25*'Energy &amp; GHG'!$X$24,"-")</f>
        <v>0</v>
      </c>
      <c r="AT25" s="415">
        <f>IFERROR(AX25*'Energy &amp; GHG'!$Y$24,"-")</f>
        <v>0</v>
      </c>
      <c r="AU25" s="416">
        <f>IFERROR(AX25*'Energy &amp; GHG'!$Z$24,"-")</f>
        <v>0</v>
      </c>
      <c r="AV25" s="397"/>
      <c r="AW25" s="397"/>
      <c r="AX25" s="417"/>
      <c r="AY25" s="418" t="str">
        <f>IFERROR(BD25*'Energy &amp; GHG'!$X$25,"-")</f>
        <v>-</v>
      </c>
      <c r="AZ25" s="415" t="str">
        <f>IFERROR(BD25*'Energy &amp; GHG'!$Y$25,"-")</f>
        <v>-</v>
      </c>
      <c r="BA25" s="416" t="str">
        <f>IFERROR(BD25*'Energy &amp; GHG'!$Z$25,"-")</f>
        <v>-</v>
      </c>
      <c r="BB25" s="397"/>
      <c r="BC25" s="397"/>
      <c r="BD25" s="417"/>
      <c r="BE25" s="418" t="str">
        <f>IFERROR(BJ25*'Energy &amp; GHG'!$X$26,"-")</f>
        <v>-</v>
      </c>
      <c r="BF25" s="415" t="str">
        <f>IFERROR(BJ25*'Energy &amp; GHG'!$Y$26,"-")</f>
        <v>-</v>
      </c>
      <c r="BG25" s="416" t="str">
        <f>IFERROR(BJ25*'Energy &amp; GHG'!$Z$26,"-")</f>
        <v>-</v>
      </c>
      <c r="BH25" s="397"/>
      <c r="BI25" s="397"/>
      <c r="BJ25" s="417"/>
      <c r="BK25" s="418" t="str">
        <f>IFERROR(BP25*'Energy &amp; GHG'!$X$27,"-")</f>
        <v>-</v>
      </c>
      <c r="BL25" s="415" t="str">
        <f>IFERROR(BP25*'Energy &amp; GHG'!$Y$27,"-")</f>
        <v>-</v>
      </c>
      <c r="BM25" s="416" t="str">
        <f>IFERROR(BP25*'Energy &amp; GHG'!$Z$27,"-")</f>
        <v>-</v>
      </c>
      <c r="BN25" s="397"/>
      <c r="BO25" s="397"/>
      <c r="BP25" s="417"/>
      <c r="BQ25" s="418" t="str">
        <f>IFERROR(BV25*'Energy &amp; GHG'!$X$28,"-")</f>
        <v>-</v>
      </c>
      <c r="BR25" s="415" t="str">
        <f>IFERROR(BV25*'Energy &amp; GHG'!$Y$28,"-")</f>
        <v>-</v>
      </c>
      <c r="BS25" s="416" t="str">
        <f>IFERROR(BV25*'Energy &amp; GHG'!$Z$28,"-")</f>
        <v>-</v>
      </c>
      <c r="BT25" s="397"/>
      <c r="BU25" s="397"/>
      <c r="BV25" s="417"/>
      <c r="BW25" s="418" t="str">
        <f t="shared" ref="BW25:CA25" si="15">IF(SUM(C25,I25,O25,U25,AA25,AG25,AM25,AS25,AY25,BE25,BK25,BQ25)=0,"-",SUM(C25,I25,O25,U25,AA25,AG25,AM25,AS25,AY25,BE25,BK25,BQ25))</f>
        <v>-</v>
      </c>
      <c r="BX25" s="415" t="str">
        <f t="shared" si="15"/>
        <v>-</v>
      </c>
      <c r="BY25" s="416" t="str">
        <f t="shared" si="15"/>
        <v>-</v>
      </c>
      <c r="BZ25" s="420" t="str">
        <f t="shared" si="15"/>
        <v>-</v>
      </c>
      <c r="CA25" s="421" t="str">
        <f t="shared" si="15"/>
        <v>-</v>
      </c>
      <c r="CB25" s="422" t="str">
        <f t="shared" si="1"/>
        <v>-</v>
      </c>
      <c r="CC25" s="423" t="str">
        <f t="shared" si="2"/>
        <v>-</v>
      </c>
      <c r="CD25" s="424" t="str">
        <f t="shared" si="3"/>
        <v>-</v>
      </c>
      <c r="CE25" s="425" t="str">
        <f t="shared" si="4"/>
        <v>-</v>
      </c>
      <c r="CF25" s="426" t="str">
        <f t="shared" si="5"/>
        <v>-</v>
      </c>
      <c r="CG25" s="412"/>
      <c r="CH25" s="412"/>
      <c r="CI25" s="412"/>
      <c r="CJ25" s="412"/>
      <c r="CK25" s="412"/>
    </row>
    <row r="26" spans="1:89" ht="15">
      <c r="A26" s="1070">
        <v>12</v>
      </c>
      <c r="B26" s="1071"/>
      <c r="C26" s="418">
        <f>IFERROR(H26*'Energy &amp; GHG'!$X$17,"-")</f>
        <v>0</v>
      </c>
      <c r="D26" s="415">
        <f>IFERROR(H26*'Energy &amp; GHG'!$Y$17,"-")</f>
        <v>0</v>
      </c>
      <c r="E26" s="416">
        <f>IFERROR(H26*'Energy &amp; GHG'!$Z$17,"-")</f>
        <v>0</v>
      </c>
      <c r="F26" s="397"/>
      <c r="G26" s="397"/>
      <c r="H26" s="417"/>
      <c r="I26" s="418">
        <f>IFERROR(N26*'Energy &amp; GHG'!$X$18,"-")</f>
        <v>0</v>
      </c>
      <c r="J26" s="415">
        <f>IFERROR(N26*'Energy &amp; GHG'!$Y$18,"-")</f>
        <v>0</v>
      </c>
      <c r="K26" s="416">
        <f>IFERROR(N26*'Energy &amp; GHG'!$Z$18,"-")</f>
        <v>0</v>
      </c>
      <c r="L26" s="397"/>
      <c r="M26" s="397"/>
      <c r="N26" s="417"/>
      <c r="O26" s="418">
        <f>IFERROR(T26*'Energy &amp; GHG'!$X$19,"-")</f>
        <v>0</v>
      </c>
      <c r="P26" s="415">
        <f>IFERROR(T26*'Energy &amp; GHG'!$Y$19,"-")</f>
        <v>0</v>
      </c>
      <c r="Q26" s="416">
        <f>IFERROR(T26*'Energy &amp; GHG'!$Z$19,"-")</f>
        <v>0</v>
      </c>
      <c r="R26" s="397"/>
      <c r="S26" s="397"/>
      <c r="T26" s="417"/>
      <c r="U26" s="418">
        <f>IFERROR(Z26*'Energy &amp; GHG'!$X$20,"-")</f>
        <v>0</v>
      </c>
      <c r="V26" s="415">
        <f>IFERROR(Z26*'Energy &amp; GHG'!$Y$20,"-")</f>
        <v>0</v>
      </c>
      <c r="W26" s="416">
        <f>IFERROR(Z26*'Energy &amp; GHG'!$Z$20,"-")</f>
        <v>0</v>
      </c>
      <c r="X26" s="397"/>
      <c r="Y26" s="397"/>
      <c r="Z26" s="417"/>
      <c r="AA26" s="418">
        <f>IFERROR(AF26*'Energy &amp; GHG'!$X$21,"-")</f>
        <v>0</v>
      </c>
      <c r="AB26" s="415">
        <f>IFERROR(AF26*'Energy &amp; GHG'!$Y$21,"-")</f>
        <v>0</v>
      </c>
      <c r="AC26" s="416">
        <f>IFERROR(AF26*'Energy &amp; GHG'!$Z$21,"-")</f>
        <v>0</v>
      </c>
      <c r="AD26" s="397"/>
      <c r="AE26" s="397"/>
      <c r="AF26" s="417"/>
      <c r="AG26" s="418">
        <f>IFERROR(AL26*'Energy &amp; GHG'!$X$22,"-")</f>
        <v>0</v>
      </c>
      <c r="AH26" s="415">
        <f>IFERROR(AL26*'Energy &amp; GHG'!$Y$22,"-")</f>
        <v>0</v>
      </c>
      <c r="AI26" s="416">
        <f>IFERROR(AL26*'Energy &amp; GHG'!$Z$22,"-")</f>
        <v>0</v>
      </c>
      <c r="AJ26" s="397"/>
      <c r="AK26" s="397"/>
      <c r="AL26" s="417"/>
      <c r="AM26" s="418">
        <f>IFERROR(AR26*'Energy &amp; GHG'!$X$23,"-")</f>
        <v>0</v>
      </c>
      <c r="AN26" s="415">
        <f>IFERROR(AR26*'Energy &amp; GHG'!$Y$23,"-")</f>
        <v>0</v>
      </c>
      <c r="AO26" s="416">
        <f>IFERROR(AR26*'Energy &amp; GHG'!$Z$23,"-")</f>
        <v>0</v>
      </c>
      <c r="AP26" s="397"/>
      <c r="AQ26" s="397"/>
      <c r="AR26" s="417"/>
      <c r="AS26" s="418">
        <f>IFERROR(AX26*'Energy &amp; GHG'!$X$24,"-")</f>
        <v>0</v>
      </c>
      <c r="AT26" s="415">
        <f>IFERROR(AX26*'Energy &amp; GHG'!$Y$24,"-")</f>
        <v>0</v>
      </c>
      <c r="AU26" s="416">
        <f>IFERROR(AX26*'Energy &amp; GHG'!$Z$24,"-")</f>
        <v>0</v>
      </c>
      <c r="AV26" s="397"/>
      <c r="AW26" s="397"/>
      <c r="AX26" s="417"/>
      <c r="AY26" s="418" t="str">
        <f>IFERROR(BD26*'Energy &amp; GHG'!$X$25,"-")</f>
        <v>-</v>
      </c>
      <c r="AZ26" s="415" t="str">
        <f>IFERROR(BD26*'Energy &amp; GHG'!$Y$25,"-")</f>
        <v>-</v>
      </c>
      <c r="BA26" s="416" t="str">
        <f>IFERROR(BD26*'Energy &amp; GHG'!$Z$25,"-")</f>
        <v>-</v>
      </c>
      <c r="BB26" s="397"/>
      <c r="BC26" s="397"/>
      <c r="BD26" s="417"/>
      <c r="BE26" s="418" t="str">
        <f>IFERROR(BJ26*'Energy &amp; GHG'!$X$26,"-")</f>
        <v>-</v>
      </c>
      <c r="BF26" s="415" t="str">
        <f>IFERROR(BJ26*'Energy &amp; GHG'!$Y$26,"-")</f>
        <v>-</v>
      </c>
      <c r="BG26" s="416" t="str">
        <f>IFERROR(BJ26*'Energy &amp; GHG'!$Z$26,"-")</f>
        <v>-</v>
      </c>
      <c r="BH26" s="397"/>
      <c r="BI26" s="397"/>
      <c r="BJ26" s="417"/>
      <c r="BK26" s="418" t="str">
        <f>IFERROR(BP26*'Energy &amp; GHG'!$X$27,"-")</f>
        <v>-</v>
      </c>
      <c r="BL26" s="415" t="str">
        <f>IFERROR(BP26*'Energy &amp; GHG'!$Y$27,"-")</f>
        <v>-</v>
      </c>
      <c r="BM26" s="416" t="str">
        <f>IFERROR(BP26*'Energy &amp; GHG'!$Z$27,"-")</f>
        <v>-</v>
      </c>
      <c r="BN26" s="397"/>
      <c r="BO26" s="397"/>
      <c r="BP26" s="417"/>
      <c r="BQ26" s="418" t="str">
        <f>IFERROR(BV26*'Energy &amp; GHG'!$X$28,"-")</f>
        <v>-</v>
      </c>
      <c r="BR26" s="415" t="str">
        <f>IFERROR(BV26*'Energy &amp; GHG'!$Y$28,"-")</f>
        <v>-</v>
      </c>
      <c r="BS26" s="416" t="str">
        <f>IFERROR(BV26*'Energy &amp; GHG'!$Z$28,"-")</f>
        <v>-</v>
      </c>
      <c r="BT26" s="397"/>
      <c r="BU26" s="397"/>
      <c r="BV26" s="417"/>
      <c r="BW26" s="418" t="str">
        <f t="shared" ref="BW26:CA26" si="16">IF(SUM(C26,I26,O26,U26,AA26,AG26,AM26,AS26,AY26,BE26,BK26,BQ26)=0,"-",SUM(C26,I26,O26,U26,AA26,AG26,AM26,AS26,AY26,BE26,BK26,BQ26))</f>
        <v>-</v>
      </c>
      <c r="BX26" s="415" t="str">
        <f t="shared" si="16"/>
        <v>-</v>
      </c>
      <c r="BY26" s="416" t="str">
        <f t="shared" si="16"/>
        <v>-</v>
      </c>
      <c r="BZ26" s="420" t="str">
        <f t="shared" si="16"/>
        <v>-</v>
      </c>
      <c r="CA26" s="421" t="str">
        <f t="shared" si="16"/>
        <v>-</v>
      </c>
      <c r="CB26" s="422" t="str">
        <f t="shared" si="1"/>
        <v>-</v>
      </c>
      <c r="CC26" s="423" t="str">
        <f t="shared" si="2"/>
        <v>-</v>
      </c>
      <c r="CD26" s="424" t="str">
        <f t="shared" si="3"/>
        <v>-</v>
      </c>
      <c r="CE26" s="425" t="str">
        <f t="shared" si="4"/>
        <v>-</v>
      </c>
      <c r="CF26" s="426" t="str">
        <f t="shared" si="5"/>
        <v>-</v>
      </c>
      <c r="CG26" s="412"/>
      <c r="CH26" s="412"/>
      <c r="CI26" s="412"/>
      <c r="CJ26" s="412"/>
      <c r="CK26" s="412"/>
    </row>
    <row r="27" spans="1:89" ht="15">
      <c r="A27" s="1066">
        <v>13</v>
      </c>
      <c r="B27" s="1072"/>
      <c r="C27" s="432">
        <f>IFERROR(H27*'Energy &amp; GHG'!$X$17,"-")</f>
        <v>0</v>
      </c>
      <c r="D27" s="433">
        <f>IFERROR(H27*'Energy &amp; GHG'!$Y$17,"-")</f>
        <v>0</v>
      </c>
      <c r="E27" s="434">
        <f>IFERROR(H27*'Energy &amp; GHG'!$Z$17,"-")</f>
        <v>0</v>
      </c>
      <c r="F27" s="435"/>
      <c r="G27" s="435"/>
      <c r="H27" s="436"/>
      <c r="I27" s="432">
        <f>IFERROR(N27*'Energy &amp; GHG'!$X$18,"-")</f>
        <v>0</v>
      </c>
      <c r="J27" s="433">
        <f>IFERROR(N27*'Energy &amp; GHG'!$Y$18,"-")</f>
        <v>0</v>
      </c>
      <c r="K27" s="434">
        <f>IFERROR(N27*'Energy &amp; GHG'!$Z$18,"-")</f>
        <v>0</v>
      </c>
      <c r="L27" s="435"/>
      <c r="M27" s="435"/>
      <c r="N27" s="436"/>
      <c r="O27" s="432">
        <f>IFERROR(T27*'Energy &amp; GHG'!$X$19,"-")</f>
        <v>0</v>
      </c>
      <c r="P27" s="433">
        <f>IFERROR(T27*'Energy &amp; GHG'!$Y$19,"-")</f>
        <v>0</v>
      </c>
      <c r="Q27" s="434">
        <f>IFERROR(T27*'Energy &amp; GHG'!$Z$19,"-")</f>
        <v>0</v>
      </c>
      <c r="R27" s="435"/>
      <c r="S27" s="435"/>
      <c r="T27" s="436"/>
      <c r="U27" s="432">
        <f>IFERROR(Z27*'Energy &amp; GHG'!$X$20,"-")</f>
        <v>0</v>
      </c>
      <c r="V27" s="433">
        <f>IFERROR(Z27*'Energy &amp; GHG'!$Y$20,"-")</f>
        <v>0</v>
      </c>
      <c r="W27" s="434">
        <f>IFERROR(Z27*'Energy &amp; GHG'!$Z$20,"-")</f>
        <v>0</v>
      </c>
      <c r="X27" s="435"/>
      <c r="Y27" s="435"/>
      <c r="Z27" s="436"/>
      <c r="AA27" s="432">
        <f>IFERROR(AF27*'Energy &amp; GHG'!$X$21,"-")</f>
        <v>0</v>
      </c>
      <c r="AB27" s="433">
        <f>IFERROR(AF27*'Energy &amp; GHG'!$Y$21,"-")</f>
        <v>0</v>
      </c>
      <c r="AC27" s="434">
        <f>IFERROR(AF27*'Energy &amp; GHG'!$Z$21,"-")</f>
        <v>0</v>
      </c>
      <c r="AD27" s="435"/>
      <c r="AE27" s="435"/>
      <c r="AF27" s="436"/>
      <c r="AG27" s="432">
        <f>IFERROR(AL27*'Energy &amp; GHG'!$X$22,"-")</f>
        <v>0</v>
      </c>
      <c r="AH27" s="433">
        <f>IFERROR(AL27*'Energy &amp; GHG'!$Y$22,"-")</f>
        <v>0</v>
      </c>
      <c r="AI27" s="434">
        <f>IFERROR(AL27*'Energy &amp; GHG'!$Z$22,"-")</f>
        <v>0</v>
      </c>
      <c r="AJ27" s="435"/>
      <c r="AK27" s="435"/>
      <c r="AL27" s="436"/>
      <c r="AM27" s="432">
        <f>IFERROR(AR27*'Energy &amp; GHG'!$X$23,"-")</f>
        <v>0</v>
      </c>
      <c r="AN27" s="433">
        <f>IFERROR(AR27*'Energy &amp; GHG'!$Y$23,"-")</f>
        <v>0</v>
      </c>
      <c r="AO27" s="434">
        <f>IFERROR(AR27*'Energy &amp; GHG'!$Z$23,"-")</f>
        <v>0</v>
      </c>
      <c r="AP27" s="435"/>
      <c r="AQ27" s="435"/>
      <c r="AR27" s="436"/>
      <c r="AS27" s="432">
        <f>IFERROR(AX27*'Energy &amp; GHG'!$X$24,"-")</f>
        <v>0</v>
      </c>
      <c r="AT27" s="433">
        <f>IFERROR(AX27*'Energy &amp; GHG'!$Y$24,"-")</f>
        <v>0</v>
      </c>
      <c r="AU27" s="434">
        <f>IFERROR(AX27*'Energy &amp; GHG'!$Z$24,"-")</f>
        <v>0</v>
      </c>
      <c r="AV27" s="435"/>
      <c r="AW27" s="435"/>
      <c r="AX27" s="436"/>
      <c r="AY27" s="432" t="str">
        <f>IFERROR(BD27*'Energy &amp; GHG'!$X$25,"-")</f>
        <v>-</v>
      </c>
      <c r="AZ27" s="433" t="str">
        <f>IFERROR(BD27*'Energy &amp; GHG'!$Y$25,"-")</f>
        <v>-</v>
      </c>
      <c r="BA27" s="434" t="str">
        <f>IFERROR(BD27*'Energy &amp; GHG'!$Z$25,"-")</f>
        <v>-</v>
      </c>
      <c r="BB27" s="435"/>
      <c r="BC27" s="435"/>
      <c r="BD27" s="436"/>
      <c r="BE27" s="432" t="str">
        <f>IFERROR(BJ27*'Energy &amp; GHG'!$X$26,"-")</f>
        <v>-</v>
      </c>
      <c r="BF27" s="433" t="str">
        <f>IFERROR(BJ27*'Energy &amp; GHG'!$Y$26,"-")</f>
        <v>-</v>
      </c>
      <c r="BG27" s="434" t="str">
        <f>IFERROR(BJ27*'Energy &amp; GHG'!$Z$26,"-")</f>
        <v>-</v>
      </c>
      <c r="BH27" s="435"/>
      <c r="BI27" s="435"/>
      <c r="BJ27" s="436"/>
      <c r="BK27" s="432" t="str">
        <f>IFERROR(BP27*'Energy &amp; GHG'!$X$27,"-")</f>
        <v>-</v>
      </c>
      <c r="BL27" s="433" t="str">
        <f>IFERROR(BP27*'Energy &amp; GHG'!$Y$27,"-")</f>
        <v>-</v>
      </c>
      <c r="BM27" s="434" t="str">
        <f>IFERROR(BP27*'Energy &amp; GHG'!$Z$27,"-")</f>
        <v>-</v>
      </c>
      <c r="BN27" s="435"/>
      <c r="BO27" s="435"/>
      <c r="BP27" s="436"/>
      <c r="BQ27" s="432" t="str">
        <f>IFERROR(BV27*'Energy &amp; GHG'!$X$28,"-")</f>
        <v>-</v>
      </c>
      <c r="BR27" s="433" t="str">
        <f>IFERROR(BV27*'Energy &amp; GHG'!$Y$28,"-")</f>
        <v>-</v>
      </c>
      <c r="BS27" s="434" t="str">
        <f>IFERROR(BV27*'Energy &amp; GHG'!$Z$28,"-")</f>
        <v>-</v>
      </c>
      <c r="BT27" s="435"/>
      <c r="BU27" s="435"/>
      <c r="BV27" s="436"/>
      <c r="BW27" s="438" t="str">
        <f t="shared" ref="BW27:CA27" si="17">IF(SUM(C27,I27,O27,U27,AA27,AG27,AM27,AS27,AY27,BE27,BK27,BQ27)=0,"-",SUM(C27,I27,O27,U27,AA27,AG27,AM27,AS27,AY27,BE27,BK27,BQ27))</f>
        <v>-</v>
      </c>
      <c r="BX27" s="433" t="str">
        <f t="shared" si="17"/>
        <v>-</v>
      </c>
      <c r="BY27" s="434" t="str">
        <f t="shared" si="17"/>
        <v>-</v>
      </c>
      <c r="BZ27" s="439" t="str">
        <f t="shared" si="17"/>
        <v>-</v>
      </c>
      <c r="CA27" s="440" t="str">
        <f t="shared" si="17"/>
        <v>-</v>
      </c>
      <c r="CB27" s="441" t="str">
        <f t="shared" si="1"/>
        <v>-</v>
      </c>
      <c r="CC27" s="442" t="str">
        <f t="shared" si="2"/>
        <v>-</v>
      </c>
      <c r="CD27" s="443" t="str">
        <f t="shared" si="3"/>
        <v>-</v>
      </c>
      <c r="CE27" s="444" t="str">
        <f t="shared" si="4"/>
        <v>-</v>
      </c>
      <c r="CF27" s="445" t="str">
        <f t="shared" si="5"/>
        <v>-</v>
      </c>
      <c r="CG27" s="412"/>
      <c r="CH27" s="412"/>
      <c r="CI27" s="412"/>
      <c r="CJ27" s="412"/>
      <c r="CK27" s="412"/>
    </row>
    <row r="28" spans="1:89" ht="15">
      <c r="A28" s="1070">
        <v>14</v>
      </c>
      <c r="B28" s="1072"/>
      <c r="C28" s="432">
        <f>IFERROR(H28*'Energy &amp; GHG'!$X$17,"-")</f>
        <v>0</v>
      </c>
      <c r="D28" s="433">
        <f>IFERROR(H28*'Energy &amp; GHG'!$Y$17,"-")</f>
        <v>0</v>
      </c>
      <c r="E28" s="434">
        <f>IFERROR(H28*'Energy &amp; GHG'!$Z$17,"-")</f>
        <v>0</v>
      </c>
      <c r="F28" s="435"/>
      <c r="G28" s="435"/>
      <c r="H28" s="436"/>
      <c r="I28" s="432">
        <f>IFERROR(N28*'Energy &amp; GHG'!$X$18,"-")</f>
        <v>0</v>
      </c>
      <c r="J28" s="433">
        <f>IFERROR(N28*'Energy &amp; GHG'!$Y$18,"-")</f>
        <v>0</v>
      </c>
      <c r="K28" s="434">
        <f>IFERROR(N28*'Energy &amp; GHG'!$Z$18,"-")</f>
        <v>0</v>
      </c>
      <c r="L28" s="435"/>
      <c r="M28" s="435"/>
      <c r="N28" s="436"/>
      <c r="O28" s="432">
        <f>IFERROR(T28*'Energy &amp; GHG'!$X$19,"-")</f>
        <v>0</v>
      </c>
      <c r="P28" s="433">
        <f>IFERROR(T28*'Energy &amp; GHG'!$Y$19,"-")</f>
        <v>0</v>
      </c>
      <c r="Q28" s="434">
        <f>IFERROR(T28*'Energy &amp; GHG'!$Z$19,"-")</f>
        <v>0</v>
      </c>
      <c r="R28" s="435"/>
      <c r="S28" s="435"/>
      <c r="T28" s="436"/>
      <c r="U28" s="432">
        <f>IFERROR(Z28*'Energy &amp; GHG'!$X$20,"-")</f>
        <v>0</v>
      </c>
      <c r="V28" s="433">
        <f>IFERROR(Z28*'Energy &amp; GHG'!$Y$20,"-")</f>
        <v>0</v>
      </c>
      <c r="W28" s="434">
        <f>IFERROR(Z28*'Energy &amp; GHG'!$Z$20,"-")</f>
        <v>0</v>
      </c>
      <c r="X28" s="435"/>
      <c r="Y28" s="435"/>
      <c r="Z28" s="436"/>
      <c r="AA28" s="432">
        <f>IFERROR(AF28*'Energy &amp; GHG'!$X$21,"-")</f>
        <v>0</v>
      </c>
      <c r="AB28" s="433">
        <f>IFERROR(AF28*'Energy &amp; GHG'!$Y$21,"-")</f>
        <v>0</v>
      </c>
      <c r="AC28" s="434">
        <f>IFERROR(AF28*'Energy &amp; GHG'!$Z$21,"-")</f>
        <v>0</v>
      </c>
      <c r="AD28" s="435"/>
      <c r="AE28" s="435"/>
      <c r="AF28" s="436"/>
      <c r="AG28" s="432">
        <f>IFERROR(AL28*'Energy &amp; GHG'!$X$22,"-")</f>
        <v>0</v>
      </c>
      <c r="AH28" s="433">
        <f>IFERROR(AL28*'Energy &amp; GHG'!$Y$22,"-")</f>
        <v>0</v>
      </c>
      <c r="AI28" s="434">
        <f>IFERROR(AL28*'Energy &amp; GHG'!$Z$22,"-")</f>
        <v>0</v>
      </c>
      <c r="AJ28" s="435"/>
      <c r="AK28" s="435"/>
      <c r="AL28" s="436"/>
      <c r="AM28" s="432">
        <f>IFERROR(AR28*'Energy &amp; GHG'!$X$23,"-")</f>
        <v>0</v>
      </c>
      <c r="AN28" s="433">
        <f>IFERROR(AR28*'Energy &amp; GHG'!$Y$23,"-")</f>
        <v>0</v>
      </c>
      <c r="AO28" s="434">
        <f>IFERROR(AR28*'Energy &amp; GHG'!$Z$23,"-")</f>
        <v>0</v>
      </c>
      <c r="AP28" s="435"/>
      <c r="AQ28" s="435"/>
      <c r="AR28" s="436"/>
      <c r="AS28" s="432">
        <f>IFERROR(AX28*'Energy &amp; GHG'!$X$24,"-")</f>
        <v>0</v>
      </c>
      <c r="AT28" s="433">
        <f>IFERROR(AX28*'Energy &amp; GHG'!$Y$24,"-")</f>
        <v>0</v>
      </c>
      <c r="AU28" s="434">
        <f>IFERROR(AX28*'Energy &amp; GHG'!$Z$24,"-")</f>
        <v>0</v>
      </c>
      <c r="AV28" s="435"/>
      <c r="AW28" s="435"/>
      <c r="AX28" s="436"/>
      <c r="AY28" s="432" t="str">
        <f>IFERROR(BD28*'Energy &amp; GHG'!$X$25,"-")</f>
        <v>-</v>
      </c>
      <c r="AZ28" s="433" t="str">
        <f>IFERROR(BD28*'Energy &amp; GHG'!$Y$25,"-")</f>
        <v>-</v>
      </c>
      <c r="BA28" s="434" t="str">
        <f>IFERROR(BD28*'Energy &amp; GHG'!$Z$25,"-")</f>
        <v>-</v>
      </c>
      <c r="BB28" s="435"/>
      <c r="BC28" s="435"/>
      <c r="BD28" s="436"/>
      <c r="BE28" s="432" t="str">
        <f>IFERROR(BJ28*'Energy &amp; GHG'!$X$26,"-")</f>
        <v>-</v>
      </c>
      <c r="BF28" s="433" t="str">
        <f>IFERROR(BJ28*'Energy &amp; GHG'!$Y$26,"-")</f>
        <v>-</v>
      </c>
      <c r="BG28" s="434" t="str">
        <f>IFERROR(BJ28*'Energy &amp; GHG'!$Z$26,"-")</f>
        <v>-</v>
      </c>
      <c r="BH28" s="435"/>
      <c r="BI28" s="435"/>
      <c r="BJ28" s="436"/>
      <c r="BK28" s="432" t="str">
        <f>IFERROR(BP28*'Energy &amp; GHG'!$X$27,"-")</f>
        <v>-</v>
      </c>
      <c r="BL28" s="433" t="str">
        <f>IFERROR(BP28*'Energy &amp; GHG'!$Y$27,"-")</f>
        <v>-</v>
      </c>
      <c r="BM28" s="434" t="str">
        <f>IFERROR(BP28*'Energy &amp; GHG'!$Z$27,"-")</f>
        <v>-</v>
      </c>
      <c r="BN28" s="435"/>
      <c r="BO28" s="435"/>
      <c r="BP28" s="436"/>
      <c r="BQ28" s="432" t="str">
        <f>IFERROR(BV28*'Energy &amp; GHG'!$X$28,"-")</f>
        <v>-</v>
      </c>
      <c r="BR28" s="433" t="str">
        <f>IFERROR(BV28*'Energy &amp; GHG'!$Y$28,"-")</f>
        <v>-</v>
      </c>
      <c r="BS28" s="434" t="str">
        <f>IFERROR(BV28*'Energy &amp; GHG'!$Z$28,"-")</f>
        <v>-</v>
      </c>
      <c r="BT28" s="435"/>
      <c r="BU28" s="435"/>
      <c r="BV28" s="436"/>
      <c r="BW28" s="438" t="str">
        <f t="shared" ref="BW28:CA28" si="18">IF(SUM(C28,I28,O28,U28,AA28,AG28,AM28,AS28,AY28,BE28,BK28,BQ28)=0,"-",SUM(C28,I28,O28,U28,AA28,AG28,AM28,AS28,AY28,BE28,BK28,BQ28))</f>
        <v>-</v>
      </c>
      <c r="BX28" s="433" t="str">
        <f t="shared" si="18"/>
        <v>-</v>
      </c>
      <c r="BY28" s="434" t="str">
        <f t="shared" si="18"/>
        <v>-</v>
      </c>
      <c r="BZ28" s="439" t="str">
        <f t="shared" si="18"/>
        <v>-</v>
      </c>
      <c r="CA28" s="440" t="str">
        <f t="shared" si="18"/>
        <v>-</v>
      </c>
      <c r="CB28" s="441" t="str">
        <f t="shared" si="1"/>
        <v>-</v>
      </c>
      <c r="CC28" s="442" t="str">
        <f t="shared" si="2"/>
        <v>-</v>
      </c>
      <c r="CD28" s="443" t="str">
        <f t="shared" si="3"/>
        <v>-</v>
      </c>
      <c r="CE28" s="444" t="str">
        <f t="shared" si="4"/>
        <v>-</v>
      </c>
      <c r="CF28" s="445" t="str">
        <f t="shared" si="5"/>
        <v>-</v>
      </c>
      <c r="CG28" s="412"/>
      <c r="CH28" s="412"/>
      <c r="CI28" s="412"/>
      <c r="CJ28" s="412"/>
      <c r="CK28" s="412"/>
    </row>
    <row r="29" spans="1:89" ht="15">
      <c r="A29" s="1066">
        <v>15</v>
      </c>
      <c r="B29" s="1072"/>
      <c r="C29" s="432">
        <f>IFERROR(H29*'Energy &amp; GHG'!$X$17,"-")</f>
        <v>0</v>
      </c>
      <c r="D29" s="433">
        <f>IFERROR(H29*'Energy &amp; GHG'!$Y$17,"-")</f>
        <v>0</v>
      </c>
      <c r="E29" s="434">
        <f>IFERROR(H29*'Energy &amp; GHG'!$Z$17,"-")</f>
        <v>0</v>
      </c>
      <c r="F29" s="435"/>
      <c r="G29" s="435"/>
      <c r="H29" s="436"/>
      <c r="I29" s="432">
        <f>IFERROR(N29*'Energy &amp; GHG'!$X$18,"-")</f>
        <v>0</v>
      </c>
      <c r="J29" s="433">
        <f>IFERROR(N29*'Energy &amp; GHG'!$Y$18,"-")</f>
        <v>0</v>
      </c>
      <c r="K29" s="434">
        <f>IFERROR(N29*'Energy &amp; GHG'!$Z$18,"-")</f>
        <v>0</v>
      </c>
      <c r="L29" s="435"/>
      <c r="M29" s="435"/>
      <c r="N29" s="436"/>
      <c r="O29" s="432">
        <f>IFERROR(T29*'Energy &amp; GHG'!$X$19,"-")</f>
        <v>0</v>
      </c>
      <c r="P29" s="433">
        <f>IFERROR(T29*'Energy &amp; GHG'!$Y$19,"-")</f>
        <v>0</v>
      </c>
      <c r="Q29" s="434">
        <f>IFERROR(T29*'Energy &amp; GHG'!$Z$19,"-")</f>
        <v>0</v>
      </c>
      <c r="R29" s="435"/>
      <c r="S29" s="435"/>
      <c r="T29" s="436"/>
      <c r="U29" s="432">
        <f>IFERROR(Z29*'Energy &amp; GHG'!$X$20,"-")</f>
        <v>0</v>
      </c>
      <c r="V29" s="433">
        <f>IFERROR(Z29*'Energy &amp; GHG'!$Y$20,"-")</f>
        <v>0</v>
      </c>
      <c r="W29" s="434">
        <f>IFERROR(Z29*'Energy &amp; GHG'!$Z$20,"-")</f>
        <v>0</v>
      </c>
      <c r="X29" s="435"/>
      <c r="Y29" s="435"/>
      <c r="Z29" s="436"/>
      <c r="AA29" s="432">
        <f>IFERROR(AF29*'Energy &amp; GHG'!$X$21,"-")</f>
        <v>0</v>
      </c>
      <c r="AB29" s="433">
        <f>IFERROR(AF29*'Energy &amp; GHG'!$Y$21,"-")</f>
        <v>0</v>
      </c>
      <c r="AC29" s="434">
        <f>IFERROR(AF29*'Energy &amp; GHG'!$Z$21,"-")</f>
        <v>0</v>
      </c>
      <c r="AD29" s="435"/>
      <c r="AE29" s="435"/>
      <c r="AF29" s="436"/>
      <c r="AG29" s="432">
        <f>IFERROR(AL29*'Energy &amp; GHG'!$X$22,"-")</f>
        <v>0</v>
      </c>
      <c r="AH29" s="433">
        <f>IFERROR(AL29*'Energy &amp; GHG'!$Y$22,"-")</f>
        <v>0</v>
      </c>
      <c r="AI29" s="434">
        <f>IFERROR(AL29*'Energy &amp; GHG'!$Z$22,"-")</f>
        <v>0</v>
      </c>
      <c r="AJ29" s="435"/>
      <c r="AK29" s="435"/>
      <c r="AL29" s="436"/>
      <c r="AM29" s="432">
        <f>IFERROR(AR29*'Energy &amp; GHG'!$X$23,"-")</f>
        <v>0</v>
      </c>
      <c r="AN29" s="433">
        <f>IFERROR(AR29*'Energy &amp; GHG'!$Y$23,"-")</f>
        <v>0</v>
      </c>
      <c r="AO29" s="434">
        <f>IFERROR(AR29*'Energy &amp; GHG'!$Z$23,"-")</f>
        <v>0</v>
      </c>
      <c r="AP29" s="435"/>
      <c r="AQ29" s="435"/>
      <c r="AR29" s="436"/>
      <c r="AS29" s="432">
        <f>IFERROR(AX29*'Energy &amp; GHG'!$X$24,"-")</f>
        <v>0</v>
      </c>
      <c r="AT29" s="433">
        <f>IFERROR(AX29*'Energy &amp; GHG'!$Y$24,"-")</f>
        <v>0</v>
      </c>
      <c r="AU29" s="434">
        <f>IFERROR(AX29*'Energy &amp; GHG'!$Z$24,"-")</f>
        <v>0</v>
      </c>
      <c r="AV29" s="435"/>
      <c r="AW29" s="435"/>
      <c r="AX29" s="436"/>
      <c r="AY29" s="432" t="str">
        <f>IFERROR(BD29*'Energy &amp; GHG'!$X$25,"-")</f>
        <v>-</v>
      </c>
      <c r="AZ29" s="433" t="str">
        <f>IFERROR(BD29*'Energy &amp; GHG'!$Y$25,"-")</f>
        <v>-</v>
      </c>
      <c r="BA29" s="434" t="str">
        <f>IFERROR(BD29*'Energy &amp; GHG'!$Z$25,"-")</f>
        <v>-</v>
      </c>
      <c r="BB29" s="435"/>
      <c r="BC29" s="435"/>
      <c r="BD29" s="436"/>
      <c r="BE29" s="432" t="str">
        <f>IFERROR(BJ29*'Energy &amp; GHG'!$X$26,"-")</f>
        <v>-</v>
      </c>
      <c r="BF29" s="433" t="str">
        <f>IFERROR(BJ29*'Energy &amp; GHG'!$Y$26,"-")</f>
        <v>-</v>
      </c>
      <c r="BG29" s="434" t="str">
        <f>IFERROR(BJ29*'Energy &amp; GHG'!$Z$26,"-")</f>
        <v>-</v>
      </c>
      <c r="BH29" s="435"/>
      <c r="BI29" s="435"/>
      <c r="BJ29" s="436"/>
      <c r="BK29" s="432" t="str">
        <f>IFERROR(BP29*'Energy &amp; GHG'!$X$27,"-")</f>
        <v>-</v>
      </c>
      <c r="BL29" s="433" t="str">
        <f>IFERROR(BP29*'Energy &amp; GHG'!$Y$27,"-")</f>
        <v>-</v>
      </c>
      <c r="BM29" s="434" t="str">
        <f>IFERROR(BP29*'Energy &amp; GHG'!$Z$27,"-")</f>
        <v>-</v>
      </c>
      <c r="BN29" s="435"/>
      <c r="BO29" s="435"/>
      <c r="BP29" s="436"/>
      <c r="BQ29" s="432" t="str">
        <f>IFERROR(BV29*'Energy &amp; GHG'!$X$28,"-")</f>
        <v>-</v>
      </c>
      <c r="BR29" s="433" t="str">
        <f>IFERROR(BV29*'Energy &amp; GHG'!$Y$28,"-")</f>
        <v>-</v>
      </c>
      <c r="BS29" s="434" t="str">
        <f>IFERROR(BV29*'Energy &amp; GHG'!$Z$28,"-")</f>
        <v>-</v>
      </c>
      <c r="BT29" s="435"/>
      <c r="BU29" s="435"/>
      <c r="BV29" s="436"/>
      <c r="BW29" s="438" t="str">
        <f t="shared" ref="BW29:CA29" si="19">IF(SUM(C29,I29,O29,U29,AA29,AG29,AM29,AS29,AY29,BE29,BK29,BQ29)=0,"-",SUM(C29,I29,O29,U29,AA29,AG29,AM29,AS29,AY29,BE29,BK29,BQ29))</f>
        <v>-</v>
      </c>
      <c r="BX29" s="433" t="str">
        <f t="shared" si="19"/>
        <v>-</v>
      </c>
      <c r="BY29" s="434" t="str">
        <f t="shared" si="19"/>
        <v>-</v>
      </c>
      <c r="BZ29" s="439" t="str">
        <f t="shared" si="19"/>
        <v>-</v>
      </c>
      <c r="CA29" s="440" t="str">
        <f t="shared" si="19"/>
        <v>-</v>
      </c>
      <c r="CB29" s="441" t="str">
        <f t="shared" si="1"/>
        <v>-</v>
      </c>
      <c r="CC29" s="442" t="str">
        <f t="shared" si="2"/>
        <v>-</v>
      </c>
      <c r="CD29" s="443" t="str">
        <f t="shared" si="3"/>
        <v>-</v>
      </c>
      <c r="CE29" s="444" t="str">
        <f t="shared" si="4"/>
        <v>-</v>
      </c>
      <c r="CF29" s="445" t="str">
        <f t="shared" si="5"/>
        <v>-</v>
      </c>
      <c r="CG29" s="412"/>
      <c r="CH29" s="412"/>
      <c r="CI29" s="412"/>
      <c r="CJ29" s="412"/>
      <c r="CK29" s="412"/>
    </row>
    <row r="30" spans="1:89" ht="15">
      <c r="A30" s="1070">
        <v>16</v>
      </c>
      <c r="B30" s="1072"/>
      <c r="C30" s="432">
        <f>IFERROR(H30*'Energy &amp; GHG'!$X$17,"-")</f>
        <v>0</v>
      </c>
      <c r="D30" s="433">
        <f>IFERROR(H30*'Energy &amp; GHG'!$Y$17,"-")</f>
        <v>0</v>
      </c>
      <c r="E30" s="434">
        <f>IFERROR(H30*'Energy &amp; GHG'!$Z$17,"-")</f>
        <v>0</v>
      </c>
      <c r="F30" s="435"/>
      <c r="G30" s="435"/>
      <c r="H30" s="436"/>
      <c r="I30" s="432">
        <f>IFERROR(N30*'Energy &amp; GHG'!$X$18,"-")</f>
        <v>0</v>
      </c>
      <c r="J30" s="433">
        <f>IFERROR(N30*'Energy &amp; GHG'!$Y$18,"-")</f>
        <v>0</v>
      </c>
      <c r="K30" s="434">
        <f>IFERROR(N30*'Energy &amp; GHG'!$Z$18,"-")</f>
        <v>0</v>
      </c>
      <c r="L30" s="435"/>
      <c r="M30" s="435"/>
      <c r="N30" s="436"/>
      <c r="O30" s="432">
        <f>IFERROR(T30*'Energy &amp; GHG'!$X$19,"-")</f>
        <v>0</v>
      </c>
      <c r="P30" s="433">
        <f>IFERROR(T30*'Energy &amp; GHG'!$Y$19,"-")</f>
        <v>0</v>
      </c>
      <c r="Q30" s="434">
        <f>IFERROR(T30*'Energy &amp; GHG'!$Z$19,"-")</f>
        <v>0</v>
      </c>
      <c r="R30" s="435"/>
      <c r="S30" s="435"/>
      <c r="T30" s="436"/>
      <c r="U30" s="432">
        <f>IFERROR(Z30*'Energy &amp; GHG'!$X$20,"-")</f>
        <v>0</v>
      </c>
      <c r="V30" s="433">
        <f>IFERROR(Z30*'Energy &amp; GHG'!$Y$20,"-")</f>
        <v>0</v>
      </c>
      <c r="W30" s="434">
        <f>IFERROR(Z30*'Energy &amp; GHG'!$Z$20,"-")</f>
        <v>0</v>
      </c>
      <c r="X30" s="435"/>
      <c r="Y30" s="435"/>
      <c r="Z30" s="436"/>
      <c r="AA30" s="432">
        <f>IFERROR(AF30*'Energy &amp; GHG'!$X$21,"-")</f>
        <v>0</v>
      </c>
      <c r="AB30" s="433">
        <f>IFERROR(AF30*'Energy &amp; GHG'!$Y$21,"-")</f>
        <v>0</v>
      </c>
      <c r="AC30" s="434">
        <f>IFERROR(AF30*'Energy &amp; GHG'!$Z$21,"-")</f>
        <v>0</v>
      </c>
      <c r="AD30" s="435"/>
      <c r="AE30" s="435"/>
      <c r="AF30" s="436"/>
      <c r="AG30" s="432">
        <f>IFERROR(AL30*'Energy &amp; GHG'!$X$22,"-")</f>
        <v>0</v>
      </c>
      <c r="AH30" s="433">
        <f>IFERROR(AL30*'Energy &amp; GHG'!$Y$22,"-")</f>
        <v>0</v>
      </c>
      <c r="AI30" s="434">
        <f>IFERROR(AL30*'Energy &amp; GHG'!$Z$22,"-")</f>
        <v>0</v>
      </c>
      <c r="AJ30" s="435"/>
      <c r="AK30" s="435"/>
      <c r="AL30" s="436"/>
      <c r="AM30" s="432">
        <f>IFERROR(AR30*'Energy &amp; GHG'!$X$23,"-")</f>
        <v>0</v>
      </c>
      <c r="AN30" s="433">
        <f>IFERROR(AR30*'Energy &amp; GHG'!$Y$23,"-")</f>
        <v>0</v>
      </c>
      <c r="AO30" s="434">
        <f>IFERROR(AR30*'Energy &amp; GHG'!$Z$23,"-")</f>
        <v>0</v>
      </c>
      <c r="AP30" s="435"/>
      <c r="AQ30" s="435"/>
      <c r="AR30" s="436"/>
      <c r="AS30" s="432">
        <f>IFERROR(AX30*'Energy &amp; GHG'!$X$24,"-")</f>
        <v>0</v>
      </c>
      <c r="AT30" s="433">
        <f>IFERROR(AX30*'Energy &amp; GHG'!$Y$24,"-")</f>
        <v>0</v>
      </c>
      <c r="AU30" s="434">
        <f>IFERROR(AX30*'Energy &amp; GHG'!$Z$24,"-")</f>
        <v>0</v>
      </c>
      <c r="AV30" s="435"/>
      <c r="AW30" s="435"/>
      <c r="AX30" s="436"/>
      <c r="AY30" s="432" t="str">
        <f>IFERROR(BD30*'Energy &amp; GHG'!$X$25,"-")</f>
        <v>-</v>
      </c>
      <c r="AZ30" s="433" t="str">
        <f>IFERROR(BD30*'Energy &amp; GHG'!$Y$25,"-")</f>
        <v>-</v>
      </c>
      <c r="BA30" s="434" t="str">
        <f>IFERROR(BD30*'Energy &amp; GHG'!$Z$25,"-")</f>
        <v>-</v>
      </c>
      <c r="BB30" s="435"/>
      <c r="BC30" s="435"/>
      <c r="BD30" s="436"/>
      <c r="BE30" s="432" t="str">
        <f>IFERROR(BJ30*'Energy &amp; GHG'!$X$26,"-")</f>
        <v>-</v>
      </c>
      <c r="BF30" s="433" t="str">
        <f>IFERROR(BJ30*'Energy &amp; GHG'!$Y$26,"-")</f>
        <v>-</v>
      </c>
      <c r="BG30" s="434" t="str">
        <f>IFERROR(BJ30*'Energy &amp; GHG'!$Z$26,"-")</f>
        <v>-</v>
      </c>
      <c r="BH30" s="435"/>
      <c r="BI30" s="435"/>
      <c r="BJ30" s="436"/>
      <c r="BK30" s="432" t="str">
        <f>IFERROR(BP30*'Energy &amp; GHG'!$X$27,"-")</f>
        <v>-</v>
      </c>
      <c r="BL30" s="433" t="str">
        <f>IFERROR(BP30*'Energy &amp; GHG'!$Y$27,"-")</f>
        <v>-</v>
      </c>
      <c r="BM30" s="434" t="str">
        <f>IFERROR(BP30*'Energy &amp; GHG'!$Z$27,"-")</f>
        <v>-</v>
      </c>
      <c r="BN30" s="435"/>
      <c r="BO30" s="435"/>
      <c r="BP30" s="436"/>
      <c r="BQ30" s="432" t="str">
        <f>IFERROR(BV30*'Energy &amp; GHG'!$X$28,"-")</f>
        <v>-</v>
      </c>
      <c r="BR30" s="433" t="str">
        <f>IFERROR(BV30*'Energy &amp; GHG'!$Y$28,"-")</f>
        <v>-</v>
      </c>
      <c r="BS30" s="434" t="str">
        <f>IFERROR(BV30*'Energy &amp; GHG'!$Z$28,"-")</f>
        <v>-</v>
      </c>
      <c r="BT30" s="435"/>
      <c r="BU30" s="435"/>
      <c r="BV30" s="436"/>
      <c r="BW30" s="438" t="str">
        <f t="shared" ref="BW30:CA30" si="20">IF(SUM(C30,I30,O30,U30,AA30,AG30,AM30,AS30,AY30,BE30,BK30,BQ30)=0,"-",SUM(C30,I30,O30,U30,AA30,AG30,AM30,AS30,AY30,BE30,BK30,BQ30))</f>
        <v>-</v>
      </c>
      <c r="BX30" s="433" t="str">
        <f t="shared" si="20"/>
        <v>-</v>
      </c>
      <c r="BY30" s="434" t="str">
        <f t="shared" si="20"/>
        <v>-</v>
      </c>
      <c r="BZ30" s="439" t="str">
        <f t="shared" si="20"/>
        <v>-</v>
      </c>
      <c r="CA30" s="440" t="str">
        <f t="shared" si="20"/>
        <v>-</v>
      </c>
      <c r="CB30" s="441" t="str">
        <f t="shared" si="1"/>
        <v>-</v>
      </c>
      <c r="CC30" s="442" t="str">
        <f t="shared" si="2"/>
        <v>-</v>
      </c>
      <c r="CD30" s="443" t="str">
        <f t="shared" si="3"/>
        <v>-</v>
      </c>
      <c r="CE30" s="444" t="str">
        <f t="shared" si="4"/>
        <v>-</v>
      </c>
      <c r="CF30" s="445" t="str">
        <f t="shared" si="5"/>
        <v>-</v>
      </c>
      <c r="CG30" s="412"/>
      <c r="CH30" s="412"/>
      <c r="CI30" s="412"/>
      <c r="CJ30" s="412"/>
      <c r="CK30" s="412"/>
    </row>
    <row r="31" spans="1:89" ht="15">
      <c r="A31" s="1066">
        <v>17</v>
      </c>
      <c r="B31" s="1072"/>
      <c r="C31" s="432">
        <f>IFERROR(H31*'Energy &amp; GHG'!$X$17,"-")</f>
        <v>0</v>
      </c>
      <c r="D31" s="433">
        <f>IFERROR(H31*'Energy &amp; GHG'!$Y$17,"-")</f>
        <v>0</v>
      </c>
      <c r="E31" s="434">
        <f>IFERROR(H31*'Energy &amp; GHG'!$Z$17,"-")</f>
        <v>0</v>
      </c>
      <c r="F31" s="435"/>
      <c r="G31" s="435"/>
      <c r="H31" s="436"/>
      <c r="I31" s="432">
        <f>IFERROR(N31*'Energy &amp; GHG'!$X$18,"-")</f>
        <v>0</v>
      </c>
      <c r="J31" s="433">
        <f>IFERROR(N31*'Energy &amp; GHG'!$Y$18,"-")</f>
        <v>0</v>
      </c>
      <c r="K31" s="434">
        <f>IFERROR(N31*'Energy &amp; GHG'!$Z$18,"-")</f>
        <v>0</v>
      </c>
      <c r="L31" s="435"/>
      <c r="M31" s="435"/>
      <c r="N31" s="436"/>
      <c r="O31" s="432">
        <f>IFERROR(T31*'Energy &amp; GHG'!$X$19,"-")</f>
        <v>0</v>
      </c>
      <c r="P31" s="433">
        <f>IFERROR(T31*'Energy &amp; GHG'!$Y$19,"-")</f>
        <v>0</v>
      </c>
      <c r="Q31" s="434">
        <f>IFERROR(T31*'Energy &amp; GHG'!$Z$19,"-")</f>
        <v>0</v>
      </c>
      <c r="R31" s="435"/>
      <c r="S31" s="435"/>
      <c r="T31" s="436"/>
      <c r="U31" s="432">
        <f>IFERROR(Z31*'Energy &amp; GHG'!$X$20,"-")</f>
        <v>0</v>
      </c>
      <c r="V31" s="433">
        <f>IFERROR(Z31*'Energy &amp; GHG'!$Y$20,"-")</f>
        <v>0</v>
      </c>
      <c r="W31" s="434">
        <f>IFERROR(Z31*'Energy &amp; GHG'!$Z$20,"-")</f>
        <v>0</v>
      </c>
      <c r="X31" s="435"/>
      <c r="Y31" s="435"/>
      <c r="Z31" s="436"/>
      <c r="AA31" s="432">
        <f>IFERROR(AF31*'Energy &amp; GHG'!$X$21,"-")</f>
        <v>0</v>
      </c>
      <c r="AB31" s="433">
        <f>IFERROR(AF31*'Energy &amp; GHG'!$Y$21,"-")</f>
        <v>0</v>
      </c>
      <c r="AC31" s="434">
        <f>IFERROR(AF31*'Energy &amp; GHG'!$Z$21,"-")</f>
        <v>0</v>
      </c>
      <c r="AD31" s="435"/>
      <c r="AE31" s="435"/>
      <c r="AF31" s="436"/>
      <c r="AG31" s="432">
        <f>IFERROR(AL31*'Energy &amp; GHG'!$X$22,"-")</f>
        <v>0</v>
      </c>
      <c r="AH31" s="433">
        <f>IFERROR(AL31*'Energy &amp; GHG'!$Y$22,"-")</f>
        <v>0</v>
      </c>
      <c r="AI31" s="434">
        <f>IFERROR(AL31*'Energy &amp; GHG'!$Z$22,"-")</f>
        <v>0</v>
      </c>
      <c r="AJ31" s="435"/>
      <c r="AK31" s="435"/>
      <c r="AL31" s="436"/>
      <c r="AM31" s="432">
        <f>IFERROR(AR31*'Energy &amp; GHG'!$X$23,"-")</f>
        <v>0</v>
      </c>
      <c r="AN31" s="433">
        <f>IFERROR(AR31*'Energy &amp; GHG'!$Y$23,"-")</f>
        <v>0</v>
      </c>
      <c r="AO31" s="434">
        <f>IFERROR(AR31*'Energy &amp; GHG'!$Z$23,"-")</f>
        <v>0</v>
      </c>
      <c r="AP31" s="435"/>
      <c r="AQ31" s="435"/>
      <c r="AR31" s="436"/>
      <c r="AS31" s="432">
        <f>IFERROR(AX31*'Energy &amp; GHG'!$X$24,"-")</f>
        <v>0</v>
      </c>
      <c r="AT31" s="433">
        <f>IFERROR(AX31*'Energy &amp; GHG'!$Y$24,"-")</f>
        <v>0</v>
      </c>
      <c r="AU31" s="434">
        <f>IFERROR(AX31*'Energy &amp; GHG'!$Z$24,"-")</f>
        <v>0</v>
      </c>
      <c r="AV31" s="435"/>
      <c r="AW31" s="435"/>
      <c r="AX31" s="436"/>
      <c r="AY31" s="432" t="str">
        <f>IFERROR(BD31*'Energy &amp; GHG'!$X$25,"-")</f>
        <v>-</v>
      </c>
      <c r="AZ31" s="433" t="str">
        <f>IFERROR(BD31*'Energy &amp; GHG'!$Y$25,"-")</f>
        <v>-</v>
      </c>
      <c r="BA31" s="434" t="str">
        <f>IFERROR(BD31*'Energy &amp; GHG'!$Z$25,"-")</f>
        <v>-</v>
      </c>
      <c r="BB31" s="435"/>
      <c r="BC31" s="435"/>
      <c r="BD31" s="436"/>
      <c r="BE31" s="432" t="str">
        <f>IFERROR(BJ31*'Energy &amp; GHG'!$X$26,"-")</f>
        <v>-</v>
      </c>
      <c r="BF31" s="433" t="str">
        <f>IFERROR(BJ31*'Energy &amp; GHG'!$Y$26,"-")</f>
        <v>-</v>
      </c>
      <c r="BG31" s="434" t="str">
        <f>IFERROR(BJ31*'Energy &amp; GHG'!$Z$26,"-")</f>
        <v>-</v>
      </c>
      <c r="BH31" s="435"/>
      <c r="BI31" s="435"/>
      <c r="BJ31" s="436"/>
      <c r="BK31" s="432" t="str">
        <f>IFERROR(BP31*'Energy &amp; GHG'!$X$27,"-")</f>
        <v>-</v>
      </c>
      <c r="BL31" s="433" t="str">
        <f>IFERROR(BP31*'Energy &amp; GHG'!$Y$27,"-")</f>
        <v>-</v>
      </c>
      <c r="BM31" s="434" t="str">
        <f>IFERROR(BP31*'Energy &amp; GHG'!$Z$27,"-")</f>
        <v>-</v>
      </c>
      <c r="BN31" s="435"/>
      <c r="BO31" s="435"/>
      <c r="BP31" s="436"/>
      <c r="BQ31" s="432" t="str">
        <f>IFERROR(BV31*'Energy &amp; GHG'!$X$28,"-")</f>
        <v>-</v>
      </c>
      <c r="BR31" s="433" t="str">
        <f>IFERROR(BV31*'Energy &amp; GHG'!$Y$28,"-")</f>
        <v>-</v>
      </c>
      <c r="BS31" s="434" t="str">
        <f>IFERROR(BV31*'Energy &amp; GHG'!$Z$28,"-")</f>
        <v>-</v>
      </c>
      <c r="BT31" s="435"/>
      <c r="BU31" s="435"/>
      <c r="BV31" s="436"/>
      <c r="BW31" s="438" t="str">
        <f t="shared" ref="BW31:CA31" si="21">IF(SUM(C31,I31,O31,U31,AA31,AG31,AM31,AS31,AY31,BE31,BK31,BQ31)=0,"-",SUM(C31,I31,O31,U31,AA31,AG31,AM31,AS31,AY31,BE31,BK31,BQ31))</f>
        <v>-</v>
      </c>
      <c r="BX31" s="433" t="str">
        <f t="shared" si="21"/>
        <v>-</v>
      </c>
      <c r="BY31" s="434" t="str">
        <f t="shared" si="21"/>
        <v>-</v>
      </c>
      <c r="BZ31" s="439" t="str">
        <f t="shared" si="21"/>
        <v>-</v>
      </c>
      <c r="CA31" s="440" t="str">
        <f t="shared" si="21"/>
        <v>-</v>
      </c>
      <c r="CB31" s="441" t="str">
        <f t="shared" si="1"/>
        <v>-</v>
      </c>
      <c r="CC31" s="442" t="str">
        <f t="shared" si="2"/>
        <v>-</v>
      </c>
      <c r="CD31" s="443" t="str">
        <f t="shared" si="3"/>
        <v>-</v>
      </c>
      <c r="CE31" s="444" t="str">
        <f t="shared" si="4"/>
        <v>-</v>
      </c>
      <c r="CF31" s="445" t="str">
        <f t="shared" si="5"/>
        <v>-</v>
      </c>
      <c r="CG31" s="412"/>
      <c r="CH31" s="412"/>
      <c r="CI31" s="412"/>
      <c r="CJ31" s="412"/>
      <c r="CK31" s="412"/>
    </row>
    <row r="32" spans="1:89" ht="15">
      <c r="A32" s="1070">
        <v>18</v>
      </c>
      <c r="B32" s="1072"/>
      <c r="C32" s="432">
        <f>IFERROR(H32*'Energy &amp; GHG'!$X$17,"-")</f>
        <v>0</v>
      </c>
      <c r="D32" s="433">
        <f>IFERROR(H32*'Energy &amp; GHG'!$Y$17,"-")</f>
        <v>0</v>
      </c>
      <c r="E32" s="434">
        <f>IFERROR(H32*'Energy &amp; GHG'!$Z$17,"-")</f>
        <v>0</v>
      </c>
      <c r="F32" s="435"/>
      <c r="G32" s="435"/>
      <c r="H32" s="436"/>
      <c r="I32" s="432">
        <f>IFERROR(N32*'Energy &amp; GHG'!$X$18,"-")</f>
        <v>0</v>
      </c>
      <c r="J32" s="433">
        <f>IFERROR(N32*'Energy &amp; GHG'!$Y$18,"-")</f>
        <v>0</v>
      </c>
      <c r="K32" s="434">
        <f>IFERROR(N32*'Energy &amp; GHG'!$Z$18,"-")</f>
        <v>0</v>
      </c>
      <c r="L32" s="435"/>
      <c r="M32" s="435"/>
      <c r="N32" s="436"/>
      <c r="O32" s="432">
        <f>IFERROR(T32*'Energy &amp; GHG'!$X$19,"-")</f>
        <v>0</v>
      </c>
      <c r="P32" s="433">
        <f>IFERROR(T32*'Energy &amp; GHG'!$Y$19,"-")</f>
        <v>0</v>
      </c>
      <c r="Q32" s="434">
        <f>IFERROR(T32*'Energy &amp; GHG'!$Z$19,"-")</f>
        <v>0</v>
      </c>
      <c r="R32" s="435"/>
      <c r="S32" s="435"/>
      <c r="T32" s="436"/>
      <c r="U32" s="432">
        <f>IFERROR(Z32*'Energy &amp; GHG'!$X$20,"-")</f>
        <v>0</v>
      </c>
      <c r="V32" s="433">
        <f>IFERROR(Z32*'Energy &amp; GHG'!$Y$20,"-")</f>
        <v>0</v>
      </c>
      <c r="W32" s="434">
        <f>IFERROR(Z32*'Energy &amp; GHG'!$Z$20,"-")</f>
        <v>0</v>
      </c>
      <c r="X32" s="435"/>
      <c r="Y32" s="435"/>
      <c r="Z32" s="436"/>
      <c r="AA32" s="432">
        <f>IFERROR(AF32*'Energy &amp; GHG'!$X$21,"-")</f>
        <v>0</v>
      </c>
      <c r="AB32" s="433">
        <f>IFERROR(AF32*'Energy &amp; GHG'!$Y$21,"-")</f>
        <v>0</v>
      </c>
      <c r="AC32" s="434">
        <f>IFERROR(AF32*'Energy &amp; GHG'!$Z$21,"-")</f>
        <v>0</v>
      </c>
      <c r="AD32" s="435"/>
      <c r="AE32" s="435"/>
      <c r="AF32" s="436"/>
      <c r="AG32" s="432">
        <f>IFERROR(AL32*'Energy &amp; GHG'!$X$22,"-")</f>
        <v>0</v>
      </c>
      <c r="AH32" s="433">
        <f>IFERROR(AL32*'Energy &amp; GHG'!$Y$22,"-")</f>
        <v>0</v>
      </c>
      <c r="AI32" s="434">
        <f>IFERROR(AL32*'Energy &amp; GHG'!$Z$22,"-")</f>
        <v>0</v>
      </c>
      <c r="AJ32" s="435"/>
      <c r="AK32" s="435"/>
      <c r="AL32" s="436"/>
      <c r="AM32" s="432">
        <f>IFERROR(AR32*'Energy &amp; GHG'!$X$23,"-")</f>
        <v>0</v>
      </c>
      <c r="AN32" s="433">
        <f>IFERROR(AR32*'Energy &amp; GHG'!$Y$23,"-")</f>
        <v>0</v>
      </c>
      <c r="AO32" s="434">
        <f>IFERROR(AR32*'Energy &amp; GHG'!$Z$23,"-")</f>
        <v>0</v>
      </c>
      <c r="AP32" s="435"/>
      <c r="AQ32" s="435"/>
      <c r="AR32" s="436"/>
      <c r="AS32" s="432">
        <f>IFERROR(AX32*'Energy &amp; GHG'!$X$24,"-")</f>
        <v>0</v>
      </c>
      <c r="AT32" s="433">
        <f>IFERROR(AX32*'Energy &amp; GHG'!$Y$24,"-")</f>
        <v>0</v>
      </c>
      <c r="AU32" s="434">
        <f>IFERROR(AX32*'Energy &amp; GHG'!$Z$24,"-")</f>
        <v>0</v>
      </c>
      <c r="AV32" s="435"/>
      <c r="AW32" s="435"/>
      <c r="AX32" s="436"/>
      <c r="AY32" s="432" t="str">
        <f>IFERROR(BD32*'Energy &amp; GHG'!$X$25,"-")</f>
        <v>-</v>
      </c>
      <c r="AZ32" s="433" t="str">
        <f>IFERROR(BD32*'Energy &amp; GHG'!$Y$25,"-")</f>
        <v>-</v>
      </c>
      <c r="BA32" s="434" t="str">
        <f>IFERROR(BD32*'Energy &amp; GHG'!$Z$25,"-")</f>
        <v>-</v>
      </c>
      <c r="BB32" s="435"/>
      <c r="BC32" s="435"/>
      <c r="BD32" s="436"/>
      <c r="BE32" s="432" t="str">
        <f>IFERROR(BJ32*'Energy &amp; GHG'!$X$26,"-")</f>
        <v>-</v>
      </c>
      <c r="BF32" s="433" t="str">
        <f>IFERROR(BJ32*'Energy &amp; GHG'!$Y$26,"-")</f>
        <v>-</v>
      </c>
      <c r="BG32" s="434" t="str">
        <f>IFERROR(BJ32*'Energy &amp; GHG'!$Z$26,"-")</f>
        <v>-</v>
      </c>
      <c r="BH32" s="435"/>
      <c r="BI32" s="435"/>
      <c r="BJ32" s="436"/>
      <c r="BK32" s="432" t="str">
        <f>IFERROR(BP32*'Energy &amp; GHG'!$X$27,"-")</f>
        <v>-</v>
      </c>
      <c r="BL32" s="433" t="str">
        <f>IFERROR(BP32*'Energy &amp; GHG'!$Y$27,"-")</f>
        <v>-</v>
      </c>
      <c r="BM32" s="434" t="str">
        <f>IFERROR(BP32*'Energy &amp; GHG'!$Z$27,"-")</f>
        <v>-</v>
      </c>
      <c r="BN32" s="435"/>
      <c r="BO32" s="435"/>
      <c r="BP32" s="436"/>
      <c r="BQ32" s="432" t="str">
        <f>IFERROR(BV32*'Energy &amp; GHG'!$X$28,"-")</f>
        <v>-</v>
      </c>
      <c r="BR32" s="433" t="str">
        <f>IFERROR(BV32*'Energy &amp; GHG'!$Y$28,"-")</f>
        <v>-</v>
      </c>
      <c r="BS32" s="434" t="str">
        <f>IFERROR(BV32*'Energy &amp; GHG'!$Z$28,"-")</f>
        <v>-</v>
      </c>
      <c r="BT32" s="435"/>
      <c r="BU32" s="435"/>
      <c r="BV32" s="436"/>
      <c r="BW32" s="438" t="str">
        <f t="shared" ref="BW32:CA32" si="22">IF(SUM(C32,I32,O32,U32,AA32,AG32,AM32,AS32,AY32,BE32,BK32,BQ32)=0,"-",SUM(C32,I32,O32,U32,AA32,AG32,AM32,AS32,AY32,BE32,BK32,BQ32))</f>
        <v>-</v>
      </c>
      <c r="BX32" s="433" t="str">
        <f t="shared" si="22"/>
        <v>-</v>
      </c>
      <c r="BY32" s="434" t="str">
        <f t="shared" si="22"/>
        <v>-</v>
      </c>
      <c r="BZ32" s="439" t="str">
        <f t="shared" si="22"/>
        <v>-</v>
      </c>
      <c r="CA32" s="440" t="str">
        <f t="shared" si="22"/>
        <v>-</v>
      </c>
      <c r="CB32" s="441" t="str">
        <f t="shared" si="1"/>
        <v>-</v>
      </c>
      <c r="CC32" s="442" t="str">
        <f t="shared" si="2"/>
        <v>-</v>
      </c>
      <c r="CD32" s="443" t="str">
        <f t="shared" si="3"/>
        <v>-</v>
      </c>
      <c r="CE32" s="444" t="str">
        <f t="shared" si="4"/>
        <v>-</v>
      </c>
      <c r="CF32" s="445" t="str">
        <f t="shared" si="5"/>
        <v>-</v>
      </c>
      <c r="CG32" s="412"/>
      <c r="CH32" s="412"/>
      <c r="CI32" s="412"/>
      <c r="CJ32" s="412"/>
      <c r="CK32" s="412"/>
    </row>
    <row r="33" spans="1:89" ht="15">
      <c r="A33" s="1066">
        <v>19</v>
      </c>
      <c r="B33" s="1072"/>
      <c r="C33" s="432">
        <f>IFERROR(H33*'Energy &amp; GHG'!$X$17,"-")</f>
        <v>0</v>
      </c>
      <c r="D33" s="433">
        <f>IFERROR(H33*'Energy &amp; GHG'!$Y$17,"-")</f>
        <v>0</v>
      </c>
      <c r="E33" s="434">
        <f>IFERROR(H33*'Energy &amp; GHG'!$Z$17,"-")</f>
        <v>0</v>
      </c>
      <c r="F33" s="435"/>
      <c r="G33" s="435"/>
      <c r="H33" s="436"/>
      <c r="I33" s="432">
        <f>IFERROR(N33*'Energy &amp; GHG'!$X$18,"-")</f>
        <v>0</v>
      </c>
      <c r="J33" s="433">
        <f>IFERROR(N33*'Energy &amp; GHG'!$Y$18,"-")</f>
        <v>0</v>
      </c>
      <c r="K33" s="434">
        <f>IFERROR(N33*'Energy &amp; GHG'!$Z$18,"-")</f>
        <v>0</v>
      </c>
      <c r="L33" s="435"/>
      <c r="M33" s="435"/>
      <c r="N33" s="436"/>
      <c r="O33" s="432">
        <f>IFERROR(T33*'Energy &amp; GHG'!$X$19,"-")</f>
        <v>0</v>
      </c>
      <c r="P33" s="433">
        <f>IFERROR(T33*'Energy &amp; GHG'!$Y$19,"-")</f>
        <v>0</v>
      </c>
      <c r="Q33" s="434">
        <f>IFERROR(T33*'Energy &amp; GHG'!$Z$19,"-")</f>
        <v>0</v>
      </c>
      <c r="R33" s="435"/>
      <c r="S33" s="435"/>
      <c r="T33" s="436"/>
      <c r="U33" s="432">
        <f>IFERROR(Z33*'Energy &amp; GHG'!$X$20,"-")</f>
        <v>0</v>
      </c>
      <c r="V33" s="433">
        <f>IFERROR(Z33*'Energy &amp; GHG'!$Y$20,"-")</f>
        <v>0</v>
      </c>
      <c r="W33" s="434">
        <f>IFERROR(Z33*'Energy &amp; GHG'!$Z$20,"-")</f>
        <v>0</v>
      </c>
      <c r="X33" s="435"/>
      <c r="Y33" s="435"/>
      <c r="Z33" s="436"/>
      <c r="AA33" s="432">
        <f>IFERROR(AF33*'Energy &amp; GHG'!$X$21,"-")</f>
        <v>0</v>
      </c>
      <c r="AB33" s="433">
        <f>IFERROR(AF33*'Energy &amp; GHG'!$Y$21,"-")</f>
        <v>0</v>
      </c>
      <c r="AC33" s="434">
        <f>IFERROR(AF33*'Energy &amp; GHG'!$Z$21,"-")</f>
        <v>0</v>
      </c>
      <c r="AD33" s="435"/>
      <c r="AE33" s="435"/>
      <c r="AF33" s="436"/>
      <c r="AG33" s="432">
        <f>IFERROR(AL33*'Energy &amp; GHG'!$X$22,"-")</f>
        <v>0</v>
      </c>
      <c r="AH33" s="433">
        <f>IFERROR(AL33*'Energy &amp; GHG'!$Y$22,"-")</f>
        <v>0</v>
      </c>
      <c r="AI33" s="434">
        <f>IFERROR(AL33*'Energy &amp; GHG'!$Z$22,"-")</f>
        <v>0</v>
      </c>
      <c r="AJ33" s="435"/>
      <c r="AK33" s="435"/>
      <c r="AL33" s="436"/>
      <c r="AM33" s="432">
        <f>IFERROR(AR33*'Energy &amp; GHG'!$X$23,"-")</f>
        <v>0</v>
      </c>
      <c r="AN33" s="433">
        <f>IFERROR(AR33*'Energy &amp; GHG'!$Y$23,"-")</f>
        <v>0</v>
      </c>
      <c r="AO33" s="434">
        <f>IFERROR(AR33*'Energy &amp; GHG'!$Z$23,"-")</f>
        <v>0</v>
      </c>
      <c r="AP33" s="435"/>
      <c r="AQ33" s="435"/>
      <c r="AR33" s="436"/>
      <c r="AS33" s="432">
        <f>IFERROR(AX33*'Energy &amp; GHG'!$X$24,"-")</f>
        <v>0</v>
      </c>
      <c r="AT33" s="433">
        <f>IFERROR(AX33*'Energy &amp; GHG'!$Y$24,"-")</f>
        <v>0</v>
      </c>
      <c r="AU33" s="434">
        <f>IFERROR(AX33*'Energy &amp; GHG'!$Z$24,"-")</f>
        <v>0</v>
      </c>
      <c r="AV33" s="435"/>
      <c r="AW33" s="435"/>
      <c r="AX33" s="436"/>
      <c r="AY33" s="432" t="str">
        <f>IFERROR(BD33*'Energy &amp; GHG'!$X$25,"-")</f>
        <v>-</v>
      </c>
      <c r="AZ33" s="433" t="str">
        <f>IFERROR(BD33*'Energy &amp; GHG'!$Y$25,"-")</f>
        <v>-</v>
      </c>
      <c r="BA33" s="434" t="str">
        <f>IFERROR(BD33*'Energy &amp; GHG'!$Z$25,"-")</f>
        <v>-</v>
      </c>
      <c r="BB33" s="435"/>
      <c r="BC33" s="435"/>
      <c r="BD33" s="436"/>
      <c r="BE33" s="432" t="str">
        <f>IFERROR(BJ33*'Energy &amp; GHG'!$X$26,"-")</f>
        <v>-</v>
      </c>
      <c r="BF33" s="433" t="str">
        <f>IFERROR(BJ33*'Energy &amp; GHG'!$Y$26,"-")</f>
        <v>-</v>
      </c>
      <c r="BG33" s="434" t="str">
        <f>IFERROR(BJ33*'Energy &amp; GHG'!$Z$26,"-")</f>
        <v>-</v>
      </c>
      <c r="BH33" s="435"/>
      <c r="BI33" s="435"/>
      <c r="BJ33" s="436"/>
      <c r="BK33" s="432" t="str">
        <f>IFERROR(BP33*'Energy &amp; GHG'!$X$27,"-")</f>
        <v>-</v>
      </c>
      <c r="BL33" s="433" t="str">
        <f>IFERROR(BP33*'Energy &amp; GHG'!$Y$27,"-")</f>
        <v>-</v>
      </c>
      <c r="BM33" s="434" t="str">
        <f>IFERROR(BP33*'Energy &amp; GHG'!$Z$27,"-")</f>
        <v>-</v>
      </c>
      <c r="BN33" s="435"/>
      <c r="BO33" s="435"/>
      <c r="BP33" s="436"/>
      <c r="BQ33" s="432" t="str">
        <f>IFERROR(BV33*'Energy &amp; GHG'!$X$28,"-")</f>
        <v>-</v>
      </c>
      <c r="BR33" s="433" t="str">
        <f>IFERROR(BV33*'Energy &amp; GHG'!$Y$28,"-")</f>
        <v>-</v>
      </c>
      <c r="BS33" s="434" t="str">
        <f>IFERROR(BV33*'Energy &amp; GHG'!$Z$28,"-")</f>
        <v>-</v>
      </c>
      <c r="BT33" s="435"/>
      <c r="BU33" s="435"/>
      <c r="BV33" s="436"/>
      <c r="BW33" s="438" t="str">
        <f t="shared" ref="BW33:CA33" si="23">IF(SUM(C33,I33,O33,U33,AA33,AG33,AM33,AS33,AY33,BE33,BK33,BQ33)=0,"-",SUM(C33,I33,O33,U33,AA33,AG33,AM33,AS33,AY33,BE33,BK33,BQ33))</f>
        <v>-</v>
      </c>
      <c r="BX33" s="433" t="str">
        <f t="shared" si="23"/>
        <v>-</v>
      </c>
      <c r="BY33" s="434" t="str">
        <f t="shared" si="23"/>
        <v>-</v>
      </c>
      <c r="BZ33" s="439" t="str">
        <f t="shared" si="23"/>
        <v>-</v>
      </c>
      <c r="CA33" s="440" t="str">
        <f t="shared" si="23"/>
        <v>-</v>
      </c>
      <c r="CB33" s="441" t="str">
        <f t="shared" si="1"/>
        <v>-</v>
      </c>
      <c r="CC33" s="442" t="str">
        <f t="shared" si="2"/>
        <v>-</v>
      </c>
      <c r="CD33" s="443" t="str">
        <f t="shared" si="3"/>
        <v>-</v>
      </c>
      <c r="CE33" s="444" t="str">
        <f t="shared" si="4"/>
        <v>-</v>
      </c>
      <c r="CF33" s="445" t="str">
        <f t="shared" si="5"/>
        <v>-</v>
      </c>
      <c r="CG33" s="412"/>
      <c r="CH33" s="412"/>
      <c r="CI33" s="412"/>
      <c r="CJ33" s="412"/>
      <c r="CK33" s="412"/>
    </row>
    <row r="34" spans="1:89" ht="15">
      <c r="A34" s="1070">
        <v>20</v>
      </c>
      <c r="B34" s="1072"/>
      <c r="C34" s="432">
        <f>IFERROR(H34*'Energy &amp; GHG'!$X$17,"-")</f>
        <v>0</v>
      </c>
      <c r="D34" s="433">
        <f>IFERROR(H34*'Energy &amp; GHG'!$Y$17,"-")</f>
        <v>0</v>
      </c>
      <c r="E34" s="434">
        <f>IFERROR(H34*'Energy &amp; GHG'!$Z$17,"-")</f>
        <v>0</v>
      </c>
      <c r="F34" s="435"/>
      <c r="G34" s="435"/>
      <c r="H34" s="436"/>
      <c r="I34" s="432">
        <f>IFERROR(N34*'Energy &amp; GHG'!$X$18,"-")</f>
        <v>0</v>
      </c>
      <c r="J34" s="433">
        <f>IFERROR(N34*'Energy &amp; GHG'!$Y$18,"-")</f>
        <v>0</v>
      </c>
      <c r="K34" s="434">
        <f>IFERROR(N34*'Energy &amp; GHG'!$Z$18,"-")</f>
        <v>0</v>
      </c>
      <c r="L34" s="435"/>
      <c r="M34" s="435"/>
      <c r="N34" s="436"/>
      <c r="O34" s="432">
        <f>IFERROR(T34*'Energy &amp; GHG'!$X$19,"-")</f>
        <v>0</v>
      </c>
      <c r="P34" s="433">
        <f>IFERROR(T34*'Energy &amp; GHG'!$Y$19,"-")</f>
        <v>0</v>
      </c>
      <c r="Q34" s="434">
        <f>IFERROR(T34*'Energy &amp; GHG'!$Z$19,"-")</f>
        <v>0</v>
      </c>
      <c r="R34" s="435"/>
      <c r="S34" s="435"/>
      <c r="T34" s="436"/>
      <c r="U34" s="432">
        <f>IFERROR(Z34*'Energy &amp; GHG'!$X$20,"-")</f>
        <v>0</v>
      </c>
      <c r="V34" s="433">
        <f>IFERROR(Z34*'Energy &amp; GHG'!$Y$20,"-")</f>
        <v>0</v>
      </c>
      <c r="W34" s="434">
        <f>IFERROR(Z34*'Energy &amp; GHG'!$Z$20,"-")</f>
        <v>0</v>
      </c>
      <c r="X34" s="435"/>
      <c r="Y34" s="435"/>
      <c r="Z34" s="436"/>
      <c r="AA34" s="432">
        <f>IFERROR(AF34*'Energy &amp; GHG'!$X$21,"-")</f>
        <v>0</v>
      </c>
      <c r="AB34" s="433">
        <f>IFERROR(AF34*'Energy &amp; GHG'!$Y$21,"-")</f>
        <v>0</v>
      </c>
      <c r="AC34" s="434">
        <f>IFERROR(AF34*'Energy &amp; GHG'!$Z$21,"-")</f>
        <v>0</v>
      </c>
      <c r="AD34" s="435"/>
      <c r="AE34" s="435"/>
      <c r="AF34" s="436"/>
      <c r="AG34" s="432">
        <f>IFERROR(AL34*'Energy &amp; GHG'!$X$22,"-")</f>
        <v>0</v>
      </c>
      <c r="AH34" s="433">
        <f>IFERROR(AL34*'Energy &amp; GHG'!$Y$22,"-")</f>
        <v>0</v>
      </c>
      <c r="AI34" s="434">
        <f>IFERROR(AL34*'Energy &amp; GHG'!$Z$22,"-")</f>
        <v>0</v>
      </c>
      <c r="AJ34" s="435"/>
      <c r="AK34" s="435"/>
      <c r="AL34" s="436"/>
      <c r="AM34" s="432">
        <f>IFERROR(AR34*'Energy &amp; GHG'!$X$23,"-")</f>
        <v>0</v>
      </c>
      <c r="AN34" s="433">
        <f>IFERROR(AR34*'Energy &amp; GHG'!$Y$23,"-")</f>
        <v>0</v>
      </c>
      <c r="AO34" s="434">
        <f>IFERROR(AR34*'Energy &amp; GHG'!$Z$23,"-")</f>
        <v>0</v>
      </c>
      <c r="AP34" s="435"/>
      <c r="AQ34" s="435"/>
      <c r="AR34" s="436"/>
      <c r="AS34" s="432">
        <f>IFERROR(AX34*'Energy &amp; GHG'!$X$24,"-")</f>
        <v>0</v>
      </c>
      <c r="AT34" s="433">
        <f>IFERROR(AX34*'Energy &amp; GHG'!$Y$24,"-")</f>
        <v>0</v>
      </c>
      <c r="AU34" s="434">
        <f>IFERROR(AX34*'Energy &amp; GHG'!$Z$24,"-")</f>
        <v>0</v>
      </c>
      <c r="AV34" s="435"/>
      <c r="AW34" s="435"/>
      <c r="AX34" s="436"/>
      <c r="AY34" s="432" t="str">
        <f>IFERROR(BD34*'Energy &amp; GHG'!$X$25,"-")</f>
        <v>-</v>
      </c>
      <c r="AZ34" s="433" t="str">
        <f>IFERROR(BD34*'Energy &amp; GHG'!$Y$25,"-")</f>
        <v>-</v>
      </c>
      <c r="BA34" s="434" t="str">
        <f>IFERROR(BD34*'Energy &amp; GHG'!$Z$25,"-")</f>
        <v>-</v>
      </c>
      <c r="BB34" s="435"/>
      <c r="BC34" s="435"/>
      <c r="BD34" s="436"/>
      <c r="BE34" s="432" t="str">
        <f>IFERROR(BJ34*'Energy &amp; GHG'!$X$26,"-")</f>
        <v>-</v>
      </c>
      <c r="BF34" s="433" t="str">
        <f>IFERROR(BJ34*'Energy &amp; GHG'!$Y$26,"-")</f>
        <v>-</v>
      </c>
      <c r="BG34" s="434" t="str">
        <f>IFERROR(BJ34*'Energy &amp; GHG'!$Z$26,"-")</f>
        <v>-</v>
      </c>
      <c r="BH34" s="435"/>
      <c r="BI34" s="435"/>
      <c r="BJ34" s="436"/>
      <c r="BK34" s="432" t="str">
        <f>IFERROR(BP34*'Energy &amp; GHG'!$X$27,"-")</f>
        <v>-</v>
      </c>
      <c r="BL34" s="433" t="str">
        <f>IFERROR(BP34*'Energy &amp; GHG'!$Y$27,"-")</f>
        <v>-</v>
      </c>
      <c r="BM34" s="434" t="str">
        <f>IFERROR(BP34*'Energy &amp; GHG'!$Z$27,"-")</f>
        <v>-</v>
      </c>
      <c r="BN34" s="435"/>
      <c r="BO34" s="435"/>
      <c r="BP34" s="436"/>
      <c r="BQ34" s="432" t="str">
        <f>IFERROR(BV34*'Energy &amp; GHG'!$X$28,"-")</f>
        <v>-</v>
      </c>
      <c r="BR34" s="433" t="str">
        <f>IFERROR(BV34*'Energy &amp; GHG'!$Y$28,"-")</f>
        <v>-</v>
      </c>
      <c r="BS34" s="434" t="str">
        <f>IFERROR(BV34*'Energy &amp; GHG'!$Z$28,"-")</f>
        <v>-</v>
      </c>
      <c r="BT34" s="435"/>
      <c r="BU34" s="435"/>
      <c r="BV34" s="436"/>
      <c r="BW34" s="438" t="str">
        <f t="shared" ref="BW34:CA34" si="24">IF(SUM(C34,I34,O34,U34,AA34,AG34,AM34,AS34,AY34,BE34,BK34,BQ34)=0,"-",SUM(C34,I34,O34,U34,AA34,AG34,AM34,AS34,AY34,BE34,BK34,BQ34))</f>
        <v>-</v>
      </c>
      <c r="BX34" s="433" t="str">
        <f t="shared" si="24"/>
        <v>-</v>
      </c>
      <c r="BY34" s="434" t="str">
        <f t="shared" si="24"/>
        <v>-</v>
      </c>
      <c r="BZ34" s="439" t="str">
        <f t="shared" si="24"/>
        <v>-</v>
      </c>
      <c r="CA34" s="440" t="str">
        <f t="shared" si="24"/>
        <v>-</v>
      </c>
      <c r="CB34" s="441" t="str">
        <f t="shared" si="1"/>
        <v>-</v>
      </c>
      <c r="CC34" s="442" t="str">
        <f t="shared" si="2"/>
        <v>-</v>
      </c>
      <c r="CD34" s="443" t="str">
        <f t="shared" si="3"/>
        <v>-</v>
      </c>
      <c r="CE34" s="444" t="str">
        <f t="shared" si="4"/>
        <v>-</v>
      </c>
      <c r="CF34" s="445" t="str">
        <f t="shared" si="5"/>
        <v>-</v>
      </c>
      <c r="CG34" s="412"/>
      <c r="CH34" s="412"/>
      <c r="CI34" s="412"/>
      <c r="CJ34" s="412"/>
      <c r="CK34" s="412"/>
    </row>
    <row r="35" spans="1:89" ht="15">
      <c r="A35" s="1066">
        <v>21</v>
      </c>
      <c r="B35" s="1072"/>
      <c r="C35" s="432">
        <f>IFERROR(H35*'Energy &amp; GHG'!$X$17,"-")</f>
        <v>0</v>
      </c>
      <c r="D35" s="433">
        <f>IFERROR(H35*'Energy &amp; GHG'!$Y$17,"-")</f>
        <v>0</v>
      </c>
      <c r="E35" s="434">
        <f>IFERROR(H35*'Energy &amp; GHG'!$Z$17,"-")</f>
        <v>0</v>
      </c>
      <c r="F35" s="435"/>
      <c r="G35" s="435"/>
      <c r="H35" s="436"/>
      <c r="I35" s="432">
        <f>IFERROR(N35*'Energy &amp; GHG'!$X$18,"-")</f>
        <v>0</v>
      </c>
      <c r="J35" s="433">
        <f>IFERROR(N35*'Energy &amp; GHG'!$Y$18,"-")</f>
        <v>0</v>
      </c>
      <c r="K35" s="434">
        <f>IFERROR(N35*'Energy &amp; GHG'!$Z$18,"-")</f>
        <v>0</v>
      </c>
      <c r="L35" s="435"/>
      <c r="M35" s="435"/>
      <c r="N35" s="436"/>
      <c r="O35" s="432">
        <f>IFERROR(T35*'Energy &amp; GHG'!$X$19,"-")</f>
        <v>0</v>
      </c>
      <c r="P35" s="433">
        <f>IFERROR(T35*'Energy &amp; GHG'!$Y$19,"-")</f>
        <v>0</v>
      </c>
      <c r="Q35" s="434">
        <f>IFERROR(T35*'Energy &amp; GHG'!$Z$19,"-")</f>
        <v>0</v>
      </c>
      <c r="R35" s="435"/>
      <c r="S35" s="435"/>
      <c r="T35" s="436"/>
      <c r="U35" s="432">
        <f>IFERROR(Z35*'Energy &amp; GHG'!$X$20,"-")</f>
        <v>0</v>
      </c>
      <c r="V35" s="433">
        <f>IFERROR(Z35*'Energy &amp; GHG'!$Y$20,"-")</f>
        <v>0</v>
      </c>
      <c r="W35" s="434">
        <f>IFERROR(Z35*'Energy &amp; GHG'!$Z$20,"-")</f>
        <v>0</v>
      </c>
      <c r="X35" s="435"/>
      <c r="Y35" s="435"/>
      <c r="Z35" s="436"/>
      <c r="AA35" s="432">
        <f>IFERROR(AF35*'Energy &amp; GHG'!$X$21,"-")</f>
        <v>0</v>
      </c>
      <c r="AB35" s="433">
        <f>IFERROR(AF35*'Energy &amp; GHG'!$Y$21,"-")</f>
        <v>0</v>
      </c>
      <c r="AC35" s="434">
        <f>IFERROR(AF35*'Energy &amp; GHG'!$Z$21,"-")</f>
        <v>0</v>
      </c>
      <c r="AD35" s="435"/>
      <c r="AE35" s="435"/>
      <c r="AF35" s="436"/>
      <c r="AG35" s="432">
        <f>IFERROR(AL35*'Energy &amp; GHG'!$X$22,"-")</f>
        <v>0</v>
      </c>
      <c r="AH35" s="433">
        <f>IFERROR(AL35*'Energy &amp; GHG'!$Y$22,"-")</f>
        <v>0</v>
      </c>
      <c r="AI35" s="434">
        <f>IFERROR(AL35*'Energy &amp; GHG'!$Z$22,"-")</f>
        <v>0</v>
      </c>
      <c r="AJ35" s="435"/>
      <c r="AK35" s="435"/>
      <c r="AL35" s="436"/>
      <c r="AM35" s="432">
        <f>IFERROR(AR35*'Energy &amp; GHG'!$X$23,"-")</f>
        <v>0</v>
      </c>
      <c r="AN35" s="433">
        <f>IFERROR(AR35*'Energy &amp; GHG'!$Y$23,"-")</f>
        <v>0</v>
      </c>
      <c r="AO35" s="434">
        <f>IFERROR(AR35*'Energy &amp; GHG'!$Z$23,"-")</f>
        <v>0</v>
      </c>
      <c r="AP35" s="435"/>
      <c r="AQ35" s="435"/>
      <c r="AR35" s="436"/>
      <c r="AS35" s="432">
        <f>IFERROR(AX35*'Energy &amp; GHG'!$X$24,"-")</f>
        <v>0</v>
      </c>
      <c r="AT35" s="433">
        <f>IFERROR(AX35*'Energy &amp; GHG'!$Y$24,"-")</f>
        <v>0</v>
      </c>
      <c r="AU35" s="434">
        <f>IFERROR(AX35*'Energy &amp; GHG'!$Z$24,"-")</f>
        <v>0</v>
      </c>
      <c r="AV35" s="435"/>
      <c r="AW35" s="435"/>
      <c r="AX35" s="436"/>
      <c r="AY35" s="432" t="str">
        <f>IFERROR(BD35*'Energy &amp; GHG'!$X$25,"-")</f>
        <v>-</v>
      </c>
      <c r="AZ35" s="433" t="str">
        <f>IFERROR(BD35*'Energy &amp; GHG'!$Y$25,"-")</f>
        <v>-</v>
      </c>
      <c r="BA35" s="434" t="str">
        <f>IFERROR(BD35*'Energy &amp; GHG'!$Z$25,"-")</f>
        <v>-</v>
      </c>
      <c r="BB35" s="435"/>
      <c r="BC35" s="435"/>
      <c r="BD35" s="436"/>
      <c r="BE35" s="432" t="str">
        <f>IFERROR(BJ35*'Energy &amp; GHG'!$X$26,"-")</f>
        <v>-</v>
      </c>
      <c r="BF35" s="433" t="str">
        <f>IFERROR(BJ35*'Energy &amp; GHG'!$Y$26,"-")</f>
        <v>-</v>
      </c>
      <c r="BG35" s="434" t="str">
        <f>IFERROR(BJ35*'Energy &amp; GHG'!$Z$26,"-")</f>
        <v>-</v>
      </c>
      <c r="BH35" s="435"/>
      <c r="BI35" s="435"/>
      <c r="BJ35" s="436"/>
      <c r="BK35" s="432" t="str">
        <f>IFERROR(BP35*'Energy &amp; GHG'!$X$27,"-")</f>
        <v>-</v>
      </c>
      <c r="BL35" s="433" t="str">
        <f>IFERROR(BP35*'Energy &amp; GHG'!$Y$27,"-")</f>
        <v>-</v>
      </c>
      <c r="BM35" s="434" t="str">
        <f>IFERROR(BP35*'Energy &amp; GHG'!$Z$27,"-")</f>
        <v>-</v>
      </c>
      <c r="BN35" s="435"/>
      <c r="BO35" s="435"/>
      <c r="BP35" s="436"/>
      <c r="BQ35" s="432" t="str">
        <f>IFERROR(BV35*'Energy &amp; GHG'!$X$28,"-")</f>
        <v>-</v>
      </c>
      <c r="BR35" s="433" t="str">
        <f>IFERROR(BV35*'Energy &amp; GHG'!$Y$28,"-")</f>
        <v>-</v>
      </c>
      <c r="BS35" s="434" t="str">
        <f>IFERROR(BV35*'Energy &amp; GHG'!$Z$28,"-")</f>
        <v>-</v>
      </c>
      <c r="BT35" s="435"/>
      <c r="BU35" s="435"/>
      <c r="BV35" s="436"/>
      <c r="BW35" s="438" t="str">
        <f t="shared" ref="BW35:CA35" si="25">IF(SUM(C35,I35,O35,U35,AA35,AG35,AM35,AS35,AY35,BE35,BK35,BQ35)=0,"-",SUM(C35,I35,O35,U35,AA35,AG35,AM35,AS35,AY35,BE35,BK35,BQ35))</f>
        <v>-</v>
      </c>
      <c r="BX35" s="433" t="str">
        <f t="shared" si="25"/>
        <v>-</v>
      </c>
      <c r="BY35" s="434" t="str">
        <f t="shared" si="25"/>
        <v>-</v>
      </c>
      <c r="BZ35" s="439" t="str">
        <f t="shared" si="25"/>
        <v>-</v>
      </c>
      <c r="CA35" s="440" t="str">
        <f t="shared" si="25"/>
        <v>-</v>
      </c>
      <c r="CB35" s="441" t="str">
        <f t="shared" si="1"/>
        <v>-</v>
      </c>
      <c r="CC35" s="442" t="str">
        <f t="shared" si="2"/>
        <v>-</v>
      </c>
      <c r="CD35" s="443" t="str">
        <f t="shared" si="3"/>
        <v>-</v>
      </c>
      <c r="CE35" s="444" t="str">
        <f t="shared" si="4"/>
        <v>-</v>
      </c>
      <c r="CF35" s="445" t="str">
        <f t="shared" si="5"/>
        <v>-</v>
      </c>
      <c r="CG35" s="412"/>
      <c r="CH35" s="412"/>
      <c r="CI35" s="412"/>
      <c r="CJ35" s="412"/>
      <c r="CK35" s="412"/>
    </row>
    <row r="36" spans="1:89" ht="15">
      <c r="A36" s="1070">
        <v>22</v>
      </c>
      <c r="B36" s="1072"/>
      <c r="C36" s="432">
        <f>IFERROR(H36*'Energy &amp; GHG'!$X$17,"-")</f>
        <v>0</v>
      </c>
      <c r="D36" s="433">
        <f>IFERROR(H36*'Energy &amp; GHG'!$Y$17,"-")</f>
        <v>0</v>
      </c>
      <c r="E36" s="434">
        <f>IFERROR(H36*'Energy &amp; GHG'!$Z$17,"-")</f>
        <v>0</v>
      </c>
      <c r="F36" s="435"/>
      <c r="G36" s="435"/>
      <c r="H36" s="436"/>
      <c r="I36" s="432">
        <f>IFERROR(N36*'Energy &amp; GHG'!$X$18,"-")</f>
        <v>0</v>
      </c>
      <c r="J36" s="433">
        <f>IFERROR(N36*'Energy &amp; GHG'!$Y$18,"-")</f>
        <v>0</v>
      </c>
      <c r="K36" s="434">
        <f>IFERROR(N36*'Energy &amp; GHG'!$Z$18,"-")</f>
        <v>0</v>
      </c>
      <c r="L36" s="435"/>
      <c r="M36" s="435"/>
      <c r="N36" s="436"/>
      <c r="O36" s="432">
        <f>IFERROR(T36*'Energy &amp; GHG'!$X$19,"-")</f>
        <v>0</v>
      </c>
      <c r="P36" s="433">
        <f>IFERROR(T36*'Energy &amp; GHG'!$Y$19,"-")</f>
        <v>0</v>
      </c>
      <c r="Q36" s="434">
        <f>IFERROR(T36*'Energy &amp; GHG'!$Z$19,"-")</f>
        <v>0</v>
      </c>
      <c r="R36" s="435"/>
      <c r="S36" s="435"/>
      <c r="T36" s="436"/>
      <c r="U36" s="432">
        <f>IFERROR(Z36*'Energy &amp; GHG'!$X$20,"-")</f>
        <v>0</v>
      </c>
      <c r="V36" s="433">
        <f>IFERROR(Z36*'Energy &amp; GHG'!$Y$20,"-")</f>
        <v>0</v>
      </c>
      <c r="W36" s="434">
        <f>IFERROR(Z36*'Energy &amp; GHG'!$Z$20,"-")</f>
        <v>0</v>
      </c>
      <c r="X36" s="435"/>
      <c r="Y36" s="435"/>
      <c r="Z36" s="436"/>
      <c r="AA36" s="432">
        <f>IFERROR(AF36*'Energy &amp; GHG'!$X$21,"-")</f>
        <v>0</v>
      </c>
      <c r="AB36" s="433">
        <f>IFERROR(AF36*'Energy &amp; GHG'!$Y$21,"-")</f>
        <v>0</v>
      </c>
      <c r="AC36" s="434">
        <f>IFERROR(AF36*'Energy &amp; GHG'!$Z$21,"-")</f>
        <v>0</v>
      </c>
      <c r="AD36" s="435"/>
      <c r="AE36" s="435"/>
      <c r="AF36" s="436"/>
      <c r="AG36" s="432">
        <f>IFERROR(AL36*'Energy &amp; GHG'!$X$22,"-")</f>
        <v>0</v>
      </c>
      <c r="AH36" s="433">
        <f>IFERROR(AL36*'Energy &amp; GHG'!$Y$22,"-")</f>
        <v>0</v>
      </c>
      <c r="AI36" s="434">
        <f>IFERROR(AL36*'Energy &amp; GHG'!$Z$22,"-")</f>
        <v>0</v>
      </c>
      <c r="AJ36" s="435"/>
      <c r="AK36" s="435"/>
      <c r="AL36" s="436"/>
      <c r="AM36" s="432">
        <f>IFERROR(AR36*'Energy &amp; GHG'!$X$23,"-")</f>
        <v>0</v>
      </c>
      <c r="AN36" s="433">
        <f>IFERROR(AR36*'Energy &amp; GHG'!$Y$23,"-")</f>
        <v>0</v>
      </c>
      <c r="AO36" s="434">
        <f>IFERROR(AR36*'Energy &amp; GHG'!$Z$23,"-")</f>
        <v>0</v>
      </c>
      <c r="AP36" s="435"/>
      <c r="AQ36" s="435"/>
      <c r="AR36" s="436"/>
      <c r="AS36" s="432">
        <f>IFERROR(AX36*'Energy &amp; GHG'!$X$24,"-")</f>
        <v>0</v>
      </c>
      <c r="AT36" s="433">
        <f>IFERROR(AX36*'Energy &amp; GHG'!$Y$24,"-")</f>
        <v>0</v>
      </c>
      <c r="AU36" s="434">
        <f>IFERROR(AX36*'Energy &amp; GHG'!$Z$24,"-")</f>
        <v>0</v>
      </c>
      <c r="AV36" s="435"/>
      <c r="AW36" s="435"/>
      <c r="AX36" s="436"/>
      <c r="AY36" s="432" t="str">
        <f>IFERROR(BD36*'Energy &amp; GHG'!$X$25,"-")</f>
        <v>-</v>
      </c>
      <c r="AZ36" s="433" t="str">
        <f>IFERROR(BD36*'Energy &amp; GHG'!$Y$25,"-")</f>
        <v>-</v>
      </c>
      <c r="BA36" s="434" t="str">
        <f>IFERROR(BD36*'Energy &amp; GHG'!$Z$25,"-")</f>
        <v>-</v>
      </c>
      <c r="BB36" s="435"/>
      <c r="BC36" s="435"/>
      <c r="BD36" s="436"/>
      <c r="BE36" s="432" t="str">
        <f>IFERROR(BJ36*'Energy &amp; GHG'!$X$26,"-")</f>
        <v>-</v>
      </c>
      <c r="BF36" s="433" t="str">
        <f>IFERROR(BJ36*'Energy &amp; GHG'!$Y$26,"-")</f>
        <v>-</v>
      </c>
      <c r="BG36" s="434" t="str">
        <f>IFERROR(BJ36*'Energy &amp; GHG'!$Z$26,"-")</f>
        <v>-</v>
      </c>
      <c r="BH36" s="435"/>
      <c r="BI36" s="435"/>
      <c r="BJ36" s="436"/>
      <c r="BK36" s="432" t="str">
        <f>IFERROR(BP36*'Energy &amp; GHG'!$X$27,"-")</f>
        <v>-</v>
      </c>
      <c r="BL36" s="433" t="str">
        <f>IFERROR(BP36*'Energy &amp; GHG'!$Y$27,"-")</f>
        <v>-</v>
      </c>
      <c r="BM36" s="434" t="str">
        <f>IFERROR(BP36*'Energy &amp; GHG'!$Z$27,"-")</f>
        <v>-</v>
      </c>
      <c r="BN36" s="435"/>
      <c r="BO36" s="435"/>
      <c r="BP36" s="436"/>
      <c r="BQ36" s="432" t="str">
        <f>IFERROR(BV36*'Energy &amp; GHG'!$X$28,"-")</f>
        <v>-</v>
      </c>
      <c r="BR36" s="433" t="str">
        <f>IFERROR(BV36*'Energy &amp; GHG'!$Y$28,"-")</f>
        <v>-</v>
      </c>
      <c r="BS36" s="434" t="str">
        <f>IFERROR(BV36*'Energy &amp; GHG'!$Z$28,"-")</f>
        <v>-</v>
      </c>
      <c r="BT36" s="435"/>
      <c r="BU36" s="435"/>
      <c r="BV36" s="436"/>
      <c r="BW36" s="438" t="str">
        <f t="shared" ref="BW36:CA36" si="26">IF(SUM(C36,I36,O36,U36,AA36,AG36,AM36,AS36,AY36,BE36,BK36,BQ36)=0,"-",SUM(C36,I36,O36,U36,AA36,AG36,AM36,AS36,AY36,BE36,BK36,BQ36))</f>
        <v>-</v>
      </c>
      <c r="BX36" s="433" t="str">
        <f t="shared" si="26"/>
        <v>-</v>
      </c>
      <c r="BY36" s="434" t="str">
        <f t="shared" si="26"/>
        <v>-</v>
      </c>
      <c r="BZ36" s="439" t="str">
        <f t="shared" si="26"/>
        <v>-</v>
      </c>
      <c r="CA36" s="440" t="str">
        <f t="shared" si="26"/>
        <v>-</v>
      </c>
      <c r="CB36" s="441" t="str">
        <f t="shared" si="1"/>
        <v>-</v>
      </c>
      <c r="CC36" s="442" t="str">
        <f t="shared" si="2"/>
        <v>-</v>
      </c>
      <c r="CD36" s="443" t="str">
        <f t="shared" si="3"/>
        <v>-</v>
      </c>
      <c r="CE36" s="444" t="str">
        <f t="shared" si="4"/>
        <v>-</v>
      </c>
      <c r="CF36" s="445" t="str">
        <f t="shared" si="5"/>
        <v>-</v>
      </c>
      <c r="CG36" s="412"/>
      <c r="CH36" s="412"/>
      <c r="CI36" s="412"/>
      <c r="CJ36" s="412"/>
      <c r="CK36" s="412"/>
    </row>
    <row r="37" spans="1:89" ht="15">
      <c r="A37" s="1066">
        <v>23</v>
      </c>
      <c r="B37" s="1072"/>
      <c r="C37" s="432">
        <f>IFERROR(H37*'Energy &amp; GHG'!$X$17,"-")</f>
        <v>0</v>
      </c>
      <c r="D37" s="433">
        <f>IFERROR(H37*'Energy &amp; GHG'!$Y$17,"-")</f>
        <v>0</v>
      </c>
      <c r="E37" s="434">
        <f>IFERROR(H37*'Energy &amp; GHG'!$Z$17,"-")</f>
        <v>0</v>
      </c>
      <c r="F37" s="435"/>
      <c r="G37" s="435"/>
      <c r="H37" s="436"/>
      <c r="I37" s="432">
        <f>IFERROR(N37*'Energy &amp; GHG'!$X$18,"-")</f>
        <v>0</v>
      </c>
      <c r="J37" s="433">
        <f>IFERROR(N37*'Energy &amp; GHG'!$Y$18,"-")</f>
        <v>0</v>
      </c>
      <c r="K37" s="434">
        <f>IFERROR(N37*'Energy &amp; GHG'!$Z$18,"-")</f>
        <v>0</v>
      </c>
      <c r="L37" s="435"/>
      <c r="M37" s="435"/>
      <c r="N37" s="436"/>
      <c r="O37" s="432">
        <f>IFERROR(T37*'Energy &amp; GHG'!$X$19,"-")</f>
        <v>0</v>
      </c>
      <c r="P37" s="433">
        <f>IFERROR(T37*'Energy &amp; GHG'!$Y$19,"-")</f>
        <v>0</v>
      </c>
      <c r="Q37" s="434">
        <f>IFERROR(T37*'Energy &amp; GHG'!$Z$19,"-")</f>
        <v>0</v>
      </c>
      <c r="R37" s="435"/>
      <c r="S37" s="435"/>
      <c r="T37" s="436"/>
      <c r="U37" s="432">
        <f>IFERROR(Z37*'Energy &amp; GHG'!$X$20,"-")</f>
        <v>0</v>
      </c>
      <c r="V37" s="433">
        <f>IFERROR(Z37*'Energy &amp; GHG'!$Y$20,"-")</f>
        <v>0</v>
      </c>
      <c r="W37" s="434">
        <f>IFERROR(Z37*'Energy &amp; GHG'!$Z$20,"-")</f>
        <v>0</v>
      </c>
      <c r="X37" s="435"/>
      <c r="Y37" s="435"/>
      <c r="Z37" s="436"/>
      <c r="AA37" s="432">
        <f>IFERROR(AF37*'Energy &amp; GHG'!$X$21,"-")</f>
        <v>0</v>
      </c>
      <c r="AB37" s="433">
        <f>IFERROR(AF37*'Energy &amp; GHG'!$Y$21,"-")</f>
        <v>0</v>
      </c>
      <c r="AC37" s="434">
        <f>IFERROR(AF37*'Energy &amp; GHG'!$Z$21,"-")</f>
        <v>0</v>
      </c>
      <c r="AD37" s="435"/>
      <c r="AE37" s="435"/>
      <c r="AF37" s="436"/>
      <c r="AG37" s="432">
        <f>IFERROR(AL37*'Energy &amp; GHG'!$X$22,"-")</f>
        <v>0</v>
      </c>
      <c r="AH37" s="433">
        <f>IFERROR(AL37*'Energy &amp; GHG'!$Y$22,"-")</f>
        <v>0</v>
      </c>
      <c r="AI37" s="434">
        <f>IFERROR(AL37*'Energy &amp; GHG'!$Z$22,"-")</f>
        <v>0</v>
      </c>
      <c r="AJ37" s="435"/>
      <c r="AK37" s="435"/>
      <c r="AL37" s="436"/>
      <c r="AM37" s="432">
        <f>IFERROR(AR37*'Energy &amp; GHG'!$X$23,"-")</f>
        <v>0</v>
      </c>
      <c r="AN37" s="433">
        <f>IFERROR(AR37*'Energy &amp; GHG'!$Y$23,"-")</f>
        <v>0</v>
      </c>
      <c r="AO37" s="434">
        <f>IFERROR(AR37*'Energy &amp; GHG'!$Z$23,"-")</f>
        <v>0</v>
      </c>
      <c r="AP37" s="435"/>
      <c r="AQ37" s="435"/>
      <c r="AR37" s="436"/>
      <c r="AS37" s="432">
        <f>IFERROR(AX37*'Energy &amp; GHG'!$X$24,"-")</f>
        <v>0</v>
      </c>
      <c r="AT37" s="433">
        <f>IFERROR(AX37*'Energy &amp; GHG'!$Y$24,"-")</f>
        <v>0</v>
      </c>
      <c r="AU37" s="434">
        <f>IFERROR(AX37*'Energy &amp; GHG'!$Z$24,"-")</f>
        <v>0</v>
      </c>
      <c r="AV37" s="435"/>
      <c r="AW37" s="435"/>
      <c r="AX37" s="436"/>
      <c r="AY37" s="432" t="str">
        <f>IFERROR(BD37*'Energy &amp; GHG'!$X$25,"-")</f>
        <v>-</v>
      </c>
      <c r="AZ37" s="433" t="str">
        <f>IFERROR(BD37*'Energy &amp; GHG'!$Y$25,"-")</f>
        <v>-</v>
      </c>
      <c r="BA37" s="434" t="str">
        <f>IFERROR(BD37*'Energy &amp; GHG'!$Z$25,"-")</f>
        <v>-</v>
      </c>
      <c r="BB37" s="435"/>
      <c r="BC37" s="435"/>
      <c r="BD37" s="436"/>
      <c r="BE37" s="432" t="str">
        <f>IFERROR(BJ37*'Energy &amp; GHG'!$X$26,"-")</f>
        <v>-</v>
      </c>
      <c r="BF37" s="433" t="str">
        <f>IFERROR(BJ37*'Energy &amp; GHG'!$Y$26,"-")</f>
        <v>-</v>
      </c>
      <c r="BG37" s="434" t="str">
        <f>IFERROR(BJ37*'Energy &amp; GHG'!$Z$26,"-")</f>
        <v>-</v>
      </c>
      <c r="BH37" s="435"/>
      <c r="BI37" s="435"/>
      <c r="BJ37" s="436"/>
      <c r="BK37" s="432" t="str">
        <f>IFERROR(BP37*'Energy &amp; GHG'!$X$27,"-")</f>
        <v>-</v>
      </c>
      <c r="BL37" s="433" t="str">
        <f>IFERROR(BP37*'Energy &amp; GHG'!$Y$27,"-")</f>
        <v>-</v>
      </c>
      <c r="BM37" s="434" t="str">
        <f>IFERROR(BP37*'Energy &amp; GHG'!$Z$27,"-")</f>
        <v>-</v>
      </c>
      <c r="BN37" s="435"/>
      <c r="BO37" s="435"/>
      <c r="BP37" s="436"/>
      <c r="BQ37" s="432" t="str">
        <f>IFERROR(BV37*'Energy &amp; GHG'!$X$28,"-")</f>
        <v>-</v>
      </c>
      <c r="BR37" s="433" t="str">
        <f>IFERROR(BV37*'Energy &amp; GHG'!$Y$28,"-")</f>
        <v>-</v>
      </c>
      <c r="BS37" s="434" t="str">
        <f>IFERROR(BV37*'Energy &amp; GHG'!$Z$28,"-")</f>
        <v>-</v>
      </c>
      <c r="BT37" s="435"/>
      <c r="BU37" s="435"/>
      <c r="BV37" s="436"/>
      <c r="BW37" s="438" t="str">
        <f t="shared" ref="BW37:CA37" si="27">IF(SUM(C37,I37,O37,U37,AA37,AG37,AM37,AS37,AY37,BE37,BK37,BQ37)=0,"-",SUM(C37,I37,O37,U37,AA37,AG37,AM37,AS37,AY37,BE37,BK37,BQ37))</f>
        <v>-</v>
      </c>
      <c r="BX37" s="433" t="str">
        <f t="shared" si="27"/>
        <v>-</v>
      </c>
      <c r="BY37" s="434" t="str">
        <f t="shared" si="27"/>
        <v>-</v>
      </c>
      <c r="BZ37" s="439" t="str">
        <f t="shared" si="27"/>
        <v>-</v>
      </c>
      <c r="CA37" s="440" t="str">
        <f t="shared" si="27"/>
        <v>-</v>
      </c>
      <c r="CB37" s="441" t="str">
        <f t="shared" si="1"/>
        <v>-</v>
      </c>
      <c r="CC37" s="442" t="str">
        <f t="shared" si="2"/>
        <v>-</v>
      </c>
      <c r="CD37" s="443" t="str">
        <f t="shared" si="3"/>
        <v>-</v>
      </c>
      <c r="CE37" s="444" t="str">
        <f t="shared" si="4"/>
        <v>-</v>
      </c>
      <c r="CF37" s="445" t="str">
        <f t="shared" si="5"/>
        <v>-</v>
      </c>
      <c r="CG37" s="412"/>
      <c r="CH37" s="412"/>
      <c r="CI37" s="412"/>
      <c r="CJ37" s="412"/>
      <c r="CK37" s="412"/>
    </row>
    <row r="38" spans="1:89" ht="15">
      <c r="A38" s="1070">
        <v>24</v>
      </c>
      <c r="B38" s="1072"/>
      <c r="C38" s="432">
        <f>IFERROR(H38*'Energy &amp; GHG'!$X$17,"-")</f>
        <v>0</v>
      </c>
      <c r="D38" s="433">
        <f>IFERROR(H38*'Energy &amp; GHG'!$Y$17,"-")</f>
        <v>0</v>
      </c>
      <c r="E38" s="434">
        <f>IFERROR(H38*'Energy &amp; GHG'!$Z$17,"-")</f>
        <v>0</v>
      </c>
      <c r="F38" s="435"/>
      <c r="G38" s="435"/>
      <c r="H38" s="436"/>
      <c r="I38" s="432">
        <f>IFERROR(N38*'Energy &amp; GHG'!$X$18,"-")</f>
        <v>0</v>
      </c>
      <c r="J38" s="433">
        <f>IFERROR(N38*'Energy &amp; GHG'!$Y$18,"-")</f>
        <v>0</v>
      </c>
      <c r="K38" s="434">
        <f>IFERROR(N38*'Energy &amp; GHG'!$Z$18,"-")</f>
        <v>0</v>
      </c>
      <c r="L38" s="435"/>
      <c r="M38" s="435"/>
      <c r="N38" s="436"/>
      <c r="O38" s="432">
        <f>IFERROR(T38*'Energy &amp; GHG'!$X$19,"-")</f>
        <v>0</v>
      </c>
      <c r="P38" s="433">
        <f>IFERROR(T38*'Energy &amp; GHG'!$Y$19,"-")</f>
        <v>0</v>
      </c>
      <c r="Q38" s="434">
        <f>IFERROR(T38*'Energy &amp; GHG'!$Z$19,"-")</f>
        <v>0</v>
      </c>
      <c r="R38" s="435"/>
      <c r="S38" s="435"/>
      <c r="T38" s="436"/>
      <c r="U38" s="432">
        <f>IFERROR(Z38*'Energy &amp; GHG'!$X$20,"-")</f>
        <v>0</v>
      </c>
      <c r="V38" s="433">
        <f>IFERROR(Z38*'Energy &amp; GHG'!$Y$20,"-")</f>
        <v>0</v>
      </c>
      <c r="W38" s="434">
        <f>IFERROR(Z38*'Energy &amp; GHG'!$Z$20,"-")</f>
        <v>0</v>
      </c>
      <c r="X38" s="435"/>
      <c r="Y38" s="435"/>
      <c r="Z38" s="436"/>
      <c r="AA38" s="432">
        <f>IFERROR(AF38*'Energy &amp; GHG'!$X$21,"-")</f>
        <v>0</v>
      </c>
      <c r="AB38" s="433">
        <f>IFERROR(AF38*'Energy &amp; GHG'!$Y$21,"-")</f>
        <v>0</v>
      </c>
      <c r="AC38" s="434">
        <f>IFERROR(AF38*'Energy &amp; GHG'!$Z$21,"-")</f>
        <v>0</v>
      </c>
      <c r="AD38" s="435"/>
      <c r="AE38" s="435"/>
      <c r="AF38" s="436"/>
      <c r="AG38" s="432">
        <f>IFERROR(AL38*'Energy &amp; GHG'!$X$22,"-")</f>
        <v>0</v>
      </c>
      <c r="AH38" s="433">
        <f>IFERROR(AL38*'Energy &amp; GHG'!$Y$22,"-")</f>
        <v>0</v>
      </c>
      <c r="AI38" s="434">
        <f>IFERROR(AL38*'Energy &amp; GHG'!$Z$22,"-")</f>
        <v>0</v>
      </c>
      <c r="AJ38" s="435"/>
      <c r="AK38" s="435"/>
      <c r="AL38" s="436"/>
      <c r="AM38" s="432">
        <f>IFERROR(AR38*'Energy &amp; GHG'!$X$23,"-")</f>
        <v>0</v>
      </c>
      <c r="AN38" s="433">
        <f>IFERROR(AR38*'Energy &amp; GHG'!$Y$23,"-")</f>
        <v>0</v>
      </c>
      <c r="AO38" s="434">
        <f>IFERROR(AR38*'Energy &amp; GHG'!$Z$23,"-")</f>
        <v>0</v>
      </c>
      <c r="AP38" s="435"/>
      <c r="AQ38" s="435"/>
      <c r="AR38" s="436"/>
      <c r="AS38" s="432">
        <f>IFERROR(AX38*'Energy &amp; GHG'!$X$24,"-")</f>
        <v>0</v>
      </c>
      <c r="AT38" s="433">
        <f>IFERROR(AX38*'Energy &amp; GHG'!$Y$24,"-")</f>
        <v>0</v>
      </c>
      <c r="AU38" s="434">
        <f>IFERROR(AX38*'Energy &amp; GHG'!$Z$24,"-")</f>
        <v>0</v>
      </c>
      <c r="AV38" s="435"/>
      <c r="AW38" s="435"/>
      <c r="AX38" s="436"/>
      <c r="AY38" s="432" t="str">
        <f>IFERROR(BD38*'Energy &amp; GHG'!$X$25,"-")</f>
        <v>-</v>
      </c>
      <c r="AZ38" s="433" t="str">
        <f>IFERROR(BD38*'Energy &amp; GHG'!$Y$25,"-")</f>
        <v>-</v>
      </c>
      <c r="BA38" s="434" t="str">
        <f>IFERROR(BD38*'Energy &amp; GHG'!$Z$25,"-")</f>
        <v>-</v>
      </c>
      <c r="BB38" s="435"/>
      <c r="BC38" s="435"/>
      <c r="BD38" s="436"/>
      <c r="BE38" s="432" t="str">
        <f>IFERROR(BJ38*'Energy &amp; GHG'!$X$26,"-")</f>
        <v>-</v>
      </c>
      <c r="BF38" s="433" t="str">
        <f>IFERROR(BJ38*'Energy &amp; GHG'!$Y$26,"-")</f>
        <v>-</v>
      </c>
      <c r="BG38" s="434" t="str">
        <f>IFERROR(BJ38*'Energy &amp; GHG'!$Z$26,"-")</f>
        <v>-</v>
      </c>
      <c r="BH38" s="435"/>
      <c r="BI38" s="435"/>
      <c r="BJ38" s="436"/>
      <c r="BK38" s="432" t="str">
        <f>IFERROR(BP38*'Energy &amp; GHG'!$X$27,"-")</f>
        <v>-</v>
      </c>
      <c r="BL38" s="433" t="str">
        <f>IFERROR(BP38*'Energy &amp; GHG'!$Y$27,"-")</f>
        <v>-</v>
      </c>
      <c r="BM38" s="434" t="str">
        <f>IFERROR(BP38*'Energy &amp; GHG'!$Z$27,"-")</f>
        <v>-</v>
      </c>
      <c r="BN38" s="435"/>
      <c r="BO38" s="435"/>
      <c r="BP38" s="436"/>
      <c r="BQ38" s="432" t="str">
        <f>IFERROR(BV38*'Energy &amp; GHG'!$X$28,"-")</f>
        <v>-</v>
      </c>
      <c r="BR38" s="433" t="str">
        <f>IFERROR(BV38*'Energy &amp; GHG'!$Y$28,"-")</f>
        <v>-</v>
      </c>
      <c r="BS38" s="434" t="str">
        <f>IFERROR(BV38*'Energy &amp; GHG'!$Z$28,"-")</f>
        <v>-</v>
      </c>
      <c r="BT38" s="435"/>
      <c r="BU38" s="435"/>
      <c r="BV38" s="436"/>
      <c r="BW38" s="438" t="str">
        <f t="shared" ref="BW38:CA38" si="28">IF(SUM(C38,I38,O38,U38,AA38,AG38,AM38,AS38,AY38,BE38,BK38,BQ38)=0,"-",SUM(C38,I38,O38,U38,AA38,AG38,AM38,AS38,AY38,BE38,BK38,BQ38))</f>
        <v>-</v>
      </c>
      <c r="BX38" s="433" t="str">
        <f t="shared" si="28"/>
        <v>-</v>
      </c>
      <c r="BY38" s="434" t="str">
        <f t="shared" si="28"/>
        <v>-</v>
      </c>
      <c r="BZ38" s="439" t="str">
        <f t="shared" si="28"/>
        <v>-</v>
      </c>
      <c r="CA38" s="440" t="str">
        <f t="shared" si="28"/>
        <v>-</v>
      </c>
      <c r="CB38" s="441" t="str">
        <f t="shared" si="1"/>
        <v>-</v>
      </c>
      <c r="CC38" s="442" t="str">
        <f t="shared" si="2"/>
        <v>-</v>
      </c>
      <c r="CD38" s="443" t="str">
        <f t="shared" si="3"/>
        <v>-</v>
      </c>
      <c r="CE38" s="444" t="str">
        <f t="shared" si="4"/>
        <v>-</v>
      </c>
      <c r="CF38" s="445" t="str">
        <f t="shared" si="5"/>
        <v>-</v>
      </c>
      <c r="CG38" s="412"/>
      <c r="CH38" s="412"/>
      <c r="CI38" s="412"/>
      <c r="CJ38" s="412"/>
      <c r="CK38" s="412"/>
    </row>
    <row r="39" spans="1:89" ht="15">
      <c r="A39" s="1066">
        <v>25</v>
      </c>
      <c r="B39" s="1072"/>
      <c r="C39" s="432">
        <f>IFERROR(H39*'Energy &amp; GHG'!$X$17,"-")</f>
        <v>0</v>
      </c>
      <c r="D39" s="433">
        <f>IFERROR(H39*'Energy &amp; GHG'!$Y$17,"-")</f>
        <v>0</v>
      </c>
      <c r="E39" s="434">
        <f>IFERROR(H39*'Energy &amp; GHG'!$Z$17,"-")</f>
        <v>0</v>
      </c>
      <c r="F39" s="435"/>
      <c r="G39" s="435"/>
      <c r="H39" s="436"/>
      <c r="I39" s="432">
        <f>IFERROR(N39*'Energy &amp; GHG'!$X$18,"-")</f>
        <v>0</v>
      </c>
      <c r="J39" s="433">
        <f>IFERROR(N39*'Energy &amp; GHG'!$Y$18,"-")</f>
        <v>0</v>
      </c>
      <c r="K39" s="434">
        <f>IFERROR(N39*'Energy &amp; GHG'!$Z$18,"-")</f>
        <v>0</v>
      </c>
      <c r="L39" s="435"/>
      <c r="M39" s="435"/>
      <c r="N39" s="436"/>
      <c r="O39" s="432">
        <f>IFERROR(T39*'Energy &amp; GHG'!$X$19,"-")</f>
        <v>0</v>
      </c>
      <c r="P39" s="433">
        <f>IFERROR(T39*'Energy &amp; GHG'!$Y$19,"-")</f>
        <v>0</v>
      </c>
      <c r="Q39" s="434">
        <f>IFERROR(T39*'Energy &amp; GHG'!$Z$19,"-")</f>
        <v>0</v>
      </c>
      <c r="R39" s="435"/>
      <c r="S39" s="435"/>
      <c r="T39" s="436"/>
      <c r="U39" s="432">
        <f>IFERROR(Z39*'Energy &amp; GHG'!$X$20,"-")</f>
        <v>0</v>
      </c>
      <c r="V39" s="433">
        <f>IFERROR(Z39*'Energy &amp; GHG'!$Y$20,"-")</f>
        <v>0</v>
      </c>
      <c r="W39" s="434">
        <f>IFERROR(Z39*'Energy &amp; GHG'!$Z$20,"-")</f>
        <v>0</v>
      </c>
      <c r="X39" s="435"/>
      <c r="Y39" s="435"/>
      <c r="Z39" s="436"/>
      <c r="AA39" s="432">
        <f>IFERROR(AF39*'Energy &amp; GHG'!$X$21,"-")</f>
        <v>0</v>
      </c>
      <c r="AB39" s="433">
        <f>IFERROR(AF39*'Energy &amp; GHG'!$Y$21,"-")</f>
        <v>0</v>
      </c>
      <c r="AC39" s="434">
        <f>IFERROR(AF39*'Energy &amp; GHG'!$Z$21,"-")</f>
        <v>0</v>
      </c>
      <c r="AD39" s="435"/>
      <c r="AE39" s="435"/>
      <c r="AF39" s="436"/>
      <c r="AG39" s="432">
        <f>IFERROR(AL39*'Energy &amp; GHG'!$X$22,"-")</f>
        <v>0</v>
      </c>
      <c r="AH39" s="433">
        <f>IFERROR(AL39*'Energy &amp; GHG'!$Y$22,"-")</f>
        <v>0</v>
      </c>
      <c r="AI39" s="434">
        <f>IFERROR(AL39*'Energy &amp; GHG'!$Z$22,"-")</f>
        <v>0</v>
      </c>
      <c r="AJ39" s="435"/>
      <c r="AK39" s="435"/>
      <c r="AL39" s="436"/>
      <c r="AM39" s="432">
        <f>IFERROR(AR39*'Energy &amp; GHG'!$X$23,"-")</f>
        <v>0</v>
      </c>
      <c r="AN39" s="433">
        <f>IFERROR(AR39*'Energy &amp; GHG'!$Y$23,"-")</f>
        <v>0</v>
      </c>
      <c r="AO39" s="434">
        <f>IFERROR(AR39*'Energy &amp; GHG'!$Z$23,"-")</f>
        <v>0</v>
      </c>
      <c r="AP39" s="435"/>
      <c r="AQ39" s="435"/>
      <c r="AR39" s="436"/>
      <c r="AS39" s="432">
        <f>IFERROR(AX39*'Energy &amp; GHG'!$X$24,"-")</f>
        <v>0</v>
      </c>
      <c r="AT39" s="433">
        <f>IFERROR(AX39*'Energy &amp; GHG'!$Y$24,"-")</f>
        <v>0</v>
      </c>
      <c r="AU39" s="434">
        <f>IFERROR(AX39*'Energy &amp; GHG'!$Z$24,"-")</f>
        <v>0</v>
      </c>
      <c r="AV39" s="435"/>
      <c r="AW39" s="435"/>
      <c r="AX39" s="436"/>
      <c r="AY39" s="432" t="str">
        <f>IFERROR(BD39*'Energy &amp; GHG'!$X$25,"-")</f>
        <v>-</v>
      </c>
      <c r="AZ39" s="433" t="str">
        <f>IFERROR(BD39*'Energy &amp; GHG'!$Y$25,"-")</f>
        <v>-</v>
      </c>
      <c r="BA39" s="434" t="str">
        <f>IFERROR(BD39*'Energy &amp; GHG'!$Z$25,"-")</f>
        <v>-</v>
      </c>
      <c r="BB39" s="435"/>
      <c r="BC39" s="435"/>
      <c r="BD39" s="436"/>
      <c r="BE39" s="432" t="str">
        <f>IFERROR(BJ39*'Energy &amp; GHG'!$X$26,"-")</f>
        <v>-</v>
      </c>
      <c r="BF39" s="433" t="str">
        <f>IFERROR(BJ39*'Energy &amp; GHG'!$Y$26,"-")</f>
        <v>-</v>
      </c>
      <c r="BG39" s="434" t="str">
        <f>IFERROR(BJ39*'Energy &amp; GHG'!$Z$26,"-")</f>
        <v>-</v>
      </c>
      <c r="BH39" s="435"/>
      <c r="BI39" s="435"/>
      <c r="BJ39" s="436"/>
      <c r="BK39" s="432" t="str">
        <f>IFERROR(BP39*'Energy &amp; GHG'!$X$27,"-")</f>
        <v>-</v>
      </c>
      <c r="BL39" s="433" t="str">
        <f>IFERROR(BP39*'Energy &amp; GHG'!$Y$27,"-")</f>
        <v>-</v>
      </c>
      <c r="BM39" s="434" t="str">
        <f>IFERROR(BP39*'Energy &amp; GHG'!$Z$27,"-")</f>
        <v>-</v>
      </c>
      <c r="BN39" s="435"/>
      <c r="BO39" s="435"/>
      <c r="BP39" s="436"/>
      <c r="BQ39" s="432" t="str">
        <f>IFERROR(BV39*'Energy &amp; GHG'!$X$28,"-")</f>
        <v>-</v>
      </c>
      <c r="BR39" s="433" t="str">
        <f>IFERROR(BV39*'Energy &amp; GHG'!$Y$28,"-")</f>
        <v>-</v>
      </c>
      <c r="BS39" s="434" t="str">
        <f>IFERROR(BV39*'Energy &amp; GHG'!$Z$28,"-")</f>
        <v>-</v>
      </c>
      <c r="BT39" s="435"/>
      <c r="BU39" s="435"/>
      <c r="BV39" s="436"/>
      <c r="BW39" s="438" t="str">
        <f t="shared" ref="BW39:CA39" si="29">IF(SUM(C39,I39,O39,U39,AA39,AG39,AM39,AS39,AY39,BE39,BK39,BQ39)=0,"-",SUM(C39,I39,O39,U39,AA39,AG39,AM39,AS39,AY39,BE39,BK39,BQ39))</f>
        <v>-</v>
      </c>
      <c r="BX39" s="433" t="str">
        <f t="shared" si="29"/>
        <v>-</v>
      </c>
      <c r="BY39" s="434" t="str">
        <f t="shared" si="29"/>
        <v>-</v>
      </c>
      <c r="BZ39" s="439" t="str">
        <f t="shared" si="29"/>
        <v>-</v>
      </c>
      <c r="CA39" s="440" t="str">
        <f t="shared" si="29"/>
        <v>-</v>
      </c>
      <c r="CB39" s="441" t="str">
        <f t="shared" si="1"/>
        <v>-</v>
      </c>
      <c r="CC39" s="442" t="str">
        <f t="shared" si="2"/>
        <v>-</v>
      </c>
      <c r="CD39" s="443" t="str">
        <f t="shared" si="3"/>
        <v>-</v>
      </c>
      <c r="CE39" s="444" t="str">
        <f t="shared" si="4"/>
        <v>-</v>
      </c>
      <c r="CF39" s="445" t="str">
        <f t="shared" si="5"/>
        <v>-</v>
      </c>
      <c r="CG39" s="412"/>
      <c r="CH39" s="412"/>
      <c r="CI39" s="412"/>
      <c r="CJ39" s="412"/>
      <c r="CK39" s="412"/>
    </row>
    <row r="40" spans="1:89" ht="15">
      <c r="A40" s="1070">
        <v>26</v>
      </c>
      <c r="B40" s="1072"/>
      <c r="C40" s="432">
        <f>IFERROR(H40*'Energy &amp; GHG'!$X$17,"-")</f>
        <v>0</v>
      </c>
      <c r="D40" s="433">
        <f>IFERROR(H40*'Energy &amp; GHG'!$Y$17,"-")</f>
        <v>0</v>
      </c>
      <c r="E40" s="434">
        <f>IFERROR(H40*'Energy &amp; GHG'!$Z$17,"-")</f>
        <v>0</v>
      </c>
      <c r="F40" s="435"/>
      <c r="G40" s="435"/>
      <c r="H40" s="436"/>
      <c r="I40" s="432">
        <f>IFERROR(N40*'Energy &amp; GHG'!$X$18,"-")</f>
        <v>0</v>
      </c>
      <c r="J40" s="433">
        <f>IFERROR(N40*'Energy &amp; GHG'!$Y$18,"-")</f>
        <v>0</v>
      </c>
      <c r="K40" s="434">
        <f>IFERROR(N40*'Energy &amp; GHG'!$Z$18,"-")</f>
        <v>0</v>
      </c>
      <c r="L40" s="435"/>
      <c r="M40" s="435"/>
      <c r="N40" s="436"/>
      <c r="O40" s="432">
        <f>IFERROR(T40*'Energy &amp; GHG'!$X$19,"-")</f>
        <v>0</v>
      </c>
      <c r="P40" s="433">
        <f>IFERROR(T40*'Energy &amp; GHG'!$Y$19,"-")</f>
        <v>0</v>
      </c>
      <c r="Q40" s="434">
        <f>IFERROR(T40*'Energy &amp; GHG'!$Z$19,"-")</f>
        <v>0</v>
      </c>
      <c r="R40" s="435"/>
      <c r="S40" s="435"/>
      <c r="T40" s="436"/>
      <c r="U40" s="432">
        <f>IFERROR(Z40*'Energy &amp; GHG'!$X$20,"-")</f>
        <v>0</v>
      </c>
      <c r="V40" s="433">
        <f>IFERROR(Z40*'Energy &amp; GHG'!$Y$20,"-")</f>
        <v>0</v>
      </c>
      <c r="W40" s="434">
        <f>IFERROR(Z40*'Energy &amp; GHG'!$Z$20,"-")</f>
        <v>0</v>
      </c>
      <c r="X40" s="435"/>
      <c r="Y40" s="435"/>
      <c r="Z40" s="436"/>
      <c r="AA40" s="432">
        <f>IFERROR(AF40*'Energy &amp; GHG'!$X$21,"-")</f>
        <v>0</v>
      </c>
      <c r="AB40" s="433">
        <f>IFERROR(AF40*'Energy &amp; GHG'!$Y$21,"-")</f>
        <v>0</v>
      </c>
      <c r="AC40" s="434">
        <f>IFERROR(AF40*'Energy &amp; GHG'!$Z$21,"-")</f>
        <v>0</v>
      </c>
      <c r="AD40" s="435"/>
      <c r="AE40" s="435"/>
      <c r="AF40" s="436"/>
      <c r="AG40" s="432">
        <f>IFERROR(AL40*'Energy &amp; GHG'!$X$22,"-")</f>
        <v>0</v>
      </c>
      <c r="AH40" s="433">
        <f>IFERROR(AL40*'Energy &amp; GHG'!$Y$22,"-")</f>
        <v>0</v>
      </c>
      <c r="AI40" s="434">
        <f>IFERROR(AL40*'Energy &amp; GHG'!$Z$22,"-")</f>
        <v>0</v>
      </c>
      <c r="AJ40" s="435"/>
      <c r="AK40" s="435"/>
      <c r="AL40" s="436"/>
      <c r="AM40" s="432">
        <f>IFERROR(AR40*'Energy &amp; GHG'!$X$23,"-")</f>
        <v>0</v>
      </c>
      <c r="AN40" s="433">
        <f>IFERROR(AR40*'Energy &amp; GHG'!$Y$23,"-")</f>
        <v>0</v>
      </c>
      <c r="AO40" s="434">
        <f>IFERROR(AR40*'Energy &amp; GHG'!$Z$23,"-")</f>
        <v>0</v>
      </c>
      <c r="AP40" s="435"/>
      <c r="AQ40" s="435"/>
      <c r="AR40" s="436"/>
      <c r="AS40" s="432">
        <f>IFERROR(AX40*'Energy &amp; GHG'!$X$24,"-")</f>
        <v>0</v>
      </c>
      <c r="AT40" s="433">
        <f>IFERROR(AX40*'Energy &amp; GHG'!$Y$24,"-")</f>
        <v>0</v>
      </c>
      <c r="AU40" s="434">
        <f>IFERROR(AX40*'Energy &amp; GHG'!$Z$24,"-")</f>
        <v>0</v>
      </c>
      <c r="AV40" s="435"/>
      <c r="AW40" s="435"/>
      <c r="AX40" s="436"/>
      <c r="AY40" s="432" t="str">
        <f>IFERROR(BD40*'Energy &amp; GHG'!$X$25,"-")</f>
        <v>-</v>
      </c>
      <c r="AZ40" s="433" t="str">
        <f>IFERROR(BD40*'Energy &amp; GHG'!$Y$25,"-")</f>
        <v>-</v>
      </c>
      <c r="BA40" s="434" t="str">
        <f>IFERROR(BD40*'Energy &amp; GHG'!$Z$25,"-")</f>
        <v>-</v>
      </c>
      <c r="BB40" s="435"/>
      <c r="BC40" s="435"/>
      <c r="BD40" s="436"/>
      <c r="BE40" s="432" t="str">
        <f>IFERROR(BJ40*'Energy &amp; GHG'!$X$26,"-")</f>
        <v>-</v>
      </c>
      <c r="BF40" s="433" t="str">
        <f>IFERROR(BJ40*'Energy &amp; GHG'!$Y$26,"-")</f>
        <v>-</v>
      </c>
      <c r="BG40" s="434" t="str">
        <f>IFERROR(BJ40*'Energy &amp; GHG'!$Z$26,"-")</f>
        <v>-</v>
      </c>
      <c r="BH40" s="435"/>
      <c r="BI40" s="435"/>
      <c r="BJ40" s="436"/>
      <c r="BK40" s="432" t="str">
        <f>IFERROR(BP40*'Energy &amp; GHG'!$X$27,"-")</f>
        <v>-</v>
      </c>
      <c r="BL40" s="433" t="str">
        <f>IFERROR(BP40*'Energy &amp; GHG'!$Y$27,"-")</f>
        <v>-</v>
      </c>
      <c r="BM40" s="434" t="str">
        <f>IFERROR(BP40*'Energy &amp; GHG'!$Z$27,"-")</f>
        <v>-</v>
      </c>
      <c r="BN40" s="435"/>
      <c r="BO40" s="435"/>
      <c r="BP40" s="436"/>
      <c r="BQ40" s="432" t="str">
        <f>IFERROR(BV40*'Energy &amp; GHG'!$X$28,"-")</f>
        <v>-</v>
      </c>
      <c r="BR40" s="433" t="str">
        <f>IFERROR(BV40*'Energy &amp; GHG'!$Y$28,"-")</f>
        <v>-</v>
      </c>
      <c r="BS40" s="434" t="str">
        <f>IFERROR(BV40*'Energy &amp; GHG'!$Z$28,"-")</f>
        <v>-</v>
      </c>
      <c r="BT40" s="435"/>
      <c r="BU40" s="435"/>
      <c r="BV40" s="436"/>
      <c r="BW40" s="438" t="str">
        <f t="shared" ref="BW40:CA40" si="30">IF(SUM(C40,I40,O40,U40,AA40,AG40,AM40,AS40,AY40,BE40,BK40,BQ40)=0,"-",SUM(C40,I40,O40,U40,AA40,AG40,AM40,AS40,AY40,BE40,BK40,BQ40))</f>
        <v>-</v>
      </c>
      <c r="BX40" s="433" t="str">
        <f t="shared" si="30"/>
        <v>-</v>
      </c>
      <c r="BY40" s="434" t="str">
        <f t="shared" si="30"/>
        <v>-</v>
      </c>
      <c r="BZ40" s="439" t="str">
        <f t="shared" si="30"/>
        <v>-</v>
      </c>
      <c r="CA40" s="440" t="str">
        <f t="shared" si="30"/>
        <v>-</v>
      </c>
      <c r="CB40" s="441" t="str">
        <f t="shared" si="1"/>
        <v>-</v>
      </c>
      <c r="CC40" s="442" t="str">
        <f t="shared" si="2"/>
        <v>-</v>
      </c>
      <c r="CD40" s="443" t="str">
        <f t="shared" si="3"/>
        <v>-</v>
      </c>
      <c r="CE40" s="444" t="str">
        <f t="shared" si="4"/>
        <v>-</v>
      </c>
      <c r="CF40" s="445" t="str">
        <f t="shared" si="5"/>
        <v>-</v>
      </c>
      <c r="CG40" s="412"/>
      <c r="CH40" s="412"/>
      <c r="CI40" s="412"/>
      <c r="CJ40" s="412"/>
      <c r="CK40" s="412"/>
    </row>
    <row r="41" spans="1:89" ht="15">
      <c r="A41" s="1066">
        <v>27</v>
      </c>
      <c r="B41" s="1072"/>
      <c r="C41" s="432">
        <f>IFERROR(H41*'Energy &amp; GHG'!$X$17,"-")</f>
        <v>0</v>
      </c>
      <c r="D41" s="433">
        <f>IFERROR(H41*'Energy &amp; GHG'!$Y$17,"-")</f>
        <v>0</v>
      </c>
      <c r="E41" s="434">
        <f>IFERROR(H41*'Energy &amp; GHG'!$Z$17,"-")</f>
        <v>0</v>
      </c>
      <c r="F41" s="435"/>
      <c r="G41" s="435"/>
      <c r="H41" s="436"/>
      <c r="I41" s="432">
        <f>IFERROR(N41*'Energy &amp; GHG'!$X$18,"-")</f>
        <v>0</v>
      </c>
      <c r="J41" s="433">
        <f>IFERROR(N41*'Energy &amp; GHG'!$Y$18,"-")</f>
        <v>0</v>
      </c>
      <c r="K41" s="434">
        <f>IFERROR(N41*'Energy &amp; GHG'!$Z$18,"-")</f>
        <v>0</v>
      </c>
      <c r="L41" s="435"/>
      <c r="M41" s="435"/>
      <c r="N41" s="436"/>
      <c r="O41" s="432">
        <f>IFERROR(T41*'Energy &amp; GHG'!$X$19,"-")</f>
        <v>0</v>
      </c>
      <c r="P41" s="433">
        <f>IFERROR(T41*'Energy &amp; GHG'!$Y$19,"-")</f>
        <v>0</v>
      </c>
      <c r="Q41" s="434">
        <f>IFERROR(T41*'Energy &amp; GHG'!$Z$19,"-")</f>
        <v>0</v>
      </c>
      <c r="R41" s="435"/>
      <c r="S41" s="435"/>
      <c r="T41" s="436"/>
      <c r="U41" s="432">
        <f>IFERROR(Z41*'Energy &amp; GHG'!$X$20,"-")</f>
        <v>0</v>
      </c>
      <c r="V41" s="433">
        <f>IFERROR(Z41*'Energy &amp; GHG'!$Y$20,"-")</f>
        <v>0</v>
      </c>
      <c r="W41" s="434">
        <f>IFERROR(Z41*'Energy &amp; GHG'!$Z$20,"-")</f>
        <v>0</v>
      </c>
      <c r="X41" s="435"/>
      <c r="Y41" s="435"/>
      <c r="Z41" s="436"/>
      <c r="AA41" s="432">
        <f>IFERROR(AF41*'Energy &amp; GHG'!$X$21,"-")</f>
        <v>0</v>
      </c>
      <c r="AB41" s="433">
        <f>IFERROR(AF41*'Energy &amp; GHG'!$Y$21,"-")</f>
        <v>0</v>
      </c>
      <c r="AC41" s="434">
        <f>IFERROR(AF41*'Energy &amp; GHG'!$Z$21,"-")</f>
        <v>0</v>
      </c>
      <c r="AD41" s="435"/>
      <c r="AE41" s="435"/>
      <c r="AF41" s="436"/>
      <c r="AG41" s="432">
        <f>IFERROR(AL41*'Energy &amp; GHG'!$X$22,"-")</f>
        <v>0</v>
      </c>
      <c r="AH41" s="433">
        <f>IFERROR(AL41*'Energy &amp; GHG'!$Y$22,"-")</f>
        <v>0</v>
      </c>
      <c r="AI41" s="434">
        <f>IFERROR(AL41*'Energy &amp; GHG'!$Z$22,"-")</f>
        <v>0</v>
      </c>
      <c r="AJ41" s="435"/>
      <c r="AK41" s="435"/>
      <c r="AL41" s="436"/>
      <c r="AM41" s="432">
        <f>IFERROR(AR41*'Energy &amp; GHG'!$X$23,"-")</f>
        <v>0</v>
      </c>
      <c r="AN41" s="433">
        <f>IFERROR(AR41*'Energy &amp; GHG'!$Y$23,"-")</f>
        <v>0</v>
      </c>
      <c r="AO41" s="434">
        <f>IFERROR(AR41*'Energy &amp; GHG'!$Z$23,"-")</f>
        <v>0</v>
      </c>
      <c r="AP41" s="435"/>
      <c r="AQ41" s="435"/>
      <c r="AR41" s="436"/>
      <c r="AS41" s="432">
        <f>IFERROR(AX41*'Energy &amp; GHG'!$X$24,"-")</f>
        <v>0</v>
      </c>
      <c r="AT41" s="433">
        <f>IFERROR(AX41*'Energy &amp; GHG'!$Y$24,"-")</f>
        <v>0</v>
      </c>
      <c r="AU41" s="434">
        <f>IFERROR(AX41*'Energy &amp; GHG'!$Z$24,"-")</f>
        <v>0</v>
      </c>
      <c r="AV41" s="435"/>
      <c r="AW41" s="435"/>
      <c r="AX41" s="436"/>
      <c r="AY41" s="432" t="str">
        <f>IFERROR(BD41*'Energy &amp; GHG'!$X$25,"-")</f>
        <v>-</v>
      </c>
      <c r="AZ41" s="433" t="str">
        <f>IFERROR(BD41*'Energy &amp; GHG'!$Y$25,"-")</f>
        <v>-</v>
      </c>
      <c r="BA41" s="434" t="str">
        <f>IFERROR(BD41*'Energy &amp; GHG'!$Z$25,"-")</f>
        <v>-</v>
      </c>
      <c r="BB41" s="435"/>
      <c r="BC41" s="435"/>
      <c r="BD41" s="436"/>
      <c r="BE41" s="432" t="str">
        <f>IFERROR(BJ41*'Energy &amp; GHG'!$X$26,"-")</f>
        <v>-</v>
      </c>
      <c r="BF41" s="433" t="str">
        <f>IFERROR(BJ41*'Energy &amp; GHG'!$Y$26,"-")</f>
        <v>-</v>
      </c>
      <c r="BG41" s="434" t="str">
        <f>IFERROR(BJ41*'Energy &amp; GHG'!$Z$26,"-")</f>
        <v>-</v>
      </c>
      <c r="BH41" s="435"/>
      <c r="BI41" s="435"/>
      <c r="BJ41" s="436"/>
      <c r="BK41" s="432" t="str">
        <f>IFERROR(BP41*'Energy &amp; GHG'!$X$27,"-")</f>
        <v>-</v>
      </c>
      <c r="BL41" s="433" t="str">
        <f>IFERROR(BP41*'Energy &amp; GHG'!$Y$27,"-")</f>
        <v>-</v>
      </c>
      <c r="BM41" s="434" t="str">
        <f>IFERROR(BP41*'Energy &amp; GHG'!$Z$27,"-")</f>
        <v>-</v>
      </c>
      <c r="BN41" s="435"/>
      <c r="BO41" s="435"/>
      <c r="BP41" s="436"/>
      <c r="BQ41" s="432" t="str">
        <f>IFERROR(BV41*'Energy &amp; GHG'!$X$28,"-")</f>
        <v>-</v>
      </c>
      <c r="BR41" s="433" t="str">
        <f>IFERROR(BV41*'Energy &amp; GHG'!$Y$28,"-")</f>
        <v>-</v>
      </c>
      <c r="BS41" s="434" t="str">
        <f>IFERROR(BV41*'Energy &amp; GHG'!$Z$28,"-")</f>
        <v>-</v>
      </c>
      <c r="BT41" s="435"/>
      <c r="BU41" s="435"/>
      <c r="BV41" s="436"/>
      <c r="BW41" s="438" t="str">
        <f t="shared" ref="BW41:CA41" si="31">IF(SUM(C41,I41,O41,U41,AA41,AG41,AM41,AS41,AY41,BE41,BK41,BQ41)=0,"-",SUM(C41,I41,O41,U41,AA41,AG41,AM41,AS41,AY41,BE41,BK41,BQ41))</f>
        <v>-</v>
      </c>
      <c r="BX41" s="433" t="str">
        <f t="shared" si="31"/>
        <v>-</v>
      </c>
      <c r="BY41" s="434" t="str">
        <f t="shared" si="31"/>
        <v>-</v>
      </c>
      <c r="BZ41" s="439" t="str">
        <f t="shared" si="31"/>
        <v>-</v>
      </c>
      <c r="CA41" s="440" t="str">
        <f t="shared" si="31"/>
        <v>-</v>
      </c>
      <c r="CB41" s="441" t="str">
        <f t="shared" si="1"/>
        <v>-</v>
      </c>
      <c r="CC41" s="442" t="str">
        <f t="shared" si="2"/>
        <v>-</v>
      </c>
      <c r="CD41" s="443" t="str">
        <f t="shared" si="3"/>
        <v>-</v>
      </c>
      <c r="CE41" s="444" t="str">
        <f t="shared" si="4"/>
        <v>-</v>
      </c>
      <c r="CF41" s="445" t="str">
        <f t="shared" si="5"/>
        <v>-</v>
      </c>
      <c r="CG41" s="412"/>
      <c r="CH41" s="412"/>
      <c r="CI41" s="412"/>
      <c r="CJ41" s="412"/>
      <c r="CK41" s="412"/>
    </row>
    <row r="42" spans="1:89" ht="15">
      <c r="A42" s="1070">
        <v>28</v>
      </c>
      <c r="B42" s="1072"/>
      <c r="C42" s="432">
        <f>IFERROR(H42*'Energy &amp; GHG'!$X$17,"-")</f>
        <v>0</v>
      </c>
      <c r="D42" s="433">
        <f>IFERROR(H42*'Energy &amp; GHG'!$Y$17,"-")</f>
        <v>0</v>
      </c>
      <c r="E42" s="434">
        <f>IFERROR(H42*'Energy &amp; GHG'!$Z$17,"-")</f>
        <v>0</v>
      </c>
      <c r="F42" s="435"/>
      <c r="G42" s="435"/>
      <c r="H42" s="436"/>
      <c r="I42" s="432">
        <f>IFERROR(N42*'Energy &amp; GHG'!$X$18,"-")</f>
        <v>0</v>
      </c>
      <c r="J42" s="433">
        <f>IFERROR(N42*'Energy &amp; GHG'!$Y$18,"-")</f>
        <v>0</v>
      </c>
      <c r="K42" s="434">
        <f>IFERROR(N42*'Energy &amp; GHG'!$Z$18,"-")</f>
        <v>0</v>
      </c>
      <c r="L42" s="435"/>
      <c r="M42" s="435"/>
      <c r="N42" s="436"/>
      <c r="O42" s="432">
        <f>IFERROR(T42*'Energy &amp; GHG'!$X$19,"-")</f>
        <v>0</v>
      </c>
      <c r="P42" s="433">
        <f>IFERROR(T42*'Energy &amp; GHG'!$Y$19,"-")</f>
        <v>0</v>
      </c>
      <c r="Q42" s="434">
        <f>IFERROR(T42*'Energy &amp; GHG'!$Z$19,"-")</f>
        <v>0</v>
      </c>
      <c r="R42" s="435"/>
      <c r="S42" s="435"/>
      <c r="T42" s="436"/>
      <c r="U42" s="432">
        <f>IFERROR(Z42*'Energy &amp; GHG'!$X$20,"-")</f>
        <v>0</v>
      </c>
      <c r="V42" s="433">
        <f>IFERROR(Z42*'Energy &amp; GHG'!$Y$20,"-")</f>
        <v>0</v>
      </c>
      <c r="W42" s="434">
        <f>IFERROR(Z42*'Energy &amp; GHG'!$Z$20,"-")</f>
        <v>0</v>
      </c>
      <c r="X42" s="435"/>
      <c r="Y42" s="435"/>
      <c r="Z42" s="436"/>
      <c r="AA42" s="432">
        <f>IFERROR(AF42*'Energy &amp; GHG'!$X$21,"-")</f>
        <v>0</v>
      </c>
      <c r="AB42" s="433">
        <f>IFERROR(AF42*'Energy &amp; GHG'!$Y$21,"-")</f>
        <v>0</v>
      </c>
      <c r="AC42" s="434">
        <f>IFERROR(AF42*'Energy &amp; GHG'!$Z$21,"-")</f>
        <v>0</v>
      </c>
      <c r="AD42" s="435"/>
      <c r="AE42" s="435"/>
      <c r="AF42" s="436"/>
      <c r="AG42" s="432">
        <f>IFERROR(AL42*'Energy &amp; GHG'!$X$22,"-")</f>
        <v>0</v>
      </c>
      <c r="AH42" s="433">
        <f>IFERROR(AL42*'Energy &amp; GHG'!$Y$22,"-")</f>
        <v>0</v>
      </c>
      <c r="AI42" s="434">
        <f>IFERROR(AL42*'Energy &amp; GHG'!$Z$22,"-")</f>
        <v>0</v>
      </c>
      <c r="AJ42" s="435"/>
      <c r="AK42" s="435"/>
      <c r="AL42" s="436"/>
      <c r="AM42" s="432">
        <f>IFERROR(AR42*'Energy &amp; GHG'!$X$23,"-")</f>
        <v>0</v>
      </c>
      <c r="AN42" s="433">
        <f>IFERROR(AR42*'Energy &amp; GHG'!$Y$23,"-")</f>
        <v>0</v>
      </c>
      <c r="AO42" s="434">
        <f>IFERROR(AR42*'Energy &amp; GHG'!$Z$23,"-")</f>
        <v>0</v>
      </c>
      <c r="AP42" s="435"/>
      <c r="AQ42" s="435"/>
      <c r="AR42" s="436"/>
      <c r="AS42" s="432">
        <f>IFERROR(AX42*'Energy &amp; GHG'!$X$24,"-")</f>
        <v>0</v>
      </c>
      <c r="AT42" s="433">
        <f>IFERROR(AX42*'Energy &amp; GHG'!$Y$24,"-")</f>
        <v>0</v>
      </c>
      <c r="AU42" s="434">
        <f>IFERROR(AX42*'Energy &amp; GHG'!$Z$24,"-")</f>
        <v>0</v>
      </c>
      <c r="AV42" s="435"/>
      <c r="AW42" s="435"/>
      <c r="AX42" s="436"/>
      <c r="AY42" s="432" t="str">
        <f>IFERROR(BD42*'Energy &amp; GHG'!$X$25,"-")</f>
        <v>-</v>
      </c>
      <c r="AZ42" s="433" t="str">
        <f>IFERROR(BD42*'Energy &amp; GHG'!$Y$25,"-")</f>
        <v>-</v>
      </c>
      <c r="BA42" s="434" t="str">
        <f>IFERROR(BD42*'Energy &amp; GHG'!$Z$25,"-")</f>
        <v>-</v>
      </c>
      <c r="BB42" s="435"/>
      <c r="BC42" s="435"/>
      <c r="BD42" s="436"/>
      <c r="BE42" s="432" t="str">
        <f>IFERROR(BJ42*'Energy &amp; GHG'!$X$26,"-")</f>
        <v>-</v>
      </c>
      <c r="BF42" s="433" t="str">
        <f>IFERROR(BJ42*'Energy &amp; GHG'!$Y$26,"-")</f>
        <v>-</v>
      </c>
      <c r="BG42" s="434" t="str">
        <f>IFERROR(BJ42*'Energy &amp; GHG'!$Z$26,"-")</f>
        <v>-</v>
      </c>
      <c r="BH42" s="435"/>
      <c r="BI42" s="435"/>
      <c r="BJ42" s="436"/>
      <c r="BK42" s="432" t="str">
        <f>IFERROR(BP42*'Energy &amp; GHG'!$X$27,"-")</f>
        <v>-</v>
      </c>
      <c r="BL42" s="433" t="str">
        <f>IFERROR(BP42*'Energy &amp; GHG'!$Y$27,"-")</f>
        <v>-</v>
      </c>
      <c r="BM42" s="434" t="str">
        <f>IFERROR(BP42*'Energy &amp; GHG'!$Z$27,"-")</f>
        <v>-</v>
      </c>
      <c r="BN42" s="435"/>
      <c r="BO42" s="435"/>
      <c r="BP42" s="436"/>
      <c r="BQ42" s="432" t="str">
        <f>IFERROR(BV42*'Energy &amp; GHG'!$X$28,"-")</f>
        <v>-</v>
      </c>
      <c r="BR42" s="433" t="str">
        <f>IFERROR(BV42*'Energy &amp; GHG'!$Y$28,"-")</f>
        <v>-</v>
      </c>
      <c r="BS42" s="434" t="str">
        <f>IFERROR(BV42*'Energy &amp; GHG'!$Z$28,"-")</f>
        <v>-</v>
      </c>
      <c r="BT42" s="435"/>
      <c r="BU42" s="435"/>
      <c r="BV42" s="436"/>
      <c r="BW42" s="438" t="str">
        <f t="shared" ref="BW42:CA42" si="32">IF(SUM(C42,I42,O42,U42,AA42,AG42,AM42,AS42,AY42,BE42,BK42,BQ42)=0,"-",SUM(C42,I42,O42,U42,AA42,AG42,AM42,AS42,AY42,BE42,BK42,BQ42))</f>
        <v>-</v>
      </c>
      <c r="BX42" s="433" t="str">
        <f t="shared" si="32"/>
        <v>-</v>
      </c>
      <c r="BY42" s="434" t="str">
        <f t="shared" si="32"/>
        <v>-</v>
      </c>
      <c r="BZ42" s="439" t="str">
        <f t="shared" si="32"/>
        <v>-</v>
      </c>
      <c r="CA42" s="440" t="str">
        <f t="shared" si="32"/>
        <v>-</v>
      </c>
      <c r="CB42" s="441" t="str">
        <f t="shared" si="1"/>
        <v>-</v>
      </c>
      <c r="CC42" s="442" t="str">
        <f t="shared" si="2"/>
        <v>-</v>
      </c>
      <c r="CD42" s="443" t="str">
        <f t="shared" si="3"/>
        <v>-</v>
      </c>
      <c r="CE42" s="444" t="str">
        <f t="shared" si="4"/>
        <v>-</v>
      </c>
      <c r="CF42" s="445" t="str">
        <f t="shared" si="5"/>
        <v>-</v>
      </c>
      <c r="CG42" s="412"/>
      <c r="CH42" s="412"/>
      <c r="CI42" s="412"/>
      <c r="CJ42" s="412"/>
      <c r="CK42" s="412"/>
    </row>
    <row r="43" spans="1:89" ht="15">
      <c r="A43" s="1066">
        <v>29</v>
      </c>
      <c r="B43" s="1072"/>
      <c r="C43" s="432">
        <f>IFERROR(H43*'Energy &amp; GHG'!$X$17,"-")</f>
        <v>0</v>
      </c>
      <c r="D43" s="433">
        <f>IFERROR(H43*'Energy &amp; GHG'!$Y$17,"-")</f>
        <v>0</v>
      </c>
      <c r="E43" s="434">
        <f>IFERROR(H43*'Energy &amp; GHG'!$Z$17,"-")</f>
        <v>0</v>
      </c>
      <c r="F43" s="435"/>
      <c r="G43" s="435"/>
      <c r="H43" s="436"/>
      <c r="I43" s="432">
        <f>IFERROR(N43*'Energy &amp; GHG'!$X$18,"-")</f>
        <v>0</v>
      </c>
      <c r="J43" s="433">
        <f>IFERROR(N43*'Energy &amp; GHG'!$Y$18,"-")</f>
        <v>0</v>
      </c>
      <c r="K43" s="434">
        <f>IFERROR(N43*'Energy &amp; GHG'!$Z$18,"-")</f>
        <v>0</v>
      </c>
      <c r="L43" s="435"/>
      <c r="M43" s="435"/>
      <c r="N43" s="436"/>
      <c r="O43" s="432">
        <f>IFERROR(T43*'Energy &amp; GHG'!$X$19,"-")</f>
        <v>0</v>
      </c>
      <c r="P43" s="433">
        <f>IFERROR(T43*'Energy &amp; GHG'!$Y$19,"-")</f>
        <v>0</v>
      </c>
      <c r="Q43" s="434">
        <f>IFERROR(T43*'Energy &amp; GHG'!$Z$19,"-")</f>
        <v>0</v>
      </c>
      <c r="R43" s="435"/>
      <c r="S43" s="435"/>
      <c r="T43" s="436"/>
      <c r="U43" s="432">
        <f>IFERROR(Z43*'Energy &amp; GHG'!$X$20,"-")</f>
        <v>0</v>
      </c>
      <c r="V43" s="433">
        <f>IFERROR(Z43*'Energy &amp; GHG'!$Y$20,"-")</f>
        <v>0</v>
      </c>
      <c r="W43" s="434">
        <f>IFERROR(Z43*'Energy &amp; GHG'!$Z$20,"-")</f>
        <v>0</v>
      </c>
      <c r="X43" s="435"/>
      <c r="Y43" s="435"/>
      <c r="Z43" s="436"/>
      <c r="AA43" s="432">
        <f>IFERROR(AF43*'Energy &amp; GHG'!$X$21,"-")</f>
        <v>0</v>
      </c>
      <c r="AB43" s="433">
        <f>IFERROR(AF43*'Energy &amp; GHG'!$Y$21,"-")</f>
        <v>0</v>
      </c>
      <c r="AC43" s="434">
        <f>IFERROR(AF43*'Energy &amp; GHG'!$Z$21,"-")</f>
        <v>0</v>
      </c>
      <c r="AD43" s="435"/>
      <c r="AE43" s="435"/>
      <c r="AF43" s="436"/>
      <c r="AG43" s="432">
        <f>IFERROR(AL43*'Energy &amp; GHG'!$X$22,"-")</f>
        <v>0</v>
      </c>
      <c r="AH43" s="433">
        <f>IFERROR(AL43*'Energy &amp; GHG'!$Y$22,"-")</f>
        <v>0</v>
      </c>
      <c r="AI43" s="434">
        <f>IFERROR(AL43*'Energy &amp; GHG'!$Z$22,"-")</f>
        <v>0</v>
      </c>
      <c r="AJ43" s="435"/>
      <c r="AK43" s="435"/>
      <c r="AL43" s="436"/>
      <c r="AM43" s="432">
        <f>IFERROR(AR43*'Energy &amp; GHG'!$X$23,"-")</f>
        <v>0</v>
      </c>
      <c r="AN43" s="433">
        <f>IFERROR(AR43*'Energy &amp; GHG'!$Y$23,"-")</f>
        <v>0</v>
      </c>
      <c r="AO43" s="434">
        <f>IFERROR(AR43*'Energy &amp; GHG'!$Z$23,"-")</f>
        <v>0</v>
      </c>
      <c r="AP43" s="435"/>
      <c r="AQ43" s="435"/>
      <c r="AR43" s="436"/>
      <c r="AS43" s="432">
        <f>IFERROR(AX43*'Energy &amp; GHG'!$X$24,"-")</f>
        <v>0</v>
      </c>
      <c r="AT43" s="433">
        <f>IFERROR(AX43*'Energy &amp; GHG'!$Y$24,"-")</f>
        <v>0</v>
      </c>
      <c r="AU43" s="434">
        <f>IFERROR(AX43*'Energy &amp; GHG'!$Z$24,"-")</f>
        <v>0</v>
      </c>
      <c r="AV43" s="435"/>
      <c r="AW43" s="435"/>
      <c r="AX43" s="436"/>
      <c r="AY43" s="432" t="str">
        <f>IFERROR(BD43*'Energy &amp; GHG'!$X$25,"-")</f>
        <v>-</v>
      </c>
      <c r="AZ43" s="433" t="str">
        <f>IFERROR(BD43*'Energy &amp; GHG'!$Y$25,"-")</f>
        <v>-</v>
      </c>
      <c r="BA43" s="434" t="str">
        <f>IFERROR(BD43*'Energy &amp; GHG'!$Z$25,"-")</f>
        <v>-</v>
      </c>
      <c r="BB43" s="435"/>
      <c r="BC43" s="435"/>
      <c r="BD43" s="436"/>
      <c r="BE43" s="432" t="str">
        <f>IFERROR(BJ43*'Energy &amp; GHG'!$X$26,"-")</f>
        <v>-</v>
      </c>
      <c r="BF43" s="433" t="str">
        <f>IFERROR(BJ43*'Energy &amp; GHG'!$Y$26,"-")</f>
        <v>-</v>
      </c>
      <c r="BG43" s="434" t="str">
        <f>IFERROR(BJ43*'Energy &amp; GHG'!$Z$26,"-")</f>
        <v>-</v>
      </c>
      <c r="BH43" s="435"/>
      <c r="BI43" s="435"/>
      <c r="BJ43" s="436"/>
      <c r="BK43" s="432" t="str">
        <f>IFERROR(BP43*'Energy &amp; GHG'!$X$27,"-")</f>
        <v>-</v>
      </c>
      <c r="BL43" s="433" t="str">
        <f>IFERROR(BP43*'Energy &amp; GHG'!$Y$27,"-")</f>
        <v>-</v>
      </c>
      <c r="BM43" s="434" t="str">
        <f>IFERROR(BP43*'Energy &amp; GHG'!$Z$27,"-")</f>
        <v>-</v>
      </c>
      <c r="BN43" s="435"/>
      <c r="BO43" s="435"/>
      <c r="BP43" s="436"/>
      <c r="BQ43" s="432" t="str">
        <f>IFERROR(BV43*'Energy &amp; GHG'!$X$28,"-")</f>
        <v>-</v>
      </c>
      <c r="BR43" s="433" t="str">
        <f>IFERROR(BV43*'Energy &amp; GHG'!$Y$28,"-")</f>
        <v>-</v>
      </c>
      <c r="BS43" s="434" t="str">
        <f>IFERROR(BV43*'Energy &amp; GHG'!$Z$28,"-")</f>
        <v>-</v>
      </c>
      <c r="BT43" s="435"/>
      <c r="BU43" s="435"/>
      <c r="BV43" s="436"/>
      <c r="BW43" s="438" t="str">
        <f t="shared" ref="BW43:CA43" si="33">IF(SUM(C43,I43,O43,U43,AA43,AG43,AM43,AS43,AY43,BE43,BK43,BQ43)=0,"-",SUM(C43,I43,O43,U43,AA43,AG43,AM43,AS43,AY43,BE43,BK43,BQ43))</f>
        <v>-</v>
      </c>
      <c r="BX43" s="433" t="str">
        <f t="shared" si="33"/>
        <v>-</v>
      </c>
      <c r="BY43" s="434" t="str">
        <f t="shared" si="33"/>
        <v>-</v>
      </c>
      <c r="BZ43" s="439" t="str">
        <f t="shared" si="33"/>
        <v>-</v>
      </c>
      <c r="CA43" s="440" t="str">
        <f t="shared" si="33"/>
        <v>-</v>
      </c>
      <c r="CB43" s="441" t="str">
        <f t="shared" si="1"/>
        <v>-</v>
      </c>
      <c r="CC43" s="442" t="str">
        <f t="shared" si="2"/>
        <v>-</v>
      </c>
      <c r="CD43" s="443" t="str">
        <f t="shared" si="3"/>
        <v>-</v>
      </c>
      <c r="CE43" s="444" t="str">
        <f t="shared" si="4"/>
        <v>-</v>
      </c>
      <c r="CF43" s="445" t="str">
        <f t="shared" si="5"/>
        <v>-</v>
      </c>
      <c r="CG43" s="412"/>
      <c r="CH43" s="412"/>
      <c r="CI43" s="412"/>
      <c r="CJ43" s="412"/>
      <c r="CK43" s="412"/>
    </row>
    <row r="44" spans="1:89" ht="15">
      <c r="A44" s="1070">
        <v>30</v>
      </c>
      <c r="B44" s="1072"/>
      <c r="C44" s="432">
        <f>IFERROR(H44*'Energy &amp; GHG'!$X$17,"-")</f>
        <v>0</v>
      </c>
      <c r="D44" s="433">
        <f>IFERROR(H44*'Energy &amp; GHG'!$Y$17,"-")</f>
        <v>0</v>
      </c>
      <c r="E44" s="434">
        <f>IFERROR(H44*'Energy &amp; GHG'!$Z$17,"-")</f>
        <v>0</v>
      </c>
      <c r="F44" s="435"/>
      <c r="G44" s="435"/>
      <c r="H44" s="436"/>
      <c r="I44" s="432">
        <f>IFERROR(N44*'Energy &amp; GHG'!$X$18,"-")</f>
        <v>0</v>
      </c>
      <c r="J44" s="433">
        <f>IFERROR(N44*'Energy &amp; GHG'!$Y$18,"-")</f>
        <v>0</v>
      </c>
      <c r="K44" s="434">
        <f>IFERROR(N44*'Energy &amp; GHG'!$Z$18,"-")</f>
        <v>0</v>
      </c>
      <c r="L44" s="435"/>
      <c r="M44" s="435"/>
      <c r="N44" s="436"/>
      <c r="O44" s="432">
        <f>IFERROR(T44*'Energy &amp; GHG'!$X$19,"-")</f>
        <v>0</v>
      </c>
      <c r="P44" s="433">
        <f>IFERROR(T44*'Energy &amp; GHG'!$Y$19,"-")</f>
        <v>0</v>
      </c>
      <c r="Q44" s="434">
        <f>IFERROR(T44*'Energy &amp; GHG'!$Z$19,"-")</f>
        <v>0</v>
      </c>
      <c r="R44" s="435"/>
      <c r="S44" s="435"/>
      <c r="T44" s="436"/>
      <c r="U44" s="432">
        <f>IFERROR(Z44*'Energy &amp; GHG'!$X$20,"-")</f>
        <v>0</v>
      </c>
      <c r="V44" s="433">
        <f>IFERROR(Z44*'Energy &amp; GHG'!$Y$20,"-")</f>
        <v>0</v>
      </c>
      <c r="W44" s="434">
        <f>IFERROR(Z44*'Energy &amp; GHG'!$Z$20,"-")</f>
        <v>0</v>
      </c>
      <c r="X44" s="435"/>
      <c r="Y44" s="435"/>
      <c r="Z44" s="436"/>
      <c r="AA44" s="432">
        <f>IFERROR(AF44*'Energy &amp; GHG'!$X$21,"-")</f>
        <v>0</v>
      </c>
      <c r="AB44" s="433">
        <f>IFERROR(AF44*'Energy &amp; GHG'!$Y$21,"-")</f>
        <v>0</v>
      </c>
      <c r="AC44" s="434">
        <f>IFERROR(AF44*'Energy &amp; GHG'!$Z$21,"-")</f>
        <v>0</v>
      </c>
      <c r="AD44" s="435"/>
      <c r="AE44" s="435"/>
      <c r="AF44" s="436"/>
      <c r="AG44" s="432">
        <f>IFERROR(AL44*'Energy &amp; GHG'!$X$22,"-")</f>
        <v>0</v>
      </c>
      <c r="AH44" s="433">
        <f>IFERROR(AL44*'Energy &amp; GHG'!$Y$22,"-")</f>
        <v>0</v>
      </c>
      <c r="AI44" s="434">
        <f>IFERROR(AL44*'Energy &amp; GHG'!$Z$22,"-")</f>
        <v>0</v>
      </c>
      <c r="AJ44" s="435"/>
      <c r="AK44" s="435"/>
      <c r="AL44" s="436"/>
      <c r="AM44" s="432">
        <f>IFERROR(AR44*'Energy &amp; GHG'!$X$23,"-")</f>
        <v>0</v>
      </c>
      <c r="AN44" s="433">
        <f>IFERROR(AR44*'Energy &amp; GHG'!$Y$23,"-")</f>
        <v>0</v>
      </c>
      <c r="AO44" s="434">
        <f>IFERROR(AR44*'Energy &amp; GHG'!$Z$23,"-")</f>
        <v>0</v>
      </c>
      <c r="AP44" s="435"/>
      <c r="AQ44" s="435"/>
      <c r="AR44" s="436"/>
      <c r="AS44" s="432">
        <f>IFERROR(AX44*'Energy &amp; GHG'!$X$24,"-")</f>
        <v>0</v>
      </c>
      <c r="AT44" s="433">
        <f>IFERROR(AX44*'Energy &amp; GHG'!$Y$24,"-")</f>
        <v>0</v>
      </c>
      <c r="AU44" s="434">
        <f>IFERROR(AX44*'Energy &amp; GHG'!$Z$24,"-")</f>
        <v>0</v>
      </c>
      <c r="AV44" s="435"/>
      <c r="AW44" s="435"/>
      <c r="AX44" s="436"/>
      <c r="AY44" s="432" t="str">
        <f>IFERROR(BD44*'Energy &amp; GHG'!$X$25,"-")</f>
        <v>-</v>
      </c>
      <c r="AZ44" s="433" t="str">
        <f>IFERROR(BD44*'Energy &amp; GHG'!$Y$25,"-")</f>
        <v>-</v>
      </c>
      <c r="BA44" s="434" t="str">
        <f>IFERROR(BD44*'Energy &amp; GHG'!$Z$25,"-")</f>
        <v>-</v>
      </c>
      <c r="BB44" s="435"/>
      <c r="BC44" s="435"/>
      <c r="BD44" s="436"/>
      <c r="BE44" s="432" t="str">
        <f>IFERROR(BJ44*'Energy &amp; GHG'!$X$26,"-")</f>
        <v>-</v>
      </c>
      <c r="BF44" s="433" t="str">
        <f>IFERROR(BJ44*'Energy &amp; GHG'!$Y$26,"-")</f>
        <v>-</v>
      </c>
      <c r="BG44" s="434" t="str">
        <f>IFERROR(BJ44*'Energy &amp; GHG'!$Z$26,"-")</f>
        <v>-</v>
      </c>
      <c r="BH44" s="435"/>
      <c r="BI44" s="435"/>
      <c r="BJ44" s="436"/>
      <c r="BK44" s="432" t="str">
        <f>IFERROR(BP44*'Energy &amp; GHG'!$X$27,"-")</f>
        <v>-</v>
      </c>
      <c r="BL44" s="433" t="str">
        <f>IFERROR(BP44*'Energy &amp; GHG'!$Y$27,"-")</f>
        <v>-</v>
      </c>
      <c r="BM44" s="434" t="str">
        <f>IFERROR(BP44*'Energy &amp; GHG'!$Z$27,"-")</f>
        <v>-</v>
      </c>
      <c r="BN44" s="435"/>
      <c r="BO44" s="435"/>
      <c r="BP44" s="436"/>
      <c r="BQ44" s="432" t="str">
        <f>IFERROR(BV44*'Energy &amp; GHG'!$X$28,"-")</f>
        <v>-</v>
      </c>
      <c r="BR44" s="433" t="str">
        <f>IFERROR(BV44*'Energy &amp; GHG'!$Y$28,"-")</f>
        <v>-</v>
      </c>
      <c r="BS44" s="434" t="str">
        <f>IFERROR(BV44*'Energy &amp; GHG'!$Z$28,"-")</f>
        <v>-</v>
      </c>
      <c r="BT44" s="435"/>
      <c r="BU44" s="435"/>
      <c r="BV44" s="436"/>
      <c r="BW44" s="438" t="str">
        <f t="shared" ref="BW44:CA44" si="34">IF(SUM(C44,I44,O44,U44,AA44,AG44,AM44,AS44,AY44,BE44,BK44,BQ44)=0,"-",SUM(C44,I44,O44,U44,AA44,AG44,AM44,AS44,AY44,BE44,BK44,BQ44))</f>
        <v>-</v>
      </c>
      <c r="BX44" s="433" t="str">
        <f t="shared" si="34"/>
        <v>-</v>
      </c>
      <c r="BY44" s="434" t="str">
        <f t="shared" si="34"/>
        <v>-</v>
      </c>
      <c r="BZ44" s="439" t="str">
        <f t="shared" si="34"/>
        <v>-</v>
      </c>
      <c r="CA44" s="440" t="str">
        <f t="shared" si="34"/>
        <v>-</v>
      </c>
      <c r="CB44" s="441" t="str">
        <f t="shared" si="1"/>
        <v>-</v>
      </c>
      <c r="CC44" s="442" t="str">
        <f t="shared" si="2"/>
        <v>-</v>
      </c>
      <c r="CD44" s="443" t="str">
        <f t="shared" si="3"/>
        <v>-</v>
      </c>
      <c r="CE44" s="444" t="str">
        <f t="shared" si="4"/>
        <v>-</v>
      </c>
      <c r="CF44" s="445" t="str">
        <f t="shared" si="5"/>
        <v>-</v>
      </c>
      <c r="CG44" s="412"/>
      <c r="CH44" s="412"/>
      <c r="CI44" s="412"/>
      <c r="CJ44" s="412"/>
      <c r="CK44" s="412"/>
    </row>
    <row r="45" spans="1:89" ht="15">
      <c r="A45" s="1066">
        <v>31</v>
      </c>
      <c r="B45" s="1072"/>
      <c r="C45" s="432">
        <f>IFERROR(H45*'Energy &amp; GHG'!$X$17,"-")</f>
        <v>0</v>
      </c>
      <c r="D45" s="433">
        <f>IFERROR(H45*'Energy &amp; GHG'!$Y$17,"-")</f>
        <v>0</v>
      </c>
      <c r="E45" s="434">
        <f>IFERROR(H45*'Energy &amp; GHG'!$Z$17,"-")</f>
        <v>0</v>
      </c>
      <c r="F45" s="435"/>
      <c r="G45" s="435"/>
      <c r="H45" s="436"/>
      <c r="I45" s="432">
        <f>IFERROR(N45*'Energy &amp; GHG'!$X$18,"-")</f>
        <v>0</v>
      </c>
      <c r="J45" s="433">
        <f>IFERROR(N45*'Energy &amp; GHG'!$Y$18,"-")</f>
        <v>0</v>
      </c>
      <c r="K45" s="434">
        <f>IFERROR(N45*'Energy &amp; GHG'!$Z$18,"-")</f>
        <v>0</v>
      </c>
      <c r="L45" s="435"/>
      <c r="M45" s="435"/>
      <c r="N45" s="436"/>
      <c r="O45" s="432">
        <f>IFERROR(T45*'Energy &amp; GHG'!$X$19,"-")</f>
        <v>0</v>
      </c>
      <c r="P45" s="433">
        <f>IFERROR(T45*'Energy &amp; GHG'!$Y$19,"-")</f>
        <v>0</v>
      </c>
      <c r="Q45" s="434">
        <f>IFERROR(T45*'Energy &amp; GHG'!$Z$19,"-")</f>
        <v>0</v>
      </c>
      <c r="R45" s="435"/>
      <c r="S45" s="435"/>
      <c r="T45" s="436"/>
      <c r="U45" s="432">
        <f>IFERROR(Z45*'Energy &amp; GHG'!$X$20,"-")</f>
        <v>0</v>
      </c>
      <c r="V45" s="433">
        <f>IFERROR(Z45*'Energy &amp; GHG'!$Y$20,"-")</f>
        <v>0</v>
      </c>
      <c r="W45" s="434">
        <f>IFERROR(Z45*'Energy &amp; GHG'!$Z$20,"-")</f>
        <v>0</v>
      </c>
      <c r="X45" s="435"/>
      <c r="Y45" s="435"/>
      <c r="Z45" s="436"/>
      <c r="AA45" s="432">
        <f>IFERROR(AF45*'Energy &amp; GHG'!$X$21,"-")</f>
        <v>0</v>
      </c>
      <c r="AB45" s="433">
        <f>IFERROR(AF45*'Energy &amp; GHG'!$Y$21,"-")</f>
        <v>0</v>
      </c>
      <c r="AC45" s="434">
        <f>IFERROR(AF45*'Energy &amp; GHG'!$Z$21,"-")</f>
        <v>0</v>
      </c>
      <c r="AD45" s="435"/>
      <c r="AE45" s="435"/>
      <c r="AF45" s="436"/>
      <c r="AG45" s="432">
        <f>IFERROR(AL45*'Energy &amp; GHG'!$X$22,"-")</f>
        <v>0</v>
      </c>
      <c r="AH45" s="433">
        <f>IFERROR(AL45*'Energy &amp; GHG'!$Y$22,"-")</f>
        <v>0</v>
      </c>
      <c r="AI45" s="434">
        <f>IFERROR(AL45*'Energy &amp; GHG'!$Z$22,"-")</f>
        <v>0</v>
      </c>
      <c r="AJ45" s="435"/>
      <c r="AK45" s="435"/>
      <c r="AL45" s="436"/>
      <c r="AM45" s="432">
        <f>IFERROR(AR45*'Energy &amp; GHG'!$X$23,"-")</f>
        <v>0</v>
      </c>
      <c r="AN45" s="433">
        <f>IFERROR(AR45*'Energy &amp; GHG'!$Y$23,"-")</f>
        <v>0</v>
      </c>
      <c r="AO45" s="434">
        <f>IFERROR(AR45*'Energy &amp; GHG'!$Z$23,"-")</f>
        <v>0</v>
      </c>
      <c r="AP45" s="435"/>
      <c r="AQ45" s="435"/>
      <c r="AR45" s="436"/>
      <c r="AS45" s="432">
        <f>IFERROR(AX45*'Energy &amp; GHG'!$X$24,"-")</f>
        <v>0</v>
      </c>
      <c r="AT45" s="433">
        <f>IFERROR(AX45*'Energy &amp; GHG'!$Y$24,"-")</f>
        <v>0</v>
      </c>
      <c r="AU45" s="434">
        <f>IFERROR(AX45*'Energy &amp; GHG'!$Z$24,"-")</f>
        <v>0</v>
      </c>
      <c r="AV45" s="435"/>
      <c r="AW45" s="435"/>
      <c r="AX45" s="436"/>
      <c r="AY45" s="432" t="str">
        <f>IFERROR(BD45*'Energy &amp; GHG'!$X$25,"-")</f>
        <v>-</v>
      </c>
      <c r="AZ45" s="433" t="str">
        <f>IFERROR(BD45*'Energy &amp; GHG'!$Y$25,"-")</f>
        <v>-</v>
      </c>
      <c r="BA45" s="434" t="str">
        <f>IFERROR(BD45*'Energy &amp; GHG'!$Z$25,"-")</f>
        <v>-</v>
      </c>
      <c r="BB45" s="435"/>
      <c r="BC45" s="435"/>
      <c r="BD45" s="436"/>
      <c r="BE45" s="432" t="str">
        <f>IFERROR(BJ45*'Energy &amp; GHG'!$X$26,"-")</f>
        <v>-</v>
      </c>
      <c r="BF45" s="433" t="str">
        <f>IFERROR(BJ45*'Energy &amp; GHG'!$Y$26,"-")</f>
        <v>-</v>
      </c>
      <c r="BG45" s="434" t="str">
        <f>IFERROR(BJ45*'Energy &amp; GHG'!$Z$26,"-")</f>
        <v>-</v>
      </c>
      <c r="BH45" s="435"/>
      <c r="BI45" s="435"/>
      <c r="BJ45" s="436"/>
      <c r="BK45" s="432" t="str">
        <f>IFERROR(BP45*'Energy &amp; GHG'!$X$27,"-")</f>
        <v>-</v>
      </c>
      <c r="BL45" s="433" t="str">
        <f>IFERROR(BP45*'Energy &amp; GHG'!$Y$27,"-")</f>
        <v>-</v>
      </c>
      <c r="BM45" s="434" t="str">
        <f>IFERROR(BP45*'Energy &amp; GHG'!$Z$27,"-")</f>
        <v>-</v>
      </c>
      <c r="BN45" s="435"/>
      <c r="BO45" s="435"/>
      <c r="BP45" s="436"/>
      <c r="BQ45" s="432" t="str">
        <f>IFERROR(BV45*'Energy &amp; GHG'!$X$28,"-")</f>
        <v>-</v>
      </c>
      <c r="BR45" s="433" t="str">
        <f>IFERROR(BV45*'Energy &amp; GHG'!$Y$28,"-")</f>
        <v>-</v>
      </c>
      <c r="BS45" s="434" t="str">
        <f>IFERROR(BV45*'Energy &amp; GHG'!$Z$28,"-")</f>
        <v>-</v>
      </c>
      <c r="BT45" s="435"/>
      <c r="BU45" s="435"/>
      <c r="BV45" s="436"/>
      <c r="BW45" s="438" t="str">
        <f t="shared" ref="BW45:CA45" si="35">IF(SUM(C45,I45,O45,U45,AA45,AG45,AM45,AS45,AY45,BE45,BK45,BQ45)=0,"-",SUM(C45,I45,O45,U45,AA45,AG45,AM45,AS45,AY45,BE45,BK45,BQ45))</f>
        <v>-</v>
      </c>
      <c r="BX45" s="433" t="str">
        <f t="shared" si="35"/>
        <v>-</v>
      </c>
      <c r="BY45" s="434" t="str">
        <f t="shared" si="35"/>
        <v>-</v>
      </c>
      <c r="BZ45" s="439" t="str">
        <f t="shared" si="35"/>
        <v>-</v>
      </c>
      <c r="CA45" s="440" t="str">
        <f t="shared" si="35"/>
        <v>-</v>
      </c>
      <c r="CB45" s="441" t="str">
        <f t="shared" si="1"/>
        <v>-</v>
      </c>
      <c r="CC45" s="442" t="str">
        <f t="shared" si="2"/>
        <v>-</v>
      </c>
      <c r="CD45" s="443" t="str">
        <f t="shared" si="3"/>
        <v>-</v>
      </c>
      <c r="CE45" s="444" t="str">
        <f t="shared" si="4"/>
        <v>-</v>
      </c>
      <c r="CF45" s="445" t="str">
        <f t="shared" si="5"/>
        <v>-</v>
      </c>
      <c r="CG45" s="412"/>
      <c r="CH45" s="412"/>
      <c r="CI45" s="412"/>
      <c r="CJ45" s="412"/>
      <c r="CK45" s="412"/>
    </row>
    <row r="46" spans="1:89" ht="15">
      <c r="A46" s="1070">
        <v>32</v>
      </c>
      <c r="B46" s="1072"/>
      <c r="C46" s="432">
        <f>IFERROR(H46*'Energy &amp; GHG'!$X$17,"-")</f>
        <v>0</v>
      </c>
      <c r="D46" s="433">
        <f>IFERROR(H46*'Energy &amp; GHG'!$Y$17,"-")</f>
        <v>0</v>
      </c>
      <c r="E46" s="434">
        <f>IFERROR(H46*'Energy &amp; GHG'!$Z$17,"-")</f>
        <v>0</v>
      </c>
      <c r="F46" s="435"/>
      <c r="G46" s="435"/>
      <c r="H46" s="436"/>
      <c r="I46" s="432">
        <f>IFERROR(N46*'Energy &amp; GHG'!$X$18,"-")</f>
        <v>0</v>
      </c>
      <c r="J46" s="433">
        <f>IFERROR(N46*'Energy &amp; GHG'!$Y$18,"-")</f>
        <v>0</v>
      </c>
      <c r="K46" s="434">
        <f>IFERROR(N46*'Energy &amp; GHG'!$Z$18,"-")</f>
        <v>0</v>
      </c>
      <c r="L46" s="435"/>
      <c r="M46" s="435"/>
      <c r="N46" s="436"/>
      <c r="O46" s="432">
        <f>IFERROR(T46*'Energy &amp; GHG'!$X$19,"-")</f>
        <v>0</v>
      </c>
      <c r="P46" s="433">
        <f>IFERROR(T46*'Energy &amp; GHG'!$Y$19,"-")</f>
        <v>0</v>
      </c>
      <c r="Q46" s="434">
        <f>IFERROR(T46*'Energy &amp; GHG'!$Z$19,"-")</f>
        <v>0</v>
      </c>
      <c r="R46" s="435"/>
      <c r="S46" s="435"/>
      <c r="T46" s="436"/>
      <c r="U46" s="432">
        <f>IFERROR(Z46*'Energy &amp; GHG'!$X$20,"-")</f>
        <v>0</v>
      </c>
      <c r="V46" s="433">
        <f>IFERROR(Z46*'Energy &amp; GHG'!$Y$20,"-")</f>
        <v>0</v>
      </c>
      <c r="W46" s="434">
        <f>IFERROR(Z46*'Energy &amp; GHG'!$Z$20,"-")</f>
        <v>0</v>
      </c>
      <c r="X46" s="435"/>
      <c r="Y46" s="435"/>
      <c r="Z46" s="436"/>
      <c r="AA46" s="432">
        <f>IFERROR(AF46*'Energy &amp; GHG'!$X$21,"-")</f>
        <v>0</v>
      </c>
      <c r="AB46" s="433">
        <f>IFERROR(AF46*'Energy &amp; GHG'!$Y$21,"-")</f>
        <v>0</v>
      </c>
      <c r="AC46" s="434">
        <f>IFERROR(AF46*'Energy &amp; GHG'!$Z$21,"-")</f>
        <v>0</v>
      </c>
      <c r="AD46" s="435"/>
      <c r="AE46" s="435"/>
      <c r="AF46" s="436"/>
      <c r="AG46" s="432">
        <f>IFERROR(AL46*'Energy &amp; GHG'!$X$22,"-")</f>
        <v>0</v>
      </c>
      <c r="AH46" s="433">
        <f>IFERROR(AL46*'Energy &amp; GHG'!$Y$22,"-")</f>
        <v>0</v>
      </c>
      <c r="AI46" s="434">
        <f>IFERROR(AL46*'Energy &amp; GHG'!$Z$22,"-")</f>
        <v>0</v>
      </c>
      <c r="AJ46" s="435"/>
      <c r="AK46" s="435"/>
      <c r="AL46" s="436"/>
      <c r="AM46" s="432">
        <f>IFERROR(AR46*'Energy &amp; GHG'!$X$23,"-")</f>
        <v>0</v>
      </c>
      <c r="AN46" s="433">
        <f>IFERROR(AR46*'Energy &amp; GHG'!$Y$23,"-")</f>
        <v>0</v>
      </c>
      <c r="AO46" s="434">
        <f>IFERROR(AR46*'Energy &amp; GHG'!$Z$23,"-")</f>
        <v>0</v>
      </c>
      <c r="AP46" s="435"/>
      <c r="AQ46" s="435"/>
      <c r="AR46" s="436"/>
      <c r="AS46" s="432">
        <f>IFERROR(AX46*'Energy &amp; GHG'!$X$24,"-")</f>
        <v>0</v>
      </c>
      <c r="AT46" s="433">
        <f>IFERROR(AX46*'Energy &amp; GHG'!$Y$24,"-")</f>
        <v>0</v>
      </c>
      <c r="AU46" s="434">
        <f>IFERROR(AX46*'Energy &amp; GHG'!$Z$24,"-")</f>
        <v>0</v>
      </c>
      <c r="AV46" s="435"/>
      <c r="AW46" s="435"/>
      <c r="AX46" s="436"/>
      <c r="AY46" s="432" t="str">
        <f>IFERROR(BD46*'Energy &amp; GHG'!$X$25,"-")</f>
        <v>-</v>
      </c>
      <c r="AZ46" s="433" t="str">
        <f>IFERROR(BD46*'Energy &amp; GHG'!$Y$25,"-")</f>
        <v>-</v>
      </c>
      <c r="BA46" s="434" t="str">
        <f>IFERROR(BD46*'Energy &amp; GHG'!$Z$25,"-")</f>
        <v>-</v>
      </c>
      <c r="BB46" s="435"/>
      <c r="BC46" s="435"/>
      <c r="BD46" s="436"/>
      <c r="BE46" s="432" t="str">
        <f>IFERROR(BJ46*'Energy &amp; GHG'!$X$26,"-")</f>
        <v>-</v>
      </c>
      <c r="BF46" s="433" t="str">
        <f>IFERROR(BJ46*'Energy &amp; GHG'!$Y$26,"-")</f>
        <v>-</v>
      </c>
      <c r="BG46" s="434" t="str">
        <f>IFERROR(BJ46*'Energy &amp; GHG'!$Z$26,"-")</f>
        <v>-</v>
      </c>
      <c r="BH46" s="435"/>
      <c r="BI46" s="435"/>
      <c r="BJ46" s="436"/>
      <c r="BK46" s="432" t="str">
        <f>IFERROR(BP46*'Energy &amp; GHG'!$X$27,"-")</f>
        <v>-</v>
      </c>
      <c r="BL46" s="433" t="str">
        <f>IFERROR(BP46*'Energy &amp; GHG'!$Y$27,"-")</f>
        <v>-</v>
      </c>
      <c r="BM46" s="434" t="str">
        <f>IFERROR(BP46*'Energy &amp; GHG'!$Z$27,"-")</f>
        <v>-</v>
      </c>
      <c r="BN46" s="435"/>
      <c r="BO46" s="435"/>
      <c r="BP46" s="436"/>
      <c r="BQ46" s="432" t="str">
        <f>IFERROR(BV46*'Energy &amp; GHG'!$X$28,"-")</f>
        <v>-</v>
      </c>
      <c r="BR46" s="433" t="str">
        <f>IFERROR(BV46*'Energy &amp; GHG'!$Y$28,"-")</f>
        <v>-</v>
      </c>
      <c r="BS46" s="434" t="str">
        <f>IFERROR(BV46*'Energy &amp; GHG'!$Z$28,"-")</f>
        <v>-</v>
      </c>
      <c r="BT46" s="435"/>
      <c r="BU46" s="435"/>
      <c r="BV46" s="436"/>
      <c r="BW46" s="438" t="str">
        <f t="shared" ref="BW46:CA46" si="36">IF(SUM(C46,I46,O46,U46,AA46,AG46,AM46,AS46,AY46,BE46,BK46,BQ46)=0,"-",SUM(C46,I46,O46,U46,AA46,AG46,AM46,AS46,AY46,BE46,BK46,BQ46))</f>
        <v>-</v>
      </c>
      <c r="BX46" s="433" t="str">
        <f t="shared" si="36"/>
        <v>-</v>
      </c>
      <c r="BY46" s="434" t="str">
        <f t="shared" si="36"/>
        <v>-</v>
      </c>
      <c r="BZ46" s="439" t="str">
        <f t="shared" si="36"/>
        <v>-</v>
      </c>
      <c r="CA46" s="440" t="str">
        <f t="shared" si="36"/>
        <v>-</v>
      </c>
      <c r="CB46" s="441" t="str">
        <f t="shared" si="1"/>
        <v>-</v>
      </c>
      <c r="CC46" s="442" t="str">
        <f t="shared" si="2"/>
        <v>-</v>
      </c>
      <c r="CD46" s="443" t="str">
        <f t="shared" si="3"/>
        <v>-</v>
      </c>
      <c r="CE46" s="444" t="str">
        <f t="shared" si="4"/>
        <v>-</v>
      </c>
      <c r="CF46" s="445" t="str">
        <f t="shared" si="5"/>
        <v>-</v>
      </c>
      <c r="CG46" s="412"/>
      <c r="CH46" s="412"/>
      <c r="CI46" s="412"/>
      <c r="CJ46" s="412"/>
      <c r="CK46" s="412"/>
    </row>
    <row r="47" spans="1:89" ht="15">
      <c r="A47" s="1066">
        <v>33</v>
      </c>
      <c r="B47" s="1072"/>
      <c r="C47" s="432">
        <f>IFERROR(H47*'Energy &amp; GHG'!$X$17,"-")</f>
        <v>0</v>
      </c>
      <c r="D47" s="433">
        <f>IFERROR(H47*'Energy &amp; GHG'!$Y$17,"-")</f>
        <v>0</v>
      </c>
      <c r="E47" s="434">
        <f>IFERROR(H47*'Energy &amp; GHG'!$Z$17,"-")</f>
        <v>0</v>
      </c>
      <c r="F47" s="435"/>
      <c r="G47" s="435"/>
      <c r="H47" s="436"/>
      <c r="I47" s="432">
        <f>IFERROR(N47*'Energy &amp; GHG'!$X$18,"-")</f>
        <v>0</v>
      </c>
      <c r="J47" s="433">
        <f>IFERROR(N47*'Energy &amp; GHG'!$Y$18,"-")</f>
        <v>0</v>
      </c>
      <c r="K47" s="434">
        <f>IFERROR(N47*'Energy &amp; GHG'!$Z$18,"-")</f>
        <v>0</v>
      </c>
      <c r="L47" s="435"/>
      <c r="M47" s="435"/>
      <c r="N47" s="436"/>
      <c r="O47" s="432">
        <f>IFERROR(T47*'Energy &amp; GHG'!$X$19,"-")</f>
        <v>0</v>
      </c>
      <c r="P47" s="433">
        <f>IFERROR(T47*'Energy &amp; GHG'!$Y$19,"-")</f>
        <v>0</v>
      </c>
      <c r="Q47" s="434">
        <f>IFERROR(T47*'Energy &amp; GHG'!$Z$19,"-")</f>
        <v>0</v>
      </c>
      <c r="R47" s="435"/>
      <c r="S47" s="435"/>
      <c r="T47" s="436"/>
      <c r="U47" s="432">
        <f>IFERROR(Z47*'Energy &amp; GHG'!$X$20,"-")</f>
        <v>0</v>
      </c>
      <c r="V47" s="433">
        <f>IFERROR(Z47*'Energy &amp; GHG'!$Y$20,"-")</f>
        <v>0</v>
      </c>
      <c r="W47" s="434">
        <f>IFERROR(Z47*'Energy &amp; GHG'!$Z$20,"-")</f>
        <v>0</v>
      </c>
      <c r="X47" s="435"/>
      <c r="Y47" s="435"/>
      <c r="Z47" s="436"/>
      <c r="AA47" s="432">
        <f>IFERROR(AF47*'Energy &amp; GHG'!$X$21,"-")</f>
        <v>0</v>
      </c>
      <c r="AB47" s="433">
        <f>IFERROR(AF47*'Energy &amp; GHG'!$Y$21,"-")</f>
        <v>0</v>
      </c>
      <c r="AC47" s="434">
        <f>IFERROR(AF47*'Energy &amp; GHG'!$Z$21,"-")</f>
        <v>0</v>
      </c>
      <c r="AD47" s="435"/>
      <c r="AE47" s="435"/>
      <c r="AF47" s="436"/>
      <c r="AG47" s="432">
        <f>IFERROR(AL47*'Energy &amp; GHG'!$X$22,"-")</f>
        <v>0</v>
      </c>
      <c r="AH47" s="433">
        <f>IFERROR(AL47*'Energy &amp; GHG'!$Y$22,"-")</f>
        <v>0</v>
      </c>
      <c r="AI47" s="434">
        <f>IFERROR(AL47*'Energy &amp; GHG'!$Z$22,"-")</f>
        <v>0</v>
      </c>
      <c r="AJ47" s="435"/>
      <c r="AK47" s="435"/>
      <c r="AL47" s="436"/>
      <c r="AM47" s="432">
        <f>IFERROR(AR47*'Energy &amp; GHG'!$X$23,"-")</f>
        <v>0</v>
      </c>
      <c r="AN47" s="433">
        <f>IFERROR(AR47*'Energy &amp; GHG'!$Y$23,"-")</f>
        <v>0</v>
      </c>
      <c r="AO47" s="434">
        <f>IFERROR(AR47*'Energy &amp; GHG'!$Z$23,"-")</f>
        <v>0</v>
      </c>
      <c r="AP47" s="435"/>
      <c r="AQ47" s="435"/>
      <c r="AR47" s="436"/>
      <c r="AS47" s="432">
        <f>IFERROR(AX47*'Energy &amp; GHG'!$X$24,"-")</f>
        <v>0</v>
      </c>
      <c r="AT47" s="433">
        <f>IFERROR(AX47*'Energy &amp; GHG'!$Y$24,"-")</f>
        <v>0</v>
      </c>
      <c r="AU47" s="434">
        <f>IFERROR(AX47*'Energy &amp; GHG'!$Z$24,"-")</f>
        <v>0</v>
      </c>
      <c r="AV47" s="435"/>
      <c r="AW47" s="435"/>
      <c r="AX47" s="436"/>
      <c r="AY47" s="432" t="str">
        <f>IFERROR(BD47*'Energy &amp; GHG'!$X$25,"-")</f>
        <v>-</v>
      </c>
      <c r="AZ47" s="433" t="str">
        <f>IFERROR(BD47*'Energy &amp; GHG'!$Y$25,"-")</f>
        <v>-</v>
      </c>
      <c r="BA47" s="434" t="str">
        <f>IFERROR(BD47*'Energy &amp; GHG'!$Z$25,"-")</f>
        <v>-</v>
      </c>
      <c r="BB47" s="435"/>
      <c r="BC47" s="435"/>
      <c r="BD47" s="436"/>
      <c r="BE47" s="432" t="str">
        <f>IFERROR(BJ47*'Energy &amp; GHG'!$X$26,"-")</f>
        <v>-</v>
      </c>
      <c r="BF47" s="433" t="str">
        <f>IFERROR(BJ47*'Energy &amp; GHG'!$Y$26,"-")</f>
        <v>-</v>
      </c>
      <c r="BG47" s="434" t="str">
        <f>IFERROR(BJ47*'Energy &amp; GHG'!$Z$26,"-")</f>
        <v>-</v>
      </c>
      <c r="BH47" s="435"/>
      <c r="BI47" s="435"/>
      <c r="BJ47" s="436"/>
      <c r="BK47" s="432" t="str">
        <f>IFERROR(BP47*'Energy &amp; GHG'!$X$27,"-")</f>
        <v>-</v>
      </c>
      <c r="BL47" s="433" t="str">
        <f>IFERROR(BP47*'Energy &amp; GHG'!$Y$27,"-")</f>
        <v>-</v>
      </c>
      <c r="BM47" s="434" t="str">
        <f>IFERROR(BP47*'Energy &amp; GHG'!$Z$27,"-")</f>
        <v>-</v>
      </c>
      <c r="BN47" s="435"/>
      <c r="BO47" s="435"/>
      <c r="BP47" s="436"/>
      <c r="BQ47" s="432" t="str">
        <f>IFERROR(BV47*'Energy &amp; GHG'!$X$28,"-")</f>
        <v>-</v>
      </c>
      <c r="BR47" s="433" t="str">
        <f>IFERROR(BV47*'Energy &amp; GHG'!$Y$28,"-")</f>
        <v>-</v>
      </c>
      <c r="BS47" s="434" t="str">
        <f>IFERROR(BV47*'Energy &amp; GHG'!$Z$28,"-")</f>
        <v>-</v>
      </c>
      <c r="BT47" s="435"/>
      <c r="BU47" s="435"/>
      <c r="BV47" s="436"/>
      <c r="BW47" s="438" t="str">
        <f t="shared" ref="BW47:CA47" si="37">IF(SUM(C47,I47,O47,U47,AA47,AG47,AM47,AS47,AY47,BE47,BK47,BQ47)=0,"-",SUM(C47,I47,O47,U47,AA47,AG47,AM47,AS47,AY47,BE47,BK47,BQ47))</f>
        <v>-</v>
      </c>
      <c r="BX47" s="433" t="str">
        <f t="shared" si="37"/>
        <v>-</v>
      </c>
      <c r="BY47" s="434" t="str">
        <f t="shared" si="37"/>
        <v>-</v>
      </c>
      <c r="BZ47" s="439" t="str">
        <f t="shared" si="37"/>
        <v>-</v>
      </c>
      <c r="CA47" s="440" t="str">
        <f t="shared" si="37"/>
        <v>-</v>
      </c>
      <c r="CB47" s="441" t="str">
        <f t="shared" si="1"/>
        <v>-</v>
      </c>
      <c r="CC47" s="442" t="str">
        <f t="shared" si="2"/>
        <v>-</v>
      </c>
      <c r="CD47" s="443" t="str">
        <f t="shared" si="3"/>
        <v>-</v>
      </c>
      <c r="CE47" s="444" t="str">
        <f t="shared" si="4"/>
        <v>-</v>
      </c>
      <c r="CF47" s="445" t="str">
        <f t="shared" si="5"/>
        <v>-</v>
      </c>
      <c r="CG47" s="412"/>
      <c r="CH47" s="412"/>
      <c r="CI47" s="412"/>
      <c r="CJ47" s="412"/>
      <c r="CK47" s="412"/>
    </row>
    <row r="48" spans="1:89" ht="15">
      <c r="A48" s="1070">
        <v>34</v>
      </c>
      <c r="B48" s="1072"/>
      <c r="C48" s="432">
        <f>IFERROR(H48*'Energy &amp; GHG'!$X$17,"-")</f>
        <v>0</v>
      </c>
      <c r="D48" s="433">
        <f>IFERROR(H48*'Energy &amp; GHG'!$Y$17,"-")</f>
        <v>0</v>
      </c>
      <c r="E48" s="434">
        <f>IFERROR(H48*'Energy &amp; GHG'!$Z$17,"-")</f>
        <v>0</v>
      </c>
      <c r="F48" s="435"/>
      <c r="G48" s="435"/>
      <c r="H48" s="436"/>
      <c r="I48" s="432">
        <f>IFERROR(N48*'Energy &amp; GHG'!$X$18,"-")</f>
        <v>0</v>
      </c>
      <c r="J48" s="433">
        <f>IFERROR(N48*'Energy &amp; GHG'!$Y$18,"-")</f>
        <v>0</v>
      </c>
      <c r="K48" s="434">
        <f>IFERROR(N48*'Energy &amp; GHG'!$Z$18,"-")</f>
        <v>0</v>
      </c>
      <c r="L48" s="435"/>
      <c r="M48" s="435"/>
      <c r="N48" s="436"/>
      <c r="O48" s="432">
        <f>IFERROR(T48*'Energy &amp; GHG'!$X$19,"-")</f>
        <v>0</v>
      </c>
      <c r="P48" s="433">
        <f>IFERROR(T48*'Energy &amp; GHG'!$Y$19,"-")</f>
        <v>0</v>
      </c>
      <c r="Q48" s="434">
        <f>IFERROR(T48*'Energy &amp; GHG'!$Z$19,"-")</f>
        <v>0</v>
      </c>
      <c r="R48" s="435"/>
      <c r="S48" s="435"/>
      <c r="T48" s="436"/>
      <c r="U48" s="432">
        <f>IFERROR(Z48*'Energy &amp; GHG'!$X$20,"-")</f>
        <v>0</v>
      </c>
      <c r="V48" s="433">
        <f>IFERROR(Z48*'Energy &amp; GHG'!$Y$20,"-")</f>
        <v>0</v>
      </c>
      <c r="W48" s="434">
        <f>IFERROR(Z48*'Energy &amp; GHG'!$Z$20,"-")</f>
        <v>0</v>
      </c>
      <c r="X48" s="435"/>
      <c r="Y48" s="435"/>
      <c r="Z48" s="436"/>
      <c r="AA48" s="432">
        <f>IFERROR(AF48*'Energy &amp; GHG'!$X$21,"-")</f>
        <v>0</v>
      </c>
      <c r="AB48" s="433">
        <f>IFERROR(AF48*'Energy &amp; GHG'!$Y$21,"-")</f>
        <v>0</v>
      </c>
      <c r="AC48" s="434">
        <f>IFERROR(AF48*'Energy &amp; GHG'!$Z$21,"-")</f>
        <v>0</v>
      </c>
      <c r="AD48" s="435"/>
      <c r="AE48" s="435"/>
      <c r="AF48" s="436"/>
      <c r="AG48" s="432">
        <f>IFERROR(AL48*'Energy &amp; GHG'!$X$22,"-")</f>
        <v>0</v>
      </c>
      <c r="AH48" s="433">
        <f>IFERROR(AL48*'Energy &amp; GHG'!$Y$22,"-")</f>
        <v>0</v>
      </c>
      <c r="AI48" s="434">
        <f>IFERROR(AL48*'Energy &amp; GHG'!$Z$22,"-")</f>
        <v>0</v>
      </c>
      <c r="AJ48" s="435"/>
      <c r="AK48" s="435"/>
      <c r="AL48" s="436"/>
      <c r="AM48" s="432">
        <f>IFERROR(AR48*'Energy &amp; GHG'!$X$23,"-")</f>
        <v>0</v>
      </c>
      <c r="AN48" s="433">
        <f>IFERROR(AR48*'Energy &amp; GHG'!$Y$23,"-")</f>
        <v>0</v>
      </c>
      <c r="AO48" s="434">
        <f>IFERROR(AR48*'Energy &amp; GHG'!$Z$23,"-")</f>
        <v>0</v>
      </c>
      <c r="AP48" s="435"/>
      <c r="AQ48" s="435"/>
      <c r="AR48" s="436"/>
      <c r="AS48" s="432">
        <f>IFERROR(AX48*'Energy &amp; GHG'!$X$24,"-")</f>
        <v>0</v>
      </c>
      <c r="AT48" s="433">
        <f>IFERROR(AX48*'Energy &amp; GHG'!$Y$24,"-")</f>
        <v>0</v>
      </c>
      <c r="AU48" s="434">
        <f>IFERROR(AX48*'Energy &amp; GHG'!$Z$24,"-")</f>
        <v>0</v>
      </c>
      <c r="AV48" s="435"/>
      <c r="AW48" s="435"/>
      <c r="AX48" s="436"/>
      <c r="AY48" s="432" t="str">
        <f>IFERROR(BD48*'Energy &amp; GHG'!$X$25,"-")</f>
        <v>-</v>
      </c>
      <c r="AZ48" s="433" t="str">
        <f>IFERROR(BD48*'Energy &amp; GHG'!$Y$25,"-")</f>
        <v>-</v>
      </c>
      <c r="BA48" s="434" t="str">
        <f>IFERROR(BD48*'Energy &amp; GHG'!$Z$25,"-")</f>
        <v>-</v>
      </c>
      <c r="BB48" s="435"/>
      <c r="BC48" s="435"/>
      <c r="BD48" s="436"/>
      <c r="BE48" s="432" t="str">
        <f>IFERROR(BJ48*'Energy &amp; GHG'!$X$26,"-")</f>
        <v>-</v>
      </c>
      <c r="BF48" s="433" t="str">
        <f>IFERROR(BJ48*'Energy &amp; GHG'!$Y$26,"-")</f>
        <v>-</v>
      </c>
      <c r="BG48" s="434" t="str">
        <f>IFERROR(BJ48*'Energy &amp; GHG'!$Z$26,"-")</f>
        <v>-</v>
      </c>
      <c r="BH48" s="435"/>
      <c r="BI48" s="435"/>
      <c r="BJ48" s="436"/>
      <c r="BK48" s="432" t="str">
        <f>IFERROR(BP48*'Energy &amp; GHG'!$X$27,"-")</f>
        <v>-</v>
      </c>
      <c r="BL48" s="433" t="str">
        <f>IFERROR(BP48*'Energy &amp; GHG'!$Y$27,"-")</f>
        <v>-</v>
      </c>
      <c r="BM48" s="434" t="str">
        <f>IFERROR(BP48*'Energy &amp; GHG'!$Z$27,"-")</f>
        <v>-</v>
      </c>
      <c r="BN48" s="435"/>
      <c r="BO48" s="435"/>
      <c r="BP48" s="436"/>
      <c r="BQ48" s="432" t="str">
        <f>IFERROR(BV48*'Energy &amp; GHG'!$X$28,"-")</f>
        <v>-</v>
      </c>
      <c r="BR48" s="433" t="str">
        <f>IFERROR(BV48*'Energy &amp; GHG'!$Y$28,"-")</f>
        <v>-</v>
      </c>
      <c r="BS48" s="434" t="str">
        <f>IFERROR(BV48*'Energy &amp; GHG'!$Z$28,"-")</f>
        <v>-</v>
      </c>
      <c r="BT48" s="435"/>
      <c r="BU48" s="435"/>
      <c r="BV48" s="436"/>
      <c r="BW48" s="438" t="str">
        <f t="shared" ref="BW48:CA48" si="38">IF(SUM(C48,I48,O48,U48,AA48,AG48,AM48,AS48,AY48,BE48,BK48,BQ48)=0,"-",SUM(C48,I48,O48,U48,AA48,AG48,AM48,AS48,AY48,BE48,BK48,BQ48))</f>
        <v>-</v>
      </c>
      <c r="BX48" s="433" t="str">
        <f t="shared" si="38"/>
        <v>-</v>
      </c>
      <c r="BY48" s="434" t="str">
        <f t="shared" si="38"/>
        <v>-</v>
      </c>
      <c r="BZ48" s="439" t="str">
        <f t="shared" si="38"/>
        <v>-</v>
      </c>
      <c r="CA48" s="440" t="str">
        <f t="shared" si="38"/>
        <v>-</v>
      </c>
      <c r="CB48" s="441" t="str">
        <f t="shared" si="1"/>
        <v>-</v>
      </c>
      <c r="CC48" s="442" t="str">
        <f t="shared" si="2"/>
        <v>-</v>
      </c>
      <c r="CD48" s="443" t="str">
        <f t="shared" si="3"/>
        <v>-</v>
      </c>
      <c r="CE48" s="444" t="str">
        <f t="shared" si="4"/>
        <v>-</v>
      </c>
      <c r="CF48" s="445" t="str">
        <f t="shared" si="5"/>
        <v>-</v>
      </c>
      <c r="CG48" s="412"/>
      <c r="CH48" s="412"/>
      <c r="CI48" s="412"/>
      <c r="CJ48" s="412"/>
      <c r="CK48" s="412"/>
    </row>
    <row r="49" spans="1:89" ht="15">
      <c r="A49" s="1066">
        <v>35</v>
      </c>
      <c r="B49" s="1072"/>
      <c r="C49" s="432">
        <f>IFERROR(H49*'Energy &amp; GHG'!$X$17,"-")</f>
        <v>0</v>
      </c>
      <c r="D49" s="433">
        <f>IFERROR(H49*'Energy &amp; GHG'!$Y$17,"-")</f>
        <v>0</v>
      </c>
      <c r="E49" s="434">
        <f>IFERROR(H49*'Energy &amp; GHG'!$Z$17,"-")</f>
        <v>0</v>
      </c>
      <c r="F49" s="435"/>
      <c r="G49" s="435"/>
      <c r="H49" s="436"/>
      <c r="I49" s="432">
        <f>IFERROR(N49*'Energy &amp; GHG'!$X$18,"-")</f>
        <v>0</v>
      </c>
      <c r="J49" s="433">
        <f>IFERROR(N49*'Energy &amp; GHG'!$Y$18,"-")</f>
        <v>0</v>
      </c>
      <c r="K49" s="434">
        <f>IFERROR(N49*'Energy &amp; GHG'!$Z$18,"-")</f>
        <v>0</v>
      </c>
      <c r="L49" s="435"/>
      <c r="M49" s="435"/>
      <c r="N49" s="436"/>
      <c r="O49" s="432">
        <f>IFERROR(T49*'Energy &amp; GHG'!$X$19,"-")</f>
        <v>0</v>
      </c>
      <c r="P49" s="433">
        <f>IFERROR(T49*'Energy &amp; GHG'!$Y$19,"-")</f>
        <v>0</v>
      </c>
      <c r="Q49" s="434">
        <f>IFERROR(T49*'Energy &amp; GHG'!$Z$19,"-")</f>
        <v>0</v>
      </c>
      <c r="R49" s="435"/>
      <c r="S49" s="435"/>
      <c r="T49" s="436"/>
      <c r="U49" s="432">
        <f>IFERROR(Z49*'Energy &amp; GHG'!$X$20,"-")</f>
        <v>0</v>
      </c>
      <c r="V49" s="433">
        <f>IFERROR(Z49*'Energy &amp; GHG'!$Y$20,"-")</f>
        <v>0</v>
      </c>
      <c r="W49" s="434">
        <f>IFERROR(Z49*'Energy &amp; GHG'!$Z$20,"-")</f>
        <v>0</v>
      </c>
      <c r="X49" s="435"/>
      <c r="Y49" s="435"/>
      <c r="Z49" s="436"/>
      <c r="AA49" s="432">
        <f>IFERROR(AF49*'Energy &amp; GHG'!$X$21,"-")</f>
        <v>0</v>
      </c>
      <c r="AB49" s="433">
        <f>IFERROR(AF49*'Energy &amp; GHG'!$Y$21,"-")</f>
        <v>0</v>
      </c>
      <c r="AC49" s="434">
        <f>IFERROR(AF49*'Energy &amp; GHG'!$Z$21,"-")</f>
        <v>0</v>
      </c>
      <c r="AD49" s="435"/>
      <c r="AE49" s="435"/>
      <c r="AF49" s="436"/>
      <c r="AG49" s="432">
        <f>IFERROR(AL49*'Energy &amp; GHG'!$X$22,"-")</f>
        <v>0</v>
      </c>
      <c r="AH49" s="433">
        <f>IFERROR(AL49*'Energy &amp; GHG'!$Y$22,"-")</f>
        <v>0</v>
      </c>
      <c r="AI49" s="434">
        <f>IFERROR(AL49*'Energy &amp; GHG'!$Z$22,"-")</f>
        <v>0</v>
      </c>
      <c r="AJ49" s="435"/>
      <c r="AK49" s="435"/>
      <c r="AL49" s="436"/>
      <c r="AM49" s="432">
        <f>IFERROR(AR49*'Energy &amp; GHG'!$X$23,"-")</f>
        <v>0</v>
      </c>
      <c r="AN49" s="433">
        <f>IFERROR(AR49*'Energy &amp; GHG'!$Y$23,"-")</f>
        <v>0</v>
      </c>
      <c r="AO49" s="434">
        <f>IFERROR(AR49*'Energy &amp; GHG'!$Z$23,"-")</f>
        <v>0</v>
      </c>
      <c r="AP49" s="435"/>
      <c r="AQ49" s="435"/>
      <c r="AR49" s="436"/>
      <c r="AS49" s="432">
        <f>IFERROR(AX49*'Energy &amp; GHG'!$X$24,"-")</f>
        <v>0</v>
      </c>
      <c r="AT49" s="433">
        <f>IFERROR(AX49*'Energy &amp; GHG'!$Y$24,"-")</f>
        <v>0</v>
      </c>
      <c r="AU49" s="434">
        <f>IFERROR(AX49*'Energy &amp; GHG'!$Z$24,"-")</f>
        <v>0</v>
      </c>
      <c r="AV49" s="435"/>
      <c r="AW49" s="435"/>
      <c r="AX49" s="436"/>
      <c r="AY49" s="432" t="str">
        <f>IFERROR(BD49*'Energy &amp; GHG'!$X$25,"-")</f>
        <v>-</v>
      </c>
      <c r="AZ49" s="433" t="str">
        <f>IFERROR(BD49*'Energy &amp; GHG'!$Y$25,"-")</f>
        <v>-</v>
      </c>
      <c r="BA49" s="434" t="str">
        <f>IFERROR(BD49*'Energy &amp; GHG'!$Z$25,"-")</f>
        <v>-</v>
      </c>
      <c r="BB49" s="435"/>
      <c r="BC49" s="435"/>
      <c r="BD49" s="436"/>
      <c r="BE49" s="432" t="str">
        <f>IFERROR(BJ49*'Energy &amp; GHG'!$X$26,"-")</f>
        <v>-</v>
      </c>
      <c r="BF49" s="433" t="str">
        <f>IFERROR(BJ49*'Energy &amp; GHG'!$Y$26,"-")</f>
        <v>-</v>
      </c>
      <c r="BG49" s="434" t="str">
        <f>IFERROR(BJ49*'Energy &amp; GHG'!$Z$26,"-")</f>
        <v>-</v>
      </c>
      <c r="BH49" s="435"/>
      <c r="BI49" s="435"/>
      <c r="BJ49" s="436"/>
      <c r="BK49" s="432" t="str">
        <f>IFERROR(BP49*'Energy &amp; GHG'!$X$27,"-")</f>
        <v>-</v>
      </c>
      <c r="BL49" s="433" t="str">
        <f>IFERROR(BP49*'Energy &amp; GHG'!$Y$27,"-")</f>
        <v>-</v>
      </c>
      <c r="BM49" s="434" t="str">
        <f>IFERROR(BP49*'Energy &amp; GHG'!$Z$27,"-")</f>
        <v>-</v>
      </c>
      <c r="BN49" s="435"/>
      <c r="BO49" s="435"/>
      <c r="BP49" s="436"/>
      <c r="BQ49" s="432" t="str">
        <f>IFERROR(BV49*'Energy &amp; GHG'!$X$28,"-")</f>
        <v>-</v>
      </c>
      <c r="BR49" s="433" t="str">
        <f>IFERROR(BV49*'Energy &amp; GHG'!$Y$28,"-")</f>
        <v>-</v>
      </c>
      <c r="BS49" s="434" t="str">
        <f>IFERROR(BV49*'Energy &amp; GHG'!$Z$28,"-")</f>
        <v>-</v>
      </c>
      <c r="BT49" s="435"/>
      <c r="BU49" s="435"/>
      <c r="BV49" s="436"/>
      <c r="BW49" s="438" t="str">
        <f t="shared" ref="BW49:CA49" si="39">IF(SUM(C49,I49,O49,U49,AA49,AG49,AM49,AS49,AY49,BE49,BK49,BQ49)=0,"-",SUM(C49,I49,O49,U49,AA49,AG49,AM49,AS49,AY49,BE49,BK49,BQ49))</f>
        <v>-</v>
      </c>
      <c r="BX49" s="433" t="str">
        <f t="shared" si="39"/>
        <v>-</v>
      </c>
      <c r="BY49" s="434" t="str">
        <f t="shared" si="39"/>
        <v>-</v>
      </c>
      <c r="BZ49" s="439" t="str">
        <f t="shared" si="39"/>
        <v>-</v>
      </c>
      <c r="CA49" s="440" t="str">
        <f t="shared" si="39"/>
        <v>-</v>
      </c>
      <c r="CB49" s="441" t="str">
        <f t="shared" si="1"/>
        <v>-</v>
      </c>
      <c r="CC49" s="442" t="str">
        <f t="shared" si="2"/>
        <v>-</v>
      </c>
      <c r="CD49" s="443" t="str">
        <f t="shared" si="3"/>
        <v>-</v>
      </c>
      <c r="CE49" s="444" t="str">
        <f t="shared" si="4"/>
        <v>-</v>
      </c>
      <c r="CF49" s="445" t="str">
        <f t="shared" si="5"/>
        <v>-</v>
      </c>
      <c r="CG49" s="412"/>
      <c r="CH49" s="412"/>
      <c r="CI49" s="412"/>
      <c r="CJ49" s="412"/>
      <c r="CK49" s="412"/>
    </row>
    <row r="50" spans="1:89" ht="15">
      <c r="A50" s="1070">
        <v>36</v>
      </c>
      <c r="B50" s="1072"/>
      <c r="C50" s="432">
        <f>IFERROR(H50*'Energy &amp; GHG'!$X$17,"-")</f>
        <v>0</v>
      </c>
      <c r="D50" s="433">
        <f>IFERROR(H50*'Energy &amp; GHG'!$Y$17,"-")</f>
        <v>0</v>
      </c>
      <c r="E50" s="434">
        <f>IFERROR(H50*'Energy &amp; GHG'!$Z$17,"-")</f>
        <v>0</v>
      </c>
      <c r="F50" s="435"/>
      <c r="G50" s="435"/>
      <c r="H50" s="436"/>
      <c r="I50" s="432">
        <f>IFERROR(N50*'Energy &amp; GHG'!$X$18,"-")</f>
        <v>0</v>
      </c>
      <c r="J50" s="433">
        <f>IFERROR(N50*'Energy &amp; GHG'!$Y$18,"-")</f>
        <v>0</v>
      </c>
      <c r="K50" s="434">
        <f>IFERROR(N50*'Energy &amp; GHG'!$Z$18,"-")</f>
        <v>0</v>
      </c>
      <c r="L50" s="435"/>
      <c r="M50" s="435"/>
      <c r="N50" s="436"/>
      <c r="O50" s="432">
        <f>IFERROR(T50*'Energy &amp; GHG'!$X$19,"-")</f>
        <v>0</v>
      </c>
      <c r="P50" s="433">
        <f>IFERROR(T50*'Energy &amp; GHG'!$Y$19,"-")</f>
        <v>0</v>
      </c>
      <c r="Q50" s="434">
        <f>IFERROR(T50*'Energy &amp; GHG'!$Z$19,"-")</f>
        <v>0</v>
      </c>
      <c r="R50" s="435"/>
      <c r="S50" s="435"/>
      <c r="T50" s="436"/>
      <c r="U50" s="432">
        <f>IFERROR(Z50*'Energy &amp; GHG'!$X$20,"-")</f>
        <v>0</v>
      </c>
      <c r="V50" s="433">
        <f>IFERROR(Z50*'Energy &amp; GHG'!$Y$20,"-")</f>
        <v>0</v>
      </c>
      <c r="W50" s="434">
        <f>IFERROR(Z50*'Energy &amp; GHG'!$Z$20,"-")</f>
        <v>0</v>
      </c>
      <c r="X50" s="435"/>
      <c r="Y50" s="435"/>
      <c r="Z50" s="436"/>
      <c r="AA50" s="432">
        <f>IFERROR(AF50*'Energy &amp; GHG'!$X$21,"-")</f>
        <v>0</v>
      </c>
      <c r="AB50" s="433">
        <f>IFERROR(AF50*'Energy &amp; GHG'!$Y$21,"-")</f>
        <v>0</v>
      </c>
      <c r="AC50" s="434">
        <f>IFERROR(AF50*'Energy &amp; GHG'!$Z$21,"-")</f>
        <v>0</v>
      </c>
      <c r="AD50" s="435"/>
      <c r="AE50" s="435"/>
      <c r="AF50" s="436"/>
      <c r="AG50" s="432">
        <f>IFERROR(AL50*'Energy &amp; GHG'!$X$22,"-")</f>
        <v>0</v>
      </c>
      <c r="AH50" s="433">
        <f>IFERROR(AL50*'Energy &amp; GHG'!$Y$22,"-")</f>
        <v>0</v>
      </c>
      <c r="AI50" s="434">
        <f>IFERROR(AL50*'Energy &amp; GHG'!$Z$22,"-")</f>
        <v>0</v>
      </c>
      <c r="AJ50" s="435"/>
      <c r="AK50" s="435"/>
      <c r="AL50" s="436"/>
      <c r="AM50" s="432">
        <f>IFERROR(AR50*'Energy &amp; GHG'!$X$23,"-")</f>
        <v>0</v>
      </c>
      <c r="AN50" s="433">
        <f>IFERROR(AR50*'Energy &amp; GHG'!$Y$23,"-")</f>
        <v>0</v>
      </c>
      <c r="AO50" s="434">
        <f>IFERROR(AR50*'Energy &amp; GHG'!$Z$23,"-")</f>
        <v>0</v>
      </c>
      <c r="AP50" s="435"/>
      <c r="AQ50" s="435"/>
      <c r="AR50" s="436"/>
      <c r="AS50" s="432">
        <f>IFERROR(AX50*'Energy &amp; GHG'!$X$24,"-")</f>
        <v>0</v>
      </c>
      <c r="AT50" s="433">
        <f>IFERROR(AX50*'Energy &amp; GHG'!$Y$24,"-")</f>
        <v>0</v>
      </c>
      <c r="AU50" s="434">
        <f>IFERROR(AX50*'Energy &amp; GHG'!$Z$24,"-")</f>
        <v>0</v>
      </c>
      <c r="AV50" s="435"/>
      <c r="AW50" s="435"/>
      <c r="AX50" s="436"/>
      <c r="AY50" s="432" t="str">
        <f>IFERROR(BD50*'Energy &amp; GHG'!$X$25,"-")</f>
        <v>-</v>
      </c>
      <c r="AZ50" s="433" t="str">
        <f>IFERROR(BD50*'Energy &amp; GHG'!$Y$25,"-")</f>
        <v>-</v>
      </c>
      <c r="BA50" s="434" t="str">
        <f>IFERROR(BD50*'Energy &amp; GHG'!$Z$25,"-")</f>
        <v>-</v>
      </c>
      <c r="BB50" s="435"/>
      <c r="BC50" s="435"/>
      <c r="BD50" s="436"/>
      <c r="BE50" s="432" t="str">
        <f>IFERROR(BJ50*'Energy &amp; GHG'!$X$26,"-")</f>
        <v>-</v>
      </c>
      <c r="BF50" s="433" t="str">
        <f>IFERROR(BJ50*'Energy &amp; GHG'!$Y$26,"-")</f>
        <v>-</v>
      </c>
      <c r="BG50" s="434" t="str">
        <f>IFERROR(BJ50*'Energy &amp; GHG'!$Z$26,"-")</f>
        <v>-</v>
      </c>
      <c r="BH50" s="435"/>
      <c r="BI50" s="435"/>
      <c r="BJ50" s="436"/>
      <c r="BK50" s="432" t="str">
        <f>IFERROR(BP50*'Energy &amp; GHG'!$X$27,"-")</f>
        <v>-</v>
      </c>
      <c r="BL50" s="433" t="str">
        <f>IFERROR(BP50*'Energy &amp; GHG'!$Y$27,"-")</f>
        <v>-</v>
      </c>
      <c r="BM50" s="434" t="str">
        <f>IFERROR(BP50*'Energy &amp; GHG'!$Z$27,"-")</f>
        <v>-</v>
      </c>
      <c r="BN50" s="435"/>
      <c r="BO50" s="435"/>
      <c r="BP50" s="436"/>
      <c r="BQ50" s="432" t="str">
        <f>IFERROR(BV50*'Energy &amp; GHG'!$X$28,"-")</f>
        <v>-</v>
      </c>
      <c r="BR50" s="433" t="str">
        <f>IFERROR(BV50*'Energy &amp; GHG'!$Y$28,"-")</f>
        <v>-</v>
      </c>
      <c r="BS50" s="434" t="str">
        <f>IFERROR(BV50*'Energy &amp; GHG'!$Z$28,"-")</f>
        <v>-</v>
      </c>
      <c r="BT50" s="435"/>
      <c r="BU50" s="435"/>
      <c r="BV50" s="436"/>
      <c r="BW50" s="438" t="str">
        <f t="shared" ref="BW50:CA50" si="40">IF(SUM(C50,I50,O50,U50,AA50,AG50,AM50,AS50,AY50,BE50,BK50,BQ50)=0,"-",SUM(C50,I50,O50,U50,AA50,AG50,AM50,AS50,AY50,BE50,BK50,BQ50))</f>
        <v>-</v>
      </c>
      <c r="BX50" s="433" t="str">
        <f t="shared" si="40"/>
        <v>-</v>
      </c>
      <c r="BY50" s="434" t="str">
        <f t="shared" si="40"/>
        <v>-</v>
      </c>
      <c r="BZ50" s="439" t="str">
        <f t="shared" si="40"/>
        <v>-</v>
      </c>
      <c r="CA50" s="440" t="str">
        <f t="shared" si="40"/>
        <v>-</v>
      </c>
      <c r="CB50" s="441" t="str">
        <f t="shared" si="1"/>
        <v>-</v>
      </c>
      <c r="CC50" s="442" t="str">
        <f t="shared" si="2"/>
        <v>-</v>
      </c>
      <c r="CD50" s="443" t="str">
        <f t="shared" si="3"/>
        <v>-</v>
      </c>
      <c r="CE50" s="444" t="str">
        <f t="shared" si="4"/>
        <v>-</v>
      </c>
      <c r="CF50" s="445" t="str">
        <f t="shared" si="5"/>
        <v>-</v>
      </c>
      <c r="CG50" s="412"/>
      <c r="CH50" s="412"/>
      <c r="CI50" s="412"/>
      <c r="CJ50" s="412"/>
      <c r="CK50" s="412"/>
    </row>
    <row r="51" spans="1:89" ht="15">
      <c r="A51" s="1066">
        <v>37</v>
      </c>
      <c r="B51" s="1072"/>
      <c r="C51" s="432">
        <f>IFERROR(H51*'Energy &amp; GHG'!$X$17,"-")</f>
        <v>0</v>
      </c>
      <c r="D51" s="433">
        <f>IFERROR(H51*'Energy &amp; GHG'!$Y$17,"-")</f>
        <v>0</v>
      </c>
      <c r="E51" s="434">
        <f>IFERROR(H51*'Energy &amp; GHG'!$Z$17,"-")</f>
        <v>0</v>
      </c>
      <c r="F51" s="435"/>
      <c r="G51" s="435"/>
      <c r="H51" s="436"/>
      <c r="I51" s="432">
        <f>IFERROR(N51*'Energy &amp; GHG'!$X$18,"-")</f>
        <v>0</v>
      </c>
      <c r="J51" s="433">
        <f>IFERROR(N51*'Energy &amp; GHG'!$Y$18,"-")</f>
        <v>0</v>
      </c>
      <c r="K51" s="434">
        <f>IFERROR(N51*'Energy &amp; GHG'!$Z$18,"-")</f>
        <v>0</v>
      </c>
      <c r="L51" s="435"/>
      <c r="M51" s="435"/>
      <c r="N51" s="436"/>
      <c r="O51" s="432">
        <f>IFERROR(T51*'Energy &amp; GHG'!$X$19,"-")</f>
        <v>0</v>
      </c>
      <c r="P51" s="433">
        <f>IFERROR(T51*'Energy &amp; GHG'!$Y$19,"-")</f>
        <v>0</v>
      </c>
      <c r="Q51" s="434">
        <f>IFERROR(T51*'Energy &amp; GHG'!$Z$19,"-")</f>
        <v>0</v>
      </c>
      <c r="R51" s="435"/>
      <c r="S51" s="435"/>
      <c r="T51" s="436"/>
      <c r="U51" s="432">
        <f>IFERROR(Z51*'Energy &amp; GHG'!$X$20,"-")</f>
        <v>0</v>
      </c>
      <c r="V51" s="433">
        <f>IFERROR(Z51*'Energy &amp; GHG'!$Y$20,"-")</f>
        <v>0</v>
      </c>
      <c r="W51" s="434">
        <f>IFERROR(Z51*'Energy &amp; GHG'!$Z$20,"-")</f>
        <v>0</v>
      </c>
      <c r="X51" s="435"/>
      <c r="Y51" s="435"/>
      <c r="Z51" s="436"/>
      <c r="AA51" s="432">
        <f>IFERROR(AF51*'Energy &amp; GHG'!$X$21,"-")</f>
        <v>0</v>
      </c>
      <c r="AB51" s="433">
        <f>IFERROR(AF51*'Energy &amp; GHG'!$Y$21,"-")</f>
        <v>0</v>
      </c>
      <c r="AC51" s="434">
        <f>IFERROR(AF51*'Energy &amp; GHG'!$Z$21,"-")</f>
        <v>0</v>
      </c>
      <c r="AD51" s="435"/>
      <c r="AE51" s="435"/>
      <c r="AF51" s="436"/>
      <c r="AG51" s="432">
        <f>IFERROR(AL51*'Energy &amp; GHG'!$X$22,"-")</f>
        <v>0</v>
      </c>
      <c r="AH51" s="433">
        <f>IFERROR(AL51*'Energy &amp; GHG'!$Y$22,"-")</f>
        <v>0</v>
      </c>
      <c r="AI51" s="434">
        <f>IFERROR(AL51*'Energy &amp; GHG'!$Z$22,"-")</f>
        <v>0</v>
      </c>
      <c r="AJ51" s="435"/>
      <c r="AK51" s="435"/>
      <c r="AL51" s="436"/>
      <c r="AM51" s="432">
        <f>IFERROR(AR51*'Energy &amp; GHG'!$X$23,"-")</f>
        <v>0</v>
      </c>
      <c r="AN51" s="433">
        <f>IFERROR(AR51*'Energy &amp; GHG'!$Y$23,"-")</f>
        <v>0</v>
      </c>
      <c r="AO51" s="434">
        <f>IFERROR(AR51*'Energy &amp; GHG'!$Z$23,"-")</f>
        <v>0</v>
      </c>
      <c r="AP51" s="435"/>
      <c r="AQ51" s="435"/>
      <c r="AR51" s="436"/>
      <c r="AS51" s="432">
        <f>IFERROR(AX51*'Energy &amp; GHG'!$X$24,"-")</f>
        <v>0</v>
      </c>
      <c r="AT51" s="433">
        <f>IFERROR(AX51*'Energy &amp; GHG'!$Y$24,"-")</f>
        <v>0</v>
      </c>
      <c r="AU51" s="434">
        <f>IFERROR(AX51*'Energy &amp; GHG'!$Z$24,"-")</f>
        <v>0</v>
      </c>
      <c r="AV51" s="435"/>
      <c r="AW51" s="435"/>
      <c r="AX51" s="436"/>
      <c r="AY51" s="432" t="str">
        <f>IFERROR(BD51*'Energy &amp; GHG'!$X$25,"-")</f>
        <v>-</v>
      </c>
      <c r="AZ51" s="433" t="str">
        <f>IFERROR(BD51*'Energy &amp; GHG'!$Y$25,"-")</f>
        <v>-</v>
      </c>
      <c r="BA51" s="434" t="str">
        <f>IFERROR(BD51*'Energy &amp; GHG'!$Z$25,"-")</f>
        <v>-</v>
      </c>
      <c r="BB51" s="435"/>
      <c r="BC51" s="435"/>
      <c r="BD51" s="436"/>
      <c r="BE51" s="432" t="str">
        <f>IFERROR(BJ51*'Energy &amp; GHG'!$X$26,"-")</f>
        <v>-</v>
      </c>
      <c r="BF51" s="433" t="str">
        <f>IFERROR(BJ51*'Energy &amp; GHG'!$Y$26,"-")</f>
        <v>-</v>
      </c>
      <c r="BG51" s="434" t="str">
        <f>IFERROR(BJ51*'Energy &amp; GHG'!$Z$26,"-")</f>
        <v>-</v>
      </c>
      <c r="BH51" s="435"/>
      <c r="BI51" s="435"/>
      <c r="BJ51" s="436"/>
      <c r="BK51" s="432" t="str">
        <f>IFERROR(BP51*'Energy &amp; GHG'!$X$27,"-")</f>
        <v>-</v>
      </c>
      <c r="BL51" s="433" t="str">
        <f>IFERROR(BP51*'Energy &amp; GHG'!$Y$27,"-")</f>
        <v>-</v>
      </c>
      <c r="BM51" s="434" t="str">
        <f>IFERROR(BP51*'Energy &amp; GHG'!$Z$27,"-")</f>
        <v>-</v>
      </c>
      <c r="BN51" s="435"/>
      <c r="BO51" s="435"/>
      <c r="BP51" s="436"/>
      <c r="BQ51" s="432" t="str">
        <f>IFERROR(BV51*'Energy &amp; GHG'!$X$28,"-")</f>
        <v>-</v>
      </c>
      <c r="BR51" s="433" t="str">
        <f>IFERROR(BV51*'Energy &amp; GHG'!$Y$28,"-")</f>
        <v>-</v>
      </c>
      <c r="BS51" s="434" t="str">
        <f>IFERROR(BV51*'Energy &amp; GHG'!$Z$28,"-")</f>
        <v>-</v>
      </c>
      <c r="BT51" s="435"/>
      <c r="BU51" s="435"/>
      <c r="BV51" s="436"/>
      <c r="BW51" s="438" t="str">
        <f t="shared" ref="BW51:CA51" si="41">IF(SUM(C51,I51,O51,U51,AA51,AG51,AM51,AS51,AY51,BE51,BK51,BQ51)=0,"-",SUM(C51,I51,O51,U51,AA51,AG51,AM51,AS51,AY51,BE51,BK51,BQ51))</f>
        <v>-</v>
      </c>
      <c r="BX51" s="433" t="str">
        <f t="shared" si="41"/>
        <v>-</v>
      </c>
      <c r="BY51" s="434" t="str">
        <f t="shared" si="41"/>
        <v>-</v>
      </c>
      <c r="BZ51" s="439" t="str">
        <f t="shared" si="41"/>
        <v>-</v>
      </c>
      <c r="CA51" s="440" t="str">
        <f t="shared" si="41"/>
        <v>-</v>
      </c>
      <c r="CB51" s="441" t="str">
        <f t="shared" si="1"/>
        <v>-</v>
      </c>
      <c r="CC51" s="442" t="str">
        <f t="shared" si="2"/>
        <v>-</v>
      </c>
      <c r="CD51" s="443" t="str">
        <f t="shared" si="3"/>
        <v>-</v>
      </c>
      <c r="CE51" s="444" t="str">
        <f t="shared" si="4"/>
        <v>-</v>
      </c>
      <c r="CF51" s="445" t="str">
        <f t="shared" si="5"/>
        <v>-</v>
      </c>
      <c r="CG51" s="412"/>
      <c r="CH51" s="412"/>
      <c r="CI51" s="412"/>
      <c r="CJ51" s="412"/>
      <c r="CK51" s="412"/>
    </row>
    <row r="52" spans="1:89" ht="15">
      <c r="A52" s="1070">
        <v>38</v>
      </c>
      <c r="B52" s="1072"/>
      <c r="C52" s="432">
        <f>IFERROR(H52*'Energy &amp; GHG'!$X$17,"-")</f>
        <v>0</v>
      </c>
      <c r="D52" s="433">
        <f>IFERROR(H52*'Energy &amp; GHG'!$Y$17,"-")</f>
        <v>0</v>
      </c>
      <c r="E52" s="434">
        <f>IFERROR(H52*'Energy &amp; GHG'!$Z$17,"-")</f>
        <v>0</v>
      </c>
      <c r="F52" s="435"/>
      <c r="G52" s="435"/>
      <c r="H52" s="436"/>
      <c r="I52" s="432">
        <f>IFERROR(N52*'Energy &amp; GHG'!$X$18,"-")</f>
        <v>0</v>
      </c>
      <c r="J52" s="433">
        <f>IFERROR(N52*'Energy &amp; GHG'!$Y$18,"-")</f>
        <v>0</v>
      </c>
      <c r="K52" s="434">
        <f>IFERROR(N52*'Energy &amp; GHG'!$Z$18,"-")</f>
        <v>0</v>
      </c>
      <c r="L52" s="435"/>
      <c r="M52" s="435"/>
      <c r="N52" s="436"/>
      <c r="O52" s="432">
        <f>IFERROR(T52*'Energy &amp; GHG'!$X$19,"-")</f>
        <v>0</v>
      </c>
      <c r="P52" s="433">
        <f>IFERROR(T52*'Energy &amp; GHG'!$Y$19,"-")</f>
        <v>0</v>
      </c>
      <c r="Q52" s="434">
        <f>IFERROR(T52*'Energy &amp; GHG'!$Z$19,"-")</f>
        <v>0</v>
      </c>
      <c r="R52" s="435"/>
      <c r="S52" s="435"/>
      <c r="T52" s="436"/>
      <c r="U52" s="432">
        <f>IFERROR(Z52*'Energy &amp; GHG'!$X$20,"-")</f>
        <v>0</v>
      </c>
      <c r="V52" s="433">
        <f>IFERROR(Z52*'Energy &amp; GHG'!$Y$20,"-")</f>
        <v>0</v>
      </c>
      <c r="W52" s="434">
        <f>IFERROR(Z52*'Energy &amp; GHG'!$Z$20,"-")</f>
        <v>0</v>
      </c>
      <c r="X52" s="435"/>
      <c r="Y52" s="435"/>
      <c r="Z52" s="436"/>
      <c r="AA52" s="432">
        <f>IFERROR(AF52*'Energy &amp; GHG'!$X$21,"-")</f>
        <v>0</v>
      </c>
      <c r="AB52" s="433">
        <f>IFERROR(AF52*'Energy &amp; GHG'!$Y$21,"-")</f>
        <v>0</v>
      </c>
      <c r="AC52" s="434">
        <f>IFERROR(AF52*'Energy &amp; GHG'!$Z$21,"-")</f>
        <v>0</v>
      </c>
      <c r="AD52" s="435"/>
      <c r="AE52" s="435"/>
      <c r="AF52" s="436"/>
      <c r="AG52" s="432">
        <f>IFERROR(AL52*'Energy &amp; GHG'!$X$22,"-")</f>
        <v>0</v>
      </c>
      <c r="AH52" s="433">
        <f>IFERROR(AL52*'Energy &amp; GHG'!$Y$22,"-")</f>
        <v>0</v>
      </c>
      <c r="AI52" s="434">
        <f>IFERROR(AL52*'Energy &amp; GHG'!$Z$22,"-")</f>
        <v>0</v>
      </c>
      <c r="AJ52" s="435"/>
      <c r="AK52" s="435"/>
      <c r="AL52" s="436"/>
      <c r="AM52" s="432">
        <f>IFERROR(AR52*'Energy &amp; GHG'!$X$23,"-")</f>
        <v>0</v>
      </c>
      <c r="AN52" s="433">
        <f>IFERROR(AR52*'Energy &amp; GHG'!$Y$23,"-")</f>
        <v>0</v>
      </c>
      <c r="AO52" s="434">
        <f>IFERROR(AR52*'Energy &amp; GHG'!$Z$23,"-")</f>
        <v>0</v>
      </c>
      <c r="AP52" s="435"/>
      <c r="AQ52" s="435"/>
      <c r="AR52" s="436"/>
      <c r="AS52" s="432">
        <f>IFERROR(AX52*'Energy &amp; GHG'!$X$24,"-")</f>
        <v>0</v>
      </c>
      <c r="AT52" s="433">
        <f>IFERROR(AX52*'Energy &amp; GHG'!$Y$24,"-")</f>
        <v>0</v>
      </c>
      <c r="AU52" s="434">
        <f>IFERROR(AX52*'Energy &amp; GHG'!$Z$24,"-")</f>
        <v>0</v>
      </c>
      <c r="AV52" s="435"/>
      <c r="AW52" s="435"/>
      <c r="AX52" s="436"/>
      <c r="AY52" s="432" t="str">
        <f>IFERROR(BD52*'Energy &amp; GHG'!$X$25,"-")</f>
        <v>-</v>
      </c>
      <c r="AZ52" s="433" t="str">
        <f>IFERROR(BD52*'Energy &amp; GHG'!$Y$25,"-")</f>
        <v>-</v>
      </c>
      <c r="BA52" s="434" t="str">
        <f>IFERROR(BD52*'Energy &amp; GHG'!$Z$25,"-")</f>
        <v>-</v>
      </c>
      <c r="BB52" s="435"/>
      <c r="BC52" s="435"/>
      <c r="BD52" s="436"/>
      <c r="BE52" s="432" t="str">
        <f>IFERROR(BJ52*'Energy &amp; GHG'!$X$26,"-")</f>
        <v>-</v>
      </c>
      <c r="BF52" s="433" t="str">
        <f>IFERROR(BJ52*'Energy &amp; GHG'!$Y$26,"-")</f>
        <v>-</v>
      </c>
      <c r="BG52" s="434" t="str">
        <f>IFERROR(BJ52*'Energy &amp; GHG'!$Z$26,"-")</f>
        <v>-</v>
      </c>
      <c r="BH52" s="435"/>
      <c r="BI52" s="435"/>
      <c r="BJ52" s="436"/>
      <c r="BK52" s="432" t="str">
        <f>IFERROR(BP52*'Energy &amp; GHG'!$X$27,"-")</f>
        <v>-</v>
      </c>
      <c r="BL52" s="433" t="str">
        <f>IFERROR(BP52*'Energy &amp; GHG'!$Y$27,"-")</f>
        <v>-</v>
      </c>
      <c r="BM52" s="434" t="str">
        <f>IFERROR(BP52*'Energy &amp; GHG'!$Z$27,"-")</f>
        <v>-</v>
      </c>
      <c r="BN52" s="435"/>
      <c r="BO52" s="435"/>
      <c r="BP52" s="436"/>
      <c r="BQ52" s="432" t="str">
        <f>IFERROR(BV52*'Energy &amp; GHG'!$X$28,"-")</f>
        <v>-</v>
      </c>
      <c r="BR52" s="433" t="str">
        <f>IFERROR(BV52*'Energy &amp; GHG'!$Y$28,"-")</f>
        <v>-</v>
      </c>
      <c r="BS52" s="434" t="str">
        <f>IFERROR(BV52*'Energy &amp; GHG'!$Z$28,"-")</f>
        <v>-</v>
      </c>
      <c r="BT52" s="435"/>
      <c r="BU52" s="435"/>
      <c r="BV52" s="436"/>
      <c r="BW52" s="438" t="str">
        <f t="shared" ref="BW52:CA52" si="42">IF(SUM(C52,I52,O52,U52,AA52,AG52,AM52,AS52,AY52,BE52,BK52,BQ52)=0,"-",SUM(C52,I52,O52,U52,AA52,AG52,AM52,AS52,AY52,BE52,BK52,BQ52))</f>
        <v>-</v>
      </c>
      <c r="BX52" s="433" t="str">
        <f t="shared" si="42"/>
        <v>-</v>
      </c>
      <c r="BY52" s="434" t="str">
        <f t="shared" si="42"/>
        <v>-</v>
      </c>
      <c r="BZ52" s="439" t="str">
        <f t="shared" si="42"/>
        <v>-</v>
      </c>
      <c r="CA52" s="440" t="str">
        <f t="shared" si="42"/>
        <v>-</v>
      </c>
      <c r="CB52" s="441" t="str">
        <f t="shared" si="1"/>
        <v>-</v>
      </c>
      <c r="CC52" s="442" t="str">
        <f t="shared" si="2"/>
        <v>-</v>
      </c>
      <c r="CD52" s="443" t="str">
        <f t="shared" si="3"/>
        <v>-</v>
      </c>
      <c r="CE52" s="444" t="str">
        <f t="shared" si="4"/>
        <v>-</v>
      </c>
      <c r="CF52" s="445" t="str">
        <f t="shared" si="5"/>
        <v>-</v>
      </c>
      <c r="CG52" s="412"/>
      <c r="CH52" s="412"/>
      <c r="CI52" s="412"/>
      <c r="CJ52" s="412"/>
      <c r="CK52" s="412"/>
    </row>
    <row r="53" spans="1:89" ht="15">
      <c r="A53" s="1066">
        <v>39</v>
      </c>
      <c r="B53" s="1071"/>
      <c r="C53" s="455">
        <f>IFERROR(H53*'Energy &amp; GHG'!$X$17,"-")</f>
        <v>0</v>
      </c>
      <c r="D53" s="451">
        <f>IFERROR(H53*'Energy &amp; GHG'!$Y$17,"-")</f>
        <v>0</v>
      </c>
      <c r="E53" s="452">
        <f>IFERROR(H53*'Energy &amp; GHG'!$Z$17,"-")</f>
        <v>0</v>
      </c>
      <c r="F53" s="453"/>
      <c r="G53" s="453"/>
      <c r="H53" s="454"/>
      <c r="I53" s="455">
        <f>IFERROR(N53*'Energy &amp; GHG'!$X$18,"-")</f>
        <v>0</v>
      </c>
      <c r="J53" s="451">
        <f>IFERROR(N53*'Energy &amp; GHG'!$Y$18,"-")</f>
        <v>0</v>
      </c>
      <c r="K53" s="452">
        <f>IFERROR(N53*'Energy &amp; GHG'!$Z$18,"-")</f>
        <v>0</v>
      </c>
      <c r="L53" s="453"/>
      <c r="M53" s="453"/>
      <c r="N53" s="454"/>
      <c r="O53" s="455">
        <f>IFERROR(T53*'Energy &amp; GHG'!$X$19,"-")</f>
        <v>0</v>
      </c>
      <c r="P53" s="451">
        <f>IFERROR(T53*'Energy &amp; GHG'!$Y$19,"-")</f>
        <v>0</v>
      </c>
      <c r="Q53" s="452">
        <f>IFERROR(T53*'Energy &amp; GHG'!$Z$19,"-")</f>
        <v>0</v>
      </c>
      <c r="R53" s="453"/>
      <c r="S53" s="453"/>
      <c r="T53" s="454"/>
      <c r="U53" s="455">
        <f>IFERROR(Z53*'Energy &amp; GHG'!$X$20,"-")</f>
        <v>0</v>
      </c>
      <c r="V53" s="451">
        <f>IFERROR(Z53*'Energy &amp; GHG'!$Y$20,"-")</f>
        <v>0</v>
      </c>
      <c r="W53" s="452">
        <f>IFERROR(Z53*'Energy &amp; GHG'!$Z$20,"-")</f>
        <v>0</v>
      </c>
      <c r="X53" s="453"/>
      <c r="Y53" s="453"/>
      <c r="Z53" s="454"/>
      <c r="AA53" s="455">
        <f>IFERROR(AF53*'Energy &amp; GHG'!$X$21,"-")</f>
        <v>0</v>
      </c>
      <c r="AB53" s="451">
        <f>IFERROR(AF53*'Energy &amp; GHG'!$Y$21,"-")</f>
        <v>0</v>
      </c>
      <c r="AC53" s="452">
        <f>IFERROR(AF53*'Energy &amp; GHG'!$Z$21,"-")</f>
        <v>0</v>
      </c>
      <c r="AD53" s="453"/>
      <c r="AE53" s="453"/>
      <c r="AF53" s="454"/>
      <c r="AG53" s="455">
        <f>IFERROR(AL53*'Energy &amp; GHG'!$X$22,"-")</f>
        <v>0</v>
      </c>
      <c r="AH53" s="451">
        <f>IFERROR(AL53*'Energy &amp; GHG'!$Y$22,"-")</f>
        <v>0</v>
      </c>
      <c r="AI53" s="452">
        <f>IFERROR(AL53*'Energy &amp; GHG'!$Z$22,"-")</f>
        <v>0</v>
      </c>
      <c r="AJ53" s="453"/>
      <c r="AK53" s="453"/>
      <c r="AL53" s="454"/>
      <c r="AM53" s="455">
        <f>IFERROR(AR53*'Energy &amp; GHG'!$X$23,"-")</f>
        <v>0</v>
      </c>
      <c r="AN53" s="451">
        <f>IFERROR(AR53*'Energy &amp; GHG'!$Y$23,"-")</f>
        <v>0</v>
      </c>
      <c r="AO53" s="452">
        <f>IFERROR(AR53*'Energy &amp; GHG'!$Z$23,"-")</f>
        <v>0</v>
      </c>
      <c r="AP53" s="453"/>
      <c r="AQ53" s="453"/>
      <c r="AR53" s="454"/>
      <c r="AS53" s="455">
        <f>IFERROR(AX53*'Energy &amp; GHG'!$X$24,"-")</f>
        <v>0</v>
      </c>
      <c r="AT53" s="451">
        <f>IFERROR(AX53*'Energy &amp; GHG'!$Y$24,"-")</f>
        <v>0</v>
      </c>
      <c r="AU53" s="452">
        <f>IFERROR(AX53*'Energy &amp; GHG'!$Z$24,"-")</f>
        <v>0</v>
      </c>
      <c r="AV53" s="453"/>
      <c r="AW53" s="453"/>
      <c r="AX53" s="454"/>
      <c r="AY53" s="455" t="str">
        <f>IFERROR(BD53*'Energy &amp; GHG'!$X$25,"-")</f>
        <v>-</v>
      </c>
      <c r="AZ53" s="451" t="str">
        <f>IFERROR(BD53*'Energy &amp; GHG'!$Y$25,"-")</f>
        <v>-</v>
      </c>
      <c r="BA53" s="452" t="str">
        <f>IFERROR(BD53*'Energy &amp; GHG'!$Z$25,"-")</f>
        <v>-</v>
      </c>
      <c r="BB53" s="453"/>
      <c r="BC53" s="453"/>
      <c r="BD53" s="454"/>
      <c r="BE53" s="455" t="str">
        <f>IFERROR(BJ53*'Energy &amp; GHG'!$X$26,"-")</f>
        <v>-</v>
      </c>
      <c r="BF53" s="451" t="str">
        <f>IFERROR(BJ53*'Energy &amp; GHG'!$Y$26,"-")</f>
        <v>-</v>
      </c>
      <c r="BG53" s="452" t="str">
        <f>IFERROR(BJ53*'Energy &amp; GHG'!$Z$26,"-")</f>
        <v>-</v>
      </c>
      <c r="BH53" s="453"/>
      <c r="BI53" s="453"/>
      <c r="BJ53" s="454"/>
      <c r="BK53" s="455" t="str">
        <f>IFERROR(BP53*'Energy &amp; GHG'!$X$27,"-")</f>
        <v>-</v>
      </c>
      <c r="BL53" s="451" t="str">
        <f>IFERROR(BP53*'Energy &amp; GHG'!$Y$27,"-")</f>
        <v>-</v>
      </c>
      <c r="BM53" s="452" t="str">
        <f>IFERROR(BP53*'Energy &amp; GHG'!$Z$27,"-")</f>
        <v>-</v>
      </c>
      <c r="BN53" s="453"/>
      <c r="BO53" s="453"/>
      <c r="BP53" s="454"/>
      <c r="BQ53" s="455" t="str">
        <f>IFERROR(BV53*'Energy &amp; GHG'!$X$28,"-")</f>
        <v>-</v>
      </c>
      <c r="BR53" s="451" t="str">
        <f>IFERROR(BV53*'Energy &amp; GHG'!$Y$28,"-")</f>
        <v>-</v>
      </c>
      <c r="BS53" s="452" t="str">
        <f>IFERROR(BV53*'Energy &amp; GHG'!$Z$28,"-")</f>
        <v>-</v>
      </c>
      <c r="BT53" s="453"/>
      <c r="BU53" s="453"/>
      <c r="BV53" s="454"/>
      <c r="BW53" s="438" t="str">
        <f t="shared" ref="BW53:CA53" si="43">IF(SUM(C53,I53,O53,U53,AA53,AG53,AM53,AS53,AY53,BE53,BK53,BQ53)=0,"-",SUM(C53,I53,O53,U53,AA53,AG53,AM53,AS53,AY53,BE53,BK53,BQ53))</f>
        <v>-</v>
      </c>
      <c r="BX53" s="433" t="str">
        <f t="shared" si="43"/>
        <v>-</v>
      </c>
      <c r="BY53" s="434" t="str">
        <f t="shared" si="43"/>
        <v>-</v>
      </c>
      <c r="BZ53" s="439" t="str">
        <f t="shared" si="43"/>
        <v>-</v>
      </c>
      <c r="CA53" s="440" t="str">
        <f t="shared" si="43"/>
        <v>-</v>
      </c>
      <c r="CB53" s="441" t="str">
        <f t="shared" si="1"/>
        <v>-</v>
      </c>
      <c r="CC53" s="442" t="str">
        <f t="shared" si="2"/>
        <v>-</v>
      </c>
      <c r="CD53" s="443" t="str">
        <f t="shared" si="3"/>
        <v>-</v>
      </c>
      <c r="CE53" s="444" t="str">
        <f t="shared" si="4"/>
        <v>-</v>
      </c>
      <c r="CF53" s="445" t="str">
        <f t="shared" si="5"/>
        <v>-</v>
      </c>
      <c r="CG53" s="412"/>
      <c r="CH53" s="412"/>
      <c r="CI53" s="412"/>
      <c r="CJ53" s="412"/>
      <c r="CK53" s="412"/>
    </row>
    <row r="54" spans="1:89" ht="18">
      <c r="A54" s="1595" t="s">
        <v>33</v>
      </c>
      <c r="B54" s="1513"/>
      <c r="C54" s="457" t="str">
        <f t="shared" ref="C54:Y54" si="44">IF(SUM(C15:C53)=0,"-",SUM(C15:C53))</f>
        <v>-</v>
      </c>
      <c r="D54" s="458" t="str">
        <f t="shared" si="44"/>
        <v>-</v>
      </c>
      <c r="E54" s="459" t="str">
        <f t="shared" si="44"/>
        <v>-</v>
      </c>
      <c r="F54" s="460" t="str">
        <f t="shared" si="44"/>
        <v>-</v>
      </c>
      <c r="G54" s="460" t="str">
        <f t="shared" si="44"/>
        <v>-</v>
      </c>
      <c r="H54" s="462" t="str">
        <f t="shared" si="44"/>
        <v>-</v>
      </c>
      <c r="I54" s="457" t="str">
        <f t="shared" si="44"/>
        <v>-</v>
      </c>
      <c r="J54" s="458" t="str">
        <f t="shared" si="44"/>
        <v>-</v>
      </c>
      <c r="K54" s="459" t="str">
        <f t="shared" si="44"/>
        <v>-</v>
      </c>
      <c r="L54" s="460" t="str">
        <f t="shared" si="44"/>
        <v>-</v>
      </c>
      <c r="M54" s="460" t="str">
        <f t="shared" si="44"/>
        <v>-</v>
      </c>
      <c r="N54" s="462" t="str">
        <f t="shared" si="44"/>
        <v>-</v>
      </c>
      <c r="O54" s="457" t="str">
        <f t="shared" si="44"/>
        <v>-</v>
      </c>
      <c r="P54" s="458" t="str">
        <f t="shared" si="44"/>
        <v>-</v>
      </c>
      <c r="Q54" s="459" t="str">
        <f t="shared" si="44"/>
        <v>-</v>
      </c>
      <c r="R54" s="460" t="str">
        <f t="shared" si="44"/>
        <v>-</v>
      </c>
      <c r="S54" s="460" t="str">
        <f t="shared" si="44"/>
        <v>-</v>
      </c>
      <c r="T54" s="462" t="str">
        <f t="shared" si="44"/>
        <v>-</v>
      </c>
      <c r="U54" s="457" t="str">
        <f t="shared" si="44"/>
        <v>-</v>
      </c>
      <c r="V54" s="458" t="str">
        <f t="shared" si="44"/>
        <v>-</v>
      </c>
      <c r="W54" s="459" t="str">
        <f t="shared" si="44"/>
        <v>-</v>
      </c>
      <c r="X54" s="460" t="str">
        <f t="shared" si="44"/>
        <v>-</v>
      </c>
      <c r="Y54" s="460" t="str">
        <f t="shared" si="44"/>
        <v>-</v>
      </c>
      <c r="Z54" s="462"/>
      <c r="AA54" s="457" t="str">
        <f t="shared" ref="AA54:AE54" si="45">IF(SUM(AA15:AA53)=0,"-",SUM(AA15:AA53))</f>
        <v>-</v>
      </c>
      <c r="AB54" s="458" t="str">
        <f t="shared" si="45"/>
        <v>-</v>
      </c>
      <c r="AC54" s="459" t="str">
        <f t="shared" si="45"/>
        <v>-</v>
      </c>
      <c r="AD54" s="460" t="str">
        <f t="shared" si="45"/>
        <v>-</v>
      </c>
      <c r="AE54" s="460" t="str">
        <f t="shared" si="45"/>
        <v>-</v>
      </c>
      <c r="AF54" s="462"/>
      <c r="AG54" s="457" t="str">
        <f t="shared" ref="AG54:AK54" si="46">IF(SUM(AG15:AG53)=0,"-",SUM(AG15:AG53))</f>
        <v>-</v>
      </c>
      <c r="AH54" s="458" t="str">
        <f t="shared" si="46"/>
        <v>-</v>
      </c>
      <c r="AI54" s="459" t="str">
        <f t="shared" si="46"/>
        <v>-</v>
      </c>
      <c r="AJ54" s="460" t="str">
        <f t="shared" si="46"/>
        <v>-</v>
      </c>
      <c r="AK54" s="460" t="str">
        <f t="shared" si="46"/>
        <v>-</v>
      </c>
      <c r="AL54" s="462"/>
      <c r="AM54" s="457" t="str">
        <f t="shared" ref="AM54:AQ54" si="47">IF(SUM(AM15:AM53)=0,"-",SUM(AM15:AM53))</f>
        <v>-</v>
      </c>
      <c r="AN54" s="458" t="str">
        <f t="shared" si="47"/>
        <v>-</v>
      </c>
      <c r="AO54" s="459" t="str">
        <f t="shared" si="47"/>
        <v>-</v>
      </c>
      <c r="AP54" s="460" t="str">
        <f t="shared" si="47"/>
        <v>-</v>
      </c>
      <c r="AQ54" s="460" t="str">
        <f t="shared" si="47"/>
        <v>-</v>
      </c>
      <c r="AR54" s="462"/>
      <c r="AS54" s="457" t="str">
        <f t="shared" ref="AS54:AW54" si="48">IF(SUM(AS15:AS53)=0,"-",SUM(AS15:AS53))</f>
        <v>-</v>
      </c>
      <c r="AT54" s="458" t="str">
        <f t="shared" si="48"/>
        <v>-</v>
      </c>
      <c r="AU54" s="459" t="str">
        <f t="shared" si="48"/>
        <v>-</v>
      </c>
      <c r="AV54" s="460" t="str">
        <f t="shared" si="48"/>
        <v>-</v>
      </c>
      <c r="AW54" s="460" t="str">
        <f t="shared" si="48"/>
        <v>-</v>
      </c>
      <c r="AX54" s="462"/>
      <c r="AY54" s="457" t="str">
        <f t="shared" ref="AY54:BC54" si="49">IF(SUM(AY15:AY53)=0,"-",SUM(AY15:AY53))</f>
        <v>-</v>
      </c>
      <c r="AZ54" s="458" t="str">
        <f t="shared" si="49"/>
        <v>-</v>
      </c>
      <c r="BA54" s="459" t="str">
        <f t="shared" si="49"/>
        <v>-</v>
      </c>
      <c r="BB54" s="460" t="str">
        <f t="shared" si="49"/>
        <v>-</v>
      </c>
      <c r="BC54" s="460" t="str">
        <f t="shared" si="49"/>
        <v>-</v>
      </c>
      <c r="BD54" s="462"/>
      <c r="BE54" s="457" t="str">
        <f t="shared" ref="BE54:BI54" si="50">IF(SUM(BE15:BE53)=0,"-",SUM(BE15:BE53))</f>
        <v>-</v>
      </c>
      <c r="BF54" s="458" t="str">
        <f t="shared" si="50"/>
        <v>-</v>
      </c>
      <c r="BG54" s="459" t="str">
        <f t="shared" si="50"/>
        <v>-</v>
      </c>
      <c r="BH54" s="460" t="str">
        <f t="shared" si="50"/>
        <v>-</v>
      </c>
      <c r="BI54" s="460" t="str">
        <f t="shared" si="50"/>
        <v>-</v>
      </c>
      <c r="BJ54" s="462"/>
      <c r="BK54" s="457" t="str">
        <f t="shared" ref="BK54:BO54" si="51">IF(SUM(BK15:BK53)=0,"-",SUM(BK15:BK53))</f>
        <v>-</v>
      </c>
      <c r="BL54" s="458" t="str">
        <f t="shared" si="51"/>
        <v>-</v>
      </c>
      <c r="BM54" s="459" t="str">
        <f t="shared" si="51"/>
        <v>-</v>
      </c>
      <c r="BN54" s="460" t="str">
        <f t="shared" si="51"/>
        <v>-</v>
      </c>
      <c r="BO54" s="460" t="str">
        <f t="shared" si="51"/>
        <v>-</v>
      </c>
      <c r="BP54" s="462"/>
      <c r="BQ54" s="457" t="str">
        <f t="shared" ref="BQ54:BU54" si="52">IF(SUM(BQ15:BQ53)=0,"-",SUM(BQ15:BQ53))</f>
        <v>-</v>
      </c>
      <c r="BR54" s="458" t="str">
        <f t="shared" si="52"/>
        <v>-</v>
      </c>
      <c r="BS54" s="459" t="str">
        <f t="shared" si="52"/>
        <v>-</v>
      </c>
      <c r="BT54" s="460" t="str">
        <f t="shared" si="52"/>
        <v>-</v>
      </c>
      <c r="BU54" s="460" t="str">
        <f t="shared" si="52"/>
        <v>-</v>
      </c>
      <c r="BV54" s="462"/>
      <c r="BW54" s="464" t="str">
        <f t="shared" ref="BW54:CF54" si="53">IF(SUM(BW15:BW53)=0,"-",SUM(BW15:BW53))</f>
        <v>-</v>
      </c>
      <c r="BX54" s="465" t="str">
        <f t="shared" si="53"/>
        <v>-</v>
      </c>
      <c r="BY54" s="465" t="str">
        <f t="shared" si="53"/>
        <v>-</v>
      </c>
      <c r="BZ54" s="465" t="str">
        <f t="shared" si="53"/>
        <v>-</v>
      </c>
      <c r="CA54" s="466" t="str">
        <f t="shared" si="53"/>
        <v>-</v>
      </c>
      <c r="CB54" s="467" t="str">
        <f t="shared" si="53"/>
        <v>-</v>
      </c>
      <c r="CC54" s="468" t="str">
        <f t="shared" si="53"/>
        <v>-</v>
      </c>
      <c r="CD54" s="468" t="str">
        <f t="shared" si="53"/>
        <v>-</v>
      </c>
      <c r="CE54" s="468" t="str">
        <f t="shared" si="53"/>
        <v>-</v>
      </c>
      <c r="CF54" s="469" t="str">
        <f t="shared" si="53"/>
        <v>-</v>
      </c>
      <c r="CG54" s="470"/>
      <c r="CH54" s="470"/>
      <c r="CI54" s="470"/>
      <c r="CJ54" s="470"/>
      <c r="CK54" s="470"/>
    </row>
    <row r="55" spans="1:89">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row>
    <row r="56" spans="1:89">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row>
    <row r="57" spans="1:89">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row>
    <row r="58" spans="1:89">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row>
    <row r="59" spans="1:89">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row>
    <row r="60" spans="1:89">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row>
    <row r="61" spans="1:89">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row>
    <row r="62" spans="1:89">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row>
    <row r="63" spans="1:89">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row>
    <row r="64" spans="1:89">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row>
    <row r="65" spans="1:89">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row>
    <row r="66" spans="1:89">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row>
    <row r="67" spans="1:89">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row>
    <row r="68" spans="1:89">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row>
    <row r="69" spans="1:89">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row>
    <row r="70" spans="1:89">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row>
    <row r="71" spans="1:89">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row>
    <row r="72" spans="1:89">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row>
    <row r="73" spans="1:89">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row>
    <row r="74" spans="1:89">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row>
    <row r="75" spans="1:89">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row>
    <row r="76" spans="1:89">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row>
    <row r="77" spans="1:89">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row>
    <row r="78" spans="1:89">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row>
    <row r="79" spans="1:89">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row>
    <row r="80" spans="1:89">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row>
    <row r="81" spans="1:89">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row>
    <row r="82" spans="1:89">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row>
    <row r="83" spans="1:89">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row>
    <row r="84" spans="1:89">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row>
    <row r="85" spans="1:89">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row>
    <row r="86" spans="1:89">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row>
    <row r="87" spans="1:89">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row>
    <row r="88" spans="1:89">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row>
    <row r="89" spans="1:89">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row>
    <row r="90" spans="1:89">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row>
    <row r="91" spans="1:89">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row>
    <row r="92" spans="1:89">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row>
    <row r="93" spans="1:89">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row>
    <row r="94" spans="1:89">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row>
    <row r="95" spans="1:89">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row>
    <row r="96" spans="1:89">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row>
    <row r="97" spans="1:89">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row>
    <row r="98" spans="1:89">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row>
    <row r="99" spans="1:89">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row>
    <row r="100" spans="1:89">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row>
    <row r="101" spans="1:89">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row>
    <row r="102" spans="1:89">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row>
    <row r="103" spans="1:89">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row>
    <row r="104" spans="1:89">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row>
    <row r="105" spans="1:89">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row>
    <row r="106" spans="1:89">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row>
    <row r="107" spans="1:89">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row>
    <row r="108" spans="1:89">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row>
    <row r="109" spans="1:89">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row>
    <row r="110" spans="1:89">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row>
    <row r="111" spans="1:89">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row>
    <row r="112" spans="1:89">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row>
    <row r="113" spans="1:89">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row>
    <row r="114" spans="1:89">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row>
    <row r="115" spans="1:89">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row>
    <row r="116" spans="1:89">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row>
    <row r="117" spans="1:89">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row>
    <row r="118" spans="1:89">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row>
    <row r="119" spans="1:89">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row>
    <row r="120" spans="1:89">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row>
    <row r="121" spans="1:89">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row>
    <row r="122" spans="1:89">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row>
    <row r="123" spans="1:89">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row>
    <row r="124" spans="1:89">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row>
    <row r="125" spans="1:89">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row>
    <row r="126" spans="1:89">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row>
    <row r="127" spans="1:89">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row>
    <row r="128" spans="1:89">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row>
    <row r="129" spans="1:89">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row>
    <row r="130" spans="1:89">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row>
    <row r="131" spans="1:89">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row>
    <row r="132" spans="1:89">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row>
    <row r="133" spans="1:89">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row>
    <row r="134" spans="1:89">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row>
    <row r="135" spans="1:89">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row>
    <row r="136" spans="1:89">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row>
    <row r="137" spans="1:89">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row>
    <row r="138" spans="1:89">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row>
    <row r="139" spans="1:89">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row>
    <row r="140" spans="1:89">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row>
    <row r="141" spans="1:89">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row>
    <row r="142" spans="1:89">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row>
    <row r="143" spans="1:89">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row>
    <row r="144" spans="1:89">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row>
    <row r="145" spans="1:89">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row>
    <row r="146" spans="1:89">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row>
    <row r="147" spans="1:89">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row>
    <row r="148" spans="1:89">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row>
    <row r="149" spans="1:89">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row>
    <row r="150" spans="1:89">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row>
    <row r="151" spans="1:89">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row>
    <row r="152" spans="1:89">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row>
    <row r="153" spans="1:89">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row>
    <row r="154" spans="1:89">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row>
    <row r="155" spans="1:89">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row>
    <row r="156" spans="1:89">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row>
    <row r="157" spans="1:89">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row>
    <row r="158" spans="1:89">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row>
    <row r="159" spans="1:89">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row>
    <row r="160" spans="1:89">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row>
    <row r="161" spans="1:89">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row>
    <row r="162" spans="1:89">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row>
    <row r="163" spans="1:89">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row>
    <row r="164" spans="1:89">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row>
    <row r="165" spans="1:89">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row>
    <row r="166" spans="1:89">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row>
    <row r="167" spans="1:89">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row>
    <row r="168" spans="1:89">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row>
    <row r="169" spans="1:89">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row>
    <row r="170" spans="1:89">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row>
    <row r="171" spans="1:89">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row>
    <row r="172" spans="1:89">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row>
    <row r="173" spans="1:89">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row>
    <row r="174" spans="1:89">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row>
    <row r="175" spans="1:89">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row>
    <row r="176" spans="1:89">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row>
    <row r="177" spans="1:89">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row>
    <row r="178" spans="1:89">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row>
    <row r="179" spans="1:89">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row>
    <row r="180" spans="1:89">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row>
    <row r="181" spans="1:89">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row>
    <row r="182" spans="1:89">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row>
    <row r="183" spans="1:89">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row>
    <row r="184" spans="1:89">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row>
    <row r="185" spans="1:89">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row>
    <row r="186" spans="1:89">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row>
    <row r="187" spans="1:89">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row>
    <row r="188" spans="1:89">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row>
    <row r="189" spans="1:89">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row>
    <row r="190" spans="1:89">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row>
    <row r="191" spans="1:89">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row>
    <row r="192" spans="1:89">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row>
    <row r="193" spans="1:89">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row>
    <row r="194" spans="1:89">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row>
    <row r="195" spans="1:89">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row>
    <row r="196" spans="1:89">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row>
    <row r="197" spans="1:89">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row>
    <row r="198" spans="1:89">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row>
    <row r="199" spans="1:89">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row>
    <row r="200" spans="1:89">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row>
    <row r="201" spans="1:89">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row>
    <row r="202" spans="1:89">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row>
    <row r="203" spans="1:89">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row>
    <row r="204" spans="1:89">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row>
    <row r="205" spans="1:89">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row>
    <row r="206" spans="1:89">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row>
    <row r="207" spans="1:89">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row>
    <row r="208" spans="1:89">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row>
    <row r="209" spans="1:89">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row>
    <row r="210" spans="1:89">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row>
    <row r="211" spans="1:89">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row>
    <row r="212" spans="1:89">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row>
    <row r="213" spans="1:89">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row>
    <row r="214" spans="1:89">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row>
    <row r="215" spans="1:89">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row>
    <row r="216" spans="1:89">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row>
    <row r="217" spans="1:89">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row>
    <row r="218" spans="1:89">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row>
    <row r="219" spans="1:89">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row>
    <row r="220" spans="1:89">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row>
    <row r="221" spans="1:89">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row>
    <row r="222" spans="1:89">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row>
    <row r="223" spans="1:89">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row>
    <row r="224" spans="1:89">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row>
    <row r="225" spans="1:89">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row>
    <row r="226" spans="1:89">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row>
    <row r="227" spans="1:89">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row>
    <row r="228" spans="1:89">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row>
    <row r="229" spans="1:89">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row>
    <row r="230" spans="1:89">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row>
    <row r="231" spans="1:89">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row>
    <row r="232" spans="1:89">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row>
    <row r="233" spans="1:89">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row>
    <row r="234" spans="1:89">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row>
    <row r="235" spans="1:89">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row>
    <row r="236" spans="1:89">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row>
    <row r="237" spans="1:89">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row>
    <row r="238" spans="1:89">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row>
    <row r="239" spans="1:89">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row>
    <row r="240" spans="1:89">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row>
    <row r="241" spans="1:89">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row>
    <row r="242" spans="1:89">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row>
    <row r="243" spans="1:89">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row>
    <row r="244" spans="1:89">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row>
    <row r="245" spans="1:89">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row>
    <row r="246" spans="1:89">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row>
    <row r="247" spans="1:89">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row>
    <row r="248" spans="1:89">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row>
    <row r="249" spans="1:89">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row>
    <row r="250" spans="1:89">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row>
    <row r="251" spans="1:89">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row>
    <row r="252" spans="1:89">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row>
    <row r="253" spans="1:89">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row>
    <row r="254" spans="1:89">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row>
    <row r="255" spans="1:89">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row>
    <row r="256" spans="1:89">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row>
    <row r="257" spans="1:89">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row>
    <row r="258" spans="1:89">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row>
    <row r="259" spans="1:89">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row>
    <row r="260" spans="1:89">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row>
    <row r="261" spans="1:89">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row>
    <row r="262" spans="1:89">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row>
    <row r="263" spans="1:89">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row>
    <row r="264" spans="1:89">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row>
    <row r="265" spans="1:89">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row>
    <row r="266" spans="1:89">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row>
    <row r="267" spans="1:89">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row>
    <row r="268" spans="1:89">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row>
    <row r="269" spans="1:89">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row>
    <row r="270" spans="1:89">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row>
    <row r="271" spans="1:89">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row>
    <row r="272" spans="1:89">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row>
    <row r="273" spans="1:89">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row>
    <row r="274" spans="1:89">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row>
    <row r="275" spans="1:89">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row>
    <row r="276" spans="1:89">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row>
    <row r="277" spans="1:89">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row>
    <row r="278" spans="1:89">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row>
    <row r="279" spans="1:89">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c r="CI279" s="127"/>
      <c r="CJ279" s="127"/>
      <c r="CK279" s="127"/>
    </row>
    <row r="280" spans="1:89">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row>
    <row r="281" spans="1:89">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row>
    <row r="282" spans="1:89">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row>
    <row r="283" spans="1:89">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c r="CI283" s="127"/>
      <c r="CJ283" s="127"/>
      <c r="CK283" s="127"/>
    </row>
    <row r="284" spans="1:89">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row>
    <row r="285" spans="1:89">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c r="CI285" s="127"/>
      <c r="CJ285" s="127"/>
      <c r="CK285" s="127"/>
    </row>
    <row r="286" spans="1:89">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row>
    <row r="287" spans="1:89">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c r="CI287" s="127"/>
      <c r="CJ287" s="127"/>
      <c r="CK287" s="127"/>
    </row>
    <row r="288" spans="1:89">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row>
    <row r="289" spans="1:89">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c r="CG289" s="127"/>
      <c r="CH289" s="127"/>
      <c r="CI289" s="127"/>
      <c r="CJ289" s="127"/>
      <c r="CK289" s="127"/>
    </row>
    <row r="290" spans="1:89">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c r="CI290" s="127"/>
      <c r="CJ290" s="127"/>
      <c r="CK290" s="127"/>
    </row>
    <row r="291" spans="1:89">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c r="CG291" s="127"/>
      <c r="CH291" s="127"/>
      <c r="CI291" s="127"/>
      <c r="CJ291" s="127"/>
      <c r="CK291" s="127"/>
    </row>
    <row r="292" spans="1:89">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c r="CG292" s="127"/>
      <c r="CH292" s="127"/>
      <c r="CI292" s="127"/>
      <c r="CJ292" s="127"/>
      <c r="CK292" s="127"/>
    </row>
    <row r="293" spans="1:89">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row>
    <row r="294" spans="1:89">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row>
    <row r="295" spans="1:89">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c r="CI295" s="127"/>
      <c r="CJ295" s="127"/>
      <c r="CK295" s="127"/>
    </row>
    <row r="296" spans="1:89">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c r="CI296" s="127"/>
      <c r="CJ296" s="127"/>
      <c r="CK296" s="127"/>
    </row>
    <row r="297" spans="1:89">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c r="CI297" s="127"/>
      <c r="CJ297" s="127"/>
      <c r="CK297" s="127"/>
    </row>
    <row r="298" spans="1:89">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row>
    <row r="299" spans="1:89">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c r="CI299" s="127"/>
      <c r="CJ299" s="127"/>
      <c r="CK299" s="127"/>
    </row>
    <row r="300" spans="1:89">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row>
    <row r="301" spans="1:89">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row>
    <row r="302" spans="1:89">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c r="CI302" s="127"/>
      <c r="CJ302" s="127"/>
      <c r="CK302" s="127"/>
    </row>
    <row r="303" spans="1:89">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c r="CG303" s="127"/>
      <c r="CH303" s="127"/>
      <c r="CI303" s="127"/>
      <c r="CJ303" s="127"/>
      <c r="CK303" s="127"/>
    </row>
    <row r="304" spans="1:89">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row>
    <row r="305" spans="1:89">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row>
    <row r="306" spans="1:89">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7"/>
    </row>
    <row r="307" spans="1:89">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c r="CG307" s="127"/>
      <c r="CH307" s="127"/>
      <c r="CI307" s="127"/>
      <c r="CJ307" s="127"/>
      <c r="CK307" s="127"/>
    </row>
    <row r="308" spans="1:89">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row>
    <row r="309" spans="1:89">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row>
    <row r="310" spans="1:89">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c r="CG310" s="127"/>
      <c r="CH310" s="127"/>
      <c r="CI310" s="127"/>
      <c r="CJ310" s="127"/>
      <c r="CK310" s="127"/>
    </row>
    <row r="311" spans="1:89">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c r="CG311" s="127"/>
      <c r="CH311" s="127"/>
      <c r="CI311" s="127"/>
      <c r="CJ311" s="127"/>
      <c r="CK311" s="127"/>
    </row>
    <row r="312" spans="1:89">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row>
    <row r="313" spans="1:89">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row>
    <row r="314" spans="1:89">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c r="CG314" s="127"/>
      <c r="CH314" s="127"/>
      <c r="CI314" s="127"/>
      <c r="CJ314" s="127"/>
      <c r="CK314" s="127"/>
    </row>
    <row r="315" spans="1:89">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c r="CG315" s="127"/>
      <c r="CH315" s="127"/>
      <c r="CI315" s="127"/>
      <c r="CJ315" s="127"/>
      <c r="CK315" s="127"/>
    </row>
    <row r="316" spans="1:89">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row>
    <row r="317" spans="1:89">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row>
    <row r="318" spans="1:89">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row>
    <row r="319" spans="1:89">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c r="CG319" s="127"/>
      <c r="CH319" s="127"/>
      <c r="CI319" s="127"/>
      <c r="CJ319" s="127"/>
      <c r="CK319" s="127"/>
    </row>
    <row r="320" spans="1:89">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row>
    <row r="321" spans="1:89">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row>
    <row r="322" spans="1:89">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c r="CG322" s="127"/>
      <c r="CH322" s="127"/>
      <c r="CI322" s="127"/>
      <c r="CJ322" s="127"/>
      <c r="CK322" s="127"/>
    </row>
    <row r="323" spans="1:89">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c r="CG323" s="127"/>
      <c r="CH323" s="127"/>
      <c r="CI323" s="127"/>
      <c r="CJ323" s="127"/>
      <c r="CK323" s="127"/>
    </row>
    <row r="324" spans="1:89">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row>
    <row r="325" spans="1:89">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row>
    <row r="326" spans="1:89">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c r="CG326" s="127"/>
      <c r="CH326" s="127"/>
      <c r="CI326" s="127"/>
      <c r="CJ326" s="127"/>
      <c r="CK326" s="127"/>
    </row>
    <row r="327" spans="1:89">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c r="CG327" s="127"/>
      <c r="CH327" s="127"/>
      <c r="CI327" s="127"/>
      <c r="CJ327" s="127"/>
      <c r="CK327" s="127"/>
    </row>
    <row r="328" spans="1:89">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row>
    <row r="329" spans="1:89">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row>
    <row r="330" spans="1:89">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row>
    <row r="331" spans="1:89">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c r="CG331" s="127"/>
      <c r="CH331" s="127"/>
      <c r="CI331" s="127"/>
      <c r="CJ331" s="127"/>
      <c r="CK331" s="127"/>
    </row>
    <row r="332" spans="1:89">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row>
    <row r="333" spans="1:89">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row>
    <row r="334" spans="1:89">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row>
    <row r="335" spans="1:89">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c r="CI335" s="127"/>
      <c r="CJ335" s="127"/>
      <c r="CK335" s="127"/>
    </row>
    <row r="336" spans="1:89">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row>
    <row r="337" spans="1:89">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row>
    <row r="338" spans="1:89">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c r="CI338" s="127"/>
      <c r="CJ338" s="127"/>
      <c r="CK338" s="127"/>
    </row>
    <row r="339" spans="1:89">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c r="CI339" s="127"/>
      <c r="CJ339" s="127"/>
      <c r="CK339" s="127"/>
    </row>
    <row r="340" spans="1:89">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row>
    <row r="341" spans="1:89">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row>
    <row r="342" spans="1:89">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c r="CI342" s="127"/>
      <c r="CJ342" s="127"/>
      <c r="CK342" s="127"/>
    </row>
    <row r="343" spans="1:89">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c r="CG343" s="127"/>
      <c r="CH343" s="127"/>
      <c r="CI343" s="127"/>
      <c r="CJ343" s="127"/>
      <c r="CK343" s="127"/>
    </row>
    <row r="344" spans="1:89">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c r="CG344" s="127"/>
      <c r="CH344" s="127"/>
      <c r="CI344" s="127"/>
      <c r="CJ344" s="127"/>
      <c r="CK344" s="127"/>
    </row>
    <row r="345" spans="1:89">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row>
    <row r="346" spans="1:89">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c r="CG346" s="127"/>
      <c r="CH346" s="127"/>
      <c r="CI346" s="127"/>
      <c r="CJ346" s="127"/>
      <c r="CK346" s="127"/>
    </row>
    <row r="347" spans="1:89">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c r="CG347" s="127"/>
      <c r="CH347" s="127"/>
      <c r="CI347" s="127"/>
      <c r="CJ347" s="127"/>
      <c r="CK347" s="127"/>
    </row>
    <row r="348" spans="1:89">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c r="CI348" s="127"/>
      <c r="CJ348" s="127"/>
      <c r="CK348" s="127"/>
    </row>
    <row r="349" spans="1:89">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row>
    <row r="350" spans="1:89">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c r="CI350" s="127"/>
      <c r="CJ350" s="127"/>
      <c r="CK350" s="127"/>
    </row>
    <row r="351" spans="1:89">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c r="CG351" s="127"/>
      <c r="CH351" s="127"/>
      <c r="CI351" s="127"/>
      <c r="CJ351" s="127"/>
      <c r="CK351" s="127"/>
    </row>
    <row r="352" spans="1:89">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c r="CG352" s="127"/>
      <c r="CH352" s="127"/>
      <c r="CI352" s="127"/>
      <c r="CJ352" s="127"/>
      <c r="CK352" s="127"/>
    </row>
    <row r="353" spans="1:89">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c r="CI353" s="127"/>
      <c r="CJ353" s="127"/>
      <c r="CK353" s="127"/>
    </row>
    <row r="354" spans="1:89">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c r="CG354" s="127"/>
      <c r="CH354" s="127"/>
      <c r="CI354" s="127"/>
      <c r="CJ354" s="127"/>
      <c r="CK354" s="127"/>
    </row>
    <row r="355" spans="1:89">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c r="CG355" s="127"/>
      <c r="CH355" s="127"/>
      <c r="CI355" s="127"/>
      <c r="CJ355" s="127"/>
      <c r="CK355" s="127"/>
    </row>
    <row r="356" spans="1:89">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c r="CG356" s="127"/>
      <c r="CH356" s="127"/>
      <c r="CI356" s="127"/>
      <c r="CJ356" s="127"/>
      <c r="CK356" s="127"/>
    </row>
    <row r="357" spans="1:89">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c r="CG357" s="127"/>
      <c r="CH357" s="127"/>
      <c r="CI357" s="127"/>
      <c r="CJ357" s="127"/>
      <c r="CK357" s="127"/>
    </row>
    <row r="358" spans="1:89">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c r="CG358" s="127"/>
      <c r="CH358" s="127"/>
      <c r="CI358" s="127"/>
      <c r="CJ358" s="127"/>
      <c r="CK358" s="127"/>
    </row>
    <row r="359" spans="1:89">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c r="CG359" s="127"/>
      <c r="CH359" s="127"/>
      <c r="CI359" s="127"/>
      <c r="CJ359" s="127"/>
      <c r="CK359" s="127"/>
    </row>
    <row r="360" spans="1:89">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c r="CG360" s="127"/>
      <c r="CH360" s="127"/>
      <c r="CI360" s="127"/>
      <c r="CJ360" s="127"/>
      <c r="CK360" s="127"/>
    </row>
    <row r="361" spans="1:89">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c r="CI361" s="127"/>
      <c r="CJ361" s="127"/>
      <c r="CK361" s="127"/>
    </row>
    <row r="362" spans="1:89">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c r="CG362" s="127"/>
      <c r="CH362" s="127"/>
      <c r="CI362" s="127"/>
      <c r="CJ362" s="127"/>
      <c r="CK362" s="127"/>
    </row>
    <row r="363" spans="1:89">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c r="CG363" s="127"/>
      <c r="CH363" s="127"/>
      <c r="CI363" s="127"/>
      <c r="CJ363" s="127"/>
      <c r="CK363" s="127"/>
    </row>
    <row r="364" spans="1:89">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c r="CG364" s="127"/>
      <c r="CH364" s="127"/>
      <c r="CI364" s="127"/>
      <c r="CJ364" s="127"/>
      <c r="CK364" s="127"/>
    </row>
    <row r="365" spans="1:89">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c r="CG365" s="127"/>
      <c r="CH365" s="127"/>
      <c r="CI365" s="127"/>
      <c r="CJ365" s="127"/>
      <c r="CK365" s="127"/>
    </row>
    <row r="366" spans="1:89">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c r="CG366" s="127"/>
      <c r="CH366" s="127"/>
      <c r="CI366" s="127"/>
      <c r="CJ366" s="127"/>
      <c r="CK366" s="127"/>
    </row>
    <row r="367" spans="1:89">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row>
    <row r="368" spans="1:89">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row>
    <row r="369" spans="1:89">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c r="CG369" s="127"/>
      <c r="CH369" s="127"/>
      <c r="CI369" s="127"/>
      <c r="CJ369" s="127"/>
      <c r="CK369" s="127"/>
    </row>
    <row r="370" spans="1:89">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c r="CG370" s="127"/>
      <c r="CH370" s="127"/>
      <c r="CI370" s="127"/>
      <c r="CJ370" s="127"/>
      <c r="CK370" s="127"/>
    </row>
    <row r="371" spans="1:89">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row>
    <row r="372" spans="1:89">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row>
    <row r="373" spans="1:89">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c r="CI373" s="127"/>
      <c r="CJ373" s="127"/>
      <c r="CK373" s="127"/>
    </row>
    <row r="374" spans="1:89">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c r="CG374" s="127"/>
      <c r="CH374" s="127"/>
      <c r="CI374" s="127"/>
      <c r="CJ374" s="127"/>
      <c r="CK374" s="127"/>
    </row>
    <row r="375" spans="1:89">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row>
    <row r="376" spans="1:89">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row>
    <row r="377" spans="1:89">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c r="CI377" s="127"/>
      <c r="CJ377" s="127"/>
      <c r="CK377" s="127"/>
    </row>
    <row r="378" spans="1:89">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c r="CI378" s="127"/>
      <c r="CJ378" s="127"/>
      <c r="CK378" s="127"/>
    </row>
    <row r="379" spans="1:89">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row>
    <row r="380" spans="1:89">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row>
    <row r="381" spans="1:89">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c r="CI381" s="127"/>
      <c r="CJ381" s="127"/>
      <c r="CK381" s="127"/>
    </row>
    <row r="382" spans="1:89">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c r="CI382" s="127"/>
      <c r="CJ382" s="127"/>
      <c r="CK382" s="127"/>
    </row>
    <row r="383" spans="1:89">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row>
    <row r="384" spans="1:89">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row>
    <row r="385" spans="1:89">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7"/>
    </row>
    <row r="386" spans="1:89">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c r="CG386" s="127"/>
      <c r="CH386" s="127"/>
      <c r="CI386" s="127"/>
      <c r="CJ386" s="127"/>
      <c r="CK386" s="127"/>
    </row>
    <row r="387" spans="1:89">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row>
    <row r="388" spans="1:89">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row>
    <row r="389" spans="1:89">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c r="CG389" s="127"/>
      <c r="CH389" s="127"/>
      <c r="CI389" s="127"/>
      <c r="CJ389" s="127"/>
      <c r="CK389" s="127"/>
    </row>
    <row r="390" spans="1:89">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c r="CG390" s="127"/>
      <c r="CH390" s="127"/>
      <c r="CI390" s="127"/>
      <c r="CJ390" s="127"/>
      <c r="CK390" s="127"/>
    </row>
    <row r="391" spans="1:89">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row>
    <row r="392" spans="1:89">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row>
    <row r="393" spans="1:89">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c r="CI393" s="127"/>
      <c r="CJ393" s="127"/>
      <c r="CK393" s="127"/>
    </row>
    <row r="394" spans="1:89">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c r="CG394" s="127"/>
      <c r="CH394" s="127"/>
      <c r="CI394" s="127"/>
      <c r="CJ394" s="127"/>
      <c r="CK394" s="127"/>
    </row>
    <row r="395" spans="1:89">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row>
    <row r="396" spans="1:89">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row>
    <row r="397" spans="1:89">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c r="CG397" s="127"/>
      <c r="CH397" s="127"/>
      <c r="CI397" s="127"/>
      <c r="CJ397" s="127"/>
      <c r="CK397" s="127"/>
    </row>
    <row r="398" spans="1:89">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c r="CG398" s="127"/>
      <c r="CH398" s="127"/>
      <c r="CI398" s="127"/>
      <c r="CJ398" s="127"/>
      <c r="CK398" s="127"/>
    </row>
    <row r="399" spans="1:89">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row>
    <row r="400" spans="1:89">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row>
    <row r="401" spans="1:89">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c r="CG401" s="127"/>
      <c r="CH401" s="127"/>
      <c r="CI401" s="127"/>
      <c r="CJ401" s="127"/>
      <c r="CK401" s="127"/>
    </row>
    <row r="402" spans="1:89">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7"/>
    </row>
    <row r="403" spans="1:89">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row>
    <row r="404" spans="1:89">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row>
    <row r="405" spans="1:89">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c r="CG405" s="127"/>
      <c r="CH405" s="127"/>
      <c r="CI405" s="127"/>
      <c r="CJ405" s="127"/>
      <c r="CK405" s="127"/>
    </row>
    <row r="406" spans="1:89">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c r="CG406" s="127"/>
      <c r="CH406" s="127"/>
      <c r="CI406" s="127"/>
      <c r="CJ406" s="127"/>
      <c r="CK406" s="127"/>
    </row>
    <row r="407" spans="1:89">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row>
    <row r="408" spans="1:89">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row>
    <row r="409" spans="1:89">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row>
    <row r="410" spans="1:89">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c r="CG410" s="127"/>
      <c r="CH410" s="127"/>
      <c r="CI410" s="127"/>
      <c r="CJ410" s="127"/>
      <c r="CK410" s="127"/>
    </row>
    <row r="411" spans="1:89">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c r="CG411" s="127"/>
      <c r="CH411" s="127"/>
      <c r="CI411" s="127"/>
      <c r="CJ411" s="127"/>
      <c r="CK411" s="127"/>
    </row>
    <row r="412" spans="1:89">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c r="CG412" s="127"/>
      <c r="CH412" s="127"/>
      <c r="CI412" s="127"/>
      <c r="CJ412" s="127"/>
      <c r="CK412" s="127"/>
    </row>
    <row r="413" spans="1:89">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c r="CI413" s="127"/>
      <c r="CJ413" s="127"/>
      <c r="CK413" s="127"/>
    </row>
    <row r="414" spans="1:89">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c r="CG414" s="127"/>
      <c r="CH414" s="127"/>
      <c r="CI414" s="127"/>
      <c r="CJ414" s="127"/>
      <c r="CK414" s="127"/>
    </row>
    <row r="415" spans="1:89">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c r="CG415" s="127"/>
      <c r="CH415" s="127"/>
      <c r="CI415" s="127"/>
      <c r="CJ415" s="127"/>
      <c r="CK415" s="127"/>
    </row>
    <row r="416" spans="1:89">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c r="CG416" s="127"/>
      <c r="CH416" s="127"/>
      <c r="CI416" s="127"/>
      <c r="CJ416" s="127"/>
      <c r="CK416" s="127"/>
    </row>
    <row r="417" spans="1:89">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c r="CG417" s="127"/>
      <c r="CH417" s="127"/>
      <c r="CI417" s="127"/>
      <c r="CJ417" s="127"/>
      <c r="CK417" s="127"/>
    </row>
    <row r="418" spans="1:89">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c r="CG418" s="127"/>
      <c r="CH418" s="127"/>
      <c r="CI418" s="127"/>
      <c r="CJ418" s="127"/>
      <c r="CK418" s="127"/>
    </row>
    <row r="419" spans="1:89">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c r="CG419" s="127"/>
      <c r="CH419" s="127"/>
      <c r="CI419" s="127"/>
      <c r="CJ419" s="127"/>
      <c r="CK419" s="127"/>
    </row>
    <row r="420" spans="1:89">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c r="CG420" s="127"/>
      <c r="CH420" s="127"/>
      <c r="CI420" s="127"/>
      <c r="CJ420" s="127"/>
      <c r="CK420" s="127"/>
    </row>
    <row r="421" spans="1:89">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c r="CG421" s="127"/>
      <c r="CH421" s="127"/>
      <c r="CI421" s="127"/>
      <c r="CJ421" s="127"/>
      <c r="CK421" s="127"/>
    </row>
    <row r="422" spans="1:89">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c r="CG422" s="127"/>
      <c r="CH422" s="127"/>
      <c r="CI422" s="127"/>
      <c r="CJ422" s="127"/>
      <c r="CK422" s="127"/>
    </row>
    <row r="423" spans="1:89">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c r="CG423" s="127"/>
      <c r="CH423" s="127"/>
      <c r="CI423" s="127"/>
      <c r="CJ423" s="127"/>
      <c r="CK423" s="127"/>
    </row>
    <row r="424" spans="1:89">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c r="CG424" s="127"/>
      <c r="CH424" s="127"/>
      <c r="CI424" s="127"/>
      <c r="CJ424" s="127"/>
      <c r="CK424" s="127"/>
    </row>
    <row r="425" spans="1:89">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c r="CG425" s="127"/>
      <c r="CH425" s="127"/>
      <c r="CI425" s="127"/>
      <c r="CJ425" s="127"/>
      <c r="CK425" s="127"/>
    </row>
    <row r="426" spans="1:89">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c r="CG426" s="127"/>
      <c r="CH426" s="127"/>
      <c r="CI426" s="127"/>
      <c r="CJ426" s="127"/>
      <c r="CK426" s="127"/>
    </row>
    <row r="427" spans="1:89">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c r="CG427" s="127"/>
      <c r="CH427" s="127"/>
      <c r="CI427" s="127"/>
      <c r="CJ427" s="127"/>
      <c r="CK427" s="127"/>
    </row>
    <row r="428" spans="1:89">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c r="CG428" s="127"/>
      <c r="CH428" s="127"/>
      <c r="CI428" s="127"/>
      <c r="CJ428" s="127"/>
      <c r="CK428" s="127"/>
    </row>
    <row r="429" spans="1:89">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c r="CG429" s="127"/>
      <c r="CH429" s="127"/>
      <c r="CI429" s="127"/>
      <c r="CJ429" s="127"/>
      <c r="CK429" s="127"/>
    </row>
    <row r="430" spans="1:89">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c r="CG430" s="127"/>
      <c r="CH430" s="127"/>
      <c r="CI430" s="127"/>
      <c r="CJ430" s="127"/>
      <c r="CK430" s="127"/>
    </row>
    <row r="431" spans="1:89">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c r="CG431" s="127"/>
      <c r="CH431" s="127"/>
      <c r="CI431" s="127"/>
      <c r="CJ431" s="127"/>
      <c r="CK431" s="127"/>
    </row>
    <row r="432" spans="1:89">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c r="CG432" s="127"/>
      <c r="CH432" s="127"/>
      <c r="CI432" s="127"/>
      <c r="CJ432" s="127"/>
      <c r="CK432" s="127"/>
    </row>
    <row r="433" spans="1:89">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c r="CG433" s="127"/>
      <c r="CH433" s="127"/>
      <c r="CI433" s="127"/>
      <c r="CJ433" s="127"/>
      <c r="CK433" s="127"/>
    </row>
    <row r="434" spans="1:89">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row>
    <row r="435" spans="1:89">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row>
    <row r="436" spans="1:89">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c r="CG436" s="127"/>
      <c r="CH436" s="127"/>
      <c r="CI436" s="127"/>
      <c r="CJ436" s="127"/>
      <c r="CK436" s="127"/>
    </row>
    <row r="437" spans="1:89">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c r="CG437" s="127"/>
      <c r="CH437" s="127"/>
      <c r="CI437" s="127"/>
      <c r="CJ437" s="127"/>
      <c r="CK437" s="127"/>
    </row>
    <row r="438" spans="1:89">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row>
    <row r="439" spans="1:89">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row>
    <row r="440" spans="1:89">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c r="CG440" s="127"/>
      <c r="CH440" s="127"/>
      <c r="CI440" s="127"/>
      <c r="CJ440" s="127"/>
      <c r="CK440" s="127"/>
    </row>
    <row r="441" spans="1:89">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c r="CG441" s="127"/>
      <c r="CH441" s="127"/>
      <c r="CI441" s="127"/>
      <c r="CJ441" s="127"/>
      <c r="CK441" s="127"/>
    </row>
    <row r="442" spans="1:89">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row>
    <row r="443" spans="1:89">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row>
    <row r="444" spans="1:89">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c r="CG444" s="127"/>
      <c r="CH444" s="127"/>
      <c r="CI444" s="127"/>
      <c r="CJ444" s="127"/>
      <c r="CK444" s="127"/>
    </row>
    <row r="445" spans="1:89">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c r="CG445" s="127"/>
      <c r="CH445" s="127"/>
      <c r="CI445" s="127"/>
      <c r="CJ445" s="127"/>
      <c r="CK445" s="127"/>
    </row>
    <row r="446" spans="1:89">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row>
    <row r="447" spans="1:89">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row>
    <row r="448" spans="1:89">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c r="CI448" s="127"/>
      <c r="CJ448" s="127"/>
      <c r="CK448" s="127"/>
    </row>
    <row r="449" spans="1:89">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c r="CG449" s="127"/>
      <c r="CH449" s="127"/>
      <c r="CI449" s="127"/>
      <c r="CJ449" s="127"/>
      <c r="CK449" s="127"/>
    </row>
    <row r="450" spans="1:89">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row>
    <row r="451" spans="1:89">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row>
    <row r="452" spans="1:89">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c r="CG452" s="127"/>
      <c r="CH452" s="127"/>
      <c r="CI452" s="127"/>
      <c r="CJ452" s="127"/>
      <c r="CK452" s="127"/>
    </row>
    <row r="453" spans="1:89">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c r="CG453" s="127"/>
      <c r="CH453" s="127"/>
      <c r="CI453" s="127"/>
      <c r="CJ453" s="127"/>
      <c r="CK453" s="127"/>
    </row>
    <row r="454" spans="1:89">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row>
    <row r="455" spans="1:89">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row>
    <row r="456" spans="1:89">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c r="CI456" s="127"/>
      <c r="CJ456" s="127"/>
      <c r="CK456" s="127"/>
    </row>
    <row r="457" spans="1:89">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c r="CG457" s="127"/>
      <c r="CH457" s="127"/>
      <c r="CI457" s="127"/>
      <c r="CJ457" s="127"/>
      <c r="CK457" s="127"/>
    </row>
    <row r="458" spans="1:89">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row>
    <row r="459" spans="1:89">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row>
    <row r="460" spans="1:89">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c r="CG460" s="127"/>
      <c r="CH460" s="127"/>
      <c r="CI460" s="127"/>
      <c r="CJ460" s="127"/>
      <c r="CK460" s="127"/>
    </row>
    <row r="461" spans="1:89">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c r="CI461" s="127"/>
      <c r="CJ461" s="127"/>
      <c r="CK461" s="127"/>
    </row>
    <row r="462" spans="1:89">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row>
    <row r="463" spans="1:89">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row>
    <row r="464" spans="1:89">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c r="CI464" s="127"/>
      <c r="CJ464" s="127"/>
      <c r="CK464" s="127"/>
    </row>
    <row r="465" spans="1:89">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c r="CI465" s="127"/>
      <c r="CJ465" s="127"/>
      <c r="CK465" s="127"/>
    </row>
    <row r="466" spans="1:89">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row>
    <row r="467" spans="1:89">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row>
    <row r="468" spans="1:89">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row>
    <row r="469" spans="1:89">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c r="CI469" s="127"/>
      <c r="CJ469" s="127"/>
      <c r="CK469" s="127"/>
    </row>
    <row r="470" spans="1:89">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row>
    <row r="471" spans="1:89">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row>
    <row r="472" spans="1:89">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c r="CG472" s="127"/>
      <c r="CH472" s="127"/>
      <c r="CI472" s="127"/>
      <c r="CJ472" s="127"/>
      <c r="CK472" s="127"/>
    </row>
    <row r="473" spans="1:89">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c r="CG473" s="127"/>
      <c r="CH473" s="127"/>
      <c r="CI473" s="127"/>
      <c r="CJ473" s="127"/>
      <c r="CK473" s="127"/>
    </row>
    <row r="474" spans="1:89">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row>
    <row r="475" spans="1:89">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row>
    <row r="476" spans="1:89">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c r="CG476" s="127"/>
      <c r="CH476" s="127"/>
      <c r="CI476" s="127"/>
      <c r="CJ476" s="127"/>
      <c r="CK476" s="127"/>
    </row>
    <row r="477" spans="1:89">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row>
    <row r="478" spans="1:89">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row>
    <row r="479" spans="1:89">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c r="CI479" s="127"/>
      <c r="CJ479" s="127"/>
      <c r="CK479" s="127"/>
    </row>
    <row r="480" spans="1:89">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c r="CG480" s="127"/>
      <c r="CH480" s="127"/>
      <c r="CI480" s="127"/>
      <c r="CJ480" s="127"/>
      <c r="CK480" s="127"/>
    </row>
    <row r="481" spans="1:89">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c r="CG481" s="127"/>
      <c r="CH481" s="127"/>
      <c r="CI481" s="127"/>
      <c r="CJ481" s="127"/>
      <c r="CK481" s="127"/>
    </row>
    <row r="482" spans="1:89">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c r="CG482" s="127"/>
      <c r="CH482" s="127"/>
      <c r="CI482" s="127"/>
      <c r="CJ482" s="127"/>
      <c r="CK482" s="127"/>
    </row>
    <row r="483" spans="1:89">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c r="CG483" s="127"/>
      <c r="CH483" s="127"/>
      <c r="CI483" s="127"/>
      <c r="CJ483" s="127"/>
      <c r="CK483" s="127"/>
    </row>
    <row r="484" spans="1:89">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c r="CG484" s="127"/>
      <c r="CH484" s="127"/>
      <c r="CI484" s="127"/>
      <c r="CJ484" s="127"/>
      <c r="CK484" s="127"/>
    </row>
    <row r="485" spans="1:89">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c r="CI485" s="127"/>
      <c r="CJ485" s="127"/>
      <c r="CK485" s="127"/>
    </row>
    <row r="486" spans="1:89">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c r="CI486" s="127"/>
      <c r="CJ486" s="127"/>
      <c r="CK486" s="127"/>
    </row>
    <row r="487" spans="1:89">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c r="CG487" s="127"/>
      <c r="CH487" s="127"/>
      <c r="CI487" s="127"/>
      <c r="CJ487" s="127"/>
      <c r="CK487" s="127"/>
    </row>
    <row r="488" spans="1:89">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c r="CI488" s="127"/>
      <c r="CJ488" s="127"/>
      <c r="CK488" s="127"/>
    </row>
    <row r="489" spans="1:89">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c r="CG489" s="127"/>
      <c r="CH489" s="127"/>
      <c r="CI489" s="127"/>
      <c r="CJ489" s="127"/>
      <c r="CK489" s="127"/>
    </row>
    <row r="490" spans="1:89">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c r="CG490" s="127"/>
      <c r="CH490" s="127"/>
      <c r="CI490" s="127"/>
      <c r="CJ490" s="127"/>
      <c r="CK490" s="127"/>
    </row>
    <row r="491" spans="1:89">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c r="CG491" s="127"/>
      <c r="CH491" s="127"/>
      <c r="CI491" s="127"/>
      <c r="CJ491" s="127"/>
      <c r="CK491" s="127"/>
    </row>
    <row r="492" spans="1:89">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c r="CG492" s="127"/>
      <c r="CH492" s="127"/>
      <c r="CI492" s="127"/>
      <c r="CJ492" s="127"/>
      <c r="CK492" s="127"/>
    </row>
    <row r="493" spans="1:89">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c r="CG493" s="127"/>
      <c r="CH493" s="127"/>
      <c r="CI493" s="127"/>
      <c r="CJ493" s="127"/>
      <c r="CK493" s="127"/>
    </row>
    <row r="494" spans="1:89">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c r="CG494" s="127"/>
      <c r="CH494" s="127"/>
      <c r="CI494" s="127"/>
      <c r="CJ494" s="127"/>
      <c r="CK494" s="127"/>
    </row>
    <row r="495" spans="1:89">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c r="CG495" s="127"/>
      <c r="CH495" s="127"/>
      <c r="CI495" s="127"/>
      <c r="CJ495" s="127"/>
      <c r="CK495" s="127"/>
    </row>
    <row r="496" spans="1:89">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c r="CG496" s="127"/>
      <c r="CH496" s="127"/>
      <c r="CI496" s="127"/>
      <c r="CJ496" s="127"/>
      <c r="CK496" s="127"/>
    </row>
    <row r="497" spans="1:89">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c r="CG497" s="127"/>
      <c r="CH497" s="127"/>
      <c r="CI497" s="127"/>
      <c r="CJ497" s="127"/>
      <c r="CK497" s="127"/>
    </row>
    <row r="498" spans="1:89">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c r="CI498" s="127"/>
      <c r="CJ498" s="127"/>
      <c r="CK498" s="127"/>
    </row>
    <row r="499" spans="1:89">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c r="CG499" s="127"/>
      <c r="CH499" s="127"/>
      <c r="CI499" s="127"/>
      <c r="CJ499" s="127"/>
      <c r="CK499" s="127"/>
    </row>
    <row r="500" spans="1:89">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c r="CG500" s="127"/>
      <c r="CH500" s="127"/>
      <c r="CI500" s="127"/>
      <c r="CJ500" s="127"/>
      <c r="CK500" s="127"/>
    </row>
    <row r="501" spans="1:89">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row>
    <row r="502" spans="1:89">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row>
    <row r="503" spans="1:89">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c r="CG503" s="127"/>
      <c r="CH503" s="127"/>
      <c r="CI503" s="127"/>
      <c r="CJ503" s="127"/>
      <c r="CK503" s="127"/>
    </row>
    <row r="504" spans="1:89">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c r="CG504" s="127"/>
      <c r="CH504" s="127"/>
      <c r="CI504" s="127"/>
      <c r="CJ504" s="127"/>
      <c r="CK504" s="127"/>
    </row>
    <row r="505" spans="1:89">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row>
    <row r="506" spans="1:89">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row>
    <row r="507" spans="1:89">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c r="CG507" s="127"/>
      <c r="CH507" s="127"/>
      <c r="CI507" s="127"/>
      <c r="CJ507" s="127"/>
      <c r="CK507" s="127"/>
    </row>
    <row r="508" spans="1:89">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c r="CG508" s="127"/>
      <c r="CH508" s="127"/>
      <c r="CI508" s="127"/>
      <c r="CJ508" s="127"/>
      <c r="CK508" s="127"/>
    </row>
    <row r="509" spans="1:89">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row>
    <row r="510" spans="1:89">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row>
    <row r="511" spans="1:89">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c r="CG511" s="127"/>
      <c r="CH511" s="127"/>
      <c r="CI511" s="127"/>
      <c r="CJ511" s="127"/>
      <c r="CK511" s="127"/>
    </row>
    <row r="512" spans="1:89">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c r="CG512" s="127"/>
      <c r="CH512" s="127"/>
      <c r="CI512" s="127"/>
      <c r="CJ512" s="127"/>
      <c r="CK512" s="127"/>
    </row>
    <row r="513" spans="1:89">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row>
    <row r="514" spans="1:89">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row>
    <row r="515" spans="1:89">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c r="CG515" s="127"/>
      <c r="CH515" s="127"/>
      <c r="CI515" s="127"/>
      <c r="CJ515" s="127"/>
      <c r="CK515" s="127"/>
    </row>
    <row r="516" spans="1:89">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c r="CG516" s="127"/>
      <c r="CH516" s="127"/>
      <c r="CI516" s="127"/>
      <c r="CJ516" s="127"/>
      <c r="CK516" s="127"/>
    </row>
    <row r="517" spans="1:89">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row>
    <row r="518" spans="1:89">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row>
    <row r="519" spans="1:89">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c r="CI519" s="127"/>
      <c r="CJ519" s="127"/>
      <c r="CK519" s="127"/>
    </row>
    <row r="520" spans="1:89">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c r="CG520" s="127"/>
      <c r="CH520" s="127"/>
      <c r="CI520" s="127"/>
      <c r="CJ520" s="127"/>
      <c r="CK520" s="127"/>
    </row>
    <row r="521" spans="1:89">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row>
    <row r="522" spans="1:89">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row>
    <row r="523" spans="1:89">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c r="CG523" s="127"/>
      <c r="CH523" s="127"/>
      <c r="CI523" s="127"/>
      <c r="CJ523" s="127"/>
      <c r="CK523" s="127"/>
    </row>
    <row r="524" spans="1:89">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c r="CG524" s="127"/>
      <c r="CH524" s="127"/>
      <c r="CI524" s="127"/>
      <c r="CJ524" s="127"/>
      <c r="CK524" s="127"/>
    </row>
    <row r="525" spans="1:89">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row>
    <row r="526" spans="1:89">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row>
    <row r="527" spans="1:89">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c r="CG527" s="127"/>
      <c r="CH527" s="127"/>
      <c r="CI527" s="127"/>
      <c r="CJ527" s="127"/>
      <c r="CK527" s="127"/>
    </row>
    <row r="528" spans="1:89">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c r="CG528" s="127"/>
      <c r="CH528" s="127"/>
      <c r="CI528" s="127"/>
      <c r="CJ528" s="127"/>
      <c r="CK528" s="127"/>
    </row>
    <row r="529" spans="1:89">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row>
    <row r="530" spans="1:89">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row>
    <row r="531" spans="1:89">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c r="CG531" s="127"/>
      <c r="CH531" s="127"/>
      <c r="CI531" s="127"/>
      <c r="CJ531" s="127"/>
      <c r="CK531" s="127"/>
    </row>
    <row r="532" spans="1:89">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c r="CG532" s="127"/>
      <c r="CH532" s="127"/>
      <c r="CI532" s="127"/>
      <c r="CJ532" s="127"/>
      <c r="CK532" s="127"/>
    </row>
    <row r="533" spans="1:89">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row>
    <row r="534" spans="1:89">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row>
    <row r="535" spans="1:89">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c r="CG535" s="127"/>
      <c r="CH535" s="127"/>
      <c r="CI535" s="127"/>
      <c r="CJ535" s="127"/>
      <c r="CK535" s="127"/>
    </row>
    <row r="536" spans="1:89">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c r="CG536" s="127"/>
      <c r="CH536" s="127"/>
      <c r="CI536" s="127"/>
      <c r="CJ536" s="127"/>
      <c r="CK536" s="127"/>
    </row>
    <row r="537" spans="1:89">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row>
    <row r="538" spans="1:89">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row>
    <row r="539" spans="1:89">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c r="CG539" s="127"/>
      <c r="CH539" s="127"/>
      <c r="CI539" s="127"/>
      <c r="CJ539" s="127"/>
      <c r="CK539" s="127"/>
    </row>
    <row r="540" spans="1:89">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c r="CG540" s="127"/>
      <c r="CH540" s="127"/>
      <c r="CI540" s="127"/>
      <c r="CJ540" s="127"/>
      <c r="CK540" s="127"/>
    </row>
    <row r="541" spans="1:89">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row>
    <row r="542" spans="1:89">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row>
    <row r="543" spans="1:89">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c r="CI543" s="127"/>
      <c r="CJ543" s="127"/>
      <c r="CK543" s="127"/>
    </row>
    <row r="544" spans="1:89">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c r="CG544" s="127"/>
      <c r="CH544" s="127"/>
      <c r="CI544" s="127"/>
      <c r="CJ544" s="127"/>
      <c r="CK544" s="127"/>
    </row>
    <row r="545" spans="1:89">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row>
    <row r="546" spans="1:89">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c r="CI546" s="127"/>
      <c r="CJ546" s="127"/>
      <c r="CK546" s="127"/>
    </row>
    <row r="547" spans="1:89">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row>
    <row r="548" spans="1:89">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row>
    <row r="549" spans="1:89">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c r="CI549" s="127"/>
      <c r="CJ549" s="127"/>
      <c r="CK549" s="127"/>
    </row>
    <row r="550" spans="1:89">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row>
    <row r="551" spans="1:89">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c r="CI551" s="127"/>
      <c r="CJ551" s="127"/>
      <c r="CK551" s="127"/>
    </row>
    <row r="552" spans="1:89">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c r="CI552" s="127"/>
      <c r="CJ552" s="127"/>
      <c r="CK552" s="127"/>
    </row>
    <row r="553" spans="1:89">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row>
    <row r="554" spans="1:89">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c r="CG554" s="127"/>
      <c r="CH554" s="127"/>
      <c r="CI554" s="127"/>
      <c r="CJ554" s="127"/>
      <c r="CK554" s="127"/>
    </row>
    <row r="555" spans="1:89">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c r="CG555" s="127"/>
      <c r="CH555" s="127"/>
      <c r="CI555" s="127"/>
      <c r="CJ555" s="127"/>
      <c r="CK555" s="127"/>
    </row>
    <row r="556" spans="1:89">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c r="CG556" s="127"/>
      <c r="CH556" s="127"/>
      <c r="CI556" s="127"/>
      <c r="CJ556" s="127"/>
      <c r="CK556" s="127"/>
    </row>
    <row r="557" spans="1:89">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c r="CG557" s="127"/>
      <c r="CH557" s="127"/>
      <c r="CI557" s="127"/>
      <c r="CJ557" s="127"/>
      <c r="CK557" s="127"/>
    </row>
    <row r="558" spans="1:89">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c r="CG558" s="127"/>
      <c r="CH558" s="127"/>
      <c r="CI558" s="127"/>
      <c r="CJ558" s="127"/>
      <c r="CK558" s="127"/>
    </row>
    <row r="559" spans="1:89">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c r="CG559" s="127"/>
      <c r="CH559" s="127"/>
      <c r="CI559" s="127"/>
      <c r="CJ559" s="127"/>
      <c r="CK559" s="127"/>
    </row>
    <row r="560" spans="1:89">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c r="CG560" s="127"/>
      <c r="CH560" s="127"/>
      <c r="CI560" s="127"/>
      <c r="CJ560" s="127"/>
      <c r="CK560" s="127"/>
    </row>
    <row r="561" spans="1:89">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c r="CG561" s="127"/>
      <c r="CH561" s="127"/>
      <c r="CI561" s="127"/>
      <c r="CJ561" s="127"/>
      <c r="CK561" s="127"/>
    </row>
    <row r="562" spans="1:89">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c r="CG562" s="127"/>
      <c r="CH562" s="127"/>
      <c r="CI562" s="127"/>
      <c r="CJ562" s="127"/>
      <c r="CK562" s="127"/>
    </row>
    <row r="563" spans="1:89">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c r="CI563" s="127"/>
      <c r="CJ563" s="127"/>
      <c r="CK563" s="127"/>
    </row>
    <row r="564" spans="1:89">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c r="CG564" s="127"/>
      <c r="CH564" s="127"/>
      <c r="CI564" s="127"/>
      <c r="CJ564" s="127"/>
      <c r="CK564" s="127"/>
    </row>
    <row r="565" spans="1:89">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c r="CG565" s="127"/>
      <c r="CH565" s="127"/>
      <c r="CI565" s="127"/>
      <c r="CJ565" s="127"/>
      <c r="CK565" s="127"/>
    </row>
    <row r="566" spans="1:89">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c r="CG566" s="127"/>
      <c r="CH566" s="127"/>
      <c r="CI566" s="127"/>
      <c r="CJ566" s="127"/>
      <c r="CK566" s="127"/>
    </row>
    <row r="567" spans="1:89">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c r="CG567" s="127"/>
      <c r="CH567" s="127"/>
      <c r="CI567" s="127"/>
      <c r="CJ567" s="127"/>
      <c r="CK567" s="127"/>
    </row>
    <row r="568" spans="1:89">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row>
    <row r="569" spans="1:89">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row>
    <row r="570" spans="1:89">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c r="CI570" s="127"/>
      <c r="CJ570" s="127"/>
      <c r="CK570" s="127"/>
    </row>
    <row r="571" spans="1:89">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c r="CG571" s="127"/>
      <c r="CH571" s="127"/>
      <c r="CI571" s="127"/>
      <c r="CJ571" s="127"/>
      <c r="CK571" s="127"/>
    </row>
    <row r="572" spans="1:89">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row>
    <row r="573" spans="1:89">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row>
    <row r="574" spans="1:89">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c r="CG574" s="127"/>
      <c r="CH574" s="127"/>
      <c r="CI574" s="127"/>
      <c r="CJ574" s="127"/>
      <c r="CK574" s="127"/>
    </row>
    <row r="575" spans="1:89">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c r="CG575" s="127"/>
      <c r="CH575" s="127"/>
      <c r="CI575" s="127"/>
      <c r="CJ575" s="127"/>
      <c r="CK575" s="127"/>
    </row>
    <row r="576" spans="1:89">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row>
    <row r="577" spans="1:89">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row>
    <row r="578" spans="1:89">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c r="CG578" s="127"/>
      <c r="CH578" s="127"/>
      <c r="CI578" s="127"/>
      <c r="CJ578" s="127"/>
      <c r="CK578" s="127"/>
    </row>
    <row r="579" spans="1:89">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c r="CG579" s="127"/>
      <c r="CH579" s="127"/>
      <c r="CI579" s="127"/>
      <c r="CJ579" s="127"/>
      <c r="CK579" s="127"/>
    </row>
    <row r="580" spans="1:89">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row>
    <row r="581" spans="1:89">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row>
    <row r="582" spans="1:89">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c r="CG582" s="127"/>
      <c r="CH582" s="127"/>
      <c r="CI582" s="127"/>
      <c r="CJ582" s="127"/>
      <c r="CK582" s="127"/>
    </row>
    <row r="583" spans="1:89">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c r="CI583" s="127"/>
      <c r="CJ583" s="127"/>
      <c r="CK583" s="127"/>
    </row>
    <row r="584" spans="1:89">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row>
    <row r="585" spans="1:89">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row>
    <row r="586" spans="1:89">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c r="CG586" s="127"/>
      <c r="CH586" s="127"/>
      <c r="CI586" s="127"/>
      <c r="CJ586" s="127"/>
      <c r="CK586" s="127"/>
    </row>
    <row r="587" spans="1:89">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c r="CG587" s="127"/>
      <c r="CH587" s="127"/>
      <c r="CI587" s="127"/>
      <c r="CJ587" s="127"/>
      <c r="CK587" s="127"/>
    </row>
    <row r="588" spans="1:89">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row>
    <row r="589" spans="1:89">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row>
    <row r="590" spans="1:89">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row>
    <row r="591" spans="1:89">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c r="CG591" s="127"/>
      <c r="CH591" s="127"/>
      <c r="CI591" s="127"/>
      <c r="CJ591" s="127"/>
      <c r="CK591" s="127"/>
    </row>
    <row r="592" spans="1:89">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row>
    <row r="593" spans="1:89">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row>
    <row r="594" spans="1:89">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c r="CG594" s="127"/>
      <c r="CH594" s="127"/>
      <c r="CI594" s="127"/>
      <c r="CJ594" s="127"/>
      <c r="CK594" s="127"/>
    </row>
    <row r="595" spans="1:89">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c r="CG595" s="127"/>
      <c r="CH595" s="127"/>
      <c r="CI595" s="127"/>
      <c r="CJ595" s="127"/>
      <c r="CK595" s="127"/>
    </row>
    <row r="596" spans="1:89">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row>
    <row r="597" spans="1:89">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row>
    <row r="598" spans="1:89">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c r="CG598" s="127"/>
      <c r="CH598" s="127"/>
      <c r="CI598" s="127"/>
      <c r="CJ598" s="127"/>
      <c r="CK598" s="127"/>
    </row>
    <row r="599" spans="1:89">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c r="CJ599" s="127"/>
      <c r="CK599" s="127"/>
    </row>
    <row r="600" spans="1:89">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row>
    <row r="601" spans="1:89">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row>
    <row r="602" spans="1:89">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c r="CG602" s="127"/>
      <c r="CH602" s="127"/>
      <c r="CI602" s="127"/>
      <c r="CJ602" s="127"/>
      <c r="CK602" s="127"/>
    </row>
    <row r="603" spans="1:89">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c r="CG603" s="127"/>
      <c r="CH603" s="127"/>
      <c r="CI603" s="127"/>
      <c r="CJ603" s="127"/>
      <c r="CK603" s="127"/>
    </row>
    <row r="604" spans="1:89">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row>
    <row r="605" spans="1:89">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row>
    <row r="606" spans="1:89">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c r="CG606" s="127"/>
      <c r="CH606" s="127"/>
      <c r="CI606" s="127"/>
      <c r="CJ606" s="127"/>
      <c r="CK606" s="127"/>
    </row>
    <row r="607" spans="1:89">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c r="CG607" s="127"/>
      <c r="CH607" s="127"/>
      <c r="CI607" s="127"/>
      <c r="CJ607" s="127"/>
      <c r="CK607" s="127"/>
    </row>
    <row r="608" spans="1:89">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row>
    <row r="609" spans="1:89">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row>
    <row r="610" spans="1:89">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c r="CG610" s="127"/>
      <c r="CH610" s="127"/>
      <c r="CI610" s="127"/>
      <c r="CJ610" s="127"/>
      <c r="CK610" s="127"/>
    </row>
    <row r="611" spans="1:89">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c r="CG611" s="127"/>
      <c r="CH611" s="127"/>
      <c r="CI611" s="127"/>
      <c r="CJ611" s="127"/>
      <c r="CK611" s="127"/>
    </row>
    <row r="612" spans="1:89">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c r="CG612" s="127"/>
      <c r="CH612" s="127"/>
      <c r="CI612" s="127"/>
      <c r="CJ612" s="127"/>
      <c r="CK612" s="127"/>
    </row>
    <row r="613" spans="1:89">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c r="CI613" s="127"/>
      <c r="CJ613" s="127"/>
      <c r="CK613" s="127"/>
    </row>
    <row r="614" spans="1:89">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c r="CG614" s="127"/>
      <c r="CH614" s="127"/>
      <c r="CI614" s="127"/>
      <c r="CJ614" s="127"/>
      <c r="CK614" s="127"/>
    </row>
    <row r="615" spans="1:89">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c r="CG615" s="127"/>
      <c r="CH615" s="127"/>
      <c r="CI615" s="127"/>
      <c r="CJ615" s="127"/>
      <c r="CK615" s="127"/>
    </row>
    <row r="616" spans="1:89">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c r="CJ616" s="127"/>
      <c r="CK616" s="127"/>
    </row>
    <row r="617" spans="1:89">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c r="CG617" s="127"/>
      <c r="CH617" s="127"/>
      <c r="CI617" s="127"/>
      <c r="CJ617" s="127"/>
      <c r="CK617" s="127"/>
    </row>
    <row r="618" spans="1:89">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c r="CG618" s="127"/>
      <c r="CH618" s="127"/>
      <c r="CI618" s="127"/>
      <c r="CJ618" s="127"/>
      <c r="CK618" s="127"/>
    </row>
    <row r="619" spans="1:89">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c r="CG619" s="127"/>
      <c r="CH619" s="127"/>
      <c r="CI619" s="127"/>
      <c r="CJ619" s="127"/>
      <c r="CK619" s="127"/>
    </row>
    <row r="620" spans="1:89">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c r="CG620" s="127"/>
      <c r="CH620" s="127"/>
      <c r="CI620" s="127"/>
      <c r="CJ620" s="127"/>
      <c r="CK620" s="127"/>
    </row>
    <row r="621" spans="1:89">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c r="CG621" s="127"/>
      <c r="CH621" s="127"/>
      <c r="CI621" s="127"/>
      <c r="CJ621" s="127"/>
      <c r="CK621" s="127"/>
    </row>
    <row r="622" spans="1:89">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c r="CG622" s="127"/>
      <c r="CH622" s="127"/>
      <c r="CI622" s="127"/>
      <c r="CJ622" s="127"/>
      <c r="CK622" s="127"/>
    </row>
    <row r="623" spans="1:89">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c r="CG623" s="127"/>
      <c r="CH623" s="127"/>
      <c r="CI623" s="127"/>
      <c r="CJ623" s="127"/>
      <c r="CK623" s="127"/>
    </row>
    <row r="624" spans="1:89">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c r="CG624" s="127"/>
      <c r="CH624" s="127"/>
      <c r="CI624" s="127"/>
      <c r="CJ624" s="127"/>
      <c r="CK624" s="127"/>
    </row>
    <row r="625" spans="1:89">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c r="CG625" s="127"/>
      <c r="CH625" s="127"/>
      <c r="CI625" s="127"/>
      <c r="CJ625" s="127"/>
      <c r="CK625" s="127"/>
    </row>
    <row r="626" spans="1:89">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c r="CG626" s="127"/>
      <c r="CH626" s="127"/>
      <c r="CI626" s="127"/>
      <c r="CJ626" s="127"/>
      <c r="CK626" s="127"/>
    </row>
    <row r="627" spans="1:89">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c r="CG627" s="127"/>
      <c r="CH627" s="127"/>
      <c r="CI627" s="127"/>
      <c r="CJ627" s="127"/>
      <c r="CK627" s="127"/>
    </row>
    <row r="628" spans="1:89">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c r="CG628" s="127"/>
      <c r="CH628" s="127"/>
      <c r="CI628" s="127"/>
      <c r="CJ628" s="127"/>
      <c r="CK628" s="127"/>
    </row>
    <row r="629" spans="1:89">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c r="CG629" s="127"/>
      <c r="CH629" s="127"/>
      <c r="CI629" s="127"/>
      <c r="CJ629" s="127"/>
      <c r="CK629" s="127"/>
    </row>
    <row r="630" spans="1:89">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c r="CG630" s="127"/>
      <c r="CH630" s="127"/>
      <c r="CI630" s="127"/>
      <c r="CJ630" s="127"/>
      <c r="CK630" s="127"/>
    </row>
    <row r="631" spans="1:89">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c r="CG631" s="127"/>
      <c r="CH631" s="127"/>
      <c r="CI631" s="127"/>
      <c r="CJ631" s="127"/>
      <c r="CK631" s="127"/>
    </row>
    <row r="632" spans="1:89">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c r="CG632" s="127"/>
      <c r="CH632" s="127"/>
      <c r="CI632" s="127"/>
      <c r="CJ632" s="127"/>
      <c r="CK632" s="127"/>
    </row>
    <row r="633" spans="1:89">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c r="CG633" s="127"/>
      <c r="CH633" s="127"/>
      <c r="CI633" s="127"/>
      <c r="CJ633" s="127"/>
      <c r="CK633" s="127"/>
    </row>
    <row r="634" spans="1:89">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c r="CG634" s="127"/>
      <c r="CH634" s="127"/>
      <c r="CI634" s="127"/>
      <c r="CJ634" s="127"/>
      <c r="CK634" s="127"/>
    </row>
    <row r="635" spans="1:89">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row>
    <row r="636" spans="1:89">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row>
    <row r="637" spans="1:89">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c r="CG637" s="127"/>
      <c r="CH637" s="127"/>
      <c r="CI637" s="127"/>
      <c r="CJ637" s="127"/>
      <c r="CK637" s="127"/>
    </row>
    <row r="638" spans="1:89">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c r="CG638" s="127"/>
      <c r="CH638" s="127"/>
      <c r="CI638" s="127"/>
      <c r="CJ638" s="127"/>
      <c r="CK638" s="127"/>
    </row>
    <row r="639" spans="1:89">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row>
    <row r="640" spans="1:89">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row>
    <row r="641" spans="1:89">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c r="CG641" s="127"/>
      <c r="CH641" s="127"/>
      <c r="CI641" s="127"/>
      <c r="CJ641" s="127"/>
      <c r="CK641" s="127"/>
    </row>
    <row r="642" spans="1:89">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c r="CG642" s="127"/>
      <c r="CH642" s="127"/>
      <c r="CI642" s="127"/>
      <c r="CJ642" s="127"/>
      <c r="CK642" s="127"/>
    </row>
    <row r="643" spans="1:89">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row>
    <row r="644" spans="1:89">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row>
    <row r="645" spans="1:89">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c r="CG645" s="127"/>
      <c r="CH645" s="127"/>
      <c r="CI645" s="127"/>
      <c r="CJ645" s="127"/>
      <c r="CK645" s="127"/>
    </row>
    <row r="646" spans="1:89">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c r="CG646" s="127"/>
      <c r="CH646" s="127"/>
      <c r="CI646" s="127"/>
      <c r="CJ646" s="127"/>
      <c r="CK646" s="127"/>
    </row>
    <row r="647" spans="1:89">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row>
    <row r="648" spans="1:89">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row>
    <row r="649" spans="1:89">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c r="CG649" s="127"/>
      <c r="CH649" s="127"/>
      <c r="CI649" s="127"/>
      <c r="CJ649" s="127"/>
      <c r="CK649" s="127"/>
    </row>
    <row r="650" spans="1:89">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c r="CG650" s="127"/>
      <c r="CH650" s="127"/>
      <c r="CI650" s="127"/>
      <c r="CJ650" s="127"/>
      <c r="CK650" s="127"/>
    </row>
    <row r="651" spans="1:89">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row>
    <row r="652" spans="1:89">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row>
    <row r="653" spans="1:89">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c r="CG653" s="127"/>
      <c r="CH653" s="127"/>
      <c r="CI653" s="127"/>
      <c r="CJ653" s="127"/>
      <c r="CK653" s="127"/>
    </row>
    <row r="654" spans="1:89">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c r="CG654" s="127"/>
      <c r="CH654" s="127"/>
      <c r="CI654" s="127"/>
      <c r="CJ654" s="127"/>
      <c r="CK654" s="127"/>
    </row>
    <row r="655" spans="1:89">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row>
    <row r="656" spans="1:89">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row>
    <row r="657" spans="1:89">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c r="CG657" s="127"/>
      <c r="CH657" s="127"/>
      <c r="CI657" s="127"/>
      <c r="CJ657" s="127"/>
      <c r="CK657" s="127"/>
    </row>
    <row r="658" spans="1:89">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c r="CG658" s="127"/>
      <c r="CH658" s="127"/>
      <c r="CI658" s="127"/>
      <c r="CJ658" s="127"/>
      <c r="CK658" s="127"/>
    </row>
    <row r="659" spans="1:89">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row>
    <row r="660" spans="1:89">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row>
    <row r="661" spans="1:89">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c r="CG661" s="127"/>
      <c r="CH661" s="127"/>
      <c r="CI661" s="127"/>
      <c r="CJ661" s="127"/>
      <c r="CK661" s="127"/>
    </row>
    <row r="662" spans="1:89">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c r="CG662" s="127"/>
      <c r="CH662" s="127"/>
      <c r="CI662" s="127"/>
      <c r="CJ662" s="127"/>
      <c r="CK662" s="127"/>
    </row>
    <row r="663" spans="1:89">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row>
    <row r="664" spans="1:89">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row>
    <row r="665" spans="1:89">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c r="CG665" s="127"/>
      <c r="CH665" s="127"/>
      <c r="CI665" s="127"/>
      <c r="CJ665" s="127"/>
      <c r="CK665" s="127"/>
    </row>
    <row r="666" spans="1:89">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c r="CG666" s="127"/>
      <c r="CH666" s="127"/>
      <c r="CI666" s="127"/>
      <c r="CJ666" s="127"/>
      <c r="CK666" s="127"/>
    </row>
    <row r="667" spans="1:89">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row>
    <row r="668" spans="1:89">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row>
    <row r="669" spans="1:89">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c r="CG669" s="127"/>
      <c r="CH669" s="127"/>
      <c r="CI669" s="127"/>
      <c r="CJ669" s="127"/>
      <c r="CK669" s="127"/>
    </row>
    <row r="670" spans="1:89">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c r="CG670" s="127"/>
      <c r="CH670" s="127"/>
      <c r="CI670" s="127"/>
      <c r="CJ670" s="127"/>
      <c r="CK670" s="127"/>
    </row>
    <row r="671" spans="1:89">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row>
    <row r="672" spans="1:89">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row>
    <row r="673" spans="1:89">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c r="CG673" s="127"/>
      <c r="CH673" s="127"/>
      <c r="CI673" s="127"/>
      <c r="CJ673" s="127"/>
      <c r="CK673" s="127"/>
    </row>
    <row r="674" spans="1:89">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c r="CG674" s="127"/>
      <c r="CH674" s="127"/>
      <c r="CI674" s="127"/>
      <c r="CJ674" s="127"/>
      <c r="CK674" s="127"/>
    </row>
    <row r="675" spans="1:89">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row>
    <row r="676" spans="1:89">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row>
    <row r="677" spans="1:89">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c r="CG677" s="127"/>
      <c r="CH677" s="127"/>
      <c r="CI677" s="127"/>
      <c r="CJ677" s="127"/>
      <c r="CK677" s="127"/>
    </row>
    <row r="678" spans="1:89">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c r="CG678" s="127"/>
      <c r="CH678" s="127"/>
      <c r="CI678" s="127"/>
      <c r="CJ678" s="127"/>
      <c r="CK678" s="127"/>
    </row>
    <row r="679" spans="1:89">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7"/>
    </row>
    <row r="680" spans="1:89">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c r="CG680" s="127"/>
      <c r="CH680" s="127"/>
      <c r="CI680" s="127"/>
      <c r="CJ680" s="127"/>
      <c r="CK680" s="127"/>
    </row>
    <row r="681" spans="1:89">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c r="CI681" s="127"/>
      <c r="CJ681" s="127"/>
      <c r="CK681" s="127"/>
    </row>
    <row r="682" spans="1:89">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c r="CG682" s="127"/>
      <c r="CH682" s="127"/>
      <c r="CI682" s="127"/>
      <c r="CJ682" s="127"/>
      <c r="CK682" s="127"/>
    </row>
    <row r="683" spans="1:89">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c r="CG683" s="127"/>
      <c r="CH683" s="127"/>
      <c r="CI683" s="127"/>
      <c r="CJ683" s="127"/>
      <c r="CK683" s="127"/>
    </row>
    <row r="684" spans="1:89">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c r="CG684" s="127"/>
      <c r="CH684" s="127"/>
      <c r="CI684" s="127"/>
      <c r="CJ684" s="127"/>
      <c r="CK684" s="127"/>
    </row>
    <row r="685" spans="1:89">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c r="CG685" s="127"/>
      <c r="CH685" s="127"/>
      <c r="CI685" s="127"/>
      <c r="CJ685" s="127"/>
      <c r="CK685" s="127"/>
    </row>
    <row r="686" spans="1:89">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c r="CG686" s="127"/>
      <c r="CH686" s="127"/>
      <c r="CI686" s="127"/>
      <c r="CJ686" s="127"/>
      <c r="CK686" s="127"/>
    </row>
    <row r="687" spans="1:89">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c r="CG687" s="127"/>
      <c r="CH687" s="127"/>
      <c r="CI687" s="127"/>
      <c r="CJ687" s="127"/>
      <c r="CK687" s="127"/>
    </row>
    <row r="688" spans="1:89">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c r="CG688" s="127"/>
      <c r="CH688" s="127"/>
      <c r="CI688" s="127"/>
      <c r="CJ688" s="127"/>
      <c r="CK688" s="127"/>
    </row>
    <row r="689" spans="1:89">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c r="CG689" s="127"/>
      <c r="CH689" s="127"/>
      <c r="CI689" s="127"/>
      <c r="CJ689" s="127"/>
      <c r="CK689" s="127"/>
    </row>
    <row r="690" spans="1:89">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c r="CG690" s="127"/>
      <c r="CH690" s="127"/>
      <c r="CI690" s="127"/>
      <c r="CJ690" s="127"/>
      <c r="CK690" s="127"/>
    </row>
    <row r="691" spans="1:89">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c r="CG691" s="127"/>
      <c r="CH691" s="127"/>
      <c r="CI691" s="127"/>
      <c r="CJ691" s="127"/>
      <c r="CK691" s="127"/>
    </row>
    <row r="692" spans="1:89">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c r="CG692" s="127"/>
      <c r="CH692" s="127"/>
      <c r="CI692" s="127"/>
      <c r="CJ692" s="127"/>
      <c r="CK692" s="127"/>
    </row>
    <row r="693" spans="1:89">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c r="CG693" s="127"/>
      <c r="CH693" s="127"/>
      <c r="CI693" s="127"/>
      <c r="CJ693" s="127"/>
      <c r="CK693" s="127"/>
    </row>
    <row r="694" spans="1:89">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c r="CG694" s="127"/>
      <c r="CH694" s="127"/>
      <c r="CI694" s="127"/>
      <c r="CJ694" s="127"/>
      <c r="CK694" s="127"/>
    </row>
    <row r="695" spans="1:89">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c r="CG695" s="127"/>
      <c r="CH695" s="127"/>
      <c r="CI695" s="127"/>
      <c r="CJ695" s="127"/>
      <c r="CK695" s="127"/>
    </row>
    <row r="696" spans="1:89">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c r="CG696" s="127"/>
      <c r="CH696" s="127"/>
      <c r="CI696" s="127"/>
      <c r="CJ696" s="127"/>
      <c r="CK696" s="127"/>
    </row>
    <row r="697" spans="1:89">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c r="CG697" s="127"/>
      <c r="CH697" s="127"/>
      <c r="CI697" s="127"/>
      <c r="CJ697" s="127"/>
      <c r="CK697" s="127"/>
    </row>
    <row r="698" spans="1:89">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c r="CG698" s="127"/>
      <c r="CH698" s="127"/>
      <c r="CI698" s="127"/>
      <c r="CJ698" s="127"/>
      <c r="CK698" s="127"/>
    </row>
    <row r="699" spans="1:89">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c r="CG699" s="127"/>
      <c r="CH699" s="127"/>
      <c r="CI699" s="127"/>
      <c r="CJ699" s="127"/>
      <c r="CK699" s="127"/>
    </row>
    <row r="700" spans="1:89">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c r="CG700" s="127"/>
      <c r="CH700" s="127"/>
      <c r="CI700" s="127"/>
      <c r="CJ700" s="127"/>
      <c r="CK700" s="127"/>
    </row>
    <row r="701" spans="1:89">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c r="CG701" s="127"/>
      <c r="CH701" s="127"/>
      <c r="CI701" s="127"/>
      <c r="CJ701" s="127"/>
      <c r="CK701" s="127"/>
    </row>
    <row r="702" spans="1:89">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c r="CG702" s="127"/>
      <c r="CH702" s="127"/>
      <c r="CI702" s="127"/>
      <c r="CJ702" s="127"/>
      <c r="CK702" s="127"/>
    </row>
    <row r="703" spans="1:89">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c r="CG703" s="127"/>
      <c r="CH703" s="127"/>
      <c r="CI703" s="127"/>
      <c r="CJ703" s="127"/>
      <c r="CK703" s="127"/>
    </row>
    <row r="704" spans="1:89">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c r="CG704" s="127"/>
      <c r="CH704" s="127"/>
      <c r="CI704" s="127"/>
      <c r="CJ704" s="127"/>
      <c r="CK704" s="127"/>
    </row>
    <row r="705" spans="1:89">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c r="CG705" s="127"/>
      <c r="CH705" s="127"/>
      <c r="CI705" s="127"/>
      <c r="CJ705" s="127"/>
      <c r="CK705" s="127"/>
    </row>
    <row r="706" spans="1:89">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c r="CG706" s="127"/>
      <c r="CH706" s="127"/>
      <c r="CI706" s="127"/>
      <c r="CJ706" s="127"/>
      <c r="CK706" s="127"/>
    </row>
    <row r="707" spans="1:89">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c r="CG707" s="127"/>
      <c r="CH707" s="127"/>
      <c r="CI707" s="127"/>
      <c r="CJ707" s="127"/>
      <c r="CK707" s="127"/>
    </row>
    <row r="708" spans="1:89">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c r="CG708" s="127"/>
      <c r="CH708" s="127"/>
      <c r="CI708" s="127"/>
      <c r="CJ708" s="127"/>
      <c r="CK708" s="127"/>
    </row>
    <row r="709" spans="1:89">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c r="CG709" s="127"/>
      <c r="CH709" s="127"/>
      <c r="CI709" s="127"/>
      <c r="CJ709" s="127"/>
      <c r="CK709" s="127"/>
    </row>
    <row r="710" spans="1:89">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c r="CG710" s="127"/>
      <c r="CH710" s="127"/>
      <c r="CI710" s="127"/>
      <c r="CJ710" s="127"/>
      <c r="CK710" s="127"/>
    </row>
    <row r="711" spans="1:89">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c r="CG711" s="127"/>
      <c r="CH711" s="127"/>
      <c r="CI711" s="127"/>
      <c r="CJ711" s="127"/>
      <c r="CK711" s="127"/>
    </row>
    <row r="712" spans="1:89">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c r="CG712" s="127"/>
      <c r="CH712" s="127"/>
      <c r="CI712" s="127"/>
      <c r="CJ712" s="127"/>
      <c r="CK712" s="127"/>
    </row>
    <row r="713" spans="1:89">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c r="CG713" s="127"/>
      <c r="CH713" s="127"/>
      <c r="CI713" s="127"/>
      <c r="CJ713" s="127"/>
      <c r="CK713" s="127"/>
    </row>
    <row r="714" spans="1:89">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c r="CG714" s="127"/>
      <c r="CH714" s="127"/>
      <c r="CI714" s="127"/>
      <c r="CJ714" s="127"/>
      <c r="CK714" s="127"/>
    </row>
    <row r="715" spans="1:89">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c r="CG715" s="127"/>
      <c r="CH715" s="127"/>
      <c r="CI715" s="127"/>
      <c r="CJ715" s="127"/>
      <c r="CK715" s="127"/>
    </row>
    <row r="716" spans="1:89">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c r="CG716" s="127"/>
      <c r="CH716" s="127"/>
      <c r="CI716" s="127"/>
      <c r="CJ716" s="127"/>
      <c r="CK716" s="127"/>
    </row>
    <row r="717" spans="1:89">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c r="CG717" s="127"/>
      <c r="CH717" s="127"/>
      <c r="CI717" s="127"/>
      <c r="CJ717" s="127"/>
      <c r="CK717" s="127"/>
    </row>
    <row r="718" spans="1:89">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c r="CG718" s="127"/>
      <c r="CH718" s="127"/>
      <c r="CI718" s="127"/>
      <c r="CJ718" s="127"/>
      <c r="CK718" s="127"/>
    </row>
    <row r="719" spans="1:89">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c r="CG719" s="127"/>
      <c r="CH719" s="127"/>
      <c r="CI719" s="127"/>
      <c r="CJ719" s="127"/>
      <c r="CK719" s="127"/>
    </row>
    <row r="720" spans="1:89">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c r="CG720" s="127"/>
      <c r="CH720" s="127"/>
      <c r="CI720" s="127"/>
      <c r="CJ720" s="127"/>
      <c r="CK720" s="127"/>
    </row>
    <row r="721" spans="1:89">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c r="CG721" s="127"/>
      <c r="CH721" s="127"/>
      <c r="CI721" s="127"/>
      <c r="CJ721" s="127"/>
      <c r="CK721" s="127"/>
    </row>
    <row r="722" spans="1:89">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c r="CG722" s="127"/>
      <c r="CH722" s="127"/>
      <c r="CI722" s="127"/>
      <c r="CJ722" s="127"/>
      <c r="CK722" s="127"/>
    </row>
    <row r="723" spans="1:89">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c r="CG723" s="127"/>
      <c r="CH723" s="127"/>
      <c r="CI723" s="127"/>
      <c r="CJ723" s="127"/>
      <c r="CK723" s="127"/>
    </row>
    <row r="724" spans="1:89">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c r="CG724" s="127"/>
      <c r="CH724" s="127"/>
      <c r="CI724" s="127"/>
      <c r="CJ724" s="127"/>
      <c r="CK724" s="127"/>
    </row>
    <row r="725" spans="1:89">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c r="CG725" s="127"/>
      <c r="CH725" s="127"/>
      <c r="CI725" s="127"/>
      <c r="CJ725" s="127"/>
      <c r="CK725" s="127"/>
    </row>
    <row r="726" spans="1:89">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c r="CG726" s="127"/>
      <c r="CH726" s="127"/>
      <c r="CI726" s="127"/>
      <c r="CJ726" s="127"/>
      <c r="CK726" s="127"/>
    </row>
    <row r="727" spans="1:89">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c r="CG727" s="127"/>
      <c r="CH727" s="127"/>
      <c r="CI727" s="127"/>
      <c r="CJ727" s="127"/>
      <c r="CK727" s="127"/>
    </row>
    <row r="728" spans="1:89">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c r="CG728" s="127"/>
      <c r="CH728" s="127"/>
      <c r="CI728" s="127"/>
      <c r="CJ728" s="127"/>
      <c r="CK728" s="127"/>
    </row>
    <row r="729" spans="1:89">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c r="CG729" s="127"/>
      <c r="CH729" s="127"/>
      <c r="CI729" s="127"/>
      <c r="CJ729" s="127"/>
      <c r="CK729" s="127"/>
    </row>
    <row r="730" spans="1:89">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c r="CG730" s="127"/>
      <c r="CH730" s="127"/>
      <c r="CI730" s="127"/>
      <c r="CJ730" s="127"/>
      <c r="CK730" s="127"/>
    </row>
    <row r="731" spans="1:89">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c r="CG731" s="127"/>
      <c r="CH731" s="127"/>
      <c r="CI731" s="127"/>
      <c r="CJ731" s="127"/>
      <c r="CK731" s="127"/>
    </row>
    <row r="732" spans="1:89">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c r="CG732" s="127"/>
      <c r="CH732" s="127"/>
      <c r="CI732" s="127"/>
      <c r="CJ732" s="127"/>
      <c r="CK732" s="127"/>
    </row>
    <row r="733" spans="1:89">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c r="CG733" s="127"/>
      <c r="CH733" s="127"/>
      <c r="CI733" s="127"/>
      <c r="CJ733" s="127"/>
      <c r="CK733" s="127"/>
    </row>
    <row r="734" spans="1:89">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c r="CG734" s="127"/>
      <c r="CH734" s="127"/>
      <c r="CI734" s="127"/>
      <c r="CJ734" s="127"/>
      <c r="CK734" s="127"/>
    </row>
    <row r="735" spans="1:89">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c r="CG735" s="127"/>
      <c r="CH735" s="127"/>
      <c r="CI735" s="127"/>
      <c r="CJ735" s="127"/>
      <c r="CK735" s="127"/>
    </row>
    <row r="736" spans="1:89">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c r="CG736" s="127"/>
      <c r="CH736" s="127"/>
      <c r="CI736" s="127"/>
      <c r="CJ736" s="127"/>
      <c r="CK736" s="127"/>
    </row>
    <row r="737" spans="1:89">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c r="CG737" s="127"/>
      <c r="CH737" s="127"/>
      <c r="CI737" s="127"/>
      <c r="CJ737" s="127"/>
      <c r="CK737" s="127"/>
    </row>
    <row r="738" spans="1:89">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c r="CG738" s="127"/>
      <c r="CH738" s="127"/>
      <c r="CI738" s="127"/>
      <c r="CJ738" s="127"/>
      <c r="CK738" s="127"/>
    </row>
    <row r="739" spans="1:89">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c r="CG739" s="127"/>
      <c r="CH739" s="127"/>
      <c r="CI739" s="127"/>
      <c r="CJ739" s="127"/>
      <c r="CK739" s="127"/>
    </row>
    <row r="740" spans="1:89">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c r="CG740" s="127"/>
      <c r="CH740" s="127"/>
      <c r="CI740" s="127"/>
      <c r="CJ740" s="127"/>
      <c r="CK740" s="127"/>
    </row>
    <row r="741" spans="1:89">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c r="CG741" s="127"/>
      <c r="CH741" s="127"/>
      <c r="CI741" s="127"/>
      <c r="CJ741" s="127"/>
      <c r="CK741" s="127"/>
    </row>
    <row r="742" spans="1:89">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c r="CG742" s="127"/>
      <c r="CH742" s="127"/>
      <c r="CI742" s="127"/>
      <c r="CJ742" s="127"/>
      <c r="CK742" s="127"/>
    </row>
    <row r="743" spans="1:89">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c r="CG743" s="127"/>
      <c r="CH743" s="127"/>
      <c r="CI743" s="127"/>
      <c r="CJ743" s="127"/>
      <c r="CK743" s="127"/>
    </row>
    <row r="744" spans="1:89">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c r="CG744" s="127"/>
      <c r="CH744" s="127"/>
      <c r="CI744" s="127"/>
      <c r="CJ744" s="127"/>
      <c r="CK744" s="127"/>
    </row>
    <row r="745" spans="1:89">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c r="CG745" s="127"/>
      <c r="CH745" s="127"/>
      <c r="CI745" s="127"/>
      <c r="CJ745" s="127"/>
      <c r="CK745" s="127"/>
    </row>
    <row r="746" spans="1:89">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c r="CG746" s="127"/>
      <c r="CH746" s="127"/>
      <c r="CI746" s="127"/>
      <c r="CJ746" s="127"/>
      <c r="CK746" s="127"/>
    </row>
    <row r="747" spans="1:89">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c r="CG747" s="127"/>
      <c r="CH747" s="127"/>
      <c r="CI747" s="127"/>
      <c r="CJ747" s="127"/>
      <c r="CK747" s="127"/>
    </row>
    <row r="748" spans="1:89">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c r="CG748" s="127"/>
      <c r="CH748" s="127"/>
      <c r="CI748" s="127"/>
      <c r="CJ748" s="127"/>
      <c r="CK748" s="127"/>
    </row>
    <row r="749" spans="1:89">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c r="CI749" s="127"/>
      <c r="CJ749" s="127"/>
      <c r="CK749" s="127"/>
    </row>
    <row r="750" spans="1:89">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c r="CG750" s="127"/>
      <c r="CH750" s="127"/>
      <c r="CI750" s="127"/>
      <c r="CJ750" s="127"/>
      <c r="CK750" s="127"/>
    </row>
    <row r="751" spans="1:89">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c r="CG751" s="127"/>
      <c r="CH751" s="127"/>
      <c r="CI751" s="127"/>
      <c r="CJ751" s="127"/>
      <c r="CK751" s="127"/>
    </row>
    <row r="752" spans="1:89">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c r="CG752" s="127"/>
      <c r="CH752" s="127"/>
      <c r="CI752" s="127"/>
      <c r="CJ752" s="127"/>
      <c r="CK752" s="127"/>
    </row>
    <row r="753" spans="1:89">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c r="CG753" s="127"/>
      <c r="CH753" s="127"/>
      <c r="CI753" s="127"/>
      <c r="CJ753" s="127"/>
      <c r="CK753" s="127"/>
    </row>
    <row r="754" spans="1:89">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c r="CG754" s="127"/>
      <c r="CH754" s="127"/>
      <c r="CI754" s="127"/>
      <c r="CJ754" s="127"/>
      <c r="CK754" s="127"/>
    </row>
    <row r="755" spans="1:89">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c r="CG755" s="127"/>
      <c r="CH755" s="127"/>
      <c r="CI755" s="127"/>
      <c r="CJ755" s="127"/>
      <c r="CK755" s="127"/>
    </row>
    <row r="756" spans="1:89">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c r="CG756" s="127"/>
      <c r="CH756" s="127"/>
      <c r="CI756" s="127"/>
      <c r="CJ756" s="127"/>
      <c r="CK756" s="127"/>
    </row>
    <row r="757" spans="1:89">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c r="CG757" s="127"/>
      <c r="CH757" s="127"/>
      <c r="CI757" s="127"/>
      <c r="CJ757" s="127"/>
      <c r="CK757" s="127"/>
    </row>
    <row r="758" spans="1:89">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c r="CG758" s="127"/>
      <c r="CH758" s="127"/>
      <c r="CI758" s="127"/>
      <c r="CJ758" s="127"/>
      <c r="CK758" s="127"/>
    </row>
    <row r="759" spans="1:89">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c r="CG759" s="127"/>
      <c r="CH759" s="127"/>
      <c r="CI759" s="127"/>
      <c r="CJ759" s="127"/>
      <c r="CK759" s="127"/>
    </row>
    <row r="760" spans="1:89">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c r="CG760" s="127"/>
      <c r="CH760" s="127"/>
      <c r="CI760" s="127"/>
      <c r="CJ760" s="127"/>
      <c r="CK760" s="127"/>
    </row>
    <row r="761" spans="1:89">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c r="CG761" s="127"/>
      <c r="CH761" s="127"/>
      <c r="CI761" s="127"/>
      <c r="CJ761" s="127"/>
      <c r="CK761" s="127"/>
    </row>
    <row r="762" spans="1:89">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c r="CG762" s="127"/>
      <c r="CH762" s="127"/>
      <c r="CI762" s="127"/>
      <c r="CJ762" s="127"/>
      <c r="CK762" s="127"/>
    </row>
    <row r="763" spans="1:89">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c r="CG763" s="127"/>
      <c r="CH763" s="127"/>
      <c r="CI763" s="127"/>
      <c r="CJ763" s="127"/>
      <c r="CK763" s="127"/>
    </row>
    <row r="764" spans="1:89">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c r="CG764" s="127"/>
      <c r="CH764" s="127"/>
      <c r="CI764" s="127"/>
      <c r="CJ764" s="127"/>
      <c r="CK764" s="127"/>
    </row>
    <row r="765" spans="1:89">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c r="CG765" s="127"/>
      <c r="CH765" s="127"/>
      <c r="CI765" s="127"/>
      <c r="CJ765" s="127"/>
      <c r="CK765" s="127"/>
    </row>
    <row r="766" spans="1:89">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c r="CG766" s="127"/>
      <c r="CH766" s="127"/>
      <c r="CI766" s="127"/>
      <c r="CJ766" s="127"/>
      <c r="CK766" s="127"/>
    </row>
    <row r="767" spans="1:89">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c r="CG767" s="127"/>
      <c r="CH767" s="127"/>
      <c r="CI767" s="127"/>
      <c r="CJ767" s="127"/>
      <c r="CK767" s="127"/>
    </row>
    <row r="768" spans="1:89">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c r="CG768" s="127"/>
      <c r="CH768" s="127"/>
      <c r="CI768" s="127"/>
      <c r="CJ768" s="127"/>
      <c r="CK768" s="127"/>
    </row>
    <row r="769" spans="1:89">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c r="CG769" s="127"/>
      <c r="CH769" s="127"/>
      <c r="CI769" s="127"/>
      <c r="CJ769" s="127"/>
      <c r="CK769" s="127"/>
    </row>
    <row r="770" spans="1:89">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c r="CG770" s="127"/>
      <c r="CH770" s="127"/>
      <c r="CI770" s="127"/>
      <c r="CJ770" s="127"/>
      <c r="CK770" s="127"/>
    </row>
    <row r="771" spans="1:89">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c r="CG771" s="127"/>
      <c r="CH771" s="127"/>
      <c r="CI771" s="127"/>
      <c r="CJ771" s="127"/>
      <c r="CK771" s="127"/>
    </row>
    <row r="772" spans="1:89">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c r="CG772" s="127"/>
      <c r="CH772" s="127"/>
      <c r="CI772" s="127"/>
      <c r="CJ772" s="127"/>
      <c r="CK772" s="127"/>
    </row>
    <row r="773" spans="1:89">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c r="CG773" s="127"/>
      <c r="CH773" s="127"/>
      <c r="CI773" s="127"/>
      <c r="CJ773" s="127"/>
      <c r="CK773" s="127"/>
    </row>
    <row r="774" spans="1:89">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c r="CG774" s="127"/>
      <c r="CH774" s="127"/>
      <c r="CI774" s="127"/>
      <c r="CJ774" s="127"/>
      <c r="CK774" s="127"/>
    </row>
    <row r="775" spans="1:89">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c r="CG775" s="127"/>
      <c r="CH775" s="127"/>
      <c r="CI775" s="127"/>
      <c r="CJ775" s="127"/>
      <c r="CK775" s="127"/>
    </row>
    <row r="776" spans="1:89">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c r="CG776" s="127"/>
      <c r="CH776" s="127"/>
      <c r="CI776" s="127"/>
      <c r="CJ776" s="127"/>
      <c r="CK776" s="127"/>
    </row>
    <row r="777" spans="1:89">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c r="CG777" s="127"/>
      <c r="CH777" s="127"/>
      <c r="CI777" s="127"/>
      <c r="CJ777" s="127"/>
      <c r="CK777" s="127"/>
    </row>
    <row r="778" spans="1:89">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c r="CG778" s="127"/>
      <c r="CH778" s="127"/>
      <c r="CI778" s="127"/>
      <c r="CJ778" s="127"/>
      <c r="CK778" s="127"/>
    </row>
    <row r="779" spans="1:89">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c r="CG779" s="127"/>
      <c r="CH779" s="127"/>
      <c r="CI779" s="127"/>
      <c r="CJ779" s="127"/>
      <c r="CK779" s="127"/>
    </row>
    <row r="780" spans="1:89">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c r="CG780" s="127"/>
      <c r="CH780" s="127"/>
      <c r="CI780" s="127"/>
      <c r="CJ780" s="127"/>
      <c r="CK780" s="127"/>
    </row>
    <row r="781" spans="1:89">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c r="CG781" s="127"/>
      <c r="CH781" s="127"/>
      <c r="CI781" s="127"/>
      <c r="CJ781" s="127"/>
      <c r="CK781" s="127"/>
    </row>
    <row r="782" spans="1:89">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c r="CG782" s="127"/>
      <c r="CH782" s="127"/>
      <c r="CI782" s="127"/>
      <c r="CJ782" s="127"/>
      <c r="CK782" s="127"/>
    </row>
    <row r="783" spans="1:89">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c r="CG783" s="127"/>
      <c r="CH783" s="127"/>
      <c r="CI783" s="127"/>
      <c r="CJ783" s="127"/>
      <c r="CK783" s="127"/>
    </row>
    <row r="784" spans="1:89">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c r="CG784" s="127"/>
      <c r="CH784" s="127"/>
      <c r="CI784" s="127"/>
      <c r="CJ784" s="127"/>
      <c r="CK784" s="127"/>
    </row>
    <row r="785" spans="1:89">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c r="CG785" s="127"/>
      <c r="CH785" s="127"/>
      <c r="CI785" s="127"/>
      <c r="CJ785" s="127"/>
      <c r="CK785" s="127"/>
    </row>
    <row r="786" spans="1:89">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c r="CG786" s="127"/>
      <c r="CH786" s="127"/>
      <c r="CI786" s="127"/>
      <c r="CJ786" s="127"/>
      <c r="CK786" s="127"/>
    </row>
    <row r="787" spans="1:89">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c r="CG787" s="127"/>
      <c r="CH787" s="127"/>
      <c r="CI787" s="127"/>
      <c r="CJ787" s="127"/>
      <c r="CK787" s="127"/>
    </row>
    <row r="788" spans="1:89">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c r="CG788" s="127"/>
      <c r="CH788" s="127"/>
      <c r="CI788" s="127"/>
      <c r="CJ788" s="127"/>
      <c r="CK788" s="127"/>
    </row>
    <row r="789" spans="1:89">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c r="CG789" s="127"/>
      <c r="CH789" s="127"/>
      <c r="CI789" s="127"/>
      <c r="CJ789" s="127"/>
      <c r="CK789" s="127"/>
    </row>
    <row r="790" spans="1:89">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c r="CG790" s="127"/>
      <c r="CH790" s="127"/>
      <c r="CI790" s="127"/>
      <c r="CJ790" s="127"/>
      <c r="CK790" s="127"/>
    </row>
    <row r="791" spans="1:89">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c r="CG791" s="127"/>
      <c r="CH791" s="127"/>
      <c r="CI791" s="127"/>
      <c r="CJ791" s="127"/>
      <c r="CK791" s="127"/>
    </row>
    <row r="792" spans="1:89">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c r="CG792" s="127"/>
      <c r="CH792" s="127"/>
      <c r="CI792" s="127"/>
      <c r="CJ792" s="127"/>
      <c r="CK792" s="127"/>
    </row>
    <row r="793" spans="1:89">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c r="CG793" s="127"/>
      <c r="CH793" s="127"/>
      <c r="CI793" s="127"/>
      <c r="CJ793" s="127"/>
      <c r="CK793" s="127"/>
    </row>
    <row r="794" spans="1:89">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c r="CG794" s="127"/>
      <c r="CH794" s="127"/>
      <c r="CI794" s="127"/>
      <c r="CJ794" s="127"/>
      <c r="CK794" s="127"/>
    </row>
    <row r="795" spans="1:89">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c r="CG795" s="127"/>
      <c r="CH795" s="127"/>
      <c r="CI795" s="127"/>
      <c r="CJ795" s="127"/>
      <c r="CK795" s="127"/>
    </row>
    <row r="796" spans="1:89">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c r="CG796" s="127"/>
      <c r="CH796" s="127"/>
      <c r="CI796" s="127"/>
      <c r="CJ796" s="127"/>
      <c r="CK796" s="127"/>
    </row>
    <row r="797" spans="1:89">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c r="CG797" s="127"/>
      <c r="CH797" s="127"/>
      <c r="CI797" s="127"/>
      <c r="CJ797" s="127"/>
      <c r="CK797" s="127"/>
    </row>
    <row r="798" spans="1:89">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c r="CG798" s="127"/>
      <c r="CH798" s="127"/>
      <c r="CI798" s="127"/>
      <c r="CJ798" s="127"/>
      <c r="CK798" s="127"/>
    </row>
    <row r="799" spans="1:89">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c r="CG799" s="127"/>
      <c r="CH799" s="127"/>
      <c r="CI799" s="127"/>
      <c r="CJ799" s="127"/>
      <c r="CK799" s="127"/>
    </row>
    <row r="800" spans="1:89">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c r="CG800" s="127"/>
      <c r="CH800" s="127"/>
      <c r="CI800" s="127"/>
      <c r="CJ800" s="127"/>
      <c r="CK800" s="127"/>
    </row>
    <row r="801" spans="1:89">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c r="CG801" s="127"/>
      <c r="CH801" s="127"/>
      <c r="CI801" s="127"/>
      <c r="CJ801" s="127"/>
      <c r="CK801" s="127"/>
    </row>
    <row r="802" spans="1:89">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c r="CG802" s="127"/>
      <c r="CH802" s="127"/>
      <c r="CI802" s="127"/>
      <c r="CJ802" s="127"/>
      <c r="CK802" s="127"/>
    </row>
    <row r="803" spans="1:89">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c r="CG803" s="127"/>
      <c r="CH803" s="127"/>
      <c r="CI803" s="127"/>
      <c r="CJ803" s="127"/>
      <c r="CK803" s="127"/>
    </row>
    <row r="804" spans="1:89">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c r="CG804" s="127"/>
      <c r="CH804" s="127"/>
      <c r="CI804" s="127"/>
      <c r="CJ804" s="127"/>
      <c r="CK804" s="127"/>
    </row>
    <row r="805" spans="1:89">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c r="CG805" s="127"/>
      <c r="CH805" s="127"/>
      <c r="CI805" s="127"/>
      <c r="CJ805" s="127"/>
      <c r="CK805" s="127"/>
    </row>
    <row r="806" spans="1:89">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c r="CG806" s="127"/>
      <c r="CH806" s="127"/>
      <c r="CI806" s="127"/>
      <c r="CJ806" s="127"/>
      <c r="CK806" s="127"/>
    </row>
    <row r="807" spans="1:89">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c r="CG807" s="127"/>
      <c r="CH807" s="127"/>
      <c r="CI807" s="127"/>
      <c r="CJ807" s="127"/>
      <c r="CK807" s="127"/>
    </row>
    <row r="808" spans="1:89">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c r="CG808" s="127"/>
      <c r="CH808" s="127"/>
      <c r="CI808" s="127"/>
      <c r="CJ808" s="127"/>
      <c r="CK808" s="127"/>
    </row>
    <row r="809" spans="1:89">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c r="CG809" s="127"/>
      <c r="CH809" s="127"/>
      <c r="CI809" s="127"/>
      <c r="CJ809" s="127"/>
      <c r="CK809" s="127"/>
    </row>
    <row r="810" spans="1:89">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c r="CG810" s="127"/>
      <c r="CH810" s="127"/>
      <c r="CI810" s="127"/>
      <c r="CJ810" s="127"/>
      <c r="CK810" s="127"/>
    </row>
    <row r="811" spans="1:89">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c r="CG811" s="127"/>
      <c r="CH811" s="127"/>
      <c r="CI811" s="127"/>
      <c r="CJ811" s="127"/>
      <c r="CK811" s="127"/>
    </row>
    <row r="812" spans="1:89">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c r="CG812" s="127"/>
      <c r="CH812" s="127"/>
      <c r="CI812" s="127"/>
      <c r="CJ812" s="127"/>
      <c r="CK812" s="127"/>
    </row>
    <row r="813" spans="1:89">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c r="CG813" s="127"/>
      <c r="CH813" s="127"/>
      <c r="CI813" s="127"/>
      <c r="CJ813" s="127"/>
      <c r="CK813" s="127"/>
    </row>
    <row r="814" spans="1:89">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c r="CG814" s="127"/>
      <c r="CH814" s="127"/>
      <c r="CI814" s="127"/>
      <c r="CJ814" s="127"/>
      <c r="CK814" s="127"/>
    </row>
    <row r="815" spans="1:89">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c r="CG815" s="127"/>
      <c r="CH815" s="127"/>
      <c r="CI815" s="127"/>
      <c r="CJ815" s="127"/>
      <c r="CK815" s="127"/>
    </row>
    <row r="816" spans="1:89">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c r="CG816" s="127"/>
      <c r="CH816" s="127"/>
      <c r="CI816" s="127"/>
      <c r="CJ816" s="127"/>
      <c r="CK816" s="127"/>
    </row>
    <row r="817" spans="1:89">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c r="CI817" s="127"/>
      <c r="CJ817" s="127"/>
      <c r="CK817" s="127"/>
    </row>
    <row r="818" spans="1:89">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c r="CG818" s="127"/>
      <c r="CH818" s="127"/>
      <c r="CI818" s="127"/>
      <c r="CJ818" s="127"/>
      <c r="CK818" s="127"/>
    </row>
    <row r="819" spans="1:89">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c r="CG819" s="127"/>
      <c r="CH819" s="127"/>
      <c r="CI819" s="127"/>
      <c r="CJ819" s="127"/>
      <c r="CK819" s="127"/>
    </row>
    <row r="820" spans="1:89">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c r="CG820" s="127"/>
      <c r="CH820" s="127"/>
      <c r="CI820" s="127"/>
      <c r="CJ820" s="127"/>
      <c r="CK820" s="127"/>
    </row>
    <row r="821" spans="1:89">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c r="CG821" s="127"/>
      <c r="CH821" s="127"/>
      <c r="CI821" s="127"/>
      <c r="CJ821" s="127"/>
      <c r="CK821" s="127"/>
    </row>
    <row r="822" spans="1:89">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c r="CG822" s="127"/>
      <c r="CH822" s="127"/>
      <c r="CI822" s="127"/>
      <c r="CJ822" s="127"/>
      <c r="CK822" s="127"/>
    </row>
    <row r="823" spans="1:89">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c r="CG823" s="127"/>
      <c r="CH823" s="127"/>
      <c r="CI823" s="127"/>
      <c r="CJ823" s="127"/>
      <c r="CK823" s="127"/>
    </row>
    <row r="824" spans="1:89">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c r="CG824" s="127"/>
      <c r="CH824" s="127"/>
      <c r="CI824" s="127"/>
      <c r="CJ824" s="127"/>
      <c r="CK824" s="127"/>
    </row>
    <row r="825" spans="1:89">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c r="CG825" s="127"/>
      <c r="CH825" s="127"/>
      <c r="CI825" s="127"/>
      <c r="CJ825" s="127"/>
      <c r="CK825" s="127"/>
    </row>
    <row r="826" spans="1:89">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c r="CG826" s="127"/>
      <c r="CH826" s="127"/>
      <c r="CI826" s="127"/>
      <c r="CJ826" s="127"/>
      <c r="CK826" s="127"/>
    </row>
    <row r="827" spans="1:89">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c r="CG827" s="127"/>
      <c r="CH827" s="127"/>
      <c r="CI827" s="127"/>
      <c r="CJ827" s="127"/>
      <c r="CK827" s="127"/>
    </row>
    <row r="828" spans="1:89">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c r="CG828" s="127"/>
      <c r="CH828" s="127"/>
      <c r="CI828" s="127"/>
      <c r="CJ828" s="127"/>
      <c r="CK828" s="127"/>
    </row>
    <row r="829" spans="1:89">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c r="CG829" s="127"/>
      <c r="CH829" s="127"/>
      <c r="CI829" s="127"/>
      <c r="CJ829" s="127"/>
      <c r="CK829" s="127"/>
    </row>
    <row r="830" spans="1:89">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c r="CG830" s="127"/>
      <c r="CH830" s="127"/>
      <c r="CI830" s="127"/>
      <c r="CJ830" s="127"/>
      <c r="CK830" s="127"/>
    </row>
    <row r="831" spans="1:89">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c r="CG831" s="127"/>
      <c r="CH831" s="127"/>
      <c r="CI831" s="127"/>
      <c r="CJ831" s="127"/>
      <c r="CK831" s="127"/>
    </row>
    <row r="832" spans="1:89">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c r="CG832" s="127"/>
      <c r="CH832" s="127"/>
      <c r="CI832" s="127"/>
      <c r="CJ832" s="127"/>
      <c r="CK832" s="127"/>
    </row>
    <row r="833" spans="1:89">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c r="CG833" s="127"/>
      <c r="CH833" s="127"/>
      <c r="CI833" s="127"/>
      <c r="CJ833" s="127"/>
      <c r="CK833" s="127"/>
    </row>
    <row r="834" spans="1:89">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c r="CG834" s="127"/>
      <c r="CH834" s="127"/>
      <c r="CI834" s="127"/>
      <c r="CJ834" s="127"/>
      <c r="CK834" s="127"/>
    </row>
    <row r="835" spans="1:89">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c r="CG835" s="127"/>
      <c r="CH835" s="127"/>
      <c r="CI835" s="127"/>
      <c r="CJ835" s="127"/>
      <c r="CK835" s="127"/>
    </row>
    <row r="836" spans="1:89">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c r="CG836" s="127"/>
      <c r="CH836" s="127"/>
      <c r="CI836" s="127"/>
      <c r="CJ836" s="127"/>
      <c r="CK836" s="127"/>
    </row>
    <row r="837" spans="1:89">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c r="CG837" s="127"/>
      <c r="CH837" s="127"/>
      <c r="CI837" s="127"/>
      <c r="CJ837" s="127"/>
      <c r="CK837" s="127"/>
    </row>
    <row r="838" spans="1:89">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c r="CG838" s="127"/>
      <c r="CH838" s="127"/>
      <c r="CI838" s="127"/>
      <c r="CJ838" s="127"/>
      <c r="CK838" s="127"/>
    </row>
    <row r="839" spans="1:89">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c r="CG839" s="127"/>
      <c r="CH839" s="127"/>
      <c r="CI839" s="127"/>
      <c r="CJ839" s="127"/>
      <c r="CK839" s="127"/>
    </row>
    <row r="840" spans="1:89">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c r="CG840" s="127"/>
      <c r="CH840" s="127"/>
      <c r="CI840" s="127"/>
      <c r="CJ840" s="127"/>
      <c r="CK840" s="127"/>
    </row>
    <row r="841" spans="1:89">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c r="CG841" s="127"/>
      <c r="CH841" s="127"/>
      <c r="CI841" s="127"/>
      <c r="CJ841" s="127"/>
      <c r="CK841" s="127"/>
    </row>
    <row r="842" spans="1:89">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c r="CG842" s="127"/>
      <c r="CH842" s="127"/>
      <c r="CI842" s="127"/>
      <c r="CJ842" s="127"/>
      <c r="CK842" s="127"/>
    </row>
    <row r="843" spans="1:89">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c r="CG843" s="127"/>
      <c r="CH843" s="127"/>
      <c r="CI843" s="127"/>
      <c r="CJ843" s="127"/>
      <c r="CK843" s="127"/>
    </row>
    <row r="844" spans="1:89">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c r="CG844" s="127"/>
      <c r="CH844" s="127"/>
      <c r="CI844" s="127"/>
      <c r="CJ844" s="127"/>
      <c r="CK844" s="127"/>
    </row>
    <row r="845" spans="1:89">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c r="CG845" s="127"/>
      <c r="CH845" s="127"/>
      <c r="CI845" s="127"/>
      <c r="CJ845" s="127"/>
      <c r="CK845" s="127"/>
    </row>
    <row r="846" spans="1:89">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c r="CG846" s="127"/>
      <c r="CH846" s="127"/>
      <c r="CI846" s="127"/>
      <c r="CJ846" s="127"/>
      <c r="CK846" s="127"/>
    </row>
    <row r="847" spans="1:89">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c r="CG847" s="127"/>
      <c r="CH847" s="127"/>
      <c r="CI847" s="127"/>
      <c r="CJ847" s="127"/>
      <c r="CK847" s="127"/>
    </row>
    <row r="848" spans="1:89">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c r="CG848" s="127"/>
      <c r="CH848" s="127"/>
      <c r="CI848" s="127"/>
      <c r="CJ848" s="127"/>
      <c r="CK848" s="127"/>
    </row>
    <row r="849" spans="1:89">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c r="CG849" s="127"/>
      <c r="CH849" s="127"/>
      <c r="CI849" s="127"/>
      <c r="CJ849" s="127"/>
      <c r="CK849" s="127"/>
    </row>
    <row r="850" spans="1:89">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c r="CG850" s="127"/>
      <c r="CH850" s="127"/>
      <c r="CI850" s="127"/>
      <c r="CJ850" s="127"/>
      <c r="CK850" s="127"/>
    </row>
    <row r="851" spans="1:89">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c r="CG851" s="127"/>
      <c r="CH851" s="127"/>
      <c r="CI851" s="127"/>
      <c r="CJ851" s="127"/>
      <c r="CK851" s="127"/>
    </row>
    <row r="852" spans="1:89">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c r="CG852" s="127"/>
      <c r="CH852" s="127"/>
      <c r="CI852" s="127"/>
      <c r="CJ852" s="127"/>
      <c r="CK852" s="127"/>
    </row>
    <row r="853" spans="1:89">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c r="CG853" s="127"/>
      <c r="CH853" s="127"/>
      <c r="CI853" s="127"/>
      <c r="CJ853" s="127"/>
      <c r="CK853" s="127"/>
    </row>
    <row r="854" spans="1:89">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c r="CG854" s="127"/>
      <c r="CH854" s="127"/>
      <c r="CI854" s="127"/>
      <c r="CJ854" s="127"/>
      <c r="CK854" s="127"/>
    </row>
    <row r="855" spans="1:89">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c r="CG855" s="127"/>
      <c r="CH855" s="127"/>
      <c r="CI855" s="127"/>
      <c r="CJ855" s="127"/>
      <c r="CK855" s="127"/>
    </row>
    <row r="856" spans="1:89">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c r="CG856" s="127"/>
      <c r="CH856" s="127"/>
      <c r="CI856" s="127"/>
      <c r="CJ856" s="127"/>
      <c r="CK856" s="127"/>
    </row>
    <row r="857" spans="1:89">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c r="CG857" s="127"/>
      <c r="CH857" s="127"/>
      <c r="CI857" s="127"/>
      <c r="CJ857" s="127"/>
      <c r="CK857" s="127"/>
    </row>
    <row r="858" spans="1:89">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c r="CG858" s="127"/>
      <c r="CH858" s="127"/>
      <c r="CI858" s="127"/>
      <c r="CJ858" s="127"/>
      <c r="CK858" s="127"/>
    </row>
    <row r="859" spans="1:89">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c r="CG859" s="127"/>
      <c r="CH859" s="127"/>
      <c r="CI859" s="127"/>
      <c r="CJ859" s="127"/>
      <c r="CK859" s="127"/>
    </row>
    <row r="860" spans="1:89">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c r="CG860" s="127"/>
      <c r="CH860" s="127"/>
      <c r="CI860" s="127"/>
      <c r="CJ860" s="127"/>
      <c r="CK860" s="127"/>
    </row>
    <row r="861" spans="1:89">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c r="CG861" s="127"/>
      <c r="CH861" s="127"/>
      <c r="CI861" s="127"/>
      <c r="CJ861" s="127"/>
      <c r="CK861" s="127"/>
    </row>
    <row r="862" spans="1:89">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c r="CG862" s="127"/>
      <c r="CH862" s="127"/>
      <c r="CI862" s="127"/>
      <c r="CJ862" s="127"/>
      <c r="CK862" s="127"/>
    </row>
    <row r="863" spans="1:89">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c r="CG863" s="127"/>
      <c r="CH863" s="127"/>
      <c r="CI863" s="127"/>
      <c r="CJ863" s="127"/>
      <c r="CK863" s="127"/>
    </row>
    <row r="864" spans="1:89">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c r="CG864" s="127"/>
      <c r="CH864" s="127"/>
      <c r="CI864" s="127"/>
      <c r="CJ864" s="127"/>
      <c r="CK864" s="127"/>
    </row>
    <row r="865" spans="1:89">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c r="CG865" s="127"/>
      <c r="CH865" s="127"/>
      <c r="CI865" s="127"/>
      <c r="CJ865" s="127"/>
      <c r="CK865" s="127"/>
    </row>
    <row r="866" spans="1:89">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c r="CG866" s="127"/>
      <c r="CH866" s="127"/>
      <c r="CI866" s="127"/>
      <c r="CJ866" s="127"/>
      <c r="CK866" s="127"/>
    </row>
    <row r="867" spans="1:89">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c r="CG867" s="127"/>
      <c r="CH867" s="127"/>
      <c r="CI867" s="127"/>
      <c r="CJ867" s="127"/>
      <c r="CK867" s="127"/>
    </row>
    <row r="868" spans="1:89">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c r="CG868" s="127"/>
      <c r="CH868" s="127"/>
      <c r="CI868" s="127"/>
      <c r="CJ868" s="127"/>
      <c r="CK868" s="127"/>
    </row>
    <row r="869" spans="1:89">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c r="CG869" s="127"/>
      <c r="CH869" s="127"/>
      <c r="CI869" s="127"/>
      <c r="CJ869" s="127"/>
      <c r="CK869" s="127"/>
    </row>
    <row r="870" spans="1:89">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c r="CG870" s="127"/>
      <c r="CH870" s="127"/>
      <c r="CI870" s="127"/>
      <c r="CJ870" s="127"/>
      <c r="CK870" s="127"/>
    </row>
    <row r="871" spans="1:89">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c r="CG871" s="127"/>
      <c r="CH871" s="127"/>
      <c r="CI871" s="127"/>
      <c r="CJ871" s="127"/>
      <c r="CK871" s="127"/>
    </row>
    <row r="872" spans="1:89">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c r="CG872" s="127"/>
      <c r="CH872" s="127"/>
      <c r="CI872" s="127"/>
      <c r="CJ872" s="127"/>
      <c r="CK872" s="127"/>
    </row>
    <row r="873" spans="1:89">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c r="CG873" s="127"/>
      <c r="CH873" s="127"/>
      <c r="CI873" s="127"/>
      <c r="CJ873" s="127"/>
      <c r="CK873" s="127"/>
    </row>
    <row r="874" spans="1:89">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c r="CG874" s="127"/>
      <c r="CH874" s="127"/>
      <c r="CI874" s="127"/>
      <c r="CJ874" s="127"/>
      <c r="CK874" s="127"/>
    </row>
    <row r="875" spans="1:89">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c r="CG875" s="127"/>
      <c r="CH875" s="127"/>
      <c r="CI875" s="127"/>
      <c r="CJ875" s="127"/>
      <c r="CK875" s="127"/>
    </row>
    <row r="876" spans="1:89">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c r="CG876" s="127"/>
      <c r="CH876" s="127"/>
      <c r="CI876" s="127"/>
      <c r="CJ876" s="127"/>
      <c r="CK876" s="127"/>
    </row>
    <row r="877" spans="1:89">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c r="CG877" s="127"/>
      <c r="CH877" s="127"/>
      <c r="CI877" s="127"/>
      <c r="CJ877" s="127"/>
      <c r="CK877" s="127"/>
    </row>
    <row r="878" spans="1:89">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c r="CG878" s="127"/>
      <c r="CH878" s="127"/>
      <c r="CI878" s="127"/>
      <c r="CJ878" s="127"/>
      <c r="CK878" s="127"/>
    </row>
    <row r="879" spans="1:89">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c r="CG879" s="127"/>
      <c r="CH879" s="127"/>
      <c r="CI879" s="127"/>
      <c r="CJ879" s="127"/>
      <c r="CK879" s="127"/>
    </row>
    <row r="880" spans="1:89">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c r="CG880" s="127"/>
      <c r="CH880" s="127"/>
      <c r="CI880" s="127"/>
      <c r="CJ880" s="127"/>
      <c r="CK880" s="127"/>
    </row>
    <row r="881" spans="1:89">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c r="CG881" s="127"/>
      <c r="CH881" s="127"/>
      <c r="CI881" s="127"/>
      <c r="CJ881" s="127"/>
      <c r="CK881" s="127"/>
    </row>
    <row r="882" spans="1:89">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c r="CG882" s="127"/>
      <c r="CH882" s="127"/>
      <c r="CI882" s="127"/>
      <c r="CJ882" s="127"/>
      <c r="CK882" s="127"/>
    </row>
    <row r="883" spans="1:89">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c r="CG883" s="127"/>
      <c r="CH883" s="127"/>
      <c r="CI883" s="127"/>
      <c r="CJ883" s="127"/>
      <c r="CK883" s="127"/>
    </row>
    <row r="884" spans="1:89">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c r="CG884" s="127"/>
      <c r="CH884" s="127"/>
      <c r="CI884" s="127"/>
      <c r="CJ884" s="127"/>
      <c r="CK884" s="127"/>
    </row>
    <row r="885" spans="1:89">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c r="CI885" s="127"/>
      <c r="CJ885" s="127"/>
      <c r="CK885" s="127"/>
    </row>
    <row r="886" spans="1:89">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c r="CG886" s="127"/>
      <c r="CH886" s="127"/>
      <c r="CI886" s="127"/>
      <c r="CJ886" s="127"/>
      <c r="CK886" s="127"/>
    </row>
    <row r="887" spans="1:89">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c r="CG887" s="127"/>
      <c r="CH887" s="127"/>
      <c r="CI887" s="127"/>
      <c r="CJ887" s="127"/>
      <c r="CK887" s="127"/>
    </row>
    <row r="888" spans="1:89">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c r="CG888" s="127"/>
      <c r="CH888" s="127"/>
      <c r="CI888" s="127"/>
      <c r="CJ888" s="127"/>
      <c r="CK888" s="127"/>
    </row>
    <row r="889" spans="1:89">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c r="CG889" s="127"/>
      <c r="CH889" s="127"/>
      <c r="CI889" s="127"/>
      <c r="CJ889" s="127"/>
      <c r="CK889" s="127"/>
    </row>
    <row r="890" spans="1:89">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c r="CG890" s="127"/>
      <c r="CH890" s="127"/>
      <c r="CI890" s="127"/>
      <c r="CJ890" s="127"/>
      <c r="CK890" s="127"/>
    </row>
    <row r="891" spans="1:89">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c r="CG891" s="127"/>
      <c r="CH891" s="127"/>
      <c r="CI891" s="127"/>
      <c r="CJ891" s="127"/>
      <c r="CK891" s="127"/>
    </row>
    <row r="892" spans="1:89">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c r="CG892" s="127"/>
      <c r="CH892" s="127"/>
      <c r="CI892" s="127"/>
      <c r="CJ892" s="127"/>
      <c r="CK892" s="127"/>
    </row>
    <row r="893" spans="1:89">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c r="CG893" s="127"/>
      <c r="CH893" s="127"/>
      <c r="CI893" s="127"/>
      <c r="CJ893" s="127"/>
      <c r="CK893" s="127"/>
    </row>
    <row r="894" spans="1:89">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c r="CG894" s="127"/>
      <c r="CH894" s="127"/>
      <c r="CI894" s="127"/>
      <c r="CJ894" s="127"/>
      <c r="CK894" s="127"/>
    </row>
    <row r="895" spans="1:89">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c r="CG895" s="127"/>
      <c r="CH895" s="127"/>
      <c r="CI895" s="127"/>
      <c r="CJ895" s="127"/>
      <c r="CK895" s="127"/>
    </row>
    <row r="896" spans="1:89">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c r="CG896" s="127"/>
      <c r="CH896" s="127"/>
      <c r="CI896" s="127"/>
      <c r="CJ896" s="127"/>
      <c r="CK896" s="127"/>
    </row>
    <row r="897" spans="1:89">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c r="CG897" s="127"/>
      <c r="CH897" s="127"/>
      <c r="CI897" s="127"/>
      <c r="CJ897" s="127"/>
      <c r="CK897" s="127"/>
    </row>
    <row r="898" spans="1:89">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c r="CG898" s="127"/>
      <c r="CH898" s="127"/>
      <c r="CI898" s="127"/>
      <c r="CJ898" s="127"/>
      <c r="CK898" s="127"/>
    </row>
    <row r="899" spans="1:89">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c r="CG899" s="127"/>
      <c r="CH899" s="127"/>
      <c r="CI899" s="127"/>
      <c r="CJ899" s="127"/>
      <c r="CK899" s="127"/>
    </row>
    <row r="900" spans="1:89">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c r="CG900" s="127"/>
      <c r="CH900" s="127"/>
      <c r="CI900" s="127"/>
      <c r="CJ900" s="127"/>
      <c r="CK900" s="127"/>
    </row>
    <row r="901" spans="1:89">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c r="CG901" s="127"/>
      <c r="CH901" s="127"/>
      <c r="CI901" s="127"/>
      <c r="CJ901" s="127"/>
      <c r="CK901" s="127"/>
    </row>
    <row r="902" spans="1:89">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c r="CG902" s="127"/>
      <c r="CH902" s="127"/>
      <c r="CI902" s="127"/>
      <c r="CJ902" s="127"/>
      <c r="CK902" s="127"/>
    </row>
    <row r="903" spans="1:89">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c r="CG903" s="127"/>
      <c r="CH903" s="127"/>
      <c r="CI903" s="127"/>
      <c r="CJ903" s="127"/>
      <c r="CK903" s="127"/>
    </row>
    <row r="904" spans="1:89">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c r="CG904" s="127"/>
      <c r="CH904" s="127"/>
      <c r="CI904" s="127"/>
      <c r="CJ904" s="127"/>
      <c r="CK904" s="127"/>
    </row>
    <row r="905" spans="1:89">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c r="CG905" s="127"/>
      <c r="CH905" s="127"/>
      <c r="CI905" s="127"/>
      <c r="CJ905" s="127"/>
      <c r="CK905" s="127"/>
    </row>
    <row r="906" spans="1:89">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c r="CG906" s="127"/>
      <c r="CH906" s="127"/>
      <c r="CI906" s="127"/>
      <c r="CJ906" s="127"/>
      <c r="CK906" s="127"/>
    </row>
    <row r="907" spans="1:89">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c r="CG907" s="127"/>
      <c r="CH907" s="127"/>
      <c r="CI907" s="127"/>
      <c r="CJ907" s="127"/>
      <c r="CK907" s="127"/>
    </row>
    <row r="908" spans="1:89">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c r="CG908" s="127"/>
      <c r="CH908" s="127"/>
      <c r="CI908" s="127"/>
      <c r="CJ908" s="127"/>
      <c r="CK908" s="127"/>
    </row>
    <row r="909" spans="1:89">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c r="CG909" s="127"/>
      <c r="CH909" s="127"/>
      <c r="CI909" s="127"/>
      <c r="CJ909" s="127"/>
      <c r="CK909" s="127"/>
    </row>
    <row r="910" spans="1:89">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c r="CG910" s="127"/>
      <c r="CH910" s="127"/>
      <c r="CI910" s="127"/>
      <c r="CJ910" s="127"/>
      <c r="CK910" s="127"/>
    </row>
    <row r="911" spans="1:89">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c r="CG911" s="127"/>
      <c r="CH911" s="127"/>
      <c r="CI911" s="127"/>
      <c r="CJ911" s="127"/>
      <c r="CK911" s="127"/>
    </row>
    <row r="912" spans="1:89">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c r="CG912" s="127"/>
      <c r="CH912" s="127"/>
      <c r="CI912" s="127"/>
      <c r="CJ912" s="127"/>
      <c r="CK912" s="127"/>
    </row>
    <row r="913" spans="1:89">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c r="CG913" s="127"/>
      <c r="CH913" s="127"/>
      <c r="CI913" s="127"/>
      <c r="CJ913" s="127"/>
      <c r="CK913" s="127"/>
    </row>
    <row r="914" spans="1:89">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c r="CG914" s="127"/>
      <c r="CH914" s="127"/>
      <c r="CI914" s="127"/>
      <c r="CJ914" s="127"/>
      <c r="CK914" s="127"/>
    </row>
    <row r="915" spans="1:89">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c r="CG915" s="127"/>
      <c r="CH915" s="127"/>
      <c r="CI915" s="127"/>
      <c r="CJ915" s="127"/>
      <c r="CK915" s="127"/>
    </row>
    <row r="916" spans="1:89">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c r="CG916" s="127"/>
      <c r="CH916" s="127"/>
      <c r="CI916" s="127"/>
      <c r="CJ916" s="127"/>
      <c r="CK916" s="127"/>
    </row>
    <row r="917" spans="1:89">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c r="CG917" s="127"/>
      <c r="CH917" s="127"/>
      <c r="CI917" s="127"/>
      <c r="CJ917" s="127"/>
      <c r="CK917" s="127"/>
    </row>
    <row r="918" spans="1:89">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c r="CG918" s="127"/>
      <c r="CH918" s="127"/>
      <c r="CI918" s="127"/>
      <c r="CJ918" s="127"/>
      <c r="CK918" s="127"/>
    </row>
    <row r="919" spans="1:89">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c r="CG919" s="127"/>
      <c r="CH919" s="127"/>
      <c r="CI919" s="127"/>
      <c r="CJ919" s="127"/>
      <c r="CK919" s="127"/>
    </row>
    <row r="920" spans="1:89">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c r="CG920" s="127"/>
      <c r="CH920" s="127"/>
      <c r="CI920" s="127"/>
      <c r="CJ920" s="127"/>
      <c r="CK920" s="127"/>
    </row>
    <row r="921" spans="1:89">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c r="CG921" s="127"/>
      <c r="CH921" s="127"/>
      <c r="CI921" s="127"/>
      <c r="CJ921" s="127"/>
      <c r="CK921" s="127"/>
    </row>
    <row r="922" spans="1:89">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c r="CG922" s="127"/>
      <c r="CH922" s="127"/>
      <c r="CI922" s="127"/>
      <c r="CJ922" s="127"/>
      <c r="CK922" s="127"/>
    </row>
    <row r="923" spans="1:89">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c r="CG923" s="127"/>
      <c r="CH923" s="127"/>
      <c r="CI923" s="127"/>
      <c r="CJ923" s="127"/>
      <c r="CK923" s="127"/>
    </row>
    <row r="924" spans="1:89">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c r="CG924" s="127"/>
      <c r="CH924" s="127"/>
      <c r="CI924" s="127"/>
      <c r="CJ924" s="127"/>
      <c r="CK924" s="127"/>
    </row>
    <row r="925" spans="1:89">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c r="CG925" s="127"/>
      <c r="CH925" s="127"/>
      <c r="CI925" s="127"/>
      <c r="CJ925" s="127"/>
      <c r="CK925" s="127"/>
    </row>
    <row r="926" spans="1:89">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c r="CG926" s="127"/>
      <c r="CH926" s="127"/>
      <c r="CI926" s="127"/>
      <c r="CJ926" s="127"/>
      <c r="CK926" s="127"/>
    </row>
    <row r="927" spans="1:89">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c r="CG927" s="127"/>
      <c r="CH927" s="127"/>
      <c r="CI927" s="127"/>
      <c r="CJ927" s="127"/>
      <c r="CK927" s="127"/>
    </row>
    <row r="928" spans="1:89">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c r="CG928" s="127"/>
      <c r="CH928" s="127"/>
      <c r="CI928" s="127"/>
      <c r="CJ928" s="127"/>
      <c r="CK928" s="127"/>
    </row>
    <row r="929" spans="1:89">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c r="CG929" s="127"/>
      <c r="CH929" s="127"/>
      <c r="CI929" s="127"/>
      <c r="CJ929" s="127"/>
      <c r="CK929" s="127"/>
    </row>
    <row r="930" spans="1:89">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c r="CG930" s="127"/>
      <c r="CH930" s="127"/>
      <c r="CI930" s="127"/>
      <c r="CJ930" s="127"/>
      <c r="CK930" s="127"/>
    </row>
    <row r="931" spans="1:89">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c r="CG931" s="127"/>
      <c r="CH931" s="127"/>
      <c r="CI931" s="127"/>
      <c r="CJ931" s="127"/>
      <c r="CK931" s="127"/>
    </row>
    <row r="932" spans="1:89">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c r="CG932" s="127"/>
      <c r="CH932" s="127"/>
      <c r="CI932" s="127"/>
      <c r="CJ932" s="127"/>
      <c r="CK932" s="127"/>
    </row>
    <row r="933" spans="1:89">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c r="CG933" s="127"/>
      <c r="CH933" s="127"/>
      <c r="CI933" s="127"/>
      <c r="CJ933" s="127"/>
      <c r="CK933" s="127"/>
    </row>
    <row r="934" spans="1:89">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c r="CG934" s="127"/>
      <c r="CH934" s="127"/>
      <c r="CI934" s="127"/>
      <c r="CJ934" s="127"/>
      <c r="CK934" s="127"/>
    </row>
    <row r="935" spans="1:89">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c r="CG935" s="127"/>
      <c r="CH935" s="127"/>
      <c r="CI935" s="127"/>
      <c r="CJ935" s="127"/>
      <c r="CK935" s="127"/>
    </row>
    <row r="936" spans="1:89">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c r="CG936" s="127"/>
      <c r="CH936" s="127"/>
      <c r="CI936" s="127"/>
      <c r="CJ936" s="127"/>
      <c r="CK936" s="127"/>
    </row>
    <row r="937" spans="1:89">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c r="CG937" s="127"/>
      <c r="CH937" s="127"/>
      <c r="CI937" s="127"/>
      <c r="CJ937" s="127"/>
      <c r="CK937" s="127"/>
    </row>
    <row r="938" spans="1:89">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c r="CG938" s="127"/>
      <c r="CH938" s="127"/>
      <c r="CI938" s="127"/>
      <c r="CJ938" s="127"/>
      <c r="CK938" s="127"/>
    </row>
    <row r="939" spans="1:89">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c r="CG939" s="127"/>
      <c r="CH939" s="127"/>
      <c r="CI939" s="127"/>
      <c r="CJ939" s="127"/>
      <c r="CK939" s="127"/>
    </row>
    <row r="940" spans="1:89">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c r="CG940" s="127"/>
      <c r="CH940" s="127"/>
      <c r="CI940" s="127"/>
      <c r="CJ940" s="127"/>
      <c r="CK940" s="127"/>
    </row>
    <row r="941" spans="1:89">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c r="CG941" s="127"/>
      <c r="CH941" s="127"/>
      <c r="CI941" s="127"/>
      <c r="CJ941" s="127"/>
      <c r="CK941" s="127"/>
    </row>
    <row r="942" spans="1:89">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c r="CG942" s="127"/>
      <c r="CH942" s="127"/>
      <c r="CI942" s="127"/>
      <c r="CJ942" s="127"/>
      <c r="CK942" s="127"/>
    </row>
    <row r="943" spans="1:89">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c r="CG943" s="127"/>
      <c r="CH943" s="127"/>
      <c r="CI943" s="127"/>
      <c r="CJ943" s="127"/>
      <c r="CK943" s="127"/>
    </row>
    <row r="944" spans="1:89">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c r="CG944" s="127"/>
      <c r="CH944" s="127"/>
      <c r="CI944" s="127"/>
      <c r="CJ944" s="127"/>
      <c r="CK944" s="127"/>
    </row>
    <row r="945" spans="1:89">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c r="CG945" s="127"/>
      <c r="CH945" s="127"/>
      <c r="CI945" s="127"/>
      <c r="CJ945" s="127"/>
      <c r="CK945" s="127"/>
    </row>
    <row r="946" spans="1:89">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c r="CG946" s="127"/>
      <c r="CH946" s="127"/>
      <c r="CI946" s="127"/>
      <c r="CJ946" s="127"/>
      <c r="CK946" s="127"/>
    </row>
    <row r="947" spans="1:89">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c r="CG947" s="127"/>
      <c r="CH947" s="127"/>
      <c r="CI947" s="127"/>
      <c r="CJ947" s="127"/>
      <c r="CK947" s="127"/>
    </row>
    <row r="948" spans="1:89">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c r="CG948" s="127"/>
      <c r="CH948" s="127"/>
      <c r="CI948" s="127"/>
      <c r="CJ948" s="127"/>
      <c r="CK948" s="127"/>
    </row>
    <row r="949" spans="1:89">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c r="CG949" s="127"/>
      <c r="CH949" s="127"/>
      <c r="CI949" s="127"/>
      <c r="CJ949" s="127"/>
      <c r="CK949" s="127"/>
    </row>
    <row r="950" spans="1:89">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c r="CG950" s="127"/>
      <c r="CH950" s="127"/>
      <c r="CI950" s="127"/>
      <c r="CJ950" s="127"/>
      <c r="CK950" s="127"/>
    </row>
    <row r="951" spans="1:89">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c r="CG951" s="127"/>
      <c r="CH951" s="127"/>
      <c r="CI951" s="127"/>
      <c r="CJ951" s="127"/>
      <c r="CK951" s="127"/>
    </row>
    <row r="952" spans="1:89">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c r="CG952" s="127"/>
      <c r="CH952" s="127"/>
      <c r="CI952" s="127"/>
      <c r="CJ952" s="127"/>
      <c r="CK952" s="127"/>
    </row>
    <row r="953" spans="1:89">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c r="CI953" s="127"/>
      <c r="CJ953" s="127"/>
      <c r="CK953" s="127"/>
    </row>
    <row r="954" spans="1:89">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c r="CG954" s="127"/>
      <c r="CH954" s="127"/>
      <c r="CI954" s="127"/>
      <c r="CJ954" s="127"/>
      <c r="CK954" s="127"/>
    </row>
    <row r="955" spans="1:89">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c r="CG955" s="127"/>
      <c r="CH955" s="127"/>
      <c r="CI955" s="127"/>
      <c r="CJ955" s="127"/>
      <c r="CK955" s="127"/>
    </row>
    <row r="956" spans="1:89">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c r="CG956" s="127"/>
      <c r="CH956" s="127"/>
      <c r="CI956" s="127"/>
      <c r="CJ956" s="127"/>
      <c r="CK956" s="127"/>
    </row>
    <row r="957" spans="1:89">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c r="CG957" s="127"/>
      <c r="CH957" s="127"/>
      <c r="CI957" s="127"/>
      <c r="CJ957" s="127"/>
      <c r="CK957" s="127"/>
    </row>
    <row r="958" spans="1:89">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c r="CG958" s="127"/>
      <c r="CH958" s="127"/>
      <c r="CI958" s="127"/>
      <c r="CJ958" s="127"/>
      <c r="CK958" s="127"/>
    </row>
    <row r="959" spans="1:89">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c r="CG959" s="127"/>
      <c r="CH959" s="127"/>
      <c r="CI959" s="127"/>
      <c r="CJ959" s="127"/>
      <c r="CK959" s="127"/>
    </row>
    <row r="960" spans="1:89">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c r="CG960" s="127"/>
      <c r="CH960" s="127"/>
      <c r="CI960" s="127"/>
      <c r="CJ960" s="127"/>
      <c r="CK960" s="127"/>
    </row>
    <row r="961" spans="1:89">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c r="CG961" s="127"/>
      <c r="CH961" s="127"/>
      <c r="CI961" s="127"/>
      <c r="CJ961" s="127"/>
      <c r="CK961" s="127"/>
    </row>
    <row r="962" spans="1:89">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c r="CG962" s="127"/>
      <c r="CH962" s="127"/>
      <c r="CI962" s="127"/>
      <c r="CJ962" s="127"/>
      <c r="CK962" s="127"/>
    </row>
    <row r="963" spans="1:89">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c r="CG963" s="127"/>
      <c r="CH963" s="127"/>
      <c r="CI963" s="127"/>
      <c r="CJ963" s="127"/>
      <c r="CK963" s="127"/>
    </row>
    <row r="964" spans="1:89">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c r="CG964" s="127"/>
      <c r="CH964" s="127"/>
      <c r="CI964" s="127"/>
      <c r="CJ964" s="127"/>
      <c r="CK964" s="127"/>
    </row>
    <row r="965" spans="1:89">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c r="CG965" s="127"/>
      <c r="CH965" s="127"/>
      <c r="CI965" s="127"/>
      <c r="CJ965" s="127"/>
      <c r="CK965" s="127"/>
    </row>
    <row r="966" spans="1:89">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c r="BN966" s="127"/>
      <c r="BO966" s="127"/>
      <c r="BP966" s="127"/>
      <c r="BQ966" s="127"/>
      <c r="BR966" s="127"/>
      <c r="BS966" s="127"/>
      <c r="BT966" s="127"/>
      <c r="BU966" s="127"/>
      <c r="BV966" s="127"/>
      <c r="BW966" s="127"/>
      <c r="BX966" s="127"/>
      <c r="BY966" s="127"/>
      <c r="BZ966" s="127"/>
      <c r="CA966" s="127"/>
      <c r="CB966" s="127"/>
      <c r="CC966" s="127"/>
      <c r="CD966" s="127"/>
      <c r="CE966" s="127"/>
      <c r="CF966" s="127"/>
      <c r="CG966" s="127"/>
      <c r="CH966" s="127"/>
      <c r="CI966" s="127"/>
      <c r="CJ966" s="127"/>
      <c r="CK966" s="127"/>
    </row>
    <row r="967" spans="1:89">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Q967" s="127"/>
      <c r="BR967" s="127"/>
      <c r="BS967" s="127"/>
      <c r="BT967" s="127"/>
      <c r="BU967" s="127"/>
      <c r="BV967" s="127"/>
      <c r="BW967" s="127"/>
      <c r="BX967" s="127"/>
      <c r="BY967" s="127"/>
      <c r="BZ967" s="127"/>
      <c r="CA967" s="127"/>
      <c r="CB967" s="127"/>
      <c r="CC967" s="127"/>
      <c r="CD967" s="127"/>
      <c r="CE967" s="127"/>
      <c r="CF967" s="127"/>
      <c r="CG967" s="127"/>
      <c r="CH967" s="127"/>
      <c r="CI967" s="127"/>
      <c r="CJ967" s="127"/>
      <c r="CK967" s="127"/>
    </row>
    <row r="968" spans="1:89">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c r="BN968" s="127"/>
      <c r="BO968" s="127"/>
      <c r="BP968" s="127"/>
      <c r="BQ968" s="127"/>
      <c r="BR968" s="127"/>
      <c r="BS968" s="127"/>
      <c r="BT968" s="127"/>
      <c r="BU968" s="127"/>
      <c r="BV968" s="127"/>
      <c r="BW968" s="127"/>
      <c r="BX968" s="127"/>
      <c r="BY968" s="127"/>
      <c r="BZ968" s="127"/>
      <c r="CA968" s="127"/>
      <c r="CB968" s="127"/>
      <c r="CC968" s="127"/>
      <c r="CD968" s="127"/>
      <c r="CE968" s="127"/>
      <c r="CF968" s="127"/>
      <c r="CG968" s="127"/>
      <c r="CH968" s="127"/>
      <c r="CI968" s="127"/>
      <c r="CJ968" s="127"/>
      <c r="CK968" s="127"/>
    </row>
    <row r="969" spans="1:89">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c r="BN969" s="127"/>
      <c r="BO969" s="127"/>
      <c r="BP969" s="127"/>
      <c r="BQ969" s="127"/>
      <c r="BR969" s="127"/>
      <c r="BS969" s="127"/>
      <c r="BT969" s="127"/>
      <c r="BU969" s="127"/>
      <c r="BV969" s="127"/>
      <c r="BW969" s="127"/>
      <c r="BX969" s="127"/>
      <c r="BY969" s="127"/>
      <c r="BZ969" s="127"/>
      <c r="CA969" s="127"/>
      <c r="CB969" s="127"/>
      <c r="CC969" s="127"/>
      <c r="CD969" s="127"/>
      <c r="CE969" s="127"/>
      <c r="CF969" s="127"/>
      <c r="CG969" s="127"/>
      <c r="CH969" s="127"/>
      <c r="CI969" s="127"/>
      <c r="CJ969" s="127"/>
      <c r="CK969" s="127"/>
    </row>
    <row r="970" spans="1:89">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c r="BN970" s="127"/>
      <c r="BO970" s="127"/>
      <c r="BP970" s="127"/>
      <c r="BQ970" s="127"/>
      <c r="BR970" s="127"/>
      <c r="BS970" s="127"/>
      <c r="BT970" s="127"/>
      <c r="BU970" s="127"/>
      <c r="BV970" s="127"/>
      <c r="BW970" s="127"/>
      <c r="BX970" s="127"/>
      <c r="BY970" s="127"/>
      <c r="BZ970" s="127"/>
      <c r="CA970" s="127"/>
      <c r="CB970" s="127"/>
      <c r="CC970" s="127"/>
      <c r="CD970" s="127"/>
      <c r="CE970" s="127"/>
      <c r="CF970" s="127"/>
      <c r="CG970" s="127"/>
      <c r="CH970" s="127"/>
      <c r="CI970" s="127"/>
      <c r="CJ970" s="127"/>
      <c r="CK970" s="127"/>
    </row>
    <row r="971" spans="1:89">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c r="BN971" s="127"/>
      <c r="BO971" s="127"/>
      <c r="BP971" s="127"/>
      <c r="BQ971" s="127"/>
      <c r="BR971" s="127"/>
      <c r="BS971" s="127"/>
      <c r="BT971" s="127"/>
      <c r="BU971" s="127"/>
      <c r="BV971" s="127"/>
      <c r="BW971" s="127"/>
      <c r="BX971" s="127"/>
      <c r="BY971" s="127"/>
      <c r="BZ971" s="127"/>
      <c r="CA971" s="127"/>
      <c r="CB971" s="127"/>
      <c r="CC971" s="127"/>
      <c r="CD971" s="127"/>
      <c r="CE971" s="127"/>
      <c r="CF971" s="127"/>
      <c r="CG971" s="127"/>
      <c r="CH971" s="127"/>
      <c r="CI971" s="127"/>
      <c r="CJ971" s="127"/>
      <c r="CK971" s="127"/>
    </row>
    <row r="972" spans="1:89">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c r="BN972" s="127"/>
      <c r="BO972" s="127"/>
      <c r="BP972" s="127"/>
      <c r="BQ972" s="127"/>
      <c r="BR972" s="127"/>
      <c r="BS972" s="127"/>
      <c r="BT972" s="127"/>
      <c r="BU972" s="127"/>
      <c r="BV972" s="127"/>
      <c r="BW972" s="127"/>
      <c r="BX972" s="127"/>
      <c r="BY972" s="127"/>
      <c r="BZ972" s="127"/>
      <c r="CA972" s="127"/>
      <c r="CB972" s="127"/>
      <c r="CC972" s="127"/>
      <c r="CD972" s="127"/>
      <c r="CE972" s="127"/>
      <c r="CF972" s="127"/>
      <c r="CG972" s="127"/>
      <c r="CH972" s="127"/>
      <c r="CI972" s="127"/>
      <c r="CJ972" s="127"/>
      <c r="CK972" s="127"/>
    </row>
    <row r="973" spans="1:89">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c r="BR973" s="127"/>
      <c r="BS973" s="127"/>
      <c r="BT973" s="127"/>
      <c r="BU973" s="127"/>
      <c r="BV973" s="127"/>
      <c r="BW973" s="127"/>
      <c r="BX973" s="127"/>
      <c r="BY973" s="127"/>
      <c r="BZ973" s="127"/>
      <c r="CA973" s="127"/>
      <c r="CB973" s="127"/>
      <c r="CC973" s="127"/>
      <c r="CD973" s="127"/>
      <c r="CE973" s="127"/>
      <c r="CF973" s="127"/>
      <c r="CG973" s="127"/>
      <c r="CH973" s="127"/>
      <c r="CI973" s="127"/>
      <c r="CJ973" s="127"/>
      <c r="CK973" s="127"/>
    </row>
    <row r="974" spans="1:89">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c r="BR974" s="127"/>
      <c r="BS974" s="127"/>
      <c r="BT974" s="127"/>
      <c r="BU974" s="127"/>
      <c r="BV974" s="127"/>
      <c r="BW974" s="127"/>
      <c r="BX974" s="127"/>
      <c r="BY974" s="127"/>
      <c r="BZ974" s="127"/>
      <c r="CA974" s="127"/>
      <c r="CB974" s="127"/>
      <c r="CC974" s="127"/>
      <c r="CD974" s="127"/>
      <c r="CE974" s="127"/>
      <c r="CF974" s="127"/>
      <c r="CG974" s="127"/>
      <c r="CH974" s="127"/>
      <c r="CI974" s="127"/>
      <c r="CJ974" s="127"/>
      <c r="CK974" s="127"/>
    </row>
    <row r="975" spans="1:89">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c r="BN975" s="127"/>
      <c r="BO975" s="127"/>
      <c r="BP975" s="127"/>
      <c r="BQ975" s="127"/>
      <c r="BR975" s="127"/>
      <c r="BS975" s="127"/>
      <c r="BT975" s="127"/>
      <c r="BU975" s="127"/>
      <c r="BV975" s="127"/>
      <c r="BW975" s="127"/>
      <c r="BX975" s="127"/>
      <c r="BY975" s="127"/>
      <c r="BZ975" s="127"/>
      <c r="CA975" s="127"/>
      <c r="CB975" s="127"/>
      <c r="CC975" s="127"/>
      <c r="CD975" s="127"/>
      <c r="CE975" s="127"/>
      <c r="CF975" s="127"/>
      <c r="CG975" s="127"/>
      <c r="CH975" s="127"/>
      <c r="CI975" s="127"/>
      <c r="CJ975" s="127"/>
      <c r="CK975" s="127"/>
    </row>
    <row r="976" spans="1:89">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c r="BN976" s="127"/>
      <c r="BO976" s="127"/>
      <c r="BP976" s="127"/>
      <c r="BQ976" s="127"/>
      <c r="BR976" s="127"/>
      <c r="BS976" s="127"/>
      <c r="BT976" s="127"/>
      <c r="BU976" s="127"/>
      <c r="BV976" s="127"/>
      <c r="BW976" s="127"/>
      <c r="BX976" s="127"/>
      <c r="BY976" s="127"/>
      <c r="BZ976" s="127"/>
      <c r="CA976" s="127"/>
      <c r="CB976" s="127"/>
      <c r="CC976" s="127"/>
      <c r="CD976" s="127"/>
      <c r="CE976" s="127"/>
      <c r="CF976" s="127"/>
      <c r="CG976" s="127"/>
      <c r="CH976" s="127"/>
      <c r="CI976" s="127"/>
      <c r="CJ976" s="127"/>
      <c r="CK976" s="127"/>
    </row>
    <row r="977" spans="1:89">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c r="BN977" s="127"/>
      <c r="BO977" s="127"/>
      <c r="BP977" s="127"/>
      <c r="BQ977" s="127"/>
      <c r="BR977" s="127"/>
      <c r="BS977" s="127"/>
      <c r="BT977" s="127"/>
      <c r="BU977" s="127"/>
      <c r="BV977" s="127"/>
      <c r="BW977" s="127"/>
      <c r="BX977" s="127"/>
      <c r="BY977" s="127"/>
      <c r="BZ977" s="127"/>
      <c r="CA977" s="127"/>
      <c r="CB977" s="127"/>
      <c r="CC977" s="127"/>
      <c r="CD977" s="127"/>
      <c r="CE977" s="127"/>
      <c r="CF977" s="127"/>
      <c r="CG977" s="127"/>
      <c r="CH977" s="127"/>
      <c r="CI977" s="127"/>
      <c r="CJ977" s="127"/>
      <c r="CK977" s="127"/>
    </row>
    <row r="978" spans="1:89">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c r="BN978" s="127"/>
      <c r="BO978" s="127"/>
      <c r="BP978" s="127"/>
      <c r="BQ978" s="127"/>
      <c r="BR978" s="127"/>
      <c r="BS978" s="127"/>
      <c r="BT978" s="127"/>
      <c r="BU978" s="127"/>
      <c r="BV978" s="127"/>
      <c r="BW978" s="127"/>
      <c r="BX978" s="127"/>
      <c r="BY978" s="127"/>
      <c r="BZ978" s="127"/>
      <c r="CA978" s="127"/>
      <c r="CB978" s="127"/>
      <c r="CC978" s="127"/>
      <c r="CD978" s="127"/>
      <c r="CE978" s="127"/>
      <c r="CF978" s="127"/>
      <c r="CG978" s="127"/>
      <c r="CH978" s="127"/>
      <c r="CI978" s="127"/>
      <c r="CJ978" s="127"/>
      <c r="CK978" s="127"/>
    </row>
    <row r="979" spans="1:89">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c r="BN979" s="127"/>
      <c r="BO979" s="127"/>
      <c r="BP979" s="127"/>
      <c r="BQ979" s="127"/>
      <c r="BR979" s="127"/>
      <c r="BS979" s="127"/>
      <c r="BT979" s="127"/>
      <c r="BU979" s="127"/>
      <c r="BV979" s="127"/>
      <c r="BW979" s="127"/>
      <c r="BX979" s="127"/>
      <c r="BY979" s="127"/>
      <c r="BZ979" s="127"/>
      <c r="CA979" s="127"/>
      <c r="CB979" s="127"/>
      <c r="CC979" s="127"/>
      <c r="CD979" s="127"/>
      <c r="CE979" s="127"/>
      <c r="CF979" s="127"/>
      <c r="CG979" s="127"/>
      <c r="CH979" s="127"/>
      <c r="CI979" s="127"/>
      <c r="CJ979" s="127"/>
      <c r="CK979" s="127"/>
    </row>
    <row r="980" spans="1:89">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c r="BN980" s="127"/>
      <c r="BO980" s="127"/>
      <c r="BP980" s="127"/>
      <c r="BQ980" s="127"/>
      <c r="BR980" s="127"/>
      <c r="BS980" s="127"/>
      <c r="BT980" s="127"/>
      <c r="BU980" s="127"/>
      <c r="BV980" s="127"/>
      <c r="BW980" s="127"/>
      <c r="BX980" s="127"/>
      <c r="BY980" s="127"/>
      <c r="BZ980" s="127"/>
      <c r="CA980" s="127"/>
      <c r="CB980" s="127"/>
      <c r="CC980" s="127"/>
      <c r="CD980" s="127"/>
      <c r="CE980" s="127"/>
      <c r="CF980" s="127"/>
      <c r="CG980" s="127"/>
      <c r="CH980" s="127"/>
      <c r="CI980" s="127"/>
      <c r="CJ980" s="127"/>
      <c r="CK980" s="127"/>
    </row>
    <row r="981" spans="1:89">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c r="BN981" s="127"/>
      <c r="BO981" s="127"/>
      <c r="BP981" s="127"/>
      <c r="BQ981" s="127"/>
      <c r="BR981" s="127"/>
      <c r="BS981" s="127"/>
      <c r="BT981" s="127"/>
      <c r="BU981" s="127"/>
      <c r="BV981" s="127"/>
      <c r="BW981" s="127"/>
      <c r="BX981" s="127"/>
      <c r="BY981" s="127"/>
      <c r="BZ981" s="127"/>
      <c r="CA981" s="127"/>
      <c r="CB981" s="127"/>
      <c r="CC981" s="127"/>
      <c r="CD981" s="127"/>
      <c r="CE981" s="127"/>
      <c r="CF981" s="127"/>
      <c r="CG981" s="127"/>
      <c r="CH981" s="127"/>
      <c r="CI981" s="127"/>
      <c r="CJ981" s="127"/>
      <c r="CK981" s="127"/>
    </row>
    <row r="982" spans="1:89">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c r="BN982" s="127"/>
      <c r="BO982" s="127"/>
      <c r="BP982" s="127"/>
      <c r="BQ982" s="127"/>
      <c r="BR982" s="127"/>
      <c r="BS982" s="127"/>
      <c r="BT982" s="127"/>
      <c r="BU982" s="127"/>
      <c r="BV982" s="127"/>
      <c r="BW982" s="127"/>
      <c r="BX982" s="127"/>
      <c r="BY982" s="127"/>
      <c r="BZ982" s="127"/>
      <c r="CA982" s="127"/>
      <c r="CB982" s="127"/>
      <c r="CC982" s="127"/>
      <c r="CD982" s="127"/>
      <c r="CE982" s="127"/>
      <c r="CF982" s="127"/>
      <c r="CG982" s="127"/>
      <c r="CH982" s="127"/>
      <c r="CI982" s="127"/>
      <c r="CJ982" s="127"/>
      <c r="CK982" s="127"/>
    </row>
    <row r="983" spans="1:89">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c r="BN983" s="127"/>
      <c r="BO983" s="127"/>
      <c r="BP983" s="127"/>
      <c r="BQ983" s="127"/>
      <c r="BR983" s="127"/>
      <c r="BS983" s="127"/>
      <c r="BT983" s="127"/>
      <c r="BU983" s="127"/>
      <c r="BV983" s="127"/>
      <c r="BW983" s="127"/>
      <c r="BX983" s="127"/>
      <c r="BY983" s="127"/>
      <c r="BZ983" s="127"/>
      <c r="CA983" s="127"/>
      <c r="CB983" s="127"/>
      <c r="CC983" s="127"/>
      <c r="CD983" s="127"/>
      <c r="CE983" s="127"/>
      <c r="CF983" s="127"/>
      <c r="CG983" s="127"/>
      <c r="CH983" s="127"/>
      <c r="CI983" s="127"/>
      <c r="CJ983" s="127"/>
      <c r="CK983" s="127"/>
    </row>
    <row r="984" spans="1:89">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c r="BN984" s="127"/>
      <c r="BO984" s="127"/>
      <c r="BP984" s="127"/>
      <c r="BQ984" s="127"/>
      <c r="BR984" s="127"/>
      <c r="BS984" s="127"/>
      <c r="BT984" s="127"/>
      <c r="BU984" s="127"/>
      <c r="BV984" s="127"/>
      <c r="BW984" s="127"/>
      <c r="BX984" s="127"/>
      <c r="BY984" s="127"/>
      <c r="BZ984" s="127"/>
      <c r="CA984" s="127"/>
      <c r="CB984" s="127"/>
      <c r="CC984" s="127"/>
      <c r="CD984" s="127"/>
      <c r="CE984" s="127"/>
      <c r="CF984" s="127"/>
      <c r="CG984" s="127"/>
      <c r="CH984" s="127"/>
      <c r="CI984" s="127"/>
      <c r="CJ984" s="127"/>
      <c r="CK984" s="127"/>
    </row>
    <row r="985" spans="1:89">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c r="BN985" s="127"/>
      <c r="BO985" s="127"/>
      <c r="BP985" s="127"/>
      <c r="BQ985" s="127"/>
      <c r="BR985" s="127"/>
      <c r="BS985" s="127"/>
      <c r="BT985" s="127"/>
      <c r="BU985" s="127"/>
      <c r="BV985" s="127"/>
      <c r="BW985" s="127"/>
      <c r="BX985" s="127"/>
      <c r="BY985" s="127"/>
      <c r="BZ985" s="127"/>
      <c r="CA985" s="127"/>
      <c r="CB985" s="127"/>
      <c r="CC985" s="127"/>
      <c r="CD985" s="127"/>
      <c r="CE985" s="127"/>
      <c r="CF985" s="127"/>
      <c r="CG985" s="127"/>
      <c r="CH985" s="127"/>
      <c r="CI985" s="127"/>
      <c r="CJ985" s="127"/>
      <c r="CK985" s="127"/>
    </row>
    <row r="986" spans="1:89">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c r="BN986" s="127"/>
      <c r="BO986" s="127"/>
      <c r="BP986" s="127"/>
      <c r="BQ986" s="127"/>
      <c r="BR986" s="127"/>
      <c r="BS986" s="127"/>
      <c r="BT986" s="127"/>
      <c r="BU986" s="127"/>
      <c r="BV986" s="127"/>
      <c r="BW986" s="127"/>
      <c r="BX986" s="127"/>
      <c r="BY986" s="127"/>
      <c r="BZ986" s="127"/>
      <c r="CA986" s="127"/>
      <c r="CB986" s="127"/>
      <c r="CC986" s="127"/>
      <c r="CD986" s="127"/>
      <c r="CE986" s="127"/>
      <c r="CF986" s="127"/>
      <c r="CG986" s="127"/>
      <c r="CH986" s="127"/>
      <c r="CI986" s="127"/>
      <c r="CJ986" s="127"/>
      <c r="CK986" s="127"/>
    </row>
    <row r="987" spans="1:89">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c r="BN987" s="127"/>
      <c r="BO987" s="127"/>
      <c r="BP987" s="127"/>
      <c r="BQ987" s="127"/>
      <c r="BR987" s="127"/>
      <c r="BS987" s="127"/>
      <c r="BT987" s="127"/>
      <c r="BU987" s="127"/>
      <c r="BV987" s="127"/>
      <c r="BW987" s="127"/>
      <c r="BX987" s="127"/>
      <c r="BY987" s="127"/>
      <c r="BZ987" s="127"/>
      <c r="CA987" s="127"/>
      <c r="CB987" s="127"/>
      <c r="CC987" s="127"/>
      <c r="CD987" s="127"/>
      <c r="CE987" s="127"/>
      <c r="CF987" s="127"/>
      <c r="CG987" s="127"/>
      <c r="CH987" s="127"/>
      <c r="CI987" s="127"/>
      <c r="CJ987" s="127"/>
      <c r="CK987" s="127"/>
    </row>
    <row r="988" spans="1:89">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c r="BN988" s="127"/>
      <c r="BO988" s="127"/>
      <c r="BP988" s="127"/>
      <c r="BQ988" s="127"/>
      <c r="BR988" s="127"/>
      <c r="BS988" s="127"/>
      <c r="BT988" s="127"/>
      <c r="BU988" s="127"/>
      <c r="BV988" s="127"/>
      <c r="BW988" s="127"/>
      <c r="BX988" s="127"/>
      <c r="BY988" s="127"/>
      <c r="BZ988" s="127"/>
      <c r="CA988" s="127"/>
      <c r="CB988" s="127"/>
      <c r="CC988" s="127"/>
      <c r="CD988" s="127"/>
      <c r="CE988" s="127"/>
      <c r="CF988" s="127"/>
      <c r="CG988" s="127"/>
      <c r="CH988" s="127"/>
      <c r="CI988" s="127"/>
      <c r="CJ988" s="127"/>
      <c r="CK988" s="127"/>
    </row>
    <row r="989" spans="1:89">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c r="BN989" s="127"/>
      <c r="BO989" s="127"/>
      <c r="BP989" s="127"/>
      <c r="BQ989" s="127"/>
      <c r="BR989" s="127"/>
      <c r="BS989" s="127"/>
      <c r="BT989" s="127"/>
      <c r="BU989" s="127"/>
      <c r="BV989" s="127"/>
      <c r="BW989" s="127"/>
      <c r="BX989" s="127"/>
      <c r="BY989" s="127"/>
      <c r="BZ989" s="127"/>
      <c r="CA989" s="127"/>
      <c r="CB989" s="127"/>
      <c r="CC989" s="127"/>
      <c r="CD989" s="127"/>
      <c r="CE989" s="127"/>
      <c r="CF989" s="127"/>
      <c r="CG989" s="127"/>
      <c r="CH989" s="127"/>
      <c r="CI989" s="127"/>
      <c r="CJ989" s="127"/>
      <c r="CK989" s="127"/>
    </row>
    <row r="990" spans="1:89">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c r="BN990" s="127"/>
      <c r="BO990" s="127"/>
      <c r="BP990" s="127"/>
      <c r="BQ990" s="127"/>
      <c r="BR990" s="127"/>
      <c r="BS990" s="127"/>
      <c r="BT990" s="127"/>
      <c r="BU990" s="127"/>
      <c r="BV990" s="127"/>
      <c r="BW990" s="127"/>
      <c r="BX990" s="127"/>
      <c r="BY990" s="127"/>
      <c r="BZ990" s="127"/>
      <c r="CA990" s="127"/>
      <c r="CB990" s="127"/>
      <c r="CC990" s="127"/>
      <c r="CD990" s="127"/>
      <c r="CE990" s="127"/>
      <c r="CF990" s="127"/>
      <c r="CG990" s="127"/>
      <c r="CH990" s="127"/>
      <c r="CI990" s="127"/>
      <c r="CJ990" s="127"/>
      <c r="CK990" s="127"/>
    </row>
    <row r="991" spans="1:89">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c r="BN991" s="127"/>
      <c r="BO991" s="127"/>
      <c r="BP991" s="127"/>
      <c r="BQ991" s="127"/>
      <c r="BR991" s="127"/>
      <c r="BS991" s="127"/>
      <c r="BT991" s="127"/>
      <c r="BU991" s="127"/>
      <c r="BV991" s="127"/>
      <c r="BW991" s="127"/>
      <c r="BX991" s="127"/>
      <c r="BY991" s="127"/>
      <c r="BZ991" s="127"/>
      <c r="CA991" s="127"/>
      <c r="CB991" s="127"/>
      <c r="CC991" s="127"/>
      <c r="CD991" s="127"/>
      <c r="CE991" s="127"/>
      <c r="CF991" s="127"/>
      <c r="CG991" s="127"/>
      <c r="CH991" s="127"/>
      <c r="CI991" s="127"/>
      <c r="CJ991" s="127"/>
      <c r="CK991" s="127"/>
    </row>
    <row r="992" spans="1:89">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c r="BN992" s="127"/>
      <c r="BO992" s="127"/>
      <c r="BP992" s="127"/>
      <c r="BQ992" s="127"/>
      <c r="BR992" s="127"/>
      <c r="BS992" s="127"/>
      <c r="BT992" s="127"/>
      <c r="BU992" s="127"/>
      <c r="BV992" s="127"/>
      <c r="BW992" s="127"/>
      <c r="BX992" s="127"/>
      <c r="BY992" s="127"/>
      <c r="BZ992" s="127"/>
      <c r="CA992" s="127"/>
      <c r="CB992" s="127"/>
      <c r="CC992" s="127"/>
      <c r="CD992" s="127"/>
      <c r="CE992" s="127"/>
      <c r="CF992" s="127"/>
      <c r="CG992" s="127"/>
      <c r="CH992" s="127"/>
      <c r="CI992" s="127"/>
      <c r="CJ992" s="127"/>
      <c r="CK992" s="127"/>
    </row>
    <row r="993" spans="1:89">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c r="BN993" s="127"/>
      <c r="BO993" s="127"/>
      <c r="BP993" s="127"/>
      <c r="BQ993" s="127"/>
      <c r="BR993" s="127"/>
      <c r="BS993" s="127"/>
      <c r="BT993" s="127"/>
      <c r="BU993" s="127"/>
      <c r="BV993" s="127"/>
      <c r="BW993" s="127"/>
      <c r="BX993" s="127"/>
      <c r="BY993" s="127"/>
      <c r="BZ993" s="127"/>
      <c r="CA993" s="127"/>
      <c r="CB993" s="127"/>
      <c r="CC993" s="127"/>
      <c r="CD993" s="127"/>
      <c r="CE993" s="127"/>
      <c r="CF993" s="127"/>
      <c r="CG993" s="127"/>
      <c r="CH993" s="127"/>
      <c r="CI993" s="127"/>
      <c r="CJ993" s="127"/>
      <c r="CK993" s="127"/>
    </row>
    <row r="994" spans="1:89">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c r="BN994" s="127"/>
      <c r="BO994" s="127"/>
      <c r="BP994" s="127"/>
      <c r="BQ994" s="127"/>
      <c r="BR994" s="127"/>
      <c r="BS994" s="127"/>
      <c r="BT994" s="127"/>
      <c r="BU994" s="127"/>
      <c r="BV994" s="127"/>
      <c r="BW994" s="127"/>
      <c r="BX994" s="127"/>
      <c r="BY994" s="127"/>
      <c r="BZ994" s="127"/>
      <c r="CA994" s="127"/>
      <c r="CB994" s="127"/>
      <c r="CC994" s="127"/>
      <c r="CD994" s="127"/>
      <c r="CE994" s="127"/>
      <c r="CF994" s="127"/>
      <c r="CG994" s="127"/>
      <c r="CH994" s="127"/>
      <c r="CI994" s="127"/>
      <c r="CJ994" s="127"/>
      <c r="CK994" s="127"/>
    </row>
    <row r="995" spans="1:89">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c r="BN995" s="127"/>
      <c r="BO995" s="127"/>
      <c r="BP995" s="127"/>
      <c r="BQ995" s="127"/>
      <c r="BR995" s="127"/>
      <c r="BS995" s="127"/>
      <c r="BT995" s="127"/>
      <c r="BU995" s="127"/>
      <c r="BV995" s="127"/>
      <c r="BW995" s="127"/>
      <c r="BX995" s="127"/>
      <c r="BY995" s="127"/>
      <c r="BZ995" s="127"/>
      <c r="CA995" s="127"/>
      <c r="CB995" s="127"/>
      <c r="CC995" s="127"/>
      <c r="CD995" s="127"/>
      <c r="CE995" s="127"/>
      <c r="CF995" s="127"/>
      <c r="CG995" s="127"/>
      <c r="CH995" s="127"/>
      <c r="CI995" s="127"/>
      <c r="CJ995" s="127"/>
      <c r="CK995" s="127"/>
    </row>
    <row r="996" spans="1:89">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c r="BN996" s="127"/>
      <c r="BO996" s="127"/>
      <c r="BP996" s="127"/>
      <c r="BQ996" s="127"/>
      <c r="BR996" s="127"/>
      <c r="BS996" s="127"/>
      <c r="BT996" s="127"/>
      <c r="BU996" s="127"/>
      <c r="BV996" s="127"/>
      <c r="BW996" s="127"/>
      <c r="BX996" s="127"/>
      <c r="BY996" s="127"/>
      <c r="BZ996" s="127"/>
      <c r="CA996" s="127"/>
      <c r="CB996" s="127"/>
      <c r="CC996" s="127"/>
      <c r="CD996" s="127"/>
      <c r="CE996" s="127"/>
      <c r="CF996" s="127"/>
      <c r="CG996" s="127"/>
      <c r="CH996" s="127"/>
      <c r="CI996" s="127"/>
      <c r="CJ996" s="127"/>
      <c r="CK996" s="127"/>
    </row>
    <row r="997" spans="1:89">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c r="BN997" s="127"/>
      <c r="BO997" s="127"/>
      <c r="BP997" s="127"/>
      <c r="BQ997" s="127"/>
      <c r="BR997" s="127"/>
      <c r="BS997" s="127"/>
      <c r="BT997" s="127"/>
      <c r="BU997" s="127"/>
      <c r="BV997" s="127"/>
      <c r="BW997" s="127"/>
      <c r="BX997" s="127"/>
      <c r="BY997" s="127"/>
      <c r="BZ997" s="127"/>
      <c r="CA997" s="127"/>
      <c r="CB997" s="127"/>
      <c r="CC997" s="127"/>
      <c r="CD997" s="127"/>
      <c r="CE997" s="127"/>
      <c r="CF997" s="127"/>
      <c r="CG997" s="127"/>
      <c r="CH997" s="127"/>
      <c r="CI997" s="127"/>
      <c r="CJ997" s="127"/>
      <c r="CK997" s="127"/>
    </row>
    <row r="998" spans="1:89">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c r="BN998" s="127"/>
      <c r="BO998" s="127"/>
      <c r="BP998" s="127"/>
      <c r="BQ998" s="127"/>
      <c r="BR998" s="127"/>
      <c r="BS998" s="127"/>
      <c r="BT998" s="127"/>
      <c r="BU998" s="127"/>
      <c r="BV998" s="127"/>
      <c r="BW998" s="127"/>
      <c r="BX998" s="127"/>
      <c r="BY998" s="127"/>
      <c r="BZ998" s="127"/>
      <c r="CA998" s="127"/>
      <c r="CB998" s="127"/>
      <c r="CC998" s="127"/>
      <c r="CD998" s="127"/>
      <c r="CE998" s="127"/>
      <c r="CF998" s="127"/>
      <c r="CG998" s="127"/>
      <c r="CH998" s="127"/>
      <c r="CI998" s="127"/>
      <c r="CJ998" s="127"/>
      <c r="CK998" s="127"/>
    </row>
    <row r="999" spans="1:89">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c r="BN999" s="127"/>
      <c r="BO999" s="127"/>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7"/>
    </row>
    <row r="1000" spans="1:89">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c r="BN1000" s="127"/>
      <c r="BO1000" s="127"/>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7"/>
    </row>
  </sheetData>
  <mergeCells count="22">
    <mergeCell ref="A1:B1"/>
    <mergeCell ref="C1:D1"/>
    <mergeCell ref="A2:B2"/>
    <mergeCell ref="A3:B3"/>
    <mergeCell ref="A4:B4"/>
    <mergeCell ref="A13:A14"/>
    <mergeCell ref="B13:B14"/>
    <mergeCell ref="A54:B54"/>
    <mergeCell ref="AS13:AX13"/>
    <mergeCell ref="AY13:BD13"/>
    <mergeCell ref="C13:H13"/>
    <mergeCell ref="I13:N13"/>
    <mergeCell ref="O13:T13"/>
    <mergeCell ref="U13:Z13"/>
    <mergeCell ref="AA13:AF13"/>
    <mergeCell ref="AG13:AL13"/>
    <mergeCell ref="AM13:AR13"/>
    <mergeCell ref="BE13:BJ13"/>
    <mergeCell ref="BK13:BP13"/>
    <mergeCell ref="BQ13:BV13"/>
    <mergeCell ref="BW13:CA13"/>
    <mergeCell ref="CB13:CF13"/>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CY57"/>
  <sheetViews>
    <sheetView workbookViewId="0">
      <pane xSplit="1" topLeftCell="B1" activePane="topRight" state="frozen"/>
      <selection activeCell="G54" sqref="G54"/>
      <selection pane="topRight" activeCell="G54" sqref="G54"/>
    </sheetView>
  </sheetViews>
  <sheetFormatPr defaultColWidth="12.6640625" defaultRowHeight="13.2"/>
  <cols>
    <col min="1" max="1" width="13.44140625" customWidth="1"/>
    <col min="2" max="2" width="8.88671875" customWidth="1"/>
    <col min="3" max="3" width="10.88671875" customWidth="1"/>
    <col min="4" max="4" width="12" customWidth="1"/>
    <col min="5" max="5" width="12.109375" customWidth="1"/>
    <col min="6" max="6" width="13.109375" customWidth="1"/>
    <col min="7" max="8" width="10.88671875" customWidth="1"/>
    <col min="9" max="9" width="12" customWidth="1"/>
    <col min="10" max="10" width="8.5546875" customWidth="1"/>
    <col min="11" max="14" width="10.88671875" customWidth="1"/>
    <col min="15" max="15" width="10.6640625" customWidth="1"/>
    <col min="16" max="16" width="8.5546875" customWidth="1"/>
    <col min="17" max="17" width="8.6640625" customWidth="1"/>
    <col min="18" max="18" width="10.88671875" customWidth="1"/>
    <col min="19" max="19" width="9.88671875" customWidth="1"/>
    <col min="20" max="20" width="10.88671875" customWidth="1"/>
    <col min="21" max="21" width="11.33203125" customWidth="1"/>
    <col min="22" max="22" width="11.88671875" customWidth="1"/>
    <col min="23" max="23" width="10.88671875" customWidth="1"/>
    <col min="24" max="24" width="9.88671875" customWidth="1"/>
    <col min="25" max="25" width="8.5546875" customWidth="1"/>
    <col min="26" max="26" width="10.88671875" customWidth="1"/>
    <col min="27" max="27" width="11" customWidth="1"/>
    <col min="28" max="28" width="9.44140625" customWidth="1"/>
    <col min="29" max="29" width="9.88671875" customWidth="1"/>
    <col min="30" max="30" width="8" customWidth="1"/>
    <col min="31" max="31" width="9" customWidth="1"/>
    <col min="32" max="32" width="11.44140625" customWidth="1"/>
    <col min="33" max="33" width="10.109375" customWidth="1"/>
    <col min="34" max="34" width="9.88671875" customWidth="1"/>
    <col min="35" max="35" width="12.6640625" customWidth="1"/>
    <col min="36" max="36" width="10.109375" customWidth="1"/>
    <col min="37" max="37" width="9.88671875" customWidth="1"/>
    <col min="38" max="38" width="9.44140625" customWidth="1"/>
    <col min="39" max="39" width="10.109375" customWidth="1"/>
    <col min="40" max="40" width="9.88671875" customWidth="1"/>
    <col min="41" max="41" width="10.5546875" customWidth="1"/>
    <col min="42" max="42" width="10.109375" customWidth="1"/>
    <col min="43" max="43" width="9.88671875" customWidth="1"/>
    <col min="44" max="44" width="12.44140625" customWidth="1"/>
    <col min="45" max="45" width="11" customWidth="1"/>
    <col min="46" max="46" width="10.109375" customWidth="1"/>
    <col min="47" max="47" width="11" customWidth="1"/>
    <col min="48" max="48" width="9.44140625" customWidth="1"/>
    <col min="49" max="49" width="8.44140625" customWidth="1"/>
    <col min="50" max="50" width="9.44140625" customWidth="1"/>
    <col min="51" max="51" width="10.33203125" customWidth="1"/>
    <col min="52" max="52" width="9.44140625" customWidth="1"/>
    <col min="53" max="53" width="8.88671875" customWidth="1"/>
    <col min="54" max="54" width="9.6640625" customWidth="1"/>
    <col min="55" max="55" width="10.6640625" customWidth="1"/>
    <col min="56" max="56" width="9.5546875" customWidth="1"/>
    <col min="57" max="57" width="9.33203125" customWidth="1"/>
    <col min="58" max="58" width="9" customWidth="1"/>
    <col min="59" max="59" width="9.33203125" customWidth="1"/>
    <col min="60" max="60" width="10" customWidth="1"/>
    <col min="61" max="61" width="9.44140625" customWidth="1"/>
    <col min="62" max="63" width="9.5546875" customWidth="1"/>
    <col min="64" max="64" width="10.5546875" customWidth="1"/>
    <col min="65" max="65" width="11.33203125" customWidth="1"/>
    <col min="66" max="66" width="10.5546875" customWidth="1"/>
    <col min="67" max="67" width="10" customWidth="1"/>
    <col min="68" max="68" width="11.5546875" customWidth="1"/>
    <col min="69" max="69" width="10.33203125" customWidth="1"/>
    <col min="70" max="71" width="12.44140625" customWidth="1"/>
    <col min="72" max="72" width="11.88671875" customWidth="1"/>
    <col min="73" max="73" width="10.5546875" customWidth="1"/>
    <col min="74" max="86" width="12.6640625" customWidth="1"/>
    <col min="87" max="87" width="13" customWidth="1"/>
    <col min="88" max="98" width="12.6640625" customWidth="1"/>
    <col min="99" max="99" width="13" customWidth="1"/>
    <col min="100" max="100" width="12.6640625" customWidth="1"/>
    <col min="101" max="103" width="13" customWidth="1"/>
  </cols>
  <sheetData>
    <row r="1" spans="1:103" ht="14.4">
      <c r="A1" s="16" t="s">
        <v>14</v>
      </c>
      <c r="B1" s="474"/>
      <c r="C1" s="475">
        <v>2024</v>
      </c>
      <c r="D1" s="476"/>
      <c r="E1" s="127"/>
      <c r="F1" s="477"/>
      <c r="G1" s="478" t="s">
        <v>305</v>
      </c>
      <c r="H1" s="479"/>
      <c r="I1" s="480">
        <v>24</v>
      </c>
      <c r="J1" s="479"/>
      <c r="K1" s="127"/>
      <c r="L1" s="127"/>
      <c r="M1" s="127"/>
      <c r="N1" s="127"/>
      <c r="O1" s="155"/>
      <c r="P1" s="155"/>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65"/>
      <c r="CX1" s="127"/>
      <c r="CY1" s="127"/>
    </row>
    <row r="2" spans="1:103" ht="14.4">
      <c r="A2" s="19" t="s">
        <v>15</v>
      </c>
      <c r="B2" s="481"/>
      <c r="C2" s="475"/>
      <c r="D2" s="476"/>
      <c r="E2" s="127"/>
      <c r="F2" s="482" t="s">
        <v>41</v>
      </c>
      <c r="G2" s="483">
        <v>220</v>
      </c>
      <c r="H2" s="484" t="s">
        <v>306</v>
      </c>
      <c r="I2" s="485">
        <f t="shared" ref="I2:I4" si="0">G2/$I$1</f>
        <v>9.1666666666666661</v>
      </c>
      <c r="J2" s="486" t="s">
        <v>307</v>
      </c>
      <c r="K2" s="127"/>
      <c r="L2" s="127"/>
      <c r="M2" s="127"/>
      <c r="N2" s="127"/>
      <c r="O2" s="155"/>
      <c r="P2" s="155"/>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65"/>
      <c r="CX2" s="127"/>
      <c r="CY2" s="127"/>
    </row>
    <row r="3" spans="1:103" ht="14.4">
      <c r="A3" s="19" t="s">
        <v>16</v>
      </c>
      <c r="B3" s="481"/>
      <c r="C3" s="475"/>
      <c r="D3" s="476"/>
      <c r="E3" s="155"/>
      <c r="F3" s="482" t="s">
        <v>308</v>
      </c>
      <c r="G3" s="487">
        <v>15</v>
      </c>
      <c r="H3" s="488" t="s">
        <v>306</v>
      </c>
      <c r="I3" s="489">
        <f t="shared" si="0"/>
        <v>0.625</v>
      </c>
      <c r="J3" s="486" t="s">
        <v>307</v>
      </c>
      <c r="K3" s="155"/>
      <c r="L3" s="1643" t="s">
        <v>309</v>
      </c>
      <c r="M3" s="1503"/>
      <c r="N3" s="490">
        <f>G22</f>
        <v>21392</v>
      </c>
      <c r="O3" s="491"/>
      <c r="P3" s="1644" t="s">
        <v>310</v>
      </c>
      <c r="Q3" s="1629"/>
      <c r="R3" s="1503"/>
      <c r="S3" s="492">
        <f>Z22</f>
        <v>20059</v>
      </c>
      <c r="T3" s="127"/>
      <c r="U3" s="1628" t="s">
        <v>311</v>
      </c>
      <c r="V3" s="1629"/>
      <c r="W3" s="1503"/>
      <c r="X3" s="492">
        <f>AS22</f>
        <v>1333</v>
      </c>
      <c r="Y3" s="127"/>
      <c r="Z3" s="1628" t="s">
        <v>312</v>
      </c>
      <c r="AA3" s="1629"/>
      <c r="AB3" s="1503"/>
      <c r="AC3" s="493">
        <f>CS22</f>
        <v>23693</v>
      </c>
      <c r="AD3" s="127"/>
      <c r="AE3" s="1628" t="s">
        <v>313</v>
      </c>
      <c r="AF3" s="1629"/>
      <c r="AG3" s="1503"/>
      <c r="AH3" s="493">
        <f>CI22</f>
        <v>15157</v>
      </c>
      <c r="AI3" s="127"/>
      <c r="AJ3" s="1628" t="s">
        <v>314</v>
      </c>
      <c r="AK3" s="1629"/>
      <c r="AL3" s="1629"/>
      <c r="AM3" s="1629"/>
      <c r="AN3" s="1503"/>
      <c r="AO3" s="493">
        <f>AA22</f>
        <v>18451</v>
      </c>
      <c r="AP3" s="127"/>
      <c r="AQ3" s="1628" t="s">
        <v>315</v>
      </c>
      <c r="AR3" s="1629"/>
      <c r="AS3" s="1629"/>
      <c r="AT3" s="1503"/>
      <c r="AU3" s="494">
        <f>AT22</f>
        <v>12388</v>
      </c>
      <c r="AV3" s="127"/>
      <c r="AW3" s="129" t="s">
        <v>316</v>
      </c>
      <c r="AX3" s="127"/>
      <c r="AY3" s="127"/>
      <c r="AZ3" s="495" t="str">
        <f>AB22</f>
        <v>-</v>
      </c>
      <c r="BA3" s="127"/>
      <c r="BB3" s="129" t="s">
        <v>317</v>
      </c>
      <c r="BC3" s="127"/>
      <c r="BD3" s="127"/>
      <c r="BE3" s="495">
        <f>AU22</f>
        <v>1334</v>
      </c>
      <c r="BF3" s="127"/>
      <c r="BG3" s="129" t="s">
        <v>318</v>
      </c>
      <c r="BH3" s="127"/>
      <c r="BI3" s="127"/>
      <c r="BJ3" s="127"/>
      <c r="BK3" s="496">
        <f>CK22</f>
        <v>37.133453525641031</v>
      </c>
      <c r="BL3" s="127"/>
      <c r="BM3" s="129" t="s">
        <v>319</v>
      </c>
      <c r="BN3" s="127"/>
      <c r="BO3" s="127"/>
      <c r="BP3" s="496">
        <f>CV22</f>
        <v>116.36995548433049</v>
      </c>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65"/>
      <c r="CX3" s="127"/>
      <c r="CY3" s="127"/>
    </row>
    <row r="4" spans="1:103" ht="14.4">
      <c r="A4" s="22" t="s">
        <v>156</v>
      </c>
      <c r="B4" s="497"/>
      <c r="C4" s="498"/>
      <c r="D4" s="499"/>
      <c r="E4" s="166"/>
      <c r="F4" s="500" t="s">
        <v>320</v>
      </c>
      <c r="G4" s="483">
        <v>150</v>
      </c>
      <c r="H4" s="484" t="s">
        <v>306</v>
      </c>
      <c r="I4" s="485">
        <f t="shared" si="0"/>
        <v>6.25</v>
      </c>
      <c r="J4" s="486" t="s">
        <v>307</v>
      </c>
      <c r="K4" s="127"/>
      <c r="L4" s="127"/>
      <c r="M4" s="127"/>
      <c r="N4" s="127"/>
      <c r="O4" s="155"/>
      <c r="P4" s="155"/>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f>SUM(BX10:BX12)</f>
        <v>2175</v>
      </c>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65"/>
      <c r="CX4" s="127"/>
      <c r="CY4" s="127"/>
    </row>
    <row r="5" spans="1:103" ht="14.4">
      <c r="A5" s="501"/>
      <c r="B5" s="501"/>
      <c r="C5" s="127"/>
      <c r="D5" s="127"/>
      <c r="E5" s="127"/>
      <c r="F5" s="127"/>
      <c r="G5" s="127"/>
      <c r="H5" s="502" t="s">
        <v>321</v>
      </c>
      <c r="I5" s="503">
        <f>SUM($G$3:$G$4)/$I$1</f>
        <v>6.875</v>
      </c>
      <c r="J5" s="504" t="s">
        <v>307</v>
      </c>
      <c r="K5" s="127"/>
      <c r="L5" s="127"/>
      <c r="M5" s="127"/>
      <c r="N5" s="127"/>
      <c r="O5" s="155"/>
      <c r="P5" s="155"/>
      <c r="Q5" s="127"/>
      <c r="R5" s="127"/>
      <c r="S5" s="127"/>
      <c r="T5" s="127"/>
      <c r="U5" s="127"/>
      <c r="V5" s="127"/>
      <c r="W5" s="127"/>
      <c r="X5" s="127"/>
      <c r="Y5" s="127"/>
      <c r="Z5" s="127">
        <f>SUM(Z10:Z12)</f>
        <v>7874</v>
      </c>
      <c r="AA5" s="127"/>
      <c r="AB5" s="127"/>
      <c r="AC5" s="127"/>
      <c r="AD5" s="127"/>
      <c r="AE5" s="127"/>
      <c r="AF5" s="127"/>
      <c r="AG5" s="127"/>
      <c r="AH5" s="127"/>
      <c r="AI5" s="127"/>
      <c r="AJ5" s="240">
        <f>SUM(AJ10:AJ12)</f>
        <v>491</v>
      </c>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65"/>
      <c r="CX5" s="127"/>
      <c r="CY5" s="127"/>
    </row>
    <row r="6" spans="1:103" ht="25.8">
      <c r="A6" s="1648">
        <f>C1</f>
        <v>2024</v>
      </c>
      <c r="B6" s="1656" t="s">
        <v>158</v>
      </c>
      <c r="C6" s="1649" t="s">
        <v>322</v>
      </c>
      <c r="D6" s="1507"/>
      <c r="E6" s="1507"/>
      <c r="F6" s="1507"/>
      <c r="G6" s="1508"/>
      <c r="H6" s="1672" t="s">
        <v>323</v>
      </c>
      <c r="I6" s="1673"/>
      <c r="J6" s="1673"/>
      <c r="K6" s="1673"/>
      <c r="L6" s="1673"/>
      <c r="M6" s="1673"/>
      <c r="N6" s="1673"/>
      <c r="O6" s="1673"/>
      <c r="P6" s="1673"/>
      <c r="Q6" s="1673"/>
      <c r="R6" s="1673"/>
      <c r="S6" s="1673"/>
      <c r="T6" s="1673"/>
      <c r="U6" s="1673"/>
      <c r="V6" s="1673"/>
      <c r="W6" s="1673"/>
      <c r="X6" s="1673"/>
      <c r="Y6" s="1673"/>
      <c r="Z6" s="1673"/>
      <c r="AA6" s="1673"/>
      <c r="AB6" s="1673"/>
      <c r="AC6" s="1673"/>
      <c r="AD6" s="1673"/>
      <c r="AE6" s="1673"/>
      <c r="AF6" s="1673"/>
      <c r="AG6" s="1673"/>
      <c r="AH6" s="1673"/>
      <c r="AI6" s="1673"/>
      <c r="AJ6" s="1673"/>
      <c r="AK6" s="1673"/>
      <c r="AL6" s="1673"/>
      <c r="AM6" s="1673"/>
      <c r="AN6" s="1673"/>
      <c r="AO6" s="1673"/>
      <c r="AP6" s="1673"/>
      <c r="AQ6" s="1673"/>
      <c r="AR6" s="1673"/>
      <c r="AS6" s="1673"/>
      <c r="AT6" s="1673"/>
      <c r="AU6" s="1673"/>
      <c r="AV6" s="1673"/>
      <c r="AW6" s="1673"/>
      <c r="AX6" s="1673"/>
      <c r="AY6" s="1673"/>
      <c r="AZ6" s="1673"/>
      <c r="BA6" s="1673"/>
      <c r="BB6" s="1673"/>
      <c r="BC6" s="1674"/>
      <c r="BD6" s="1675" t="s">
        <v>324</v>
      </c>
      <c r="BE6" s="1507"/>
      <c r="BF6" s="1507"/>
      <c r="BG6" s="1507"/>
      <c r="BH6" s="1507"/>
      <c r="BI6" s="1507"/>
      <c r="BJ6" s="1507"/>
      <c r="BK6" s="1507"/>
      <c r="BL6" s="1507"/>
      <c r="BM6" s="1507"/>
      <c r="BN6" s="1507"/>
      <c r="BO6" s="1507"/>
      <c r="BP6" s="1507"/>
      <c r="BQ6" s="1507"/>
      <c r="BR6" s="1507"/>
      <c r="BS6" s="1507"/>
      <c r="BT6" s="1507"/>
      <c r="BU6" s="1507"/>
      <c r="BV6" s="1507"/>
      <c r="BW6" s="1507"/>
      <c r="BX6" s="1507"/>
      <c r="BY6" s="1507"/>
      <c r="BZ6" s="1507"/>
      <c r="CA6" s="1507"/>
      <c r="CB6" s="1507"/>
      <c r="CC6" s="1507"/>
      <c r="CD6" s="1507"/>
      <c r="CE6" s="1507"/>
      <c r="CF6" s="1507"/>
      <c r="CG6" s="1507"/>
      <c r="CH6" s="1507"/>
      <c r="CI6" s="1507"/>
      <c r="CJ6" s="1507"/>
      <c r="CK6" s="1507"/>
      <c r="CL6" s="1507"/>
      <c r="CM6" s="1507"/>
      <c r="CN6" s="1507"/>
      <c r="CO6" s="1507"/>
      <c r="CP6" s="1507"/>
      <c r="CQ6" s="1507"/>
      <c r="CR6" s="1507"/>
      <c r="CS6" s="1507"/>
      <c r="CT6" s="1507"/>
      <c r="CU6" s="1507"/>
      <c r="CV6" s="1507"/>
      <c r="CW6" s="1508"/>
      <c r="CX6" s="1676" t="s">
        <v>325</v>
      </c>
      <c r="CY6" s="1508"/>
    </row>
    <row r="7" spans="1:103" ht="21">
      <c r="A7" s="1528"/>
      <c r="B7" s="1657"/>
      <c r="C7" s="1650" t="s">
        <v>326</v>
      </c>
      <c r="D7" s="1651" t="s">
        <v>327</v>
      </c>
      <c r="E7" s="1651" t="s">
        <v>328</v>
      </c>
      <c r="F7" s="1653" t="s">
        <v>329</v>
      </c>
      <c r="G7" s="1654" t="s">
        <v>39</v>
      </c>
      <c r="H7" s="1622" t="s">
        <v>204</v>
      </c>
      <c r="I7" s="1623"/>
      <c r="J7" s="1623"/>
      <c r="K7" s="1623"/>
      <c r="L7" s="1623"/>
      <c r="M7" s="1623"/>
      <c r="N7" s="1623"/>
      <c r="O7" s="1623"/>
      <c r="P7" s="1623"/>
      <c r="Q7" s="1623"/>
      <c r="R7" s="1623"/>
      <c r="S7" s="1623"/>
      <c r="T7" s="1623"/>
      <c r="U7" s="1623"/>
      <c r="V7" s="1623"/>
      <c r="W7" s="1623"/>
      <c r="X7" s="1623"/>
      <c r="Y7" s="1623"/>
      <c r="Z7" s="1623"/>
      <c r="AA7" s="1623"/>
      <c r="AB7" s="1623"/>
      <c r="AC7" s="1623"/>
      <c r="AD7" s="1623"/>
      <c r="AE7" s="1623"/>
      <c r="AF7" s="1624"/>
      <c r="AG7" s="1686" t="s">
        <v>330</v>
      </c>
      <c r="AH7" s="1507"/>
      <c r="AI7" s="1507"/>
      <c r="AJ7" s="1507"/>
      <c r="AK7" s="1507"/>
      <c r="AL7" s="1507"/>
      <c r="AM7" s="1507"/>
      <c r="AN7" s="1507"/>
      <c r="AO7" s="1507"/>
      <c r="AP7" s="1507"/>
      <c r="AQ7" s="1507"/>
      <c r="AR7" s="1507"/>
      <c r="AS7" s="1507"/>
      <c r="AT7" s="1507"/>
      <c r="AU7" s="1507"/>
      <c r="AV7" s="1507"/>
      <c r="AW7" s="1507"/>
      <c r="AX7" s="1507"/>
      <c r="AY7" s="1508"/>
      <c r="AZ7" s="1677" t="s">
        <v>331</v>
      </c>
      <c r="BA7" s="1678"/>
      <c r="BB7" s="1679"/>
      <c r="BC7" s="1682" t="s">
        <v>332</v>
      </c>
      <c r="BD7" s="1683" t="s">
        <v>333</v>
      </c>
      <c r="BE7" s="1687" t="s">
        <v>334</v>
      </c>
      <c r="BF7" s="1666"/>
      <c r="BG7" s="1666"/>
      <c r="BH7" s="1666"/>
      <c r="BI7" s="1666"/>
      <c r="BJ7" s="1666"/>
      <c r="BK7" s="1667"/>
      <c r="BL7" s="1630" t="s">
        <v>335</v>
      </c>
      <c r="BM7" s="1631" t="s">
        <v>336</v>
      </c>
      <c r="BN7" s="1683" t="s">
        <v>333</v>
      </c>
      <c r="BO7" s="1687" t="s">
        <v>337</v>
      </c>
      <c r="BP7" s="1666"/>
      <c r="BQ7" s="1666"/>
      <c r="BR7" s="1666"/>
      <c r="BS7" s="1666"/>
      <c r="BT7" s="1666"/>
      <c r="BU7" s="1666"/>
      <c r="BV7" s="1689"/>
      <c r="BW7" s="1665" t="s">
        <v>338</v>
      </c>
      <c r="BX7" s="1666"/>
      <c r="BY7" s="1666"/>
      <c r="BZ7" s="1666"/>
      <c r="CA7" s="1667"/>
      <c r="CB7" s="1668" t="s">
        <v>339</v>
      </c>
      <c r="CC7" s="1629"/>
      <c r="CD7" s="1503"/>
      <c r="CE7" s="1602" t="s">
        <v>340</v>
      </c>
      <c r="CF7" s="1604" t="s">
        <v>336</v>
      </c>
      <c r="CG7" s="1607" t="s">
        <v>335</v>
      </c>
      <c r="CH7" s="1609" t="s">
        <v>341</v>
      </c>
      <c r="CI7" s="1610"/>
      <c r="CJ7" s="1610"/>
      <c r="CK7" s="1611"/>
      <c r="CL7" s="1683" t="s">
        <v>342</v>
      </c>
      <c r="CM7" s="1688" t="s">
        <v>41</v>
      </c>
      <c r="CN7" s="1666"/>
      <c r="CO7" s="1666"/>
      <c r="CP7" s="1666"/>
      <c r="CQ7" s="1666"/>
      <c r="CR7" s="1666"/>
      <c r="CS7" s="1666"/>
      <c r="CT7" s="1689"/>
      <c r="CU7" s="1630" t="s">
        <v>335</v>
      </c>
      <c r="CV7" s="1690" t="s">
        <v>336</v>
      </c>
      <c r="CW7" s="1691" t="s">
        <v>343</v>
      </c>
      <c r="CX7" s="1692" t="s">
        <v>344</v>
      </c>
      <c r="CY7" s="1684" t="s">
        <v>345</v>
      </c>
    </row>
    <row r="8" spans="1:103" ht="14.4">
      <c r="A8" s="1528"/>
      <c r="B8" s="1657"/>
      <c r="C8" s="1528"/>
      <c r="D8" s="1652"/>
      <c r="E8" s="1652"/>
      <c r="F8" s="1652"/>
      <c r="G8" s="1655"/>
      <c r="H8" s="1625" t="s">
        <v>346</v>
      </c>
      <c r="I8" s="1510"/>
      <c r="J8" s="1505"/>
      <c r="K8" s="1626" t="s">
        <v>347</v>
      </c>
      <c r="L8" s="1510"/>
      <c r="M8" s="1627"/>
      <c r="N8" s="1626" t="s">
        <v>348</v>
      </c>
      <c r="O8" s="1510"/>
      <c r="P8" s="1505"/>
      <c r="Q8" s="1626" t="s">
        <v>349</v>
      </c>
      <c r="R8" s="1510"/>
      <c r="S8" s="1627"/>
      <c r="T8" s="1626" t="s">
        <v>350</v>
      </c>
      <c r="U8" s="1510"/>
      <c r="V8" s="1627"/>
      <c r="W8" s="1626" t="s">
        <v>351</v>
      </c>
      <c r="X8" s="1510"/>
      <c r="Y8" s="1505"/>
      <c r="Z8" s="1695" t="s">
        <v>39</v>
      </c>
      <c r="AA8" s="1507"/>
      <c r="AB8" s="1507"/>
      <c r="AC8" s="1508"/>
      <c r="AD8" s="1696" t="s">
        <v>352</v>
      </c>
      <c r="AE8" s="1629"/>
      <c r="AF8" s="1503"/>
      <c r="AG8" s="1697" t="s">
        <v>353</v>
      </c>
      <c r="AH8" s="1639"/>
      <c r="AI8" s="1698"/>
      <c r="AJ8" s="1697" t="s">
        <v>354</v>
      </c>
      <c r="AK8" s="1639"/>
      <c r="AL8" s="1698"/>
      <c r="AM8" s="1699" t="s">
        <v>355</v>
      </c>
      <c r="AN8" s="1639"/>
      <c r="AO8" s="1700"/>
      <c r="AP8" s="1697" t="s">
        <v>356</v>
      </c>
      <c r="AQ8" s="1639"/>
      <c r="AR8" s="1698"/>
      <c r="AS8" s="1632" t="s">
        <v>39</v>
      </c>
      <c r="AT8" s="1633"/>
      <c r="AU8" s="1634"/>
      <c r="AV8" s="1635" t="s">
        <v>332</v>
      </c>
      <c r="AW8" s="1637" t="s">
        <v>352</v>
      </c>
      <c r="AX8" s="1629"/>
      <c r="AY8" s="1503"/>
      <c r="AZ8" s="1680"/>
      <c r="BA8" s="1612"/>
      <c r="BB8" s="1681"/>
      <c r="BC8" s="1608"/>
      <c r="BD8" s="1603"/>
      <c r="BE8" s="1638" t="s">
        <v>357</v>
      </c>
      <c r="BF8" s="1639"/>
      <c r="BG8" s="1639"/>
      <c r="BH8" s="1639"/>
      <c r="BI8" s="1640"/>
      <c r="BJ8" s="1641" t="s">
        <v>358</v>
      </c>
      <c r="BK8" s="1642" t="s">
        <v>359</v>
      </c>
      <c r="BL8" s="1603"/>
      <c r="BM8" s="1603"/>
      <c r="BN8" s="1603"/>
      <c r="BO8" s="1638" t="s">
        <v>357</v>
      </c>
      <c r="BP8" s="1639"/>
      <c r="BQ8" s="1639"/>
      <c r="BR8" s="1639"/>
      <c r="BS8" s="1639"/>
      <c r="BT8" s="1640"/>
      <c r="BU8" s="1641" t="s">
        <v>358</v>
      </c>
      <c r="BV8" s="1701" t="s">
        <v>359</v>
      </c>
      <c r="BW8" s="1669" t="s">
        <v>357</v>
      </c>
      <c r="BX8" s="1554"/>
      <c r="BY8" s="1531"/>
      <c r="BZ8" s="1617" t="s">
        <v>360</v>
      </c>
      <c r="CA8" s="1618" t="s">
        <v>359</v>
      </c>
      <c r="CB8" s="1619" t="s">
        <v>357</v>
      </c>
      <c r="CC8" s="1620" t="s">
        <v>358</v>
      </c>
      <c r="CD8" s="1621" t="s">
        <v>359</v>
      </c>
      <c r="CE8" s="1603"/>
      <c r="CF8" s="1605"/>
      <c r="CG8" s="1608"/>
      <c r="CH8" s="1520"/>
      <c r="CI8" s="1612"/>
      <c r="CJ8" s="1612"/>
      <c r="CK8" s="1613"/>
      <c r="CL8" s="1603"/>
      <c r="CM8" s="1693" t="s">
        <v>357</v>
      </c>
      <c r="CN8" s="1507"/>
      <c r="CO8" s="1507"/>
      <c r="CP8" s="1507"/>
      <c r="CQ8" s="1507"/>
      <c r="CR8" s="1508"/>
      <c r="CS8" s="1694" t="s">
        <v>358</v>
      </c>
      <c r="CT8" s="1685" t="s">
        <v>359</v>
      </c>
      <c r="CU8" s="1603"/>
      <c r="CV8" s="1605"/>
      <c r="CW8" s="1603"/>
      <c r="CX8" s="1528"/>
      <c r="CY8" s="1655"/>
    </row>
    <row r="9" spans="1:103" ht="43.2">
      <c r="A9" s="1543"/>
      <c r="B9" s="1658"/>
      <c r="C9" s="1543"/>
      <c r="D9" s="1545"/>
      <c r="E9" s="1545"/>
      <c r="F9" s="1545"/>
      <c r="G9" s="1547"/>
      <c r="H9" s="505" t="s">
        <v>361</v>
      </c>
      <c r="I9" s="506" t="s">
        <v>362</v>
      </c>
      <c r="J9" s="507" t="s">
        <v>363</v>
      </c>
      <c r="K9" s="508" t="s">
        <v>361</v>
      </c>
      <c r="L9" s="506" t="s">
        <v>362</v>
      </c>
      <c r="M9" s="507" t="s">
        <v>363</v>
      </c>
      <c r="N9" s="508" t="s">
        <v>361</v>
      </c>
      <c r="O9" s="506" t="s">
        <v>362</v>
      </c>
      <c r="P9" s="507" t="s">
        <v>363</v>
      </c>
      <c r="Q9" s="508" t="s">
        <v>364</v>
      </c>
      <c r="R9" s="509" t="s">
        <v>365</v>
      </c>
      <c r="S9" s="510" t="s">
        <v>366</v>
      </c>
      <c r="T9" s="508" t="s">
        <v>361</v>
      </c>
      <c r="U9" s="506" t="s">
        <v>362</v>
      </c>
      <c r="V9" s="507" t="s">
        <v>363</v>
      </c>
      <c r="W9" s="508" t="s">
        <v>361</v>
      </c>
      <c r="X9" s="506" t="s">
        <v>362</v>
      </c>
      <c r="Y9" s="507" t="s">
        <v>363</v>
      </c>
      <c r="Z9" s="511" t="s">
        <v>361</v>
      </c>
      <c r="AA9" s="512" t="s">
        <v>362</v>
      </c>
      <c r="AB9" s="513" t="s">
        <v>363</v>
      </c>
      <c r="AC9" s="514" t="s">
        <v>367</v>
      </c>
      <c r="AD9" s="515" t="s">
        <v>368</v>
      </c>
      <c r="AE9" s="516" t="s">
        <v>369</v>
      </c>
      <c r="AF9" s="517" t="s">
        <v>370</v>
      </c>
      <c r="AG9" s="505" t="s">
        <v>361</v>
      </c>
      <c r="AH9" s="506" t="s">
        <v>362</v>
      </c>
      <c r="AI9" s="518" t="s">
        <v>371</v>
      </c>
      <c r="AJ9" s="519" t="s">
        <v>361</v>
      </c>
      <c r="AK9" s="506" t="s">
        <v>362</v>
      </c>
      <c r="AL9" s="520" t="s">
        <v>363</v>
      </c>
      <c r="AM9" s="505" t="s">
        <v>361</v>
      </c>
      <c r="AN9" s="506" t="s">
        <v>362</v>
      </c>
      <c r="AO9" s="521" t="s">
        <v>363</v>
      </c>
      <c r="AP9" s="519" t="s">
        <v>361</v>
      </c>
      <c r="AQ9" s="506" t="s">
        <v>362</v>
      </c>
      <c r="AR9" s="520" t="s">
        <v>363</v>
      </c>
      <c r="AS9" s="505" t="s">
        <v>361</v>
      </c>
      <c r="AT9" s="506" t="s">
        <v>362</v>
      </c>
      <c r="AU9" s="507" t="s">
        <v>363</v>
      </c>
      <c r="AV9" s="1636"/>
      <c r="AW9" s="522" t="s">
        <v>368</v>
      </c>
      <c r="AX9" s="523" t="s">
        <v>369</v>
      </c>
      <c r="AY9" s="518" t="s">
        <v>370</v>
      </c>
      <c r="AZ9" s="505" t="s">
        <v>361</v>
      </c>
      <c r="BA9" s="506" t="s">
        <v>362</v>
      </c>
      <c r="BB9" s="507" t="s">
        <v>363</v>
      </c>
      <c r="BC9" s="1567"/>
      <c r="BD9" s="1522"/>
      <c r="BE9" s="524" t="s">
        <v>355</v>
      </c>
      <c r="BF9" s="525" t="s">
        <v>372</v>
      </c>
      <c r="BG9" s="525" t="s">
        <v>373</v>
      </c>
      <c r="BH9" s="526" t="s">
        <v>353</v>
      </c>
      <c r="BI9" s="527" t="s">
        <v>39</v>
      </c>
      <c r="BJ9" s="1545"/>
      <c r="BK9" s="1591"/>
      <c r="BL9" s="1522"/>
      <c r="BM9" s="1522"/>
      <c r="BN9" s="1522"/>
      <c r="BO9" s="524" t="s">
        <v>355</v>
      </c>
      <c r="BP9" s="525" t="s">
        <v>372</v>
      </c>
      <c r="BQ9" s="525" t="s">
        <v>356</v>
      </c>
      <c r="BR9" s="526" t="s">
        <v>353</v>
      </c>
      <c r="BS9" s="525" t="s">
        <v>374</v>
      </c>
      <c r="BT9" s="527" t="s">
        <v>39</v>
      </c>
      <c r="BU9" s="1545"/>
      <c r="BV9" s="1547"/>
      <c r="BW9" s="528" t="s">
        <v>375</v>
      </c>
      <c r="BX9" s="529" t="s">
        <v>376</v>
      </c>
      <c r="BY9" s="530" t="s">
        <v>39</v>
      </c>
      <c r="BZ9" s="1545"/>
      <c r="CA9" s="1591"/>
      <c r="CB9" s="1543"/>
      <c r="CC9" s="1545"/>
      <c r="CD9" s="1591"/>
      <c r="CE9" s="1522"/>
      <c r="CF9" s="1606"/>
      <c r="CG9" s="1541"/>
      <c r="CH9" s="531" t="s">
        <v>377</v>
      </c>
      <c r="CI9" s="532" t="s">
        <v>340</v>
      </c>
      <c r="CJ9" s="533" t="s">
        <v>378</v>
      </c>
      <c r="CK9" s="534" t="s">
        <v>336</v>
      </c>
      <c r="CL9" s="1522"/>
      <c r="CM9" s="535" t="s">
        <v>346</v>
      </c>
      <c r="CN9" s="536" t="s">
        <v>347</v>
      </c>
      <c r="CO9" s="536" t="s">
        <v>379</v>
      </c>
      <c r="CP9" s="536" t="s">
        <v>380</v>
      </c>
      <c r="CQ9" s="537" t="s">
        <v>381</v>
      </c>
      <c r="CR9" s="538" t="s">
        <v>39</v>
      </c>
      <c r="CS9" s="1541"/>
      <c r="CT9" s="1522"/>
      <c r="CU9" s="1522"/>
      <c r="CV9" s="1606"/>
      <c r="CW9" s="1522"/>
      <c r="CX9" s="1543"/>
      <c r="CY9" s="1547"/>
    </row>
    <row r="10" spans="1:103" ht="15.6">
      <c r="A10" s="539" t="s">
        <v>237</v>
      </c>
      <c r="B10" s="540" t="s">
        <v>382</v>
      </c>
      <c r="C10" s="541">
        <v>2706</v>
      </c>
      <c r="D10" s="61">
        <v>0</v>
      </c>
      <c r="E10" s="61">
        <v>0</v>
      </c>
      <c r="F10" s="542">
        <v>0</v>
      </c>
      <c r="G10" s="543">
        <f t="shared" ref="G10:G21" si="1">IF(SUM(C10:F10)=0,"-",SUM(C10:F10))</f>
        <v>2706</v>
      </c>
      <c r="H10" s="544"/>
      <c r="I10" s="61"/>
      <c r="J10" s="61"/>
      <c r="K10" s="61"/>
      <c r="L10" s="62"/>
      <c r="M10" s="62"/>
      <c r="N10" s="61"/>
      <c r="O10" s="61"/>
      <c r="P10" s="61"/>
      <c r="Q10" s="64">
        <v>499</v>
      </c>
      <c r="R10" s="64">
        <v>249.5</v>
      </c>
      <c r="S10" s="64">
        <v>249.5</v>
      </c>
      <c r="T10" s="61"/>
      <c r="U10" s="61"/>
      <c r="V10" s="61"/>
      <c r="W10" s="64">
        <v>2049</v>
      </c>
      <c r="X10" s="61">
        <f t="shared" ref="X10:X15" si="2">CS10-BX10</f>
        <v>2668</v>
      </c>
      <c r="Y10" s="61"/>
      <c r="Z10" s="545">
        <f t="shared" ref="Z10:Z21" si="3">IF(SUM(H10,K10,N10,Q10,T10,W10)=0,"-",SUM(H10,K10,N10,Q10,T10,W10))</f>
        <v>2548</v>
      </c>
      <c r="AA10" s="546">
        <f t="shared" ref="AA10:AB10" si="4">IF(SUM(I10,L10,O10,U10,X10)=0,"-",SUM(I10,L10,O10,U10,X10))</f>
        <v>2668</v>
      </c>
      <c r="AB10" s="547" t="str">
        <f t="shared" si="4"/>
        <v>-</v>
      </c>
      <c r="AC10" s="548">
        <f t="shared" ref="AC10:AC21" si="5">IF(SUM(Z10:AB10)=0,"-",SUM(Z10:AB10))</f>
        <v>5216</v>
      </c>
      <c r="AD10" s="549">
        <f t="shared" ref="AD10:AF10" si="6">IFERROR(SUM(Z10/$AC10),"-")</f>
        <v>0.48849693251533743</v>
      </c>
      <c r="AE10" s="550">
        <f t="shared" si="6"/>
        <v>0.51150306748466257</v>
      </c>
      <c r="AF10" s="551" t="str">
        <f t="shared" si="6"/>
        <v>-</v>
      </c>
      <c r="AG10" s="552">
        <v>0</v>
      </c>
      <c r="AH10" s="553">
        <v>390</v>
      </c>
      <c r="AI10" s="554">
        <f t="shared" ref="AI10:AI15" si="7">CW10</f>
        <v>280</v>
      </c>
      <c r="AJ10" s="555">
        <v>158</v>
      </c>
      <c r="AK10" s="64">
        <v>555</v>
      </c>
      <c r="AL10" s="556">
        <v>0</v>
      </c>
      <c r="AM10" s="56">
        <v>0</v>
      </c>
      <c r="AN10" s="553">
        <v>235</v>
      </c>
      <c r="AO10" s="95">
        <v>0</v>
      </c>
      <c r="AP10" s="557">
        <v>0</v>
      </c>
      <c r="AQ10" s="558">
        <v>167</v>
      </c>
      <c r="AR10" s="63">
        <v>0</v>
      </c>
      <c r="AS10" s="559">
        <f t="shared" ref="AS10:AU10" si="8">IF(SUM(AG10,AJ10,AM10,AP10)=0,"-",SUM(AG10,AJ10,AM10,AP10))</f>
        <v>158</v>
      </c>
      <c r="AT10" s="546">
        <f t="shared" si="8"/>
        <v>1347</v>
      </c>
      <c r="AU10" s="547">
        <f t="shared" si="8"/>
        <v>280</v>
      </c>
      <c r="AV10" s="560">
        <f t="shared" ref="AV10:AV21" si="9">IF(SUM(AS10:AU10)=0,"-",SUM(AS10:AU10))</f>
        <v>1785</v>
      </c>
      <c r="AW10" s="561">
        <f t="shared" ref="AW10:AY10" si="10">IFERROR(SUM(AS10/$AV10),"-")</f>
        <v>8.8515406162464991E-2</v>
      </c>
      <c r="AX10" s="561">
        <f t="shared" si="10"/>
        <v>0.75462184873949578</v>
      </c>
      <c r="AY10" s="561">
        <f t="shared" si="10"/>
        <v>0.15686274509803921</v>
      </c>
      <c r="AZ10" s="562">
        <f t="shared" ref="AZ10:AZ21" si="11">IF(SUM(AS10,Z10)=0,"-",SUM(AS10,Z10))</f>
        <v>2706</v>
      </c>
      <c r="BA10" s="563">
        <f t="shared" ref="BA10:BB10" si="12">IF(SUM(AA10,AT10)=0,"-",SUM(AA10,AT10))</f>
        <v>4015</v>
      </c>
      <c r="BB10" s="564">
        <f t="shared" si="12"/>
        <v>280</v>
      </c>
      <c r="BC10" s="565">
        <f t="shared" ref="BC10:BC21" si="13">IF(SUM(AZ10:BA10)=0,"-",SUM(AZ10:BA10))</f>
        <v>6721</v>
      </c>
      <c r="BD10" s="566">
        <v>25</v>
      </c>
      <c r="BE10" s="567">
        <v>262</v>
      </c>
      <c r="BF10" s="62" t="s">
        <v>215</v>
      </c>
      <c r="BG10" s="61">
        <v>0.2</v>
      </c>
      <c r="BH10" s="62"/>
      <c r="BI10" s="568">
        <f t="shared" ref="BI10:BI21" si="14">IF(SUM(BE10:BH10)=0,"-",SUM(BE10:BH10))</f>
        <v>262.2</v>
      </c>
      <c r="BJ10" s="569">
        <v>235</v>
      </c>
      <c r="BK10" s="570">
        <f t="shared" ref="BK10:BK21" si="15">IFERROR(SUM(BI10-BJ10),"-")</f>
        <v>27.199999999999989</v>
      </c>
      <c r="BL10" s="571">
        <f t="shared" ref="BL10:BL22" si="16">IFERROR(SUM(BJ10/BI10),"-")</f>
        <v>0.89626239511823036</v>
      </c>
      <c r="BM10" s="571">
        <f t="shared" ref="BM10:BM21" si="17">IFERROR(SUM(BJ10/BD10),"-")</f>
        <v>9.4</v>
      </c>
      <c r="BN10" s="566">
        <v>25</v>
      </c>
      <c r="BO10" s="572">
        <f t="shared" ref="BO10:BO21" si="18">BJ10</f>
        <v>235</v>
      </c>
      <c r="BP10" s="62"/>
      <c r="BQ10" s="61"/>
      <c r="BR10" s="62"/>
      <c r="BS10" s="62"/>
      <c r="BT10" s="568">
        <f t="shared" ref="BT10:BT21" si="19">IF(SUM(BO10:BS10)=0,"-",SUM(BO10:BS10))</f>
        <v>235</v>
      </c>
      <c r="BU10" s="573">
        <v>958.9</v>
      </c>
      <c r="BV10" s="574">
        <f t="shared" ref="BV10:BV21" si="20">IFERROR(SUM(BT10-BU10),"-")</f>
        <v>-723.9</v>
      </c>
      <c r="BW10" s="64">
        <f t="shared" ref="BW10:BW17" si="21">BU10</f>
        <v>958.9</v>
      </c>
      <c r="BX10" s="64">
        <v>681</v>
      </c>
      <c r="BY10" s="575">
        <f t="shared" ref="BY10:BY21" si="22">IF(SUM(BW10:BX10)=0,"-",SUM(BW10:BX10))</f>
        <v>1639.9</v>
      </c>
      <c r="BZ10" s="64">
        <v>1562</v>
      </c>
      <c r="CA10" s="576">
        <f t="shared" ref="CA10:CA21" si="23">IFERROR(SUM(BY10-BZ10),"-")</f>
        <v>77.900000000000091</v>
      </c>
      <c r="CB10" s="577">
        <v>0</v>
      </c>
      <c r="CC10" s="61">
        <v>0</v>
      </c>
      <c r="CD10" s="578" t="str">
        <f t="shared" ref="CD10:CD21" si="24">IF(SUM(CB10-CC10)=0,"-",SUM(CB10-CC10))</f>
        <v>-</v>
      </c>
      <c r="CE10" s="579">
        <f t="shared" ref="CE10:CE21" si="25">IF(IF((BZ10)&gt;1,SUM(BZ10,CC10),BU10)=0,"-",IF((BZ10)&gt;1,SUM(BZ10,CC10),BU10))</f>
        <v>1562</v>
      </c>
      <c r="CF10" s="580">
        <f t="shared" ref="CF10:CF21" si="26">IFERROR(SUM(CE10/BN10),"-")</f>
        <v>62.48</v>
      </c>
      <c r="CG10" s="581">
        <f t="shared" ref="CG10:CG22" si="27">IFERROR((CE10/BT10),"-")</f>
        <v>6.6468085106382979</v>
      </c>
      <c r="CH10" s="582">
        <f t="shared" ref="CH10:CH21" si="28">IF(SUM(BI10,BT10)=0,"-",SUM(BI10,BT10))</f>
        <v>497.2</v>
      </c>
      <c r="CI10" s="583">
        <f t="shared" ref="CI10:CI21" si="29">IF(IF((BZ10)&gt;=1,SUM(BZ10,CC10,BJ10),SUM(BU10,BJ10))=0,"-",IF((BZ10)&gt;=1,SUM(BZ10,CC10,BJ10),SUM(BU10,BJ10)))</f>
        <v>1797</v>
      </c>
      <c r="CJ10" s="584">
        <f t="shared" ref="CJ10:CJ21" si="30">IFERROR(SUM(CH10-CI10),"-")</f>
        <v>-1299.8</v>
      </c>
      <c r="CK10" s="580">
        <f t="shared" ref="CK10:CK21" si="31">IFERROR(AVERAGE(BM10,CF10),"-")</f>
        <v>35.94</v>
      </c>
      <c r="CL10" s="566">
        <v>25</v>
      </c>
      <c r="CM10" s="60">
        <v>0</v>
      </c>
      <c r="CN10" s="585">
        <v>0</v>
      </c>
      <c r="CO10" s="61">
        <f>S10</f>
        <v>249.5</v>
      </c>
      <c r="CP10" s="585">
        <v>0</v>
      </c>
      <c r="CQ10" s="586"/>
      <c r="CR10" s="587">
        <f t="shared" ref="CR10:CR21" si="32">IF(SUM(CM10:CQ10)=0,"-",SUM(CM10:CQ10))</f>
        <v>249.5</v>
      </c>
      <c r="CS10" s="588">
        <v>3349</v>
      </c>
      <c r="CT10" s="587">
        <f t="shared" ref="CT10:CT17" si="33">IFERROR(SUM(CR10-CS10),"-")</f>
        <v>-3099.5</v>
      </c>
      <c r="CU10" s="589">
        <f t="shared" ref="CU10:CU17" si="34">IFERROR(SUM(CS10/CR10),"-")</f>
        <v>13.422845691382765</v>
      </c>
      <c r="CV10" s="590">
        <f t="shared" ref="CV10:CV17" si="35">IFERROR(SUM(CS10/CL10),"-")</f>
        <v>133.96</v>
      </c>
      <c r="CW10" s="591">
        <v>280</v>
      </c>
      <c r="CX10" s="592">
        <f t="shared" ref="CX10:CX21" si="36">IFERROR(((AT10/(AT10+CH10))*100),"-")</f>
        <v>73.039800455482052</v>
      </c>
      <c r="CY10" s="593">
        <f t="shared" ref="CY10:CY21" si="37">IFERROR((SUM(AA10/(AA10+CR10))*100),"-")</f>
        <v>91.448157669237361</v>
      </c>
    </row>
    <row r="11" spans="1:103" ht="15.6">
      <c r="A11" s="539" t="s">
        <v>238</v>
      </c>
      <c r="B11" s="594" t="s">
        <v>382</v>
      </c>
      <c r="C11" s="595">
        <v>2865</v>
      </c>
      <c r="D11" s="61">
        <v>0</v>
      </c>
      <c r="E11" s="61">
        <v>0</v>
      </c>
      <c r="F11" s="542">
        <v>0</v>
      </c>
      <c r="G11" s="543">
        <f t="shared" si="1"/>
        <v>2865</v>
      </c>
      <c r="H11" s="596"/>
      <c r="I11" s="86"/>
      <c r="J11" s="86"/>
      <c r="K11" s="86"/>
      <c r="L11" s="77"/>
      <c r="M11" s="77"/>
      <c r="N11" s="86"/>
      <c r="O11" s="86"/>
      <c r="P11" s="86"/>
      <c r="Q11" s="553">
        <v>583</v>
      </c>
      <c r="R11" s="553">
        <v>291.5</v>
      </c>
      <c r="S11" s="553">
        <v>291.5</v>
      </c>
      <c r="T11" s="86"/>
      <c r="U11" s="86"/>
      <c r="V11" s="86"/>
      <c r="W11" s="553">
        <v>2124</v>
      </c>
      <c r="X11" s="61">
        <f t="shared" si="2"/>
        <v>2641</v>
      </c>
      <c r="Y11" s="61"/>
      <c r="Z11" s="545">
        <f t="shared" si="3"/>
        <v>2707</v>
      </c>
      <c r="AA11" s="546">
        <f t="shared" ref="AA11:AB11" si="38">IF(SUM(I11,L11,O11,U11,X11)=0,"-",SUM(I11,L11,O11,U11,X11))</f>
        <v>2641</v>
      </c>
      <c r="AB11" s="547" t="str">
        <f t="shared" si="38"/>
        <v>-</v>
      </c>
      <c r="AC11" s="548">
        <f t="shared" si="5"/>
        <v>5348</v>
      </c>
      <c r="AD11" s="549">
        <f t="shared" ref="AD11:AF11" si="39">IFERROR(SUM(Z11/$AC11),"-")</f>
        <v>0.50617053103964094</v>
      </c>
      <c r="AE11" s="550">
        <f t="shared" si="39"/>
        <v>0.49382946896035901</v>
      </c>
      <c r="AF11" s="551" t="str">
        <f t="shared" si="39"/>
        <v>-</v>
      </c>
      <c r="AG11" s="552">
        <v>0</v>
      </c>
      <c r="AH11" s="553">
        <v>440</v>
      </c>
      <c r="AI11" s="63">
        <f t="shared" si="7"/>
        <v>218</v>
      </c>
      <c r="AJ11" s="597">
        <v>158</v>
      </c>
      <c r="AK11" s="553">
        <v>755</v>
      </c>
      <c r="AL11" s="598">
        <v>0</v>
      </c>
      <c r="AM11" s="76">
        <v>0</v>
      </c>
      <c r="AN11" s="553">
        <v>232</v>
      </c>
      <c r="AO11" s="599">
        <v>0</v>
      </c>
      <c r="AP11" s="600">
        <v>0</v>
      </c>
      <c r="AQ11" s="553">
        <v>182</v>
      </c>
      <c r="AR11" s="601">
        <v>0</v>
      </c>
      <c r="AS11" s="562">
        <f t="shared" ref="AS11:AU11" si="40">IF(SUM(AG11,AJ11,AM11,AP11)=0,"-",SUM(AG11,AJ11,AM11,AP11))</f>
        <v>158</v>
      </c>
      <c r="AT11" s="563">
        <f t="shared" si="40"/>
        <v>1609</v>
      </c>
      <c r="AU11" s="547">
        <f t="shared" si="40"/>
        <v>218</v>
      </c>
      <c r="AV11" s="602">
        <f t="shared" si="9"/>
        <v>1985</v>
      </c>
      <c r="AW11" s="561">
        <f t="shared" ref="AW11:AY11" si="41">IFERROR(SUM(AS11/$AV11),"-")</f>
        <v>7.9596977329974811E-2</v>
      </c>
      <c r="AX11" s="561">
        <f t="shared" si="41"/>
        <v>0.81057934508816121</v>
      </c>
      <c r="AY11" s="561">
        <f t="shared" si="41"/>
        <v>0.10982367758186398</v>
      </c>
      <c r="AZ11" s="562">
        <f t="shared" si="11"/>
        <v>2865</v>
      </c>
      <c r="BA11" s="563">
        <f t="shared" ref="BA11:BB11" si="42">IF(SUM(AA11,AT11)=0,"-",SUM(AA11,AT11))</f>
        <v>4250</v>
      </c>
      <c r="BB11" s="564">
        <f t="shared" si="42"/>
        <v>218</v>
      </c>
      <c r="BC11" s="565">
        <f t="shared" si="13"/>
        <v>7115</v>
      </c>
      <c r="BD11" s="603">
        <v>25</v>
      </c>
      <c r="BE11" s="604">
        <v>263</v>
      </c>
      <c r="BF11" s="77" t="s">
        <v>215</v>
      </c>
      <c r="BG11" s="86">
        <v>0.2</v>
      </c>
      <c r="BH11" s="77"/>
      <c r="BI11" s="605">
        <f t="shared" si="14"/>
        <v>263.2</v>
      </c>
      <c r="BJ11" s="606">
        <v>232</v>
      </c>
      <c r="BK11" s="607">
        <f t="shared" si="15"/>
        <v>31.199999999999989</v>
      </c>
      <c r="BL11" s="608">
        <f t="shared" si="16"/>
        <v>0.88145896656534961</v>
      </c>
      <c r="BM11" s="608">
        <f t="shared" si="17"/>
        <v>9.2799999999999994</v>
      </c>
      <c r="BN11" s="603">
        <v>25</v>
      </c>
      <c r="BO11" s="572">
        <f t="shared" si="18"/>
        <v>232</v>
      </c>
      <c r="BP11" s="77"/>
      <c r="BQ11" s="86"/>
      <c r="BR11" s="77"/>
      <c r="BS11" s="77"/>
      <c r="BT11" s="605">
        <f t="shared" si="19"/>
        <v>232</v>
      </c>
      <c r="BU11" s="609">
        <v>1127.95</v>
      </c>
      <c r="BV11" s="610">
        <f t="shared" si="20"/>
        <v>-895.95</v>
      </c>
      <c r="BW11" s="64">
        <f t="shared" si="21"/>
        <v>1127.95</v>
      </c>
      <c r="BX11" s="64">
        <v>741</v>
      </c>
      <c r="BY11" s="611">
        <f t="shared" si="22"/>
        <v>1868.95</v>
      </c>
      <c r="BZ11" s="553">
        <v>1780</v>
      </c>
      <c r="CA11" s="612">
        <f t="shared" si="23"/>
        <v>88.950000000000045</v>
      </c>
      <c r="CB11" s="600">
        <v>0</v>
      </c>
      <c r="CC11" s="86">
        <v>0</v>
      </c>
      <c r="CD11" s="613" t="str">
        <f t="shared" si="24"/>
        <v>-</v>
      </c>
      <c r="CE11" s="614">
        <f t="shared" si="25"/>
        <v>1780</v>
      </c>
      <c r="CF11" s="615">
        <f t="shared" si="26"/>
        <v>71.2</v>
      </c>
      <c r="CG11" s="616">
        <f t="shared" si="27"/>
        <v>7.6724137931034484</v>
      </c>
      <c r="CH11" s="617">
        <f t="shared" si="28"/>
        <v>495.2</v>
      </c>
      <c r="CI11" s="618">
        <f t="shared" si="29"/>
        <v>2012</v>
      </c>
      <c r="CJ11" s="619">
        <f t="shared" si="30"/>
        <v>-1516.8</v>
      </c>
      <c r="CK11" s="615">
        <f t="shared" si="31"/>
        <v>40.24</v>
      </c>
      <c r="CL11" s="603">
        <v>25</v>
      </c>
      <c r="CM11" s="620">
        <v>0</v>
      </c>
      <c r="CN11" s="604">
        <v>0</v>
      </c>
      <c r="CO11" s="86">
        <v>291.5</v>
      </c>
      <c r="CP11" s="604">
        <v>0</v>
      </c>
      <c r="CQ11" s="621"/>
      <c r="CR11" s="622">
        <f t="shared" si="32"/>
        <v>291.5</v>
      </c>
      <c r="CS11" s="623">
        <v>3382</v>
      </c>
      <c r="CT11" s="622">
        <f t="shared" si="33"/>
        <v>-3090.5</v>
      </c>
      <c r="CU11" s="624">
        <f t="shared" si="34"/>
        <v>11.60205831903945</v>
      </c>
      <c r="CV11" s="625">
        <f t="shared" si="35"/>
        <v>135.28</v>
      </c>
      <c r="CW11" s="626">
        <v>218</v>
      </c>
      <c r="CX11" s="592">
        <f t="shared" si="36"/>
        <v>76.466115388271078</v>
      </c>
      <c r="CY11" s="593">
        <f t="shared" si="37"/>
        <v>90.059676044330772</v>
      </c>
    </row>
    <row r="12" spans="1:103" ht="15.6">
      <c r="A12" s="539" t="s">
        <v>239</v>
      </c>
      <c r="B12" s="594" t="s">
        <v>382</v>
      </c>
      <c r="C12" s="541">
        <v>2794</v>
      </c>
      <c r="D12" s="61">
        <v>0</v>
      </c>
      <c r="E12" s="61">
        <v>0</v>
      </c>
      <c r="F12" s="542">
        <v>0</v>
      </c>
      <c r="G12" s="543">
        <f t="shared" si="1"/>
        <v>2794</v>
      </c>
      <c r="H12" s="596"/>
      <c r="I12" s="86"/>
      <c r="J12" s="86"/>
      <c r="K12" s="86"/>
      <c r="L12" s="77"/>
      <c r="M12" s="77"/>
      <c r="N12" s="86"/>
      <c r="O12" s="86"/>
      <c r="P12" s="86"/>
      <c r="Q12" s="553">
        <v>582</v>
      </c>
      <c r="R12" s="553">
        <v>291</v>
      </c>
      <c r="S12" s="553">
        <v>291</v>
      </c>
      <c r="T12" s="86"/>
      <c r="U12" s="86"/>
      <c r="V12" s="86"/>
      <c r="W12" s="553">
        <v>2037</v>
      </c>
      <c r="X12" s="61">
        <f t="shared" si="2"/>
        <v>2695</v>
      </c>
      <c r="Y12" s="61"/>
      <c r="Z12" s="545">
        <f t="shared" si="3"/>
        <v>2619</v>
      </c>
      <c r="AA12" s="546">
        <f t="shared" ref="AA12:AB12" si="43">IF(SUM(I12,L12,O12,U12,X12)=0,"-",SUM(I12,L12,O12,U12,X12))</f>
        <v>2695</v>
      </c>
      <c r="AB12" s="547" t="str">
        <f t="shared" si="43"/>
        <v>-</v>
      </c>
      <c r="AC12" s="548">
        <f t="shared" si="5"/>
        <v>5314</v>
      </c>
      <c r="AD12" s="549">
        <f t="shared" ref="AD12:AF12" si="44">IFERROR(SUM(Z12/$AC12),"-")</f>
        <v>0.49284907790741439</v>
      </c>
      <c r="AE12" s="550">
        <f t="shared" si="44"/>
        <v>0.50715092209258561</v>
      </c>
      <c r="AF12" s="551" t="str">
        <f t="shared" si="44"/>
        <v>-</v>
      </c>
      <c r="AG12" s="552">
        <v>0</v>
      </c>
      <c r="AH12" s="553">
        <v>445</v>
      </c>
      <c r="AI12" s="63">
        <f t="shared" si="7"/>
        <v>65</v>
      </c>
      <c r="AJ12" s="597">
        <v>175</v>
      </c>
      <c r="AK12" s="553">
        <v>568</v>
      </c>
      <c r="AL12" s="598">
        <v>0</v>
      </c>
      <c r="AM12" s="76">
        <v>0</v>
      </c>
      <c r="AN12" s="553">
        <v>238</v>
      </c>
      <c r="AO12" s="599">
        <v>0</v>
      </c>
      <c r="AP12" s="600">
        <v>0</v>
      </c>
      <c r="AQ12" s="553">
        <v>173</v>
      </c>
      <c r="AR12" s="601">
        <v>0</v>
      </c>
      <c r="AS12" s="562">
        <f t="shared" ref="AS12:AU12" si="45">IF(SUM(AG12,AJ12,AM12,AP12)=0,"-",SUM(AG12,AJ12,AM12,AP12))</f>
        <v>175</v>
      </c>
      <c r="AT12" s="563">
        <f t="shared" si="45"/>
        <v>1424</v>
      </c>
      <c r="AU12" s="547">
        <f t="shared" si="45"/>
        <v>65</v>
      </c>
      <c r="AV12" s="602">
        <f t="shared" si="9"/>
        <v>1664</v>
      </c>
      <c r="AW12" s="561">
        <f t="shared" ref="AW12:AY12" si="46">IFERROR(SUM(AS12/$AV12),"-")</f>
        <v>0.10516826923076923</v>
      </c>
      <c r="AX12" s="561">
        <f t="shared" si="46"/>
        <v>0.85576923076923073</v>
      </c>
      <c r="AY12" s="561">
        <f t="shared" si="46"/>
        <v>3.90625E-2</v>
      </c>
      <c r="AZ12" s="562">
        <f t="shared" si="11"/>
        <v>2794</v>
      </c>
      <c r="BA12" s="563">
        <f t="shared" ref="BA12:BB12" si="47">IF(SUM(AA12,AT12)=0,"-",SUM(AA12,AT12))</f>
        <v>4119</v>
      </c>
      <c r="BB12" s="564">
        <f t="shared" si="47"/>
        <v>65</v>
      </c>
      <c r="BC12" s="565">
        <f t="shared" si="13"/>
        <v>6913</v>
      </c>
      <c r="BD12" s="603">
        <v>26</v>
      </c>
      <c r="BE12" s="604">
        <v>270</v>
      </c>
      <c r="BF12" s="77" t="s">
        <v>215</v>
      </c>
      <c r="BG12" s="86">
        <v>0.2</v>
      </c>
      <c r="BH12" s="77"/>
      <c r="BI12" s="605">
        <f t="shared" si="14"/>
        <v>270.2</v>
      </c>
      <c r="BJ12" s="606">
        <v>238</v>
      </c>
      <c r="BK12" s="607">
        <f t="shared" si="15"/>
        <v>32.199999999999989</v>
      </c>
      <c r="BL12" s="608">
        <f t="shared" si="16"/>
        <v>0.88082901554404147</v>
      </c>
      <c r="BM12" s="608">
        <f t="shared" si="17"/>
        <v>9.1538461538461533</v>
      </c>
      <c r="BN12" s="603">
        <v>26</v>
      </c>
      <c r="BO12" s="572">
        <f t="shared" si="18"/>
        <v>238</v>
      </c>
      <c r="BP12" s="77"/>
      <c r="BQ12" s="86"/>
      <c r="BR12" s="77"/>
      <c r="BS12" s="77"/>
      <c r="BT12" s="605">
        <f t="shared" si="19"/>
        <v>238</v>
      </c>
      <c r="BU12" s="609">
        <v>992.44</v>
      </c>
      <c r="BV12" s="610">
        <f t="shared" si="20"/>
        <v>-754.44</v>
      </c>
      <c r="BW12" s="64">
        <f t="shared" si="21"/>
        <v>992.44</v>
      </c>
      <c r="BX12" s="64">
        <v>753</v>
      </c>
      <c r="BY12" s="611">
        <f t="shared" si="22"/>
        <v>1745.44</v>
      </c>
      <c r="BZ12" s="553">
        <v>1663</v>
      </c>
      <c r="CA12" s="612">
        <f t="shared" si="23"/>
        <v>82.440000000000055</v>
      </c>
      <c r="CB12" s="600">
        <v>0</v>
      </c>
      <c r="CC12" s="86">
        <v>0</v>
      </c>
      <c r="CD12" s="613" t="str">
        <f t="shared" si="24"/>
        <v>-</v>
      </c>
      <c r="CE12" s="614">
        <f t="shared" si="25"/>
        <v>1663</v>
      </c>
      <c r="CF12" s="615">
        <f t="shared" si="26"/>
        <v>63.96153846153846</v>
      </c>
      <c r="CG12" s="616">
        <f t="shared" si="27"/>
        <v>6.9873949579831933</v>
      </c>
      <c r="CH12" s="617">
        <f t="shared" si="28"/>
        <v>508.2</v>
      </c>
      <c r="CI12" s="618">
        <f t="shared" si="29"/>
        <v>1901</v>
      </c>
      <c r="CJ12" s="619">
        <f t="shared" si="30"/>
        <v>-1392.8</v>
      </c>
      <c r="CK12" s="615">
        <f t="shared" si="31"/>
        <v>36.557692307692307</v>
      </c>
      <c r="CL12" s="603">
        <v>26</v>
      </c>
      <c r="CM12" s="620">
        <v>0</v>
      </c>
      <c r="CN12" s="604">
        <v>0</v>
      </c>
      <c r="CO12" s="86">
        <v>291</v>
      </c>
      <c r="CP12" s="604">
        <v>0</v>
      </c>
      <c r="CQ12" s="621"/>
      <c r="CR12" s="622">
        <f t="shared" si="32"/>
        <v>291</v>
      </c>
      <c r="CS12" s="623">
        <v>3448</v>
      </c>
      <c r="CT12" s="622">
        <f t="shared" si="33"/>
        <v>-3157</v>
      </c>
      <c r="CU12" s="624">
        <f t="shared" si="34"/>
        <v>11.848797250859107</v>
      </c>
      <c r="CV12" s="625">
        <f t="shared" si="35"/>
        <v>132.61538461538461</v>
      </c>
      <c r="CW12" s="626">
        <v>65</v>
      </c>
      <c r="CX12" s="592">
        <f t="shared" si="36"/>
        <v>73.69837490942966</v>
      </c>
      <c r="CY12" s="593">
        <f t="shared" si="37"/>
        <v>90.254521098459477</v>
      </c>
    </row>
    <row r="13" spans="1:103" ht="15.6">
      <c r="A13" s="539" t="s">
        <v>240</v>
      </c>
      <c r="B13" s="594" t="s">
        <v>382</v>
      </c>
      <c r="C13" s="595">
        <v>2534</v>
      </c>
      <c r="D13" s="61">
        <v>0</v>
      </c>
      <c r="E13" s="61">
        <v>0</v>
      </c>
      <c r="F13" s="542">
        <v>0</v>
      </c>
      <c r="G13" s="543">
        <f t="shared" si="1"/>
        <v>2534</v>
      </c>
      <c r="H13" s="596"/>
      <c r="I13" s="86"/>
      <c r="J13" s="86"/>
      <c r="K13" s="86"/>
      <c r="L13" s="77"/>
      <c r="M13" s="77"/>
      <c r="N13" s="86"/>
      <c r="O13" s="86"/>
      <c r="P13" s="86"/>
      <c r="Q13" s="553">
        <v>634</v>
      </c>
      <c r="R13" s="553">
        <v>317</v>
      </c>
      <c r="S13" s="553">
        <v>317</v>
      </c>
      <c r="T13" s="86"/>
      <c r="U13" s="86"/>
      <c r="V13" s="86"/>
      <c r="W13" s="553">
        <v>1756</v>
      </c>
      <c r="X13" s="61">
        <f t="shared" si="2"/>
        <v>2342</v>
      </c>
      <c r="Y13" s="61"/>
      <c r="Z13" s="545">
        <f t="shared" si="3"/>
        <v>2390</v>
      </c>
      <c r="AA13" s="546">
        <f t="shared" ref="AA13:AB13" si="48">IF(SUM(I13,L13,O13,U13,X13)=0,"-",SUM(I13,L13,O13,U13,X13))</f>
        <v>2342</v>
      </c>
      <c r="AB13" s="547" t="str">
        <f t="shared" si="48"/>
        <v>-</v>
      </c>
      <c r="AC13" s="548">
        <f t="shared" si="5"/>
        <v>4732</v>
      </c>
      <c r="AD13" s="549">
        <f t="shared" ref="AD13:AF13" si="49">IFERROR(SUM(Z13/$AC13),"-")</f>
        <v>0.50507185122569742</v>
      </c>
      <c r="AE13" s="550">
        <f t="shared" si="49"/>
        <v>0.49492814877430263</v>
      </c>
      <c r="AF13" s="551" t="str">
        <f t="shared" si="49"/>
        <v>-</v>
      </c>
      <c r="AG13" s="552">
        <v>0</v>
      </c>
      <c r="AH13" s="553">
        <v>422</v>
      </c>
      <c r="AI13" s="63">
        <f t="shared" si="7"/>
        <v>64</v>
      </c>
      <c r="AJ13" s="597">
        <v>144</v>
      </c>
      <c r="AK13" s="553">
        <v>693</v>
      </c>
      <c r="AL13" s="598">
        <v>0</v>
      </c>
      <c r="AM13" s="76">
        <v>0</v>
      </c>
      <c r="AN13" s="553">
        <v>212</v>
      </c>
      <c r="AO13" s="599">
        <v>0</v>
      </c>
      <c r="AP13" s="600">
        <v>0</v>
      </c>
      <c r="AQ13" s="553">
        <v>169</v>
      </c>
      <c r="AR13" s="601">
        <v>0</v>
      </c>
      <c r="AS13" s="562">
        <f t="shared" ref="AS13:AU13" si="50">IF(SUM(AG13,AJ13,AM13,AP13)=0,"-",SUM(AG13,AJ13,AM13,AP13))</f>
        <v>144</v>
      </c>
      <c r="AT13" s="563">
        <f t="shared" si="50"/>
        <v>1496</v>
      </c>
      <c r="AU13" s="547">
        <f t="shared" si="50"/>
        <v>64</v>
      </c>
      <c r="AV13" s="602">
        <f t="shared" si="9"/>
        <v>1704</v>
      </c>
      <c r="AW13" s="561">
        <f t="shared" ref="AW13:AY13" si="51">IFERROR(SUM(AS13/$AV13),"-")</f>
        <v>8.4507042253521125E-2</v>
      </c>
      <c r="AX13" s="561">
        <f t="shared" si="51"/>
        <v>0.8779342723004695</v>
      </c>
      <c r="AY13" s="561">
        <f t="shared" si="51"/>
        <v>3.7558685446009391E-2</v>
      </c>
      <c r="AZ13" s="562">
        <f t="shared" si="11"/>
        <v>2534</v>
      </c>
      <c r="BA13" s="563">
        <f t="shared" ref="BA13:BB13" si="52">IF(SUM(AA13,AT13)=0,"-",SUM(AA13,AT13))</f>
        <v>3838</v>
      </c>
      <c r="BB13" s="564">
        <f t="shared" si="52"/>
        <v>64</v>
      </c>
      <c r="BC13" s="565">
        <f t="shared" si="13"/>
        <v>6372</v>
      </c>
      <c r="BD13" s="603">
        <v>24</v>
      </c>
      <c r="BE13" s="604">
        <v>254</v>
      </c>
      <c r="BF13" s="77" t="s">
        <v>215</v>
      </c>
      <c r="BG13" s="86">
        <v>0.2</v>
      </c>
      <c r="BH13" s="77"/>
      <c r="BI13" s="605">
        <f t="shared" si="14"/>
        <v>254.2</v>
      </c>
      <c r="BJ13" s="606">
        <v>212</v>
      </c>
      <c r="BK13" s="607">
        <f t="shared" si="15"/>
        <v>42.199999999999989</v>
      </c>
      <c r="BL13" s="608">
        <f t="shared" si="16"/>
        <v>0.83398898505114083</v>
      </c>
      <c r="BM13" s="608">
        <f t="shared" si="17"/>
        <v>8.8333333333333339</v>
      </c>
      <c r="BN13" s="603">
        <v>24</v>
      </c>
      <c r="BO13" s="572">
        <f t="shared" si="18"/>
        <v>212</v>
      </c>
      <c r="BP13" s="77"/>
      <c r="BQ13" s="86"/>
      <c r="BR13" s="77"/>
      <c r="BS13" s="77"/>
      <c r="BT13" s="605">
        <f t="shared" si="19"/>
        <v>212</v>
      </c>
      <c r="BU13" s="609">
        <v>1021.68</v>
      </c>
      <c r="BV13" s="610">
        <f t="shared" si="20"/>
        <v>-809.68</v>
      </c>
      <c r="BW13" s="64">
        <f t="shared" si="21"/>
        <v>1021.68</v>
      </c>
      <c r="BX13" s="64">
        <v>569</v>
      </c>
      <c r="BY13" s="611">
        <f t="shared" si="22"/>
        <v>1590.6799999999998</v>
      </c>
      <c r="BZ13" s="553">
        <v>1515</v>
      </c>
      <c r="CA13" s="612">
        <f t="shared" si="23"/>
        <v>75.679999999999836</v>
      </c>
      <c r="CB13" s="600">
        <v>0</v>
      </c>
      <c r="CC13" s="86">
        <v>0</v>
      </c>
      <c r="CD13" s="613" t="str">
        <f t="shared" si="24"/>
        <v>-</v>
      </c>
      <c r="CE13" s="614">
        <f t="shared" si="25"/>
        <v>1515</v>
      </c>
      <c r="CF13" s="615">
        <f t="shared" si="26"/>
        <v>63.125</v>
      </c>
      <c r="CG13" s="616">
        <f t="shared" si="27"/>
        <v>7.1462264150943398</v>
      </c>
      <c r="CH13" s="617">
        <f t="shared" si="28"/>
        <v>466.2</v>
      </c>
      <c r="CI13" s="618">
        <f t="shared" si="29"/>
        <v>1727</v>
      </c>
      <c r="CJ13" s="619">
        <f t="shared" si="30"/>
        <v>-1260.8</v>
      </c>
      <c r="CK13" s="615">
        <f t="shared" si="31"/>
        <v>35.979166666666664</v>
      </c>
      <c r="CL13" s="603">
        <v>24</v>
      </c>
      <c r="CM13" s="620">
        <v>0</v>
      </c>
      <c r="CN13" s="604">
        <v>0</v>
      </c>
      <c r="CO13" s="86">
        <v>317</v>
      </c>
      <c r="CP13" s="604">
        <v>0</v>
      </c>
      <c r="CQ13" s="621"/>
      <c r="CR13" s="622">
        <f t="shared" si="32"/>
        <v>317</v>
      </c>
      <c r="CS13" s="623">
        <v>2911</v>
      </c>
      <c r="CT13" s="622">
        <f t="shared" si="33"/>
        <v>-2594</v>
      </c>
      <c r="CU13" s="624">
        <f t="shared" si="34"/>
        <v>9.1829652996845432</v>
      </c>
      <c r="CV13" s="625">
        <f t="shared" si="35"/>
        <v>121.29166666666667</v>
      </c>
      <c r="CW13" s="626">
        <v>64</v>
      </c>
      <c r="CX13" s="592">
        <f t="shared" si="36"/>
        <v>76.240954031189474</v>
      </c>
      <c r="CY13" s="593">
        <f t="shared" si="37"/>
        <v>88.078224896577666</v>
      </c>
    </row>
    <row r="14" spans="1:103" ht="15.6">
      <c r="A14" s="539" t="s">
        <v>241</v>
      </c>
      <c r="B14" s="594" t="s">
        <v>382</v>
      </c>
      <c r="C14" s="595">
        <v>2524</v>
      </c>
      <c r="D14" s="61">
        <v>0</v>
      </c>
      <c r="E14" s="61">
        <v>0</v>
      </c>
      <c r="F14" s="542">
        <v>0</v>
      </c>
      <c r="G14" s="543">
        <f t="shared" si="1"/>
        <v>2524</v>
      </c>
      <c r="H14" s="596"/>
      <c r="I14" s="86"/>
      <c r="J14" s="86"/>
      <c r="K14" s="86"/>
      <c r="L14" s="77"/>
      <c r="M14" s="77"/>
      <c r="N14" s="86"/>
      <c r="O14" s="86"/>
      <c r="P14" s="86"/>
      <c r="Q14" s="553">
        <v>656</v>
      </c>
      <c r="R14" s="553">
        <v>328</v>
      </c>
      <c r="S14" s="553">
        <v>328</v>
      </c>
      <c r="T14" s="86"/>
      <c r="U14" s="86"/>
      <c r="V14" s="86"/>
      <c r="W14" s="553">
        <v>1692</v>
      </c>
      <c r="X14" s="61">
        <f t="shared" si="2"/>
        <v>2179</v>
      </c>
      <c r="Y14" s="61"/>
      <c r="Z14" s="545">
        <f t="shared" si="3"/>
        <v>2348</v>
      </c>
      <c r="AA14" s="546">
        <f t="shared" ref="AA14:AB14" si="53">IF(SUM(I14,L14,O14,U14,X14)=0,"-",SUM(I14,L14,O14,U14,X14))</f>
        <v>2179</v>
      </c>
      <c r="AB14" s="547" t="str">
        <f t="shared" si="53"/>
        <v>-</v>
      </c>
      <c r="AC14" s="548">
        <f t="shared" si="5"/>
        <v>4527</v>
      </c>
      <c r="AD14" s="549">
        <f t="shared" ref="AD14:AF14" si="54">IFERROR(SUM(Z14/$AC14),"-")</f>
        <v>0.518665783079302</v>
      </c>
      <c r="AE14" s="550">
        <f t="shared" si="54"/>
        <v>0.48133421692069805</v>
      </c>
      <c r="AF14" s="551" t="str">
        <f t="shared" si="54"/>
        <v>-</v>
      </c>
      <c r="AG14" s="552">
        <v>0</v>
      </c>
      <c r="AH14" s="553">
        <v>450</v>
      </c>
      <c r="AI14" s="63">
        <f t="shared" si="7"/>
        <v>134</v>
      </c>
      <c r="AJ14" s="597">
        <v>176</v>
      </c>
      <c r="AK14" s="553">
        <v>676</v>
      </c>
      <c r="AL14" s="598">
        <v>0</v>
      </c>
      <c r="AM14" s="76">
        <v>0</v>
      </c>
      <c r="AN14" s="553">
        <v>229</v>
      </c>
      <c r="AO14" s="599">
        <v>0</v>
      </c>
      <c r="AP14" s="600">
        <v>0</v>
      </c>
      <c r="AQ14" s="553">
        <v>184</v>
      </c>
      <c r="AR14" s="601">
        <v>0</v>
      </c>
      <c r="AS14" s="562">
        <f t="shared" ref="AS14:AU14" si="55">IF(SUM(AG14,AJ14,AM14,AP14)=0,"-",SUM(AG14,AJ14,AM14,AP14))</f>
        <v>176</v>
      </c>
      <c r="AT14" s="563">
        <f t="shared" si="55"/>
        <v>1539</v>
      </c>
      <c r="AU14" s="547">
        <f t="shared" si="55"/>
        <v>134</v>
      </c>
      <c r="AV14" s="602">
        <f t="shared" si="9"/>
        <v>1849</v>
      </c>
      <c r="AW14" s="561">
        <f t="shared" ref="AW14:AY14" si="56">IFERROR(SUM(AS14/$AV14),"-")</f>
        <v>9.5186587344510548E-2</v>
      </c>
      <c r="AX14" s="561">
        <f t="shared" si="56"/>
        <v>0.83234180638182798</v>
      </c>
      <c r="AY14" s="561">
        <f t="shared" si="56"/>
        <v>7.2471606273661435E-2</v>
      </c>
      <c r="AZ14" s="562">
        <f t="shared" si="11"/>
        <v>2524</v>
      </c>
      <c r="BA14" s="563">
        <f t="shared" ref="BA14:BB14" si="57">IF(SUM(AA14,AT14)=0,"-",SUM(AA14,AT14))</f>
        <v>3718</v>
      </c>
      <c r="BB14" s="564">
        <f t="shared" si="57"/>
        <v>134</v>
      </c>
      <c r="BC14" s="565">
        <f t="shared" si="13"/>
        <v>6242</v>
      </c>
      <c r="BD14" s="627">
        <v>26</v>
      </c>
      <c r="BE14" s="604">
        <v>267</v>
      </c>
      <c r="BF14" s="77" t="s">
        <v>215</v>
      </c>
      <c r="BG14" s="86">
        <v>0.2</v>
      </c>
      <c r="BH14" s="77"/>
      <c r="BI14" s="605">
        <f t="shared" si="14"/>
        <v>267.2</v>
      </c>
      <c r="BJ14" s="606">
        <v>229</v>
      </c>
      <c r="BK14" s="607">
        <f t="shared" si="15"/>
        <v>38.199999999999989</v>
      </c>
      <c r="BL14" s="608">
        <f t="shared" si="16"/>
        <v>0.85703592814371266</v>
      </c>
      <c r="BM14" s="608">
        <f t="shared" si="17"/>
        <v>8.8076923076923084</v>
      </c>
      <c r="BN14" s="603">
        <v>26</v>
      </c>
      <c r="BO14" s="572">
        <f t="shared" si="18"/>
        <v>229</v>
      </c>
      <c r="BP14" s="77"/>
      <c r="BQ14" s="86"/>
      <c r="BR14" s="77"/>
      <c r="BS14" s="77"/>
      <c r="BT14" s="605">
        <f t="shared" si="19"/>
        <v>229</v>
      </c>
      <c r="BU14" s="609">
        <v>1087.9000000000001</v>
      </c>
      <c r="BV14" s="610">
        <f t="shared" si="20"/>
        <v>-858.90000000000009</v>
      </c>
      <c r="BW14" s="64">
        <f t="shared" si="21"/>
        <v>1087.9000000000001</v>
      </c>
      <c r="BX14" s="64">
        <v>574</v>
      </c>
      <c r="BY14" s="611">
        <f t="shared" si="22"/>
        <v>1661.9</v>
      </c>
      <c r="BZ14" s="553">
        <v>1583</v>
      </c>
      <c r="CA14" s="612">
        <f t="shared" si="23"/>
        <v>78.900000000000091</v>
      </c>
      <c r="CB14" s="600">
        <v>0</v>
      </c>
      <c r="CC14" s="86">
        <v>0</v>
      </c>
      <c r="CD14" s="613" t="str">
        <f t="shared" si="24"/>
        <v>-</v>
      </c>
      <c r="CE14" s="614">
        <f t="shared" si="25"/>
        <v>1583</v>
      </c>
      <c r="CF14" s="615">
        <f t="shared" si="26"/>
        <v>60.884615384615387</v>
      </c>
      <c r="CG14" s="616">
        <f t="shared" si="27"/>
        <v>6.9126637554585155</v>
      </c>
      <c r="CH14" s="617">
        <f t="shared" si="28"/>
        <v>496.2</v>
      </c>
      <c r="CI14" s="618">
        <f t="shared" si="29"/>
        <v>1812</v>
      </c>
      <c r="CJ14" s="619">
        <f t="shared" si="30"/>
        <v>-1315.8</v>
      </c>
      <c r="CK14" s="615">
        <f t="shared" si="31"/>
        <v>34.846153846153847</v>
      </c>
      <c r="CL14" s="603">
        <v>26</v>
      </c>
      <c r="CM14" s="620">
        <v>0</v>
      </c>
      <c r="CN14" s="604">
        <v>0</v>
      </c>
      <c r="CO14" s="86">
        <v>328</v>
      </c>
      <c r="CP14" s="604">
        <v>0</v>
      </c>
      <c r="CQ14" s="621"/>
      <c r="CR14" s="622">
        <f t="shared" si="32"/>
        <v>328</v>
      </c>
      <c r="CS14" s="623">
        <v>2753</v>
      </c>
      <c r="CT14" s="622">
        <f t="shared" si="33"/>
        <v>-2425</v>
      </c>
      <c r="CU14" s="624">
        <f t="shared" si="34"/>
        <v>8.3932926829268286</v>
      </c>
      <c r="CV14" s="625">
        <f t="shared" si="35"/>
        <v>105.88461538461539</v>
      </c>
      <c r="CW14" s="626">
        <v>134</v>
      </c>
      <c r="CX14" s="592">
        <f t="shared" si="36"/>
        <v>75.619103773584911</v>
      </c>
      <c r="CY14" s="593">
        <f t="shared" si="37"/>
        <v>86.916633426406065</v>
      </c>
    </row>
    <row r="15" spans="1:103" ht="15.6">
      <c r="A15" s="539" t="s">
        <v>242</v>
      </c>
      <c r="B15" s="594" t="s">
        <v>382</v>
      </c>
      <c r="C15" s="595">
        <v>2586</v>
      </c>
      <c r="D15" s="61">
        <v>0</v>
      </c>
      <c r="E15" s="61">
        <v>0</v>
      </c>
      <c r="F15" s="64">
        <v>0</v>
      </c>
      <c r="G15" s="543">
        <f t="shared" si="1"/>
        <v>2586</v>
      </c>
      <c r="H15" s="596"/>
      <c r="I15" s="86"/>
      <c r="J15" s="86"/>
      <c r="K15" s="86"/>
      <c r="L15" s="77"/>
      <c r="M15" s="77"/>
      <c r="N15" s="86"/>
      <c r="O15" s="86"/>
      <c r="P15" s="86"/>
      <c r="Q15" s="553">
        <v>687</v>
      </c>
      <c r="R15" s="553">
        <v>343.5</v>
      </c>
      <c r="S15" s="553">
        <v>343.5</v>
      </c>
      <c r="T15" s="86"/>
      <c r="U15" s="86"/>
      <c r="V15" s="86"/>
      <c r="W15" s="553">
        <v>1747</v>
      </c>
      <c r="X15" s="61">
        <f t="shared" si="2"/>
        <v>1865</v>
      </c>
      <c r="Y15" s="61"/>
      <c r="Z15" s="545">
        <f t="shared" si="3"/>
        <v>2434</v>
      </c>
      <c r="AA15" s="546">
        <f t="shared" ref="AA15:AB15" si="58">IF(SUM(I15,L15,O15,U15,X15)=0,"-",SUM(I15,L15,O15,U15,X15))</f>
        <v>1865</v>
      </c>
      <c r="AB15" s="547" t="str">
        <f t="shared" si="58"/>
        <v>-</v>
      </c>
      <c r="AC15" s="548">
        <f t="shared" si="5"/>
        <v>4299</v>
      </c>
      <c r="AD15" s="549">
        <f t="shared" ref="AD15:AF15" si="59">IFERROR(SUM(Z15/$AC15),"-")</f>
        <v>0.56617818097231909</v>
      </c>
      <c r="AE15" s="550">
        <f t="shared" si="59"/>
        <v>0.43382181902768086</v>
      </c>
      <c r="AF15" s="551" t="str">
        <f t="shared" si="59"/>
        <v>-</v>
      </c>
      <c r="AG15" s="552">
        <v>0</v>
      </c>
      <c r="AH15" s="553">
        <v>477</v>
      </c>
      <c r="AI15" s="63">
        <f t="shared" si="7"/>
        <v>69</v>
      </c>
      <c r="AJ15" s="597">
        <v>152</v>
      </c>
      <c r="AK15" s="553">
        <v>553</v>
      </c>
      <c r="AL15" s="598">
        <v>0</v>
      </c>
      <c r="AM15" s="76">
        <v>0</v>
      </c>
      <c r="AN15" s="553">
        <v>222</v>
      </c>
      <c r="AO15" s="599">
        <v>0</v>
      </c>
      <c r="AP15" s="600">
        <v>0</v>
      </c>
      <c r="AQ15" s="553">
        <v>186</v>
      </c>
      <c r="AR15" s="601">
        <v>0</v>
      </c>
      <c r="AS15" s="562">
        <f t="shared" ref="AS15:AU15" si="60">IF(SUM(AG15,AJ15,AM15,AP15)=0,"-",SUM(AG15,AJ15,AM15,AP15))</f>
        <v>152</v>
      </c>
      <c r="AT15" s="563">
        <f t="shared" si="60"/>
        <v>1438</v>
      </c>
      <c r="AU15" s="547">
        <f t="shared" si="60"/>
        <v>69</v>
      </c>
      <c r="AV15" s="602">
        <f t="shared" si="9"/>
        <v>1659</v>
      </c>
      <c r="AW15" s="561">
        <f t="shared" ref="AW15:AY15" si="61">IFERROR(SUM(AS15/$AV15),"-")</f>
        <v>9.16214587100663E-2</v>
      </c>
      <c r="AX15" s="561">
        <f t="shared" si="61"/>
        <v>0.86678722121760099</v>
      </c>
      <c r="AY15" s="561">
        <f t="shared" si="61"/>
        <v>4.1591320072332731E-2</v>
      </c>
      <c r="AZ15" s="562">
        <f t="shared" si="11"/>
        <v>2586</v>
      </c>
      <c r="BA15" s="563">
        <f t="shared" ref="BA15:BB15" si="62">IF(SUM(AA15,AT15)=0,"-",SUM(AA15,AT15))</f>
        <v>3303</v>
      </c>
      <c r="BB15" s="564">
        <f t="shared" si="62"/>
        <v>69</v>
      </c>
      <c r="BC15" s="565">
        <f t="shared" si="13"/>
        <v>5889</v>
      </c>
      <c r="BD15" s="627">
        <v>25</v>
      </c>
      <c r="BE15" s="604">
        <v>260</v>
      </c>
      <c r="BF15" s="77" t="s">
        <v>215</v>
      </c>
      <c r="BG15" s="86">
        <v>0.2</v>
      </c>
      <c r="BH15" s="77"/>
      <c r="BI15" s="605">
        <f t="shared" si="14"/>
        <v>260.2</v>
      </c>
      <c r="BJ15" s="606">
        <v>222</v>
      </c>
      <c r="BK15" s="607">
        <f t="shared" si="15"/>
        <v>38.199999999999989</v>
      </c>
      <c r="BL15" s="608">
        <f t="shared" si="16"/>
        <v>0.85318985395849345</v>
      </c>
      <c r="BM15" s="608">
        <f t="shared" si="17"/>
        <v>8.8800000000000008</v>
      </c>
      <c r="BN15" s="603">
        <v>25</v>
      </c>
      <c r="BO15" s="572">
        <f t="shared" si="18"/>
        <v>222</v>
      </c>
      <c r="BP15" s="77"/>
      <c r="BQ15" s="86"/>
      <c r="BR15" s="77"/>
      <c r="BS15" s="77"/>
      <c r="BT15" s="605">
        <f t="shared" si="19"/>
        <v>222</v>
      </c>
      <c r="BU15" s="609">
        <v>957.18</v>
      </c>
      <c r="BV15" s="610">
        <f t="shared" si="20"/>
        <v>-735.18</v>
      </c>
      <c r="BW15" s="64">
        <f t="shared" si="21"/>
        <v>957.18</v>
      </c>
      <c r="BX15" s="628">
        <v>628</v>
      </c>
      <c r="BY15" s="611">
        <f t="shared" si="22"/>
        <v>1585.1799999999998</v>
      </c>
      <c r="BZ15" s="553">
        <v>1509</v>
      </c>
      <c r="CA15" s="612">
        <f t="shared" si="23"/>
        <v>76.179999999999836</v>
      </c>
      <c r="CB15" s="600">
        <v>0</v>
      </c>
      <c r="CC15" s="86">
        <v>0</v>
      </c>
      <c r="CD15" s="613" t="str">
        <f t="shared" si="24"/>
        <v>-</v>
      </c>
      <c r="CE15" s="614">
        <f t="shared" si="25"/>
        <v>1509</v>
      </c>
      <c r="CF15" s="615">
        <f t="shared" si="26"/>
        <v>60.36</v>
      </c>
      <c r="CG15" s="616">
        <f t="shared" si="27"/>
        <v>6.7972972972972974</v>
      </c>
      <c r="CH15" s="617">
        <f t="shared" si="28"/>
        <v>482.2</v>
      </c>
      <c r="CI15" s="618">
        <f t="shared" si="29"/>
        <v>1731</v>
      </c>
      <c r="CJ15" s="619">
        <f t="shared" si="30"/>
        <v>-1248.8</v>
      </c>
      <c r="CK15" s="615">
        <f t="shared" si="31"/>
        <v>34.619999999999997</v>
      </c>
      <c r="CL15" s="603">
        <v>25</v>
      </c>
      <c r="CM15" s="620">
        <v>0</v>
      </c>
      <c r="CN15" s="604">
        <v>0</v>
      </c>
      <c r="CO15" s="86">
        <v>343.5</v>
      </c>
      <c r="CP15" s="604">
        <v>0</v>
      </c>
      <c r="CQ15" s="621"/>
      <c r="CR15" s="622">
        <f t="shared" si="32"/>
        <v>343.5</v>
      </c>
      <c r="CS15" s="623">
        <v>2493</v>
      </c>
      <c r="CT15" s="622">
        <f t="shared" si="33"/>
        <v>-2149.5</v>
      </c>
      <c r="CU15" s="624">
        <f t="shared" si="34"/>
        <v>7.2576419213973802</v>
      </c>
      <c r="CV15" s="625">
        <f t="shared" si="35"/>
        <v>99.72</v>
      </c>
      <c r="CW15" s="626">
        <v>69</v>
      </c>
      <c r="CX15" s="592">
        <f t="shared" si="36"/>
        <v>74.888032496614926</v>
      </c>
      <c r="CY15" s="593">
        <f t="shared" si="37"/>
        <v>84.446456871179535</v>
      </c>
    </row>
    <row r="16" spans="1:103" ht="15.6">
      <c r="A16" s="539" t="s">
        <v>243</v>
      </c>
      <c r="B16" s="594" t="s">
        <v>382</v>
      </c>
      <c r="C16" s="595">
        <v>2798</v>
      </c>
      <c r="D16" s="61">
        <v>0</v>
      </c>
      <c r="E16" s="61">
        <v>0</v>
      </c>
      <c r="F16" s="542">
        <v>0</v>
      </c>
      <c r="G16" s="543">
        <f t="shared" si="1"/>
        <v>2798</v>
      </c>
      <c r="H16" s="596"/>
      <c r="I16" s="86"/>
      <c r="J16" s="86"/>
      <c r="K16" s="86"/>
      <c r="L16" s="77"/>
      <c r="M16" s="77"/>
      <c r="N16" s="86"/>
      <c r="O16" s="86"/>
      <c r="P16" s="86"/>
      <c r="Q16" s="553">
        <v>775</v>
      </c>
      <c r="R16" s="553">
        <v>387.5</v>
      </c>
      <c r="S16" s="553">
        <v>387.5</v>
      </c>
      <c r="T16" s="86"/>
      <c r="U16" s="86"/>
      <c r="V16" s="86"/>
      <c r="W16" s="553">
        <v>1830</v>
      </c>
      <c r="X16" s="86">
        <v>2044</v>
      </c>
      <c r="Y16" s="61"/>
      <c r="Z16" s="545">
        <f t="shared" si="3"/>
        <v>2605</v>
      </c>
      <c r="AA16" s="546">
        <f t="shared" ref="AA16:AB16" si="63">IF(SUM(I16,L16,O16,U16,X16)=0,"-",SUM(I16,L16,O16,U16,X16))</f>
        <v>2044</v>
      </c>
      <c r="AB16" s="547" t="str">
        <f t="shared" si="63"/>
        <v>-</v>
      </c>
      <c r="AC16" s="548">
        <f t="shared" si="5"/>
        <v>4649</v>
      </c>
      <c r="AD16" s="549">
        <f t="shared" ref="AD16:AF16" si="64">IFERROR(SUM(Z16/$AC16),"-")</f>
        <v>0.56033555603355556</v>
      </c>
      <c r="AE16" s="550">
        <f t="shared" si="64"/>
        <v>0.43966444396644438</v>
      </c>
      <c r="AF16" s="551" t="str">
        <f t="shared" si="64"/>
        <v>-</v>
      </c>
      <c r="AG16" s="552">
        <v>0</v>
      </c>
      <c r="AH16" s="553">
        <v>451</v>
      </c>
      <c r="AI16" s="63">
        <v>241</v>
      </c>
      <c r="AJ16" s="597">
        <v>193</v>
      </c>
      <c r="AK16" s="553">
        <v>776</v>
      </c>
      <c r="AL16" s="598">
        <v>0</v>
      </c>
      <c r="AM16" s="76">
        <v>0</v>
      </c>
      <c r="AN16" s="553">
        <v>240</v>
      </c>
      <c r="AO16" s="599">
        <v>0</v>
      </c>
      <c r="AP16" s="600">
        <v>0</v>
      </c>
      <c r="AQ16" s="553">
        <v>220</v>
      </c>
      <c r="AR16" s="601">
        <v>0</v>
      </c>
      <c r="AS16" s="562">
        <f t="shared" ref="AS16:AU16" si="65">IF(SUM(AG16,AJ16,AM16,AP16)=0,"-",SUM(AG16,AJ16,AM16,AP16))</f>
        <v>193</v>
      </c>
      <c r="AT16" s="563">
        <f t="shared" si="65"/>
        <v>1687</v>
      </c>
      <c r="AU16" s="547">
        <f t="shared" si="65"/>
        <v>241</v>
      </c>
      <c r="AV16" s="602">
        <f t="shared" si="9"/>
        <v>2121</v>
      </c>
      <c r="AW16" s="561">
        <f t="shared" ref="AW16:AY16" si="66">IFERROR(SUM(AS16/$AV16),"-")</f>
        <v>9.0994813767090996E-2</v>
      </c>
      <c r="AX16" s="561">
        <f t="shared" si="66"/>
        <v>0.79537953795379535</v>
      </c>
      <c r="AY16" s="561">
        <f t="shared" si="66"/>
        <v>0.11362564827911363</v>
      </c>
      <c r="AZ16" s="562">
        <f t="shared" si="11"/>
        <v>2798</v>
      </c>
      <c r="BA16" s="563">
        <f t="shared" ref="BA16:BB16" si="67">IF(SUM(AA16,AT16)=0,"-",SUM(AA16,AT16))</f>
        <v>3731</v>
      </c>
      <c r="BB16" s="564">
        <f t="shared" si="67"/>
        <v>241</v>
      </c>
      <c r="BC16" s="565">
        <f t="shared" si="13"/>
        <v>6529</v>
      </c>
      <c r="BD16" s="627">
        <v>27</v>
      </c>
      <c r="BE16" s="620">
        <v>269</v>
      </c>
      <c r="BF16" s="77" t="s">
        <v>215</v>
      </c>
      <c r="BG16" s="86">
        <v>0.2</v>
      </c>
      <c r="BH16" s="77"/>
      <c r="BI16" s="605">
        <f t="shared" si="14"/>
        <v>269.2</v>
      </c>
      <c r="BJ16" s="606">
        <v>240</v>
      </c>
      <c r="BK16" s="607">
        <f t="shared" si="15"/>
        <v>29.199999999999989</v>
      </c>
      <c r="BL16" s="608">
        <f t="shared" si="16"/>
        <v>0.89153046062407137</v>
      </c>
      <c r="BM16" s="608">
        <f t="shared" si="17"/>
        <v>8.8888888888888893</v>
      </c>
      <c r="BN16" s="603">
        <v>27</v>
      </c>
      <c r="BO16" s="572">
        <f t="shared" si="18"/>
        <v>240</v>
      </c>
      <c r="BP16" s="77"/>
      <c r="BQ16" s="86"/>
      <c r="BR16" s="77"/>
      <c r="BS16" s="77"/>
      <c r="BT16" s="605">
        <f t="shared" si="19"/>
        <v>240</v>
      </c>
      <c r="BU16" s="553">
        <v>1228.94</v>
      </c>
      <c r="BV16" s="610">
        <f t="shared" si="20"/>
        <v>-988.94</v>
      </c>
      <c r="BW16" s="64">
        <f t="shared" si="21"/>
        <v>1228.94</v>
      </c>
      <c r="BX16" s="87">
        <v>638</v>
      </c>
      <c r="BY16" s="611">
        <f t="shared" si="22"/>
        <v>1866.94</v>
      </c>
      <c r="BZ16" s="553">
        <v>1785</v>
      </c>
      <c r="CA16" s="612">
        <f t="shared" si="23"/>
        <v>81.940000000000055</v>
      </c>
      <c r="CB16" s="600">
        <v>0</v>
      </c>
      <c r="CC16" s="86">
        <v>0</v>
      </c>
      <c r="CD16" s="613" t="str">
        <f t="shared" si="24"/>
        <v>-</v>
      </c>
      <c r="CE16" s="614">
        <f t="shared" si="25"/>
        <v>1785</v>
      </c>
      <c r="CF16" s="615">
        <f t="shared" si="26"/>
        <v>66.111111111111114</v>
      </c>
      <c r="CG16" s="616">
        <f t="shared" si="27"/>
        <v>7.4375</v>
      </c>
      <c r="CH16" s="617">
        <f t="shared" si="28"/>
        <v>509.2</v>
      </c>
      <c r="CI16" s="618">
        <f t="shared" si="29"/>
        <v>2025</v>
      </c>
      <c r="CJ16" s="619">
        <f t="shared" si="30"/>
        <v>-1515.8</v>
      </c>
      <c r="CK16" s="615">
        <f t="shared" si="31"/>
        <v>37.5</v>
      </c>
      <c r="CL16" s="603">
        <v>27</v>
      </c>
      <c r="CM16" s="620">
        <v>0</v>
      </c>
      <c r="CN16" s="604">
        <v>0</v>
      </c>
      <c r="CO16" s="86">
        <v>387.5</v>
      </c>
      <c r="CP16" s="604">
        <v>0</v>
      </c>
      <c r="CQ16" s="621"/>
      <c r="CR16" s="622">
        <f t="shared" si="32"/>
        <v>387.5</v>
      </c>
      <c r="CS16" s="623">
        <v>2689</v>
      </c>
      <c r="CT16" s="622">
        <f t="shared" si="33"/>
        <v>-2301.5</v>
      </c>
      <c r="CU16" s="624">
        <f t="shared" si="34"/>
        <v>6.9393548387096775</v>
      </c>
      <c r="CV16" s="625">
        <f t="shared" si="35"/>
        <v>99.592592592592595</v>
      </c>
      <c r="CW16" s="626">
        <v>241</v>
      </c>
      <c r="CX16" s="592">
        <f t="shared" si="36"/>
        <v>76.814497768873508</v>
      </c>
      <c r="CY16" s="593">
        <f t="shared" si="37"/>
        <v>84.06333538967715</v>
      </c>
    </row>
    <row r="17" spans="1:103" ht="15.6">
      <c r="A17" s="629">
        <v>45528</v>
      </c>
      <c r="B17" s="594" t="s">
        <v>382</v>
      </c>
      <c r="C17" s="630">
        <v>2585</v>
      </c>
      <c r="D17" s="61"/>
      <c r="E17" s="61"/>
      <c r="F17" s="95">
        <v>0</v>
      </c>
      <c r="G17" s="543">
        <f t="shared" si="1"/>
        <v>2585</v>
      </c>
      <c r="H17" s="596"/>
      <c r="I17" s="86"/>
      <c r="J17" s="86"/>
      <c r="K17" s="86"/>
      <c r="L17" s="77"/>
      <c r="M17" s="77"/>
      <c r="N17" s="86"/>
      <c r="O17" s="86"/>
      <c r="P17" s="86"/>
      <c r="Q17" s="631">
        <v>746</v>
      </c>
      <c r="R17" s="77">
        <v>373</v>
      </c>
      <c r="S17" s="77">
        <v>373</v>
      </c>
      <c r="T17" s="86"/>
      <c r="U17" s="86"/>
      <c r="V17" s="86"/>
      <c r="W17" s="631">
        <v>1662</v>
      </c>
      <c r="X17" s="86">
        <v>2017</v>
      </c>
      <c r="Y17" s="61"/>
      <c r="Z17" s="545">
        <f t="shared" si="3"/>
        <v>2408</v>
      </c>
      <c r="AA17" s="546">
        <f t="shared" ref="AA17:AB17" si="68">IF(SUM(I17,L17,O17,U17,X17)=0,"-",SUM(I17,L17,O17,U17,X17))</f>
        <v>2017</v>
      </c>
      <c r="AB17" s="547" t="str">
        <f t="shared" si="68"/>
        <v>-</v>
      </c>
      <c r="AC17" s="548">
        <f t="shared" si="5"/>
        <v>4425</v>
      </c>
      <c r="AD17" s="549">
        <f t="shared" ref="AD17:AF17" si="69">IFERROR(SUM(Z17/$AC17),"-")</f>
        <v>0.54418079096045202</v>
      </c>
      <c r="AE17" s="550">
        <f t="shared" si="69"/>
        <v>0.45581920903954803</v>
      </c>
      <c r="AF17" s="551" t="str">
        <f t="shared" si="69"/>
        <v>-</v>
      </c>
      <c r="AG17" s="552">
        <v>0</v>
      </c>
      <c r="AH17" s="77">
        <v>431</v>
      </c>
      <c r="AI17" s="63">
        <v>263</v>
      </c>
      <c r="AJ17" s="89">
        <v>177</v>
      </c>
      <c r="AK17" s="77">
        <v>977</v>
      </c>
      <c r="AL17" s="598"/>
      <c r="AM17" s="76">
        <v>0</v>
      </c>
      <c r="AN17" s="77">
        <v>226</v>
      </c>
      <c r="AO17" s="599"/>
      <c r="AP17" s="600">
        <v>0</v>
      </c>
      <c r="AQ17" s="77">
        <v>214</v>
      </c>
      <c r="AR17" s="601"/>
      <c r="AS17" s="562">
        <f t="shared" ref="AS17:AU17" si="70">IF(SUM(AG17,AJ17,AM17,AP17)=0,"-",SUM(AG17,AJ17,AM17,AP17))</f>
        <v>177</v>
      </c>
      <c r="AT17" s="563">
        <f t="shared" si="70"/>
        <v>1848</v>
      </c>
      <c r="AU17" s="547">
        <f t="shared" si="70"/>
        <v>263</v>
      </c>
      <c r="AV17" s="602">
        <f t="shared" si="9"/>
        <v>2288</v>
      </c>
      <c r="AW17" s="561">
        <f t="shared" ref="AW17:AY17" si="71">IFERROR(SUM(AS17/$AV17),"-")</f>
        <v>7.7360139860139857E-2</v>
      </c>
      <c r="AX17" s="561">
        <f t="shared" si="71"/>
        <v>0.80769230769230771</v>
      </c>
      <c r="AY17" s="561">
        <f t="shared" si="71"/>
        <v>0.11494755244755245</v>
      </c>
      <c r="AZ17" s="562">
        <f t="shared" si="11"/>
        <v>2585</v>
      </c>
      <c r="BA17" s="563">
        <f t="shared" ref="BA17:BB17" si="72">IF(SUM(AA17,AT17)=0,"-",SUM(AA17,AT17))</f>
        <v>3865</v>
      </c>
      <c r="BB17" s="564">
        <f t="shared" si="72"/>
        <v>263</v>
      </c>
      <c r="BC17" s="565">
        <f t="shared" si="13"/>
        <v>6450</v>
      </c>
      <c r="BD17" s="627">
        <v>26</v>
      </c>
      <c r="BE17" s="620">
        <v>262</v>
      </c>
      <c r="BF17" s="77" t="s">
        <v>215</v>
      </c>
      <c r="BG17" s="86">
        <v>0.2</v>
      </c>
      <c r="BH17" s="77"/>
      <c r="BI17" s="605">
        <f t="shared" si="14"/>
        <v>262.2</v>
      </c>
      <c r="BJ17" s="86">
        <v>226</v>
      </c>
      <c r="BK17" s="607">
        <f t="shared" si="15"/>
        <v>36.199999999999989</v>
      </c>
      <c r="BL17" s="608">
        <f t="shared" si="16"/>
        <v>0.86193745232646835</v>
      </c>
      <c r="BM17" s="608">
        <f t="shared" si="17"/>
        <v>8.6923076923076916</v>
      </c>
      <c r="BN17" s="627">
        <v>26</v>
      </c>
      <c r="BO17" s="572">
        <f t="shared" si="18"/>
        <v>226</v>
      </c>
      <c r="BP17" s="77"/>
      <c r="BQ17" s="86"/>
      <c r="BR17" s="77"/>
      <c r="BS17" s="77"/>
      <c r="BT17" s="605">
        <f t="shared" si="19"/>
        <v>226</v>
      </c>
      <c r="BU17" s="77">
        <v>1370</v>
      </c>
      <c r="BV17" s="610">
        <f t="shared" si="20"/>
        <v>-1144</v>
      </c>
      <c r="BW17" s="62">
        <f t="shared" si="21"/>
        <v>1370</v>
      </c>
      <c r="BX17" s="62">
        <v>651</v>
      </c>
      <c r="BY17" s="611">
        <f t="shared" si="22"/>
        <v>2021</v>
      </c>
      <c r="BZ17" s="77">
        <v>1926</v>
      </c>
      <c r="CA17" s="612">
        <f t="shared" si="23"/>
        <v>95</v>
      </c>
      <c r="CB17" s="600">
        <v>0</v>
      </c>
      <c r="CC17" s="86">
        <v>0</v>
      </c>
      <c r="CD17" s="613" t="str">
        <f t="shared" si="24"/>
        <v>-</v>
      </c>
      <c r="CE17" s="614">
        <f t="shared" si="25"/>
        <v>1926</v>
      </c>
      <c r="CF17" s="615">
        <f t="shared" si="26"/>
        <v>74.07692307692308</v>
      </c>
      <c r="CG17" s="616">
        <f t="shared" si="27"/>
        <v>8.5221238938053094</v>
      </c>
      <c r="CH17" s="617">
        <f t="shared" si="28"/>
        <v>488.2</v>
      </c>
      <c r="CI17" s="618">
        <f t="shared" si="29"/>
        <v>2152</v>
      </c>
      <c r="CJ17" s="619">
        <f t="shared" si="30"/>
        <v>-1663.8</v>
      </c>
      <c r="CK17" s="615">
        <f t="shared" si="31"/>
        <v>41.384615384615387</v>
      </c>
      <c r="CL17" s="603">
        <v>26</v>
      </c>
      <c r="CM17" s="620"/>
      <c r="CN17" s="604"/>
      <c r="CO17" s="86">
        <v>387.5</v>
      </c>
      <c r="CP17" s="604"/>
      <c r="CQ17" s="621"/>
      <c r="CR17" s="622">
        <f t="shared" si="32"/>
        <v>387.5</v>
      </c>
      <c r="CS17" s="78">
        <v>2668</v>
      </c>
      <c r="CT17" s="622">
        <f t="shared" si="33"/>
        <v>-2280.5</v>
      </c>
      <c r="CU17" s="624">
        <f t="shared" si="34"/>
        <v>6.8851612903225803</v>
      </c>
      <c r="CV17" s="625">
        <f t="shared" si="35"/>
        <v>102.61538461538461</v>
      </c>
      <c r="CW17" s="626">
        <v>263</v>
      </c>
      <c r="CX17" s="592">
        <f t="shared" si="36"/>
        <v>79.102816539679836</v>
      </c>
      <c r="CY17" s="593">
        <f t="shared" si="37"/>
        <v>83.88438344770222</v>
      </c>
    </row>
    <row r="18" spans="1:103" ht="15.6">
      <c r="A18" s="629">
        <v>45559</v>
      </c>
      <c r="B18" s="594" t="s">
        <v>382</v>
      </c>
      <c r="C18" s="86"/>
      <c r="D18" s="61"/>
      <c r="E18" s="61"/>
      <c r="F18" s="95">
        <v>0</v>
      </c>
      <c r="G18" s="543" t="str">
        <f t="shared" si="1"/>
        <v>-</v>
      </c>
      <c r="H18" s="596"/>
      <c r="I18" s="86"/>
      <c r="J18" s="86"/>
      <c r="K18" s="86"/>
      <c r="L18" s="77"/>
      <c r="M18" s="77"/>
      <c r="N18" s="86"/>
      <c r="O18" s="86"/>
      <c r="P18" s="86"/>
      <c r="Q18" s="86"/>
      <c r="R18" s="86"/>
      <c r="S18" s="86"/>
      <c r="T18" s="86"/>
      <c r="U18" s="86"/>
      <c r="V18" s="86"/>
      <c r="W18" s="86"/>
      <c r="X18" s="86"/>
      <c r="Y18" s="61"/>
      <c r="Z18" s="545" t="str">
        <f t="shared" si="3"/>
        <v>-</v>
      </c>
      <c r="AA18" s="546" t="str">
        <f t="shared" ref="AA18:AB18" si="73">IF(SUM(I18,L18,O18,U18,X18)=0,"-",SUM(I18,L18,O18,U18,X18))</f>
        <v>-</v>
      </c>
      <c r="AB18" s="547" t="str">
        <f t="shared" si="73"/>
        <v>-</v>
      </c>
      <c r="AC18" s="548" t="str">
        <f t="shared" si="5"/>
        <v>-</v>
      </c>
      <c r="AD18" s="549" t="str">
        <f t="shared" ref="AD18:AF18" si="74">IFERROR(SUM(Z18/$AC18),"-")</f>
        <v>-</v>
      </c>
      <c r="AE18" s="550" t="str">
        <f t="shared" si="74"/>
        <v>-</v>
      </c>
      <c r="AF18" s="551" t="str">
        <f t="shared" si="74"/>
        <v>-</v>
      </c>
      <c r="AG18" s="620"/>
      <c r="AH18" s="86"/>
      <c r="AI18" s="63">
        <f t="shared" ref="AI18:AI21" si="75">CW18</f>
        <v>0</v>
      </c>
      <c r="AJ18" s="89"/>
      <c r="AK18" s="77"/>
      <c r="AL18" s="598"/>
      <c r="AM18" s="76"/>
      <c r="AN18" s="86"/>
      <c r="AO18" s="599"/>
      <c r="AP18" s="600"/>
      <c r="AQ18" s="86"/>
      <c r="AR18" s="601"/>
      <c r="AS18" s="562" t="str">
        <f t="shared" ref="AS18:AU18" si="76">IF(SUM(AG18,AJ18,AM18,AP18)=0,"-",SUM(AG18,AJ18,AM18,AP18))</f>
        <v>-</v>
      </c>
      <c r="AT18" s="563" t="str">
        <f t="shared" si="76"/>
        <v>-</v>
      </c>
      <c r="AU18" s="547" t="str">
        <f t="shared" si="76"/>
        <v>-</v>
      </c>
      <c r="AV18" s="602" t="str">
        <f t="shared" si="9"/>
        <v>-</v>
      </c>
      <c r="AW18" s="561" t="str">
        <f t="shared" ref="AW18:AY18" si="77">IFERROR(SUM(AS18/$AV18),"-")</f>
        <v>-</v>
      </c>
      <c r="AX18" s="561" t="str">
        <f t="shared" si="77"/>
        <v>-</v>
      </c>
      <c r="AY18" s="561" t="str">
        <f t="shared" si="77"/>
        <v>-</v>
      </c>
      <c r="AZ18" s="562" t="str">
        <f t="shared" si="11"/>
        <v>-</v>
      </c>
      <c r="BA18" s="563" t="str">
        <f t="shared" ref="BA18:BB18" si="78">IF(SUM(AA18,AT18)=0,"-",SUM(AA18,AT18))</f>
        <v>-</v>
      </c>
      <c r="BB18" s="564" t="str">
        <f t="shared" si="78"/>
        <v>-</v>
      </c>
      <c r="BC18" s="565" t="str">
        <f t="shared" si="13"/>
        <v>-</v>
      </c>
      <c r="BD18" s="632"/>
      <c r="BE18" s="620"/>
      <c r="BF18" s="77" t="s">
        <v>215</v>
      </c>
      <c r="BG18" s="86"/>
      <c r="BH18" s="77"/>
      <c r="BI18" s="605" t="str">
        <f t="shared" si="14"/>
        <v>-</v>
      </c>
      <c r="BJ18" s="86"/>
      <c r="BK18" s="607" t="str">
        <f t="shared" si="15"/>
        <v>-</v>
      </c>
      <c r="BL18" s="608" t="str">
        <f t="shared" si="16"/>
        <v>-</v>
      </c>
      <c r="BM18" s="608" t="str">
        <f t="shared" si="17"/>
        <v>-</v>
      </c>
      <c r="BN18" s="633"/>
      <c r="BO18" s="634">
        <f t="shared" si="18"/>
        <v>0</v>
      </c>
      <c r="BP18" s="77"/>
      <c r="BQ18" s="86"/>
      <c r="BR18" s="77"/>
      <c r="BS18" s="77"/>
      <c r="BT18" s="605" t="str">
        <f t="shared" si="19"/>
        <v>-</v>
      </c>
      <c r="BU18" s="86"/>
      <c r="BV18" s="610" t="str">
        <f t="shared" si="20"/>
        <v>-</v>
      </c>
      <c r="BW18" s="61"/>
      <c r="BX18" s="61"/>
      <c r="BY18" s="611" t="str">
        <f t="shared" si="22"/>
        <v>-</v>
      </c>
      <c r="BZ18" s="86"/>
      <c r="CA18" s="612" t="str">
        <f t="shared" si="23"/>
        <v>-</v>
      </c>
      <c r="CB18" s="600"/>
      <c r="CC18" s="86"/>
      <c r="CD18" s="613" t="str">
        <f t="shared" si="24"/>
        <v>-</v>
      </c>
      <c r="CE18" s="614" t="str">
        <f t="shared" si="25"/>
        <v>-</v>
      </c>
      <c r="CF18" s="615" t="str">
        <f t="shared" si="26"/>
        <v>-</v>
      </c>
      <c r="CG18" s="616" t="str">
        <f t="shared" si="27"/>
        <v>-</v>
      </c>
      <c r="CH18" s="617" t="str">
        <f t="shared" si="28"/>
        <v>-</v>
      </c>
      <c r="CI18" s="618" t="str">
        <f t="shared" si="29"/>
        <v>-</v>
      </c>
      <c r="CJ18" s="619" t="str">
        <f t="shared" si="30"/>
        <v>-</v>
      </c>
      <c r="CK18" s="615" t="str">
        <f t="shared" si="31"/>
        <v>-</v>
      </c>
      <c r="CL18" s="633"/>
      <c r="CM18" s="620"/>
      <c r="CN18" s="604"/>
      <c r="CO18" s="86"/>
      <c r="CP18" s="604"/>
      <c r="CQ18" s="621"/>
      <c r="CR18" s="622" t="str">
        <f t="shared" si="32"/>
        <v>-</v>
      </c>
      <c r="CT18" s="622" t="str">
        <f>IFERROR(SUM(CR18-CS19),"-")</f>
        <v>-</v>
      </c>
      <c r="CU18" s="624" t="str">
        <f>IFERROR(SUM(CS19/CR18),"-")</f>
        <v>-</v>
      </c>
      <c r="CV18" s="625" t="str">
        <f>IFERROR(SUM(CS19/CL18),"-")</f>
        <v>-</v>
      </c>
      <c r="CW18" s="626"/>
      <c r="CX18" s="592" t="str">
        <f t="shared" si="36"/>
        <v>-</v>
      </c>
      <c r="CY18" s="593" t="str">
        <f t="shared" si="37"/>
        <v>-</v>
      </c>
    </row>
    <row r="19" spans="1:103" ht="15.6">
      <c r="A19" s="629">
        <v>45589</v>
      </c>
      <c r="B19" s="594" t="s">
        <v>382</v>
      </c>
      <c r="C19" s="86"/>
      <c r="D19" s="61"/>
      <c r="E19" s="61"/>
      <c r="F19" s="95">
        <v>0</v>
      </c>
      <c r="G19" s="543" t="str">
        <f t="shared" si="1"/>
        <v>-</v>
      </c>
      <c r="H19" s="596"/>
      <c r="I19" s="86"/>
      <c r="J19" s="86"/>
      <c r="K19" s="86"/>
      <c r="L19" s="77"/>
      <c r="M19" s="77"/>
      <c r="N19" s="86"/>
      <c r="O19" s="86"/>
      <c r="P19" s="86"/>
      <c r="Q19" s="86"/>
      <c r="R19" s="86"/>
      <c r="S19" s="86"/>
      <c r="T19" s="86"/>
      <c r="U19" s="86"/>
      <c r="V19" s="86"/>
      <c r="W19" s="86"/>
      <c r="X19" s="86"/>
      <c r="Y19" s="61"/>
      <c r="Z19" s="545" t="str">
        <f t="shared" si="3"/>
        <v>-</v>
      </c>
      <c r="AA19" s="546" t="str">
        <f t="shared" ref="AA19:AB19" si="79">IF(SUM(I19,L19,O19,U19,X19)=0,"-",SUM(I19,L19,O19,U19,X19))</f>
        <v>-</v>
      </c>
      <c r="AB19" s="547" t="str">
        <f t="shared" si="79"/>
        <v>-</v>
      </c>
      <c r="AC19" s="548" t="str">
        <f t="shared" si="5"/>
        <v>-</v>
      </c>
      <c r="AD19" s="549" t="str">
        <f t="shared" ref="AD19:AF19" si="80">IFERROR(SUM(Z19/$AC19),"-")</f>
        <v>-</v>
      </c>
      <c r="AE19" s="550" t="str">
        <f t="shared" si="80"/>
        <v>-</v>
      </c>
      <c r="AF19" s="551" t="str">
        <f t="shared" si="80"/>
        <v>-</v>
      </c>
      <c r="AG19" s="620"/>
      <c r="AH19" s="86"/>
      <c r="AI19" s="63">
        <f t="shared" si="75"/>
        <v>0</v>
      </c>
      <c r="AJ19" s="89"/>
      <c r="AK19" s="77"/>
      <c r="AL19" s="598"/>
      <c r="AM19" s="76"/>
      <c r="AN19" s="86"/>
      <c r="AO19" s="599"/>
      <c r="AP19" s="600"/>
      <c r="AQ19" s="86"/>
      <c r="AR19" s="601"/>
      <c r="AS19" s="562" t="str">
        <f t="shared" ref="AS19:AU19" si="81">IF(SUM(AG19,AJ19,AM19,AP19)=0,"-",SUM(AG19,AJ19,AM19,AP19))</f>
        <v>-</v>
      </c>
      <c r="AT19" s="563" t="str">
        <f t="shared" si="81"/>
        <v>-</v>
      </c>
      <c r="AU19" s="547" t="str">
        <f t="shared" si="81"/>
        <v>-</v>
      </c>
      <c r="AV19" s="602" t="str">
        <f t="shared" si="9"/>
        <v>-</v>
      </c>
      <c r="AW19" s="561" t="str">
        <f t="shared" ref="AW19:AY19" si="82">IFERROR(SUM(AS19/$AV19),"-")</f>
        <v>-</v>
      </c>
      <c r="AX19" s="561" t="str">
        <f t="shared" si="82"/>
        <v>-</v>
      </c>
      <c r="AY19" s="561" t="str">
        <f t="shared" si="82"/>
        <v>-</v>
      </c>
      <c r="AZ19" s="562" t="str">
        <f t="shared" si="11"/>
        <v>-</v>
      </c>
      <c r="BA19" s="563" t="str">
        <f t="shared" ref="BA19:BB19" si="83">IF(SUM(AA19,AT19)=0,"-",SUM(AA19,AT19))</f>
        <v>-</v>
      </c>
      <c r="BB19" s="564" t="str">
        <f t="shared" si="83"/>
        <v>-</v>
      </c>
      <c r="BC19" s="565" t="str">
        <f t="shared" si="13"/>
        <v>-</v>
      </c>
      <c r="BD19" s="632"/>
      <c r="BE19" s="620"/>
      <c r="BF19" s="77" t="s">
        <v>215</v>
      </c>
      <c r="BG19" s="86"/>
      <c r="BH19" s="77"/>
      <c r="BI19" s="605" t="str">
        <f t="shared" si="14"/>
        <v>-</v>
      </c>
      <c r="BJ19" s="86"/>
      <c r="BK19" s="607" t="str">
        <f t="shared" si="15"/>
        <v>-</v>
      </c>
      <c r="BL19" s="608" t="str">
        <f t="shared" si="16"/>
        <v>-</v>
      </c>
      <c r="BM19" s="608" t="str">
        <f t="shared" si="17"/>
        <v>-</v>
      </c>
      <c r="BN19" s="633"/>
      <c r="BO19" s="634">
        <f t="shared" si="18"/>
        <v>0</v>
      </c>
      <c r="BP19" s="77"/>
      <c r="BQ19" s="86"/>
      <c r="BR19" s="77"/>
      <c r="BS19" s="77"/>
      <c r="BT19" s="605" t="str">
        <f t="shared" si="19"/>
        <v>-</v>
      </c>
      <c r="BU19" s="86"/>
      <c r="BV19" s="610" t="str">
        <f t="shared" si="20"/>
        <v>-</v>
      </c>
      <c r="BW19" s="61"/>
      <c r="BX19" s="61"/>
      <c r="BY19" s="611" t="str">
        <f t="shared" si="22"/>
        <v>-</v>
      </c>
      <c r="BZ19" s="86"/>
      <c r="CA19" s="612" t="str">
        <f t="shared" si="23"/>
        <v>-</v>
      </c>
      <c r="CB19" s="600"/>
      <c r="CC19" s="86"/>
      <c r="CD19" s="613" t="str">
        <f t="shared" si="24"/>
        <v>-</v>
      </c>
      <c r="CE19" s="614" t="str">
        <f t="shared" si="25"/>
        <v>-</v>
      </c>
      <c r="CF19" s="615" t="str">
        <f t="shared" si="26"/>
        <v>-</v>
      </c>
      <c r="CG19" s="616" t="str">
        <f t="shared" si="27"/>
        <v>-</v>
      </c>
      <c r="CH19" s="617" t="str">
        <f t="shared" si="28"/>
        <v>-</v>
      </c>
      <c r="CI19" s="618" t="str">
        <f t="shared" si="29"/>
        <v>-</v>
      </c>
      <c r="CJ19" s="619" t="str">
        <f t="shared" si="30"/>
        <v>-</v>
      </c>
      <c r="CK19" s="615" t="str">
        <f t="shared" si="31"/>
        <v>-</v>
      </c>
      <c r="CL19" s="633"/>
      <c r="CM19" s="620"/>
      <c r="CN19" s="604"/>
      <c r="CO19" s="86"/>
      <c r="CP19" s="604"/>
      <c r="CQ19" s="621"/>
      <c r="CR19" s="622" t="str">
        <f t="shared" si="32"/>
        <v>-</v>
      </c>
      <c r="CS19" s="88"/>
      <c r="CT19" s="622" t="str">
        <f>IFERROR(SUM(CR19-#REF!),"-")</f>
        <v>-</v>
      </c>
      <c r="CU19" s="624" t="str">
        <f>IFERROR(SUM(#REF!/CR19),"-")</f>
        <v>-</v>
      </c>
      <c r="CV19" s="625" t="str">
        <f>IFERROR(SUM(#REF!/CL19),"-")</f>
        <v>-</v>
      </c>
      <c r="CW19" s="626"/>
      <c r="CX19" s="592" t="str">
        <f t="shared" si="36"/>
        <v>-</v>
      </c>
      <c r="CY19" s="593" t="str">
        <f t="shared" si="37"/>
        <v>-</v>
      </c>
    </row>
    <row r="20" spans="1:103" ht="15.6">
      <c r="A20" s="629">
        <v>45620</v>
      </c>
      <c r="B20" s="594" t="s">
        <v>382</v>
      </c>
      <c r="C20" s="86"/>
      <c r="D20" s="61"/>
      <c r="E20" s="61"/>
      <c r="F20" s="95">
        <v>0</v>
      </c>
      <c r="G20" s="543" t="str">
        <f t="shared" si="1"/>
        <v>-</v>
      </c>
      <c r="H20" s="596"/>
      <c r="I20" s="86"/>
      <c r="J20" s="86"/>
      <c r="K20" s="86"/>
      <c r="L20" s="77"/>
      <c r="M20" s="77"/>
      <c r="N20" s="86"/>
      <c r="O20" s="86"/>
      <c r="P20" s="86"/>
      <c r="Q20" s="86"/>
      <c r="R20" s="86"/>
      <c r="S20" s="86"/>
      <c r="T20" s="86"/>
      <c r="U20" s="86"/>
      <c r="V20" s="86"/>
      <c r="W20" s="86"/>
      <c r="X20" s="86"/>
      <c r="Y20" s="61"/>
      <c r="Z20" s="545" t="str">
        <f t="shared" si="3"/>
        <v>-</v>
      </c>
      <c r="AA20" s="546" t="str">
        <f t="shared" ref="AA20:AB20" si="84">IF(SUM(I20,L20,O20,U20,X20)=0,"-",SUM(I20,L20,O20,U20,X20))</f>
        <v>-</v>
      </c>
      <c r="AB20" s="547" t="str">
        <f t="shared" si="84"/>
        <v>-</v>
      </c>
      <c r="AC20" s="548" t="str">
        <f t="shared" si="5"/>
        <v>-</v>
      </c>
      <c r="AD20" s="549" t="str">
        <f t="shared" ref="AD20:AF20" si="85">IFERROR(SUM(Z20/$AC20),"-")</f>
        <v>-</v>
      </c>
      <c r="AE20" s="550" t="str">
        <f t="shared" si="85"/>
        <v>-</v>
      </c>
      <c r="AF20" s="551" t="str">
        <f t="shared" si="85"/>
        <v>-</v>
      </c>
      <c r="AG20" s="620"/>
      <c r="AH20" s="86"/>
      <c r="AI20" s="63">
        <f t="shared" si="75"/>
        <v>0</v>
      </c>
      <c r="AJ20" s="89"/>
      <c r="AK20" s="77"/>
      <c r="AL20" s="598"/>
      <c r="AM20" s="76"/>
      <c r="AN20" s="86"/>
      <c r="AO20" s="599"/>
      <c r="AP20" s="600"/>
      <c r="AQ20" s="86"/>
      <c r="AR20" s="601"/>
      <c r="AS20" s="562" t="str">
        <f t="shared" ref="AS20:AU20" si="86">IF(SUM(AG20,AJ20,AM20,AP20)=0,"-",SUM(AG20,AJ20,AM20,AP20))</f>
        <v>-</v>
      </c>
      <c r="AT20" s="563" t="str">
        <f t="shared" si="86"/>
        <v>-</v>
      </c>
      <c r="AU20" s="547" t="str">
        <f t="shared" si="86"/>
        <v>-</v>
      </c>
      <c r="AV20" s="602" t="str">
        <f t="shared" si="9"/>
        <v>-</v>
      </c>
      <c r="AW20" s="561" t="str">
        <f t="shared" ref="AW20:AY20" si="87">IFERROR(SUM(AS20/$AV20),"-")</f>
        <v>-</v>
      </c>
      <c r="AX20" s="561" t="str">
        <f t="shared" si="87"/>
        <v>-</v>
      </c>
      <c r="AY20" s="561" t="str">
        <f t="shared" si="87"/>
        <v>-</v>
      </c>
      <c r="AZ20" s="562" t="str">
        <f t="shared" si="11"/>
        <v>-</v>
      </c>
      <c r="BA20" s="563" t="str">
        <f t="shared" ref="BA20:BB20" si="88">IF(SUM(AA20,AT20)=0,"-",SUM(AA20,AT20))</f>
        <v>-</v>
      </c>
      <c r="BB20" s="564" t="str">
        <f t="shared" si="88"/>
        <v>-</v>
      </c>
      <c r="BC20" s="565" t="str">
        <f t="shared" si="13"/>
        <v>-</v>
      </c>
      <c r="BD20" s="632"/>
      <c r="BE20" s="620"/>
      <c r="BF20" s="77" t="s">
        <v>215</v>
      </c>
      <c r="BG20" s="86"/>
      <c r="BH20" s="77"/>
      <c r="BI20" s="605" t="str">
        <f t="shared" si="14"/>
        <v>-</v>
      </c>
      <c r="BJ20" s="86"/>
      <c r="BK20" s="607" t="str">
        <f t="shared" si="15"/>
        <v>-</v>
      </c>
      <c r="BL20" s="608" t="str">
        <f t="shared" si="16"/>
        <v>-</v>
      </c>
      <c r="BM20" s="608" t="str">
        <f t="shared" si="17"/>
        <v>-</v>
      </c>
      <c r="BN20" s="633"/>
      <c r="BO20" s="634">
        <f t="shared" si="18"/>
        <v>0</v>
      </c>
      <c r="BP20" s="77"/>
      <c r="BQ20" s="86"/>
      <c r="BR20" s="77"/>
      <c r="BS20" s="77"/>
      <c r="BT20" s="605" t="str">
        <f t="shared" si="19"/>
        <v>-</v>
      </c>
      <c r="BU20" s="86"/>
      <c r="BV20" s="610" t="str">
        <f t="shared" si="20"/>
        <v>-</v>
      </c>
      <c r="BW20" s="61"/>
      <c r="BX20" s="61"/>
      <c r="BY20" s="611" t="str">
        <f t="shared" si="22"/>
        <v>-</v>
      </c>
      <c r="BZ20" s="86"/>
      <c r="CA20" s="612" t="str">
        <f t="shared" si="23"/>
        <v>-</v>
      </c>
      <c r="CB20" s="600"/>
      <c r="CC20" s="86"/>
      <c r="CD20" s="613" t="str">
        <f t="shared" si="24"/>
        <v>-</v>
      </c>
      <c r="CE20" s="614" t="str">
        <f t="shared" si="25"/>
        <v>-</v>
      </c>
      <c r="CF20" s="615" t="str">
        <f t="shared" si="26"/>
        <v>-</v>
      </c>
      <c r="CG20" s="616" t="str">
        <f t="shared" si="27"/>
        <v>-</v>
      </c>
      <c r="CH20" s="617" t="str">
        <f t="shared" si="28"/>
        <v>-</v>
      </c>
      <c r="CI20" s="618" t="str">
        <f t="shared" si="29"/>
        <v>-</v>
      </c>
      <c r="CJ20" s="619" t="str">
        <f t="shared" si="30"/>
        <v>-</v>
      </c>
      <c r="CK20" s="615" t="str">
        <f t="shared" si="31"/>
        <v>-</v>
      </c>
      <c r="CL20" s="633"/>
      <c r="CM20" s="620"/>
      <c r="CN20" s="604"/>
      <c r="CO20" s="86"/>
      <c r="CP20" s="604"/>
      <c r="CQ20" s="621"/>
      <c r="CR20" s="622" t="str">
        <f t="shared" si="32"/>
        <v>-</v>
      </c>
      <c r="CS20" s="88"/>
      <c r="CT20" s="622" t="str">
        <f t="shared" ref="CT20:CT21" si="89">IFERROR(SUM(CR20-CS20),"-")</f>
        <v>-</v>
      </c>
      <c r="CU20" s="624" t="str">
        <f t="shared" ref="CU20:CU22" si="90">IFERROR(SUM(CS20/CR20),"-")</f>
        <v>-</v>
      </c>
      <c r="CV20" s="625" t="str">
        <f t="shared" ref="CV20:CV21" si="91">IFERROR(SUM(CS20/CL20),"-")</f>
        <v>-</v>
      </c>
      <c r="CW20" s="626"/>
      <c r="CX20" s="592" t="str">
        <f t="shared" si="36"/>
        <v>-</v>
      </c>
      <c r="CY20" s="593" t="str">
        <f t="shared" si="37"/>
        <v>-</v>
      </c>
    </row>
    <row r="21" spans="1:103" ht="15.6">
      <c r="A21" s="629">
        <v>45650</v>
      </c>
      <c r="B21" s="594" t="s">
        <v>382</v>
      </c>
      <c r="C21" s="77"/>
      <c r="D21" s="61"/>
      <c r="E21" s="61"/>
      <c r="F21" s="95">
        <v>0</v>
      </c>
      <c r="G21" s="543" t="str">
        <f t="shared" si="1"/>
        <v>-</v>
      </c>
      <c r="H21" s="635"/>
      <c r="I21" s="636"/>
      <c r="J21" s="636"/>
      <c r="K21" s="636"/>
      <c r="L21" s="636"/>
      <c r="M21" s="636"/>
      <c r="N21" s="636"/>
      <c r="O21" s="636"/>
      <c r="P21" s="636"/>
      <c r="Q21" s="636"/>
      <c r="R21" s="77"/>
      <c r="S21" s="77"/>
      <c r="T21" s="636"/>
      <c r="U21" s="86"/>
      <c r="V21" s="636"/>
      <c r="W21" s="636"/>
      <c r="X21" s="86"/>
      <c r="Y21" s="637"/>
      <c r="Z21" s="545" t="str">
        <f t="shared" si="3"/>
        <v>-</v>
      </c>
      <c r="AA21" s="546" t="str">
        <f t="shared" ref="AA21:AB21" si="92">IF(SUM(I21,L21,O21,U21,X21)=0,"-",SUM(I21,L21,O21,U21,X21))</f>
        <v>-</v>
      </c>
      <c r="AB21" s="547" t="str">
        <f t="shared" si="92"/>
        <v>-</v>
      </c>
      <c r="AC21" s="548" t="str">
        <f t="shared" si="5"/>
        <v>-</v>
      </c>
      <c r="AD21" s="638" t="str">
        <f t="shared" ref="AD21:AF21" si="93">IFERROR(SUM(Z21/$AC21),"-")</f>
        <v>-</v>
      </c>
      <c r="AE21" s="639" t="str">
        <f t="shared" si="93"/>
        <v>-</v>
      </c>
      <c r="AF21" s="640" t="str">
        <f t="shared" si="93"/>
        <v>-</v>
      </c>
      <c r="AG21" s="76"/>
      <c r="AH21" s="86"/>
      <c r="AI21" s="63">
        <f t="shared" si="75"/>
        <v>0</v>
      </c>
      <c r="AJ21" s="641"/>
      <c r="AK21" s="636"/>
      <c r="AL21" s="642"/>
      <c r="AM21" s="643"/>
      <c r="AN21" s="86"/>
      <c r="AO21" s="644"/>
      <c r="AP21" s="641"/>
      <c r="AQ21" s="636"/>
      <c r="AR21" s="642"/>
      <c r="AS21" s="562" t="str">
        <f t="shared" ref="AS21:AU21" si="94">IF(SUM(AG21,AJ21,AM21,AP21)=0,"-",SUM(AG21,AJ21,AM21,AP21))</f>
        <v>-</v>
      </c>
      <c r="AT21" s="563" t="str">
        <f t="shared" si="94"/>
        <v>-</v>
      </c>
      <c r="AU21" s="547" t="str">
        <f t="shared" si="94"/>
        <v>-</v>
      </c>
      <c r="AV21" s="602" t="str">
        <f t="shared" si="9"/>
        <v>-</v>
      </c>
      <c r="AW21" s="561" t="str">
        <f t="shared" ref="AW21:AY21" si="95">IFERROR(SUM(AS21/$AV21),"-")</f>
        <v>-</v>
      </c>
      <c r="AX21" s="561" t="str">
        <f t="shared" si="95"/>
        <v>-</v>
      </c>
      <c r="AY21" s="561" t="str">
        <f t="shared" si="95"/>
        <v>-</v>
      </c>
      <c r="AZ21" s="562" t="str">
        <f t="shared" si="11"/>
        <v>-</v>
      </c>
      <c r="BA21" s="563" t="str">
        <f t="shared" ref="BA21:BB21" si="96">IF(SUM(AA21,AT21)=0,"-",SUM(AA21,AT21))</f>
        <v>-</v>
      </c>
      <c r="BB21" s="564" t="str">
        <f t="shared" si="96"/>
        <v>-</v>
      </c>
      <c r="BC21" s="565" t="str">
        <f t="shared" si="13"/>
        <v>-</v>
      </c>
      <c r="BD21" s="632"/>
      <c r="BE21" s="620"/>
      <c r="BF21" s="636" t="s">
        <v>215</v>
      </c>
      <c r="BG21" s="636"/>
      <c r="BH21" s="636"/>
      <c r="BI21" s="605" t="str">
        <f t="shared" si="14"/>
        <v>-</v>
      </c>
      <c r="BJ21" s="86"/>
      <c r="BK21" s="607" t="str">
        <f t="shared" si="15"/>
        <v>-</v>
      </c>
      <c r="BL21" s="608" t="str">
        <f t="shared" si="16"/>
        <v>-</v>
      </c>
      <c r="BM21" s="608" t="str">
        <f t="shared" si="17"/>
        <v>-</v>
      </c>
      <c r="BN21" s="633"/>
      <c r="BO21" s="634">
        <f t="shared" si="18"/>
        <v>0</v>
      </c>
      <c r="BP21" s="636"/>
      <c r="BQ21" s="636"/>
      <c r="BR21" s="636"/>
      <c r="BS21" s="636"/>
      <c r="BT21" s="605" t="str">
        <f t="shared" si="19"/>
        <v>-</v>
      </c>
      <c r="BU21" s="86"/>
      <c r="BV21" s="610" t="str">
        <f t="shared" si="20"/>
        <v>-</v>
      </c>
      <c r="BW21" s="61"/>
      <c r="BX21" s="61"/>
      <c r="BY21" s="611" t="str">
        <f t="shared" si="22"/>
        <v>-</v>
      </c>
      <c r="BZ21" s="86"/>
      <c r="CA21" s="612" t="str">
        <f t="shared" si="23"/>
        <v>-</v>
      </c>
      <c r="CB21" s="641"/>
      <c r="CC21" s="636"/>
      <c r="CD21" s="613" t="str">
        <f t="shared" si="24"/>
        <v>-</v>
      </c>
      <c r="CE21" s="645" t="str">
        <f t="shared" si="25"/>
        <v>-</v>
      </c>
      <c r="CF21" s="615" t="str">
        <f t="shared" si="26"/>
        <v>-</v>
      </c>
      <c r="CG21" s="646" t="str">
        <f t="shared" si="27"/>
        <v>-</v>
      </c>
      <c r="CH21" s="647" t="str">
        <f t="shared" si="28"/>
        <v>-</v>
      </c>
      <c r="CI21" s="648" t="str">
        <f t="shared" si="29"/>
        <v>-</v>
      </c>
      <c r="CJ21" s="649" t="str">
        <f t="shared" si="30"/>
        <v>-</v>
      </c>
      <c r="CK21" s="650" t="str">
        <f t="shared" si="31"/>
        <v>-</v>
      </c>
      <c r="CL21" s="651"/>
      <c r="CM21" s="643"/>
      <c r="CN21" s="652"/>
      <c r="CO21" s="636"/>
      <c r="CP21" s="652"/>
      <c r="CQ21" s="653"/>
      <c r="CR21" s="622" t="str">
        <f t="shared" si="32"/>
        <v>-</v>
      </c>
      <c r="CS21" s="88"/>
      <c r="CT21" s="622" t="str">
        <f t="shared" si="89"/>
        <v>-</v>
      </c>
      <c r="CU21" s="654" t="str">
        <f t="shared" si="90"/>
        <v>-</v>
      </c>
      <c r="CV21" s="625" t="str">
        <f t="shared" si="91"/>
        <v>-</v>
      </c>
      <c r="CW21" s="655"/>
      <c r="CX21" s="592" t="str">
        <f t="shared" si="36"/>
        <v>-</v>
      </c>
      <c r="CY21" s="593" t="str">
        <f t="shared" si="37"/>
        <v>-</v>
      </c>
    </row>
    <row r="22" spans="1:103" ht="14.4">
      <c r="A22" s="656" t="s">
        <v>39</v>
      </c>
      <c r="B22" s="657" t="s">
        <v>382</v>
      </c>
      <c r="C22" s="658">
        <f t="shared" ref="C22:AC22" si="97">IF(SUM(C10:C21)=0,"-",SUM(C10:C21))</f>
        <v>21392</v>
      </c>
      <c r="D22" s="658" t="str">
        <f t="shared" si="97"/>
        <v>-</v>
      </c>
      <c r="E22" s="658" t="str">
        <f t="shared" si="97"/>
        <v>-</v>
      </c>
      <c r="F22" s="658" t="str">
        <f t="shared" si="97"/>
        <v>-</v>
      </c>
      <c r="G22" s="658">
        <f t="shared" si="97"/>
        <v>21392</v>
      </c>
      <c r="H22" s="658" t="str">
        <f t="shared" si="97"/>
        <v>-</v>
      </c>
      <c r="I22" s="658" t="str">
        <f t="shared" si="97"/>
        <v>-</v>
      </c>
      <c r="J22" s="658" t="str">
        <f t="shared" si="97"/>
        <v>-</v>
      </c>
      <c r="K22" s="658" t="str">
        <f t="shared" si="97"/>
        <v>-</v>
      </c>
      <c r="L22" s="658" t="str">
        <f t="shared" si="97"/>
        <v>-</v>
      </c>
      <c r="M22" s="658" t="str">
        <f t="shared" si="97"/>
        <v>-</v>
      </c>
      <c r="N22" s="658" t="str">
        <f t="shared" si="97"/>
        <v>-</v>
      </c>
      <c r="O22" s="658" t="str">
        <f t="shared" si="97"/>
        <v>-</v>
      </c>
      <c r="P22" s="658" t="str">
        <f t="shared" si="97"/>
        <v>-</v>
      </c>
      <c r="Q22" s="658">
        <f t="shared" si="97"/>
        <v>5162</v>
      </c>
      <c r="R22" s="658">
        <f t="shared" si="97"/>
        <v>2581</v>
      </c>
      <c r="S22" s="658">
        <f t="shared" si="97"/>
        <v>2581</v>
      </c>
      <c r="T22" s="658" t="str">
        <f t="shared" si="97"/>
        <v>-</v>
      </c>
      <c r="U22" s="658" t="str">
        <f t="shared" si="97"/>
        <v>-</v>
      </c>
      <c r="V22" s="658" t="str">
        <f t="shared" si="97"/>
        <v>-</v>
      </c>
      <c r="W22" s="658">
        <f t="shared" si="97"/>
        <v>14897</v>
      </c>
      <c r="X22" s="658">
        <f t="shared" si="97"/>
        <v>18451</v>
      </c>
      <c r="Y22" s="658" t="str">
        <f t="shared" si="97"/>
        <v>-</v>
      </c>
      <c r="Z22" s="658">
        <f t="shared" si="97"/>
        <v>20059</v>
      </c>
      <c r="AA22" s="658">
        <f t="shared" si="97"/>
        <v>18451</v>
      </c>
      <c r="AB22" s="658" t="str">
        <f t="shared" si="97"/>
        <v>-</v>
      </c>
      <c r="AC22" s="658">
        <f t="shared" si="97"/>
        <v>38510</v>
      </c>
      <c r="AD22" s="659">
        <f t="shared" ref="AD22:AF22" si="98">IFERROR(SUM(Z22/$AC22),"-")</f>
        <v>0.52087769410542717</v>
      </c>
      <c r="AE22" s="660">
        <f t="shared" si="98"/>
        <v>0.47912230589457283</v>
      </c>
      <c r="AF22" s="661" t="str">
        <f t="shared" si="98"/>
        <v>-</v>
      </c>
      <c r="AG22" s="662" t="str">
        <f t="shared" ref="AG22:AV22" si="99">IF(SUM(AG10:AG21)=0,"-",SUM(AG10:AG21))</f>
        <v>-</v>
      </c>
      <c r="AH22" s="658">
        <f t="shared" si="99"/>
        <v>3506</v>
      </c>
      <c r="AI22" s="663">
        <f t="shared" si="99"/>
        <v>1334</v>
      </c>
      <c r="AJ22" s="664">
        <f t="shared" si="99"/>
        <v>1333</v>
      </c>
      <c r="AK22" s="658">
        <f t="shared" si="99"/>
        <v>5553</v>
      </c>
      <c r="AL22" s="663" t="str">
        <f t="shared" si="99"/>
        <v>-</v>
      </c>
      <c r="AM22" s="662" t="str">
        <f t="shared" si="99"/>
        <v>-</v>
      </c>
      <c r="AN22" s="658">
        <f t="shared" si="99"/>
        <v>1834</v>
      </c>
      <c r="AO22" s="658" t="str">
        <f t="shared" si="99"/>
        <v>-</v>
      </c>
      <c r="AP22" s="664" t="str">
        <f t="shared" si="99"/>
        <v>-</v>
      </c>
      <c r="AQ22" s="658">
        <f t="shared" si="99"/>
        <v>1495</v>
      </c>
      <c r="AR22" s="663" t="str">
        <f t="shared" si="99"/>
        <v>-</v>
      </c>
      <c r="AS22" s="662">
        <f t="shared" si="99"/>
        <v>1333</v>
      </c>
      <c r="AT22" s="658">
        <f t="shared" si="99"/>
        <v>12388</v>
      </c>
      <c r="AU22" s="658">
        <f t="shared" si="99"/>
        <v>1334</v>
      </c>
      <c r="AV22" s="658">
        <f t="shared" si="99"/>
        <v>15055</v>
      </c>
      <c r="AW22" s="665">
        <f t="shared" ref="AW22:AY22" si="100">IFERROR(SUM(AS22/$AV22),"-")</f>
        <v>8.8542012620391894E-2</v>
      </c>
      <c r="AX22" s="665">
        <f t="shared" si="100"/>
        <v>0.82284955164397211</v>
      </c>
      <c r="AY22" s="665">
        <f t="shared" si="100"/>
        <v>8.8608435735635996E-2</v>
      </c>
      <c r="AZ22" s="658">
        <f t="shared" ref="AZ22:BK22" si="101">IF(SUM(AZ10:AZ21)=0,"-",SUM(AZ10:AZ21))</f>
        <v>21392</v>
      </c>
      <c r="BA22" s="658">
        <f t="shared" si="101"/>
        <v>30839</v>
      </c>
      <c r="BB22" s="658">
        <f t="shared" si="101"/>
        <v>1334</v>
      </c>
      <c r="BC22" s="658">
        <f t="shared" si="101"/>
        <v>52231</v>
      </c>
      <c r="BD22" s="666">
        <f t="shared" si="101"/>
        <v>204</v>
      </c>
      <c r="BE22" s="662">
        <f t="shared" si="101"/>
        <v>2107</v>
      </c>
      <c r="BF22" s="658" t="str">
        <f t="shared" si="101"/>
        <v>-</v>
      </c>
      <c r="BG22" s="658">
        <f t="shared" si="101"/>
        <v>1.5999999999999999</v>
      </c>
      <c r="BH22" s="658" t="str">
        <f t="shared" si="101"/>
        <v>-</v>
      </c>
      <c r="BI22" s="658">
        <f t="shared" si="101"/>
        <v>2108.6</v>
      </c>
      <c r="BJ22" s="658">
        <f t="shared" si="101"/>
        <v>1834</v>
      </c>
      <c r="BK22" s="658">
        <f t="shared" si="101"/>
        <v>274.59999999999991</v>
      </c>
      <c r="BL22" s="667">
        <f t="shared" si="16"/>
        <v>0.86977141231148636</v>
      </c>
      <c r="BM22" s="667">
        <f>IFERROR(AVERAGE(BM10:BM21),"-")</f>
        <v>8.9920085470085471</v>
      </c>
      <c r="BN22" s="666">
        <f t="shared" ref="BN22:BQ22" si="102">IF(SUM(BN10:BN21)=0,"-",SUM(BN10:BN21))</f>
        <v>204</v>
      </c>
      <c r="BO22" s="662">
        <f t="shared" si="102"/>
        <v>1834</v>
      </c>
      <c r="BP22" s="658" t="str">
        <f t="shared" si="102"/>
        <v>-</v>
      </c>
      <c r="BQ22" s="658" t="str">
        <f t="shared" si="102"/>
        <v>-</v>
      </c>
      <c r="BR22" s="658"/>
      <c r="BS22" s="658" t="str">
        <f t="shared" ref="BS22:CE22" si="103">IF(SUM(BS10:BS21)=0,"-",SUM(BS10:BS21))</f>
        <v>-</v>
      </c>
      <c r="BT22" s="658">
        <f t="shared" si="103"/>
        <v>1834</v>
      </c>
      <c r="BU22" s="658">
        <f t="shared" si="103"/>
        <v>8744.9900000000016</v>
      </c>
      <c r="BV22" s="658">
        <f t="shared" si="103"/>
        <v>-6910.99</v>
      </c>
      <c r="BW22" s="658">
        <f t="shared" si="103"/>
        <v>8744.9900000000016</v>
      </c>
      <c r="BX22" s="658">
        <f t="shared" si="103"/>
        <v>5235</v>
      </c>
      <c r="BY22" s="658">
        <f t="shared" si="103"/>
        <v>13979.990000000002</v>
      </c>
      <c r="BZ22" s="658">
        <f t="shared" si="103"/>
        <v>13323</v>
      </c>
      <c r="CA22" s="658">
        <f t="shared" si="103"/>
        <v>656.99</v>
      </c>
      <c r="CB22" s="664" t="str">
        <f t="shared" si="103"/>
        <v>-</v>
      </c>
      <c r="CC22" s="658" t="str">
        <f t="shared" si="103"/>
        <v>-</v>
      </c>
      <c r="CD22" s="658" t="str">
        <f t="shared" si="103"/>
        <v>-</v>
      </c>
      <c r="CE22" s="666">
        <f t="shared" si="103"/>
        <v>13323</v>
      </c>
      <c r="CF22" s="668">
        <f>IFERROR(AVERAGE(CF10:CF21),"-")</f>
        <v>65.274898504273509</v>
      </c>
      <c r="CG22" s="669">
        <f t="shared" si="27"/>
        <v>7.2644492911668488</v>
      </c>
      <c r="CH22" s="664">
        <f t="shared" ref="CH22:CJ22" si="104">IF(SUM(CH10:CH21)=0,"-",SUM(CH10:CH21))</f>
        <v>3942.5999999999995</v>
      </c>
      <c r="CI22" s="658">
        <f t="shared" si="104"/>
        <v>15157</v>
      </c>
      <c r="CJ22" s="663">
        <f t="shared" si="104"/>
        <v>-11214.4</v>
      </c>
      <c r="CK22" s="668">
        <f>IFERROR(AVERAGE(CK10:CK21),"-")</f>
        <v>37.133453525641031</v>
      </c>
      <c r="CL22" s="666">
        <f t="shared" ref="CL22:CT22" si="105">IF(SUM(CL10:CL21)=0,"-",SUM(CL10:CL21))</f>
        <v>204</v>
      </c>
      <c r="CM22" s="662" t="str">
        <f t="shared" si="105"/>
        <v>-</v>
      </c>
      <c r="CN22" s="658" t="str">
        <f t="shared" si="105"/>
        <v>-</v>
      </c>
      <c r="CO22" s="658">
        <f t="shared" si="105"/>
        <v>2595.5</v>
      </c>
      <c r="CP22" s="658" t="str">
        <f t="shared" si="105"/>
        <v>-</v>
      </c>
      <c r="CQ22" s="658" t="str">
        <f t="shared" si="105"/>
        <v>-</v>
      </c>
      <c r="CR22" s="666">
        <f t="shared" si="105"/>
        <v>2595.5</v>
      </c>
      <c r="CS22" s="662">
        <f t="shared" si="105"/>
        <v>23693</v>
      </c>
      <c r="CT22" s="670">
        <f t="shared" si="105"/>
        <v>-21097.5</v>
      </c>
      <c r="CU22" s="671">
        <f t="shared" si="90"/>
        <v>9.1284916201117312</v>
      </c>
      <c r="CV22" s="672">
        <f>IFERROR(AVERAGE(CV10:CV21),"-")</f>
        <v>116.36995548433049</v>
      </c>
      <c r="CW22" s="670">
        <f>IF(SUM(CW10:CW21)=0,"-",SUM(CW10:CW21))</f>
        <v>1334</v>
      </c>
      <c r="CX22" s="673">
        <f t="shared" ref="CX22:CY22" si="106">IFERROR(AVERAGE(CX10:CX21),"-")</f>
        <v>75.733711920390675</v>
      </c>
      <c r="CY22" s="674">
        <f t="shared" si="106"/>
        <v>87.393923605446275</v>
      </c>
    </row>
    <row r="23" spans="1:103">
      <c r="A23" s="675"/>
      <c r="B23" s="675"/>
      <c r="C23" s="676">
        <f t="shared" ref="C23:CW23" si="107">SUM(C10:C12)</f>
        <v>8365</v>
      </c>
      <c r="D23" s="676">
        <f t="shared" si="107"/>
        <v>0</v>
      </c>
      <c r="E23" s="676">
        <f t="shared" si="107"/>
        <v>0</v>
      </c>
      <c r="F23" s="676">
        <f t="shared" si="107"/>
        <v>0</v>
      </c>
      <c r="G23" s="676">
        <f t="shared" si="107"/>
        <v>8365</v>
      </c>
      <c r="H23" s="676">
        <f t="shared" si="107"/>
        <v>0</v>
      </c>
      <c r="I23" s="676">
        <f t="shared" si="107"/>
        <v>0</v>
      </c>
      <c r="J23" s="676">
        <f t="shared" si="107"/>
        <v>0</v>
      </c>
      <c r="K23" s="676">
        <f t="shared" si="107"/>
        <v>0</v>
      </c>
      <c r="L23" s="676">
        <f t="shared" si="107"/>
        <v>0</v>
      </c>
      <c r="M23" s="676">
        <f t="shared" si="107"/>
        <v>0</v>
      </c>
      <c r="N23" s="676">
        <f t="shared" si="107"/>
        <v>0</v>
      </c>
      <c r="O23" s="676">
        <f t="shared" si="107"/>
        <v>0</v>
      </c>
      <c r="P23" s="676">
        <f t="shared" si="107"/>
        <v>0</v>
      </c>
      <c r="Q23" s="676">
        <f t="shared" si="107"/>
        <v>1664</v>
      </c>
      <c r="R23" s="676">
        <f t="shared" si="107"/>
        <v>832</v>
      </c>
      <c r="S23" s="676">
        <f t="shared" si="107"/>
        <v>832</v>
      </c>
      <c r="T23" s="676">
        <f t="shared" si="107"/>
        <v>0</v>
      </c>
      <c r="U23" s="676">
        <f t="shared" si="107"/>
        <v>0</v>
      </c>
      <c r="V23" s="676">
        <f t="shared" si="107"/>
        <v>0</v>
      </c>
      <c r="W23" s="676">
        <f t="shared" si="107"/>
        <v>6210</v>
      </c>
      <c r="X23" s="676">
        <f t="shared" si="107"/>
        <v>8004</v>
      </c>
      <c r="Y23" s="676">
        <f t="shared" si="107"/>
        <v>0</v>
      </c>
      <c r="Z23" s="676">
        <f t="shared" si="107"/>
        <v>7874</v>
      </c>
      <c r="AA23" s="676">
        <f t="shared" si="107"/>
        <v>8004</v>
      </c>
      <c r="AB23" s="676">
        <f t="shared" si="107"/>
        <v>0</v>
      </c>
      <c r="AC23" s="676">
        <f t="shared" si="107"/>
        <v>15878</v>
      </c>
      <c r="AD23" s="677">
        <f t="shared" si="107"/>
        <v>1.4875165414623928</v>
      </c>
      <c r="AE23" s="677">
        <f t="shared" si="107"/>
        <v>1.5124834585376072</v>
      </c>
      <c r="AF23" s="677">
        <f t="shared" si="107"/>
        <v>0</v>
      </c>
      <c r="AG23" s="678">
        <f t="shared" si="107"/>
        <v>0</v>
      </c>
      <c r="AH23" s="678">
        <f t="shared" si="107"/>
        <v>1275</v>
      </c>
      <c r="AI23" s="678">
        <f t="shared" si="107"/>
        <v>563</v>
      </c>
      <c r="AJ23" s="678">
        <f t="shared" si="107"/>
        <v>491</v>
      </c>
      <c r="AK23" s="678">
        <f t="shared" si="107"/>
        <v>1878</v>
      </c>
      <c r="AL23" s="678">
        <f t="shared" si="107"/>
        <v>0</v>
      </c>
      <c r="AM23" s="678">
        <f t="shared" si="107"/>
        <v>0</v>
      </c>
      <c r="AN23" s="678">
        <f t="shared" si="107"/>
        <v>705</v>
      </c>
      <c r="AO23" s="678">
        <f t="shared" si="107"/>
        <v>0</v>
      </c>
      <c r="AP23" s="678">
        <f t="shared" si="107"/>
        <v>0</v>
      </c>
      <c r="AQ23" s="678">
        <f t="shared" si="107"/>
        <v>522</v>
      </c>
      <c r="AR23" s="678">
        <f t="shared" si="107"/>
        <v>0</v>
      </c>
      <c r="AS23" s="678">
        <f t="shared" si="107"/>
        <v>491</v>
      </c>
      <c r="AT23" s="678">
        <f t="shared" si="107"/>
        <v>4380</v>
      </c>
      <c r="AU23" s="678">
        <f t="shared" si="107"/>
        <v>563</v>
      </c>
      <c r="AV23" s="678">
        <f t="shared" si="107"/>
        <v>5434</v>
      </c>
      <c r="AW23" s="679">
        <f t="shared" si="107"/>
        <v>0.27328065272320901</v>
      </c>
      <c r="AX23" s="679">
        <f t="shared" si="107"/>
        <v>2.4209704245968879</v>
      </c>
      <c r="AY23" s="679">
        <f t="shared" si="107"/>
        <v>0.30574892267990317</v>
      </c>
      <c r="AZ23" s="678">
        <f t="shared" si="107"/>
        <v>8365</v>
      </c>
      <c r="BA23" s="678">
        <f t="shared" si="107"/>
        <v>12384</v>
      </c>
      <c r="BB23" s="678">
        <f t="shared" si="107"/>
        <v>563</v>
      </c>
      <c r="BC23" s="678">
        <f t="shared" si="107"/>
        <v>20749</v>
      </c>
      <c r="BD23" s="678">
        <f t="shared" si="107"/>
        <v>76</v>
      </c>
      <c r="BE23" s="678">
        <f t="shared" si="107"/>
        <v>795</v>
      </c>
      <c r="BF23" s="678">
        <f t="shared" si="107"/>
        <v>0</v>
      </c>
      <c r="BG23" s="678">
        <f t="shared" si="107"/>
        <v>0.60000000000000009</v>
      </c>
      <c r="BH23" s="678">
        <f t="shared" si="107"/>
        <v>0</v>
      </c>
      <c r="BI23" s="678">
        <f t="shared" si="107"/>
        <v>795.59999999999991</v>
      </c>
      <c r="BJ23" s="678">
        <f t="shared" si="107"/>
        <v>705</v>
      </c>
      <c r="BK23" s="678">
        <f t="shared" si="107"/>
        <v>90.599999999999966</v>
      </c>
      <c r="BL23" s="680">
        <f t="shared" si="107"/>
        <v>2.6585503772276216</v>
      </c>
      <c r="BM23" s="680">
        <f t="shared" si="107"/>
        <v>27.833846153846153</v>
      </c>
      <c r="BN23" s="678">
        <f t="shared" si="107"/>
        <v>76</v>
      </c>
      <c r="BO23" s="678">
        <f t="shared" si="107"/>
        <v>705</v>
      </c>
      <c r="BP23" s="678">
        <f t="shared" si="107"/>
        <v>0</v>
      </c>
      <c r="BQ23" s="678">
        <f t="shared" si="107"/>
        <v>0</v>
      </c>
      <c r="BR23" s="678">
        <f t="shared" si="107"/>
        <v>0</v>
      </c>
      <c r="BS23" s="678">
        <f t="shared" si="107"/>
        <v>0</v>
      </c>
      <c r="BT23" s="678">
        <f t="shared" si="107"/>
        <v>705</v>
      </c>
      <c r="BU23" s="678">
        <f t="shared" si="107"/>
        <v>3079.29</v>
      </c>
      <c r="BV23" s="678">
        <f t="shared" si="107"/>
        <v>-2374.29</v>
      </c>
      <c r="BW23" s="678">
        <f t="shared" si="107"/>
        <v>3079.29</v>
      </c>
      <c r="BX23" s="678">
        <f t="shared" si="107"/>
        <v>2175</v>
      </c>
      <c r="BY23" s="678">
        <f t="shared" si="107"/>
        <v>5254.2900000000009</v>
      </c>
      <c r="BZ23" s="678">
        <f t="shared" si="107"/>
        <v>5005</v>
      </c>
      <c r="CA23" s="678">
        <f t="shared" si="107"/>
        <v>249.29000000000019</v>
      </c>
      <c r="CB23" s="678">
        <f t="shared" si="107"/>
        <v>0</v>
      </c>
      <c r="CC23" s="678">
        <f t="shared" si="107"/>
        <v>0</v>
      </c>
      <c r="CD23" s="678">
        <f t="shared" si="107"/>
        <v>0</v>
      </c>
      <c r="CE23" s="678">
        <f t="shared" si="107"/>
        <v>5005</v>
      </c>
      <c r="CF23" s="680">
        <f t="shared" si="107"/>
        <v>197.64153846153846</v>
      </c>
      <c r="CG23" s="679">
        <f t="shared" si="107"/>
        <v>21.306617261724938</v>
      </c>
      <c r="CH23" s="678">
        <f t="shared" si="107"/>
        <v>1500.6</v>
      </c>
      <c r="CI23" s="678">
        <f t="shared" si="107"/>
        <v>5710</v>
      </c>
      <c r="CJ23" s="678">
        <f t="shared" si="107"/>
        <v>-4209.3999999999996</v>
      </c>
      <c r="CK23" s="680">
        <f t="shared" si="107"/>
        <v>112.73769230769231</v>
      </c>
      <c r="CL23" s="678">
        <f t="shared" si="107"/>
        <v>76</v>
      </c>
      <c r="CM23" s="678">
        <f t="shared" si="107"/>
        <v>0</v>
      </c>
      <c r="CN23" s="678">
        <f t="shared" si="107"/>
        <v>0</v>
      </c>
      <c r="CO23" s="678">
        <f t="shared" si="107"/>
        <v>832</v>
      </c>
      <c r="CP23" s="678">
        <f t="shared" si="107"/>
        <v>0</v>
      </c>
      <c r="CQ23" s="678">
        <f t="shared" si="107"/>
        <v>0</v>
      </c>
      <c r="CR23" s="678">
        <f t="shared" si="107"/>
        <v>832</v>
      </c>
      <c r="CS23" s="678">
        <f t="shared" si="107"/>
        <v>10179</v>
      </c>
      <c r="CT23" s="678">
        <f t="shared" si="107"/>
        <v>-9347</v>
      </c>
      <c r="CU23" s="679">
        <f t="shared" si="107"/>
        <v>36.873701261281326</v>
      </c>
      <c r="CV23" s="680">
        <f t="shared" si="107"/>
        <v>401.85538461538465</v>
      </c>
      <c r="CW23" s="678">
        <f t="shared" si="107"/>
        <v>563</v>
      </c>
      <c r="CX23" s="127"/>
      <c r="CY23" s="127"/>
    </row>
    <row r="24" spans="1:103" ht="24.6">
      <c r="A24" s="681" t="s">
        <v>261</v>
      </c>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3"/>
      <c r="AG24" s="684"/>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66"/>
      <c r="BK24" s="166"/>
      <c r="BL24" s="685"/>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row>
    <row r="25" spans="1:103" ht="14.4">
      <c r="A25" s="686">
        <v>2024</v>
      </c>
      <c r="B25" s="1663" t="s">
        <v>158</v>
      </c>
      <c r="C25" s="1614" t="s">
        <v>216</v>
      </c>
      <c r="D25" s="1612"/>
      <c r="E25" s="1612"/>
      <c r="F25" s="1613"/>
      <c r="G25" s="1615" t="s">
        <v>39</v>
      </c>
      <c r="H25" s="1664" t="s">
        <v>383</v>
      </c>
      <c r="I25" s="1662" t="s">
        <v>2</v>
      </c>
      <c r="J25" s="1612"/>
      <c r="K25" s="1612"/>
      <c r="L25" s="1613"/>
      <c r="M25" s="1670" t="s">
        <v>39</v>
      </c>
      <c r="N25" s="1671" t="s">
        <v>383</v>
      </c>
      <c r="O25" s="1614" t="s">
        <v>223</v>
      </c>
      <c r="P25" s="1612"/>
      <c r="Q25" s="1612"/>
      <c r="R25" s="1613"/>
      <c r="S25" s="1615" t="s">
        <v>39</v>
      </c>
      <c r="T25" s="1671" t="s">
        <v>383</v>
      </c>
      <c r="U25" s="1614" t="s">
        <v>34</v>
      </c>
      <c r="V25" s="1612"/>
      <c r="W25" s="1612"/>
      <c r="X25" s="1613"/>
      <c r="Y25" s="1615" t="s">
        <v>39</v>
      </c>
      <c r="Z25" s="1671" t="s">
        <v>383</v>
      </c>
      <c r="AA25" s="1614" t="s">
        <v>224</v>
      </c>
      <c r="AB25" s="1612"/>
      <c r="AC25" s="1612"/>
      <c r="AD25" s="1613"/>
      <c r="AE25" s="1615" t="s">
        <v>39</v>
      </c>
      <c r="AF25" s="1616" t="s">
        <v>383</v>
      </c>
      <c r="AG25" s="391"/>
      <c r="AH25" s="391"/>
      <c r="AI25" s="391"/>
      <c r="AJ25" s="687"/>
      <c r="AK25" s="687"/>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196"/>
      <c r="BS25" s="196"/>
      <c r="BT25" s="196"/>
      <c r="BU25" s="688"/>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row>
    <row r="26" spans="1:103" ht="39.6">
      <c r="A26" s="689" t="s">
        <v>384</v>
      </c>
      <c r="B26" s="1522"/>
      <c r="C26" s="690" t="s">
        <v>385</v>
      </c>
      <c r="D26" s="691" t="s">
        <v>386</v>
      </c>
      <c r="E26" s="512" t="s">
        <v>387</v>
      </c>
      <c r="F26" s="692" t="s">
        <v>388</v>
      </c>
      <c r="G26" s="1522"/>
      <c r="H26" s="1539"/>
      <c r="I26" s="693" t="s">
        <v>385</v>
      </c>
      <c r="J26" s="694" t="s">
        <v>386</v>
      </c>
      <c r="K26" s="512" t="s">
        <v>387</v>
      </c>
      <c r="L26" s="692" t="s">
        <v>388</v>
      </c>
      <c r="M26" s="1539"/>
      <c r="N26" s="1539"/>
      <c r="O26" s="695" t="s">
        <v>385</v>
      </c>
      <c r="P26" s="691" t="s">
        <v>386</v>
      </c>
      <c r="Q26" s="512" t="s">
        <v>387</v>
      </c>
      <c r="R26" s="513" t="s">
        <v>388</v>
      </c>
      <c r="S26" s="1522"/>
      <c r="T26" s="1539"/>
      <c r="U26" s="695" t="s">
        <v>385</v>
      </c>
      <c r="V26" s="691" t="s">
        <v>386</v>
      </c>
      <c r="W26" s="512" t="s">
        <v>387</v>
      </c>
      <c r="X26" s="513" t="s">
        <v>388</v>
      </c>
      <c r="Y26" s="1522"/>
      <c r="Z26" s="1539"/>
      <c r="AA26" s="695" t="s">
        <v>385</v>
      </c>
      <c r="AB26" s="691" t="s">
        <v>386</v>
      </c>
      <c r="AC26" s="512" t="s">
        <v>387</v>
      </c>
      <c r="AD26" s="513" t="s">
        <v>388</v>
      </c>
      <c r="AE26" s="1522"/>
      <c r="AF26" s="1522"/>
      <c r="AG26" s="391"/>
      <c r="AH26" s="391"/>
      <c r="AI26" s="391"/>
      <c r="AJ26" s="687"/>
      <c r="AK26" s="687"/>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196"/>
      <c r="BS26" s="196"/>
      <c r="BT26" s="196"/>
      <c r="BU26" s="688"/>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row>
    <row r="27" spans="1:103" ht="14.4">
      <c r="A27" s="696" t="s">
        <v>237</v>
      </c>
      <c r="B27" s="697" t="s">
        <v>382</v>
      </c>
      <c r="C27" s="698">
        <f>IFERROR(SUM('Energy &amp; GHG'!$BL17/'Energy &amp; GHG'!$BK17),"-")</f>
        <v>9.2227525304927251E-3</v>
      </c>
      <c r="D27" s="699">
        <f t="shared" ref="D27:D38" si="108">IFERROR(($C27*$AG10),"-")</f>
        <v>0</v>
      </c>
      <c r="E27" s="700">
        <f t="shared" ref="E27:E38" si="109">IFERROR((C27*AH10),"-")</f>
        <v>3.596873486892163</v>
      </c>
      <c r="F27" s="701">
        <f t="shared" ref="F27:F38" si="110">IFERROR((C27*AI10),"-")</f>
        <v>2.582370708537963</v>
      </c>
      <c r="G27" s="702">
        <f t="shared" ref="G27:G38" si="111">IF(SUM(D27:F27)=0,"-",SUM(D27:F27))</f>
        <v>6.179244195430126</v>
      </c>
      <c r="H27" s="703">
        <f t="shared" ref="H27:H38" si="112">IFERROR((C27*(BH10+BS10)),"-")</f>
        <v>0</v>
      </c>
      <c r="I27" s="704">
        <f>IFERROR(('Energy &amp; GHG'!BM17/'Energy &amp; GHG'!BK17),"-")</f>
        <v>0.30598787208042239</v>
      </c>
      <c r="J27" s="705">
        <f t="shared" ref="J27:J38" si="113">IFERROR((I27*AG10),"-")</f>
        <v>0</v>
      </c>
      <c r="K27" s="700">
        <f t="shared" ref="K27:K38" si="114">IFERROR((I27*AH10),"-")</f>
        <v>119.33527011136474</v>
      </c>
      <c r="L27" s="701">
        <f t="shared" ref="L27:L38" si="115">IFERROR((I27*AI10),"-")</f>
        <v>85.676604182518261</v>
      </c>
      <c r="M27" s="706">
        <f t="shared" ref="M27:M38" si="116">IF(SUM(J27:L27)=0,"-",SUM(J27:L27))</f>
        <v>205.01187429388301</v>
      </c>
      <c r="N27" s="703">
        <f t="shared" ref="N27:N38" si="117">IFERROR((I27*(BH10+BS10)),"-")</f>
        <v>0</v>
      </c>
      <c r="O27" s="707">
        <f>IFERROR(('Energy &amp; GHG'!BN17/'Energy &amp; GHG'!BK17),"-")</f>
        <v>0.68478937538908491</v>
      </c>
      <c r="P27" s="708">
        <f t="shared" ref="P27:P38" si="118">IFERROR((O27*AG10),"-")</f>
        <v>0</v>
      </c>
      <c r="Q27" s="709">
        <f t="shared" ref="Q27:Q38" si="119">IFERROR((O27*AH10),"-")</f>
        <v>267.06785640174314</v>
      </c>
      <c r="R27" s="709">
        <f t="shared" ref="R27:R38" si="120">IFERROR((O27*AI10),"-")</f>
        <v>191.74102510894377</v>
      </c>
      <c r="S27" s="702">
        <f t="shared" ref="S27:S38" si="121">IF(SUM(P27:R27)=0,"-",SUM(P27:R27))</f>
        <v>458.80888151068689</v>
      </c>
      <c r="T27" s="710">
        <f t="shared" ref="T27:T38" si="122">IFERROR((O27*(BH10+BS10)),"-")</f>
        <v>0</v>
      </c>
      <c r="U27" s="711" t="str">
        <f>IFERROR(SUM('Energy &amp; GHG'!$BO17/'Energy &amp; GHG'!$BK17),"-")</f>
        <v>-</v>
      </c>
      <c r="V27" s="700" t="str">
        <f t="shared" ref="V27:V38" si="123">IFERROR((U27*AG10),"-")</f>
        <v>-</v>
      </c>
      <c r="W27" s="712" t="str">
        <f t="shared" ref="W27:W38" si="124">IFERROR((U27*AH10),"-")</f>
        <v>-</v>
      </c>
      <c r="X27" s="700" t="str">
        <f t="shared" ref="X27:X38" si="125">IFERROR((U27*AI10),"-")</f>
        <v>-</v>
      </c>
      <c r="Y27" s="702" t="str">
        <f t="shared" ref="Y27:Y38" si="126">IF(SUM(V27:X27)=0,"-",SUM(V27:X27))</f>
        <v>-</v>
      </c>
      <c r="Z27" s="710" t="str">
        <f t="shared" ref="Z27:Z38" si="127">IFERROR((U27*(BH10+BS10)),"-")</f>
        <v>-</v>
      </c>
      <c r="AA27" s="711" t="str">
        <f>IFERROR(SUM('Energy &amp; GHG'!$BP17/'Energy &amp; GHG'!$BK17),"-")</f>
        <v>-</v>
      </c>
      <c r="AB27" s="712" t="str">
        <f t="shared" ref="AB27:AB38" si="128">IFERROR((AA27*AG10),"-")</f>
        <v>-</v>
      </c>
      <c r="AC27" s="712" t="str">
        <f t="shared" ref="AC27:AC38" si="129">IFERROR((AA27*AH10),"-")</f>
        <v>-</v>
      </c>
      <c r="AD27" s="713" t="str">
        <f t="shared" ref="AD27:AD38" si="130">IFERROR((AA27*AI10),"-")</f>
        <v>-</v>
      </c>
      <c r="AE27" s="702" t="str">
        <f t="shared" ref="AE27:AE38" si="131">IF(SUM(AB27:AD27)=0,"-",SUM(AB27:AD27))</f>
        <v>-</v>
      </c>
      <c r="AF27" s="710" t="str">
        <f t="shared" ref="AF27:AF38" si="132">IFERROR((AA27*(BH10+BS10)),"-")</f>
        <v>-</v>
      </c>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row>
    <row r="28" spans="1:103" ht="14.4">
      <c r="A28" s="696" t="s">
        <v>238</v>
      </c>
      <c r="B28" s="714" t="s">
        <v>382</v>
      </c>
      <c r="C28" s="715">
        <f>IFERROR(SUM('Energy &amp; GHG'!$BL18/'Energy &amp; GHG'!$BK18),"-")</f>
        <v>1.7476807452929895E-2</v>
      </c>
      <c r="D28" s="716">
        <f t="shared" si="108"/>
        <v>0</v>
      </c>
      <c r="E28" s="717">
        <f t="shared" si="109"/>
        <v>7.6897952792891537</v>
      </c>
      <c r="F28" s="718">
        <f t="shared" si="110"/>
        <v>3.8099440247387171</v>
      </c>
      <c r="G28" s="719">
        <f t="shared" si="111"/>
        <v>11.499739304027871</v>
      </c>
      <c r="H28" s="720">
        <f t="shared" si="112"/>
        <v>0</v>
      </c>
      <c r="I28" s="721">
        <f>IFERROR(('Energy &amp; GHG'!BM18/'Energy &amp; GHG'!BK18),"-")</f>
        <v>0.38409597995850786</v>
      </c>
      <c r="J28" s="722">
        <f t="shared" si="113"/>
        <v>0</v>
      </c>
      <c r="K28" s="717">
        <f t="shared" si="114"/>
        <v>169.00223118174347</v>
      </c>
      <c r="L28" s="718">
        <f t="shared" si="115"/>
        <v>83.732923630954716</v>
      </c>
      <c r="M28" s="723">
        <f t="shared" si="116"/>
        <v>252.73515481269817</v>
      </c>
      <c r="N28" s="720">
        <f t="shared" si="117"/>
        <v>0</v>
      </c>
      <c r="O28" s="707">
        <f>IFERROR(('Energy &amp; GHG'!BN18/'Energy &amp; GHG'!BK18),"-")</f>
        <v>0.59842721258856224</v>
      </c>
      <c r="P28" s="724">
        <f t="shared" si="118"/>
        <v>0</v>
      </c>
      <c r="Q28" s="725">
        <f t="shared" si="119"/>
        <v>263.30797353896736</v>
      </c>
      <c r="R28" s="725">
        <f t="shared" si="120"/>
        <v>130.45713234430656</v>
      </c>
      <c r="S28" s="719">
        <f t="shared" si="121"/>
        <v>393.76510588327392</v>
      </c>
      <c r="T28" s="726">
        <f t="shared" si="122"/>
        <v>0</v>
      </c>
      <c r="U28" s="727" t="str">
        <f>IFERROR(SUM('Energy &amp; GHG'!$BO18/'Energy &amp; GHG'!$BK18),"-")</f>
        <v>-</v>
      </c>
      <c r="V28" s="717" t="str">
        <f t="shared" si="123"/>
        <v>-</v>
      </c>
      <c r="W28" s="728" t="str">
        <f t="shared" si="124"/>
        <v>-</v>
      </c>
      <c r="X28" s="717" t="str">
        <f t="shared" si="125"/>
        <v>-</v>
      </c>
      <c r="Y28" s="719" t="str">
        <f t="shared" si="126"/>
        <v>-</v>
      </c>
      <c r="Z28" s="726" t="str">
        <f t="shared" si="127"/>
        <v>-</v>
      </c>
      <c r="AA28" s="727" t="str">
        <f>IFERROR(SUM('Energy &amp; GHG'!$BP18/'Energy &amp; GHG'!$BK18),"-")</f>
        <v>-</v>
      </c>
      <c r="AB28" s="728" t="str">
        <f t="shared" si="128"/>
        <v>-</v>
      </c>
      <c r="AC28" s="728" t="str">
        <f t="shared" si="129"/>
        <v>-</v>
      </c>
      <c r="AD28" s="729" t="str">
        <f t="shared" si="130"/>
        <v>-</v>
      </c>
      <c r="AE28" s="719" t="str">
        <f t="shared" si="131"/>
        <v>-</v>
      </c>
      <c r="AF28" s="726" t="str">
        <f t="shared" si="132"/>
        <v>-</v>
      </c>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row>
    <row r="29" spans="1:103" ht="14.4">
      <c r="A29" s="696" t="s">
        <v>239</v>
      </c>
      <c r="B29" s="714" t="s">
        <v>382</v>
      </c>
      <c r="C29" s="715">
        <f>IFERROR(SUM('Energy &amp; GHG'!$BL19/'Energy &amp; GHG'!$BK19),"-")</f>
        <v>2.3634215071357149E-2</v>
      </c>
      <c r="D29" s="716">
        <f t="shared" si="108"/>
        <v>0</v>
      </c>
      <c r="E29" s="717">
        <f t="shared" si="109"/>
        <v>10.517225706753932</v>
      </c>
      <c r="F29" s="718">
        <f t="shared" si="110"/>
        <v>1.5362239796382147</v>
      </c>
      <c r="G29" s="719">
        <f t="shared" si="111"/>
        <v>12.053449686392145</v>
      </c>
      <c r="H29" s="720">
        <f t="shared" si="112"/>
        <v>0</v>
      </c>
      <c r="I29" s="721">
        <f>IFERROR(('Energy &amp; GHG'!BM19/'Energy &amp; GHG'!BK19),"-")</f>
        <v>0.43550586310335426</v>
      </c>
      <c r="J29" s="722">
        <f t="shared" si="113"/>
        <v>0</v>
      </c>
      <c r="K29" s="717">
        <f t="shared" si="114"/>
        <v>193.80010908099266</v>
      </c>
      <c r="L29" s="718">
        <f t="shared" si="115"/>
        <v>28.307881101718028</v>
      </c>
      <c r="M29" s="723">
        <f t="shared" si="116"/>
        <v>222.10799018271069</v>
      </c>
      <c r="N29" s="720">
        <f t="shared" si="117"/>
        <v>0</v>
      </c>
      <c r="O29" s="707">
        <f>IFERROR(('Energy &amp; GHG'!BN19/'Energy &amp; GHG'!BK19),"-")</f>
        <v>0.54085992182528864</v>
      </c>
      <c r="P29" s="724">
        <f t="shared" si="118"/>
        <v>0</v>
      </c>
      <c r="Q29" s="725">
        <f t="shared" si="119"/>
        <v>240.68266521225345</v>
      </c>
      <c r="R29" s="725">
        <f t="shared" si="120"/>
        <v>35.15589491864376</v>
      </c>
      <c r="S29" s="719">
        <f t="shared" si="121"/>
        <v>275.83856013089724</v>
      </c>
      <c r="T29" s="726">
        <f t="shared" si="122"/>
        <v>0</v>
      </c>
      <c r="U29" s="727" t="str">
        <f>IFERROR(SUM('Energy &amp; GHG'!$BO19/'Energy &amp; GHG'!$BK19),"-")</f>
        <v>-</v>
      </c>
      <c r="V29" s="717" t="str">
        <f t="shared" si="123"/>
        <v>-</v>
      </c>
      <c r="W29" s="728" t="str">
        <f t="shared" si="124"/>
        <v>-</v>
      </c>
      <c r="X29" s="717" t="str">
        <f t="shared" si="125"/>
        <v>-</v>
      </c>
      <c r="Y29" s="719" t="str">
        <f t="shared" si="126"/>
        <v>-</v>
      </c>
      <c r="Z29" s="726" t="str">
        <f t="shared" si="127"/>
        <v>-</v>
      </c>
      <c r="AA29" s="727" t="str">
        <f>IFERROR(SUM('Energy &amp; GHG'!$BP19/'Energy &amp; GHG'!$BK19),"-")</f>
        <v>-</v>
      </c>
      <c r="AB29" s="728" t="str">
        <f t="shared" si="128"/>
        <v>-</v>
      </c>
      <c r="AC29" s="728" t="str">
        <f t="shared" si="129"/>
        <v>-</v>
      </c>
      <c r="AD29" s="729" t="str">
        <f t="shared" si="130"/>
        <v>-</v>
      </c>
      <c r="AE29" s="719" t="str">
        <f t="shared" si="131"/>
        <v>-</v>
      </c>
      <c r="AF29" s="726" t="str">
        <f t="shared" si="132"/>
        <v>-</v>
      </c>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row>
    <row r="30" spans="1:103" ht="14.4">
      <c r="A30" s="696" t="s">
        <v>240</v>
      </c>
      <c r="B30" s="714" t="s">
        <v>382</v>
      </c>
      <c r="C30" s="715">
        <f>IFERROR(SUM('Energy &amp; GHG'!$BL20/'Energy &amp; GHG'!$BK20),"-")</f>
        <v>2.1940516821062895E-2</v>
      </c>
      <c r="D30" s="716">
        <f t="shared" si="108"/>
        <v>0</v>
      </c>
      <c r="E30" s="717">
        <f t="shared" si="109"/>
        <v>9.2588980984885421</v>
      </c>
      <c r="F30" s="718">
        <f t="shared" si="110"/>
        <v>1.4041930765480253</v>
      </c>
      <c r="G30" s="719">
        <f t="shared" si="111"/>
        <v>10.663091175036568</v>
      </c>
      <c r="H30" s="720">
        <f t="shared" si="112"/>
        <v>0</v>
      </c>
      <c r="I30" s="721">
        <f>IFERROR(('Energy &amp; GHG'!BM20/'Energy &amp; GHG'!BK20),"-")</f>
        <v>0.47842515845928812</v>
      </c>
      <c r="J30" s="722">
        <f t="shared" si="113"/>
        <v>0</v>
      </c>
      <c r="K30" s="717">
        <f t="shared" si="114"/>
        <v>201.8954168698196</v>
      </c>
      <c r="L30" s="718">
        <f t="shared" si="115"/>
        <v>30.61921014139444</v>
      </c>
      <c r="M30" s="723">
        <f t="shared" si="116"/>
        <v>232.51462701121403</v>
      </c>
      <c r="N30" s="720">
        <f t="shared" si="117"/>
        <v>0</v>
      </c>
      <c r="O30" s="707">
        <f>IFERROR(('Energy &amp; GHG'!BN20/'Energy &amp; GHG'!BK20),"-")</f>
        <v>0.49963432471964897</v>
      </c>
      <c r="P30" s="724">
        <f t="shared" si="118"/>
        <v>0</v>
      </c>
      <c r="Q30" s="725">
        <f t="shared" si="119"/>
        <v>210.84568503169186</v>
      </c>
      <c r="R30" s="725">
        <f t="shared" si="120"/>
        <v>31.976596782057534</v>
      </c>
      <c r="S30" s="719">
        <f t="shared" si="121"/>
        <v>242.82228181374938</v>
      </c>
      <c r="T30" s="726">
        <f t="shared" si="122"/>
        <v>0</v>
      </c>
      <c r="U30" s="727" t="str">
        <f>IFERROR(SUM('Energy &amp; GHG'!$BO20/'Energy &amp; GHG'!$BK20),"-")</f>
        <v>-</v>
      </c>
      <c r="V30" s="717" t="str">
        <f t="shared" si="123"/>
        <v>-</v>
      </c>
      <c r="W30" s="728" t="str">
        <f t="shared" si="124"/>
        <v>-</v>
      </c>
      <c r="X30" s="717" t="str">
        <f t="shared" si="125"/>
        <v>-</v>
      </c>
      <c r="Y30" s="719" t="str">
        <f t="shared" si="126"/>
        <v>-</v>
      </c>
      <c r="Z30" s="726" t="str">
        <f t="shared" si="127"/>
        <v>-</v>
      </c>
      <c r="AA30" s="727" t="str">
        <f>IFERROR(SUM('Energy &amp; GHG'!$BP20/'Energy &amp; GHG'!$BK20),"-")</f>
        <v>-</v>
      </c>
      <c r="AB30" s="728" t="str">
        <f t="shared" si="128"/>
        <v>-</v>
      </c>
      <c r="AC30" s="728" t="str">
        <f t="shared" si="129"/>
        <v>-</v>
      </c>
      <c r="AD30" s="729" t="str">
        <f t="shared" si="130"/>
        <v>-</v>
      </c>
      <c r="AE30" s="719" t="str">
        <f t="shared" si="131"/>
        <v>-</v>
      </c>
      <c r="AF30" s="726" t="str">
        <f t="shared" si="132"/>
        <v>-</v>
      </c>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row>
    <row r="31" spans="1:103" ht="14.4">
      <c r="A31" s="696" t="s">
        <v>241</v>
      </c>
      <c r="B31" s="714" t="s">
        <v>382</v>
      </c>
      <c r="C31" s="715">
        <f>IFERROR(SUM('Energy &amp; GHG'!$BL21/'Energy &amp; GHG'!$BK21),"-")</f>
        <v>2.0391292852736408E-2</v>
      </c>
      <c r="D31" s="716">
        <f t="shared" si="108"/>
        <v>0</v>
      </c>
      <c r="E31" s="717">
        <f t="shared" si="109"/>
        <v>9.1760817837313837</v>
      </c>
      <c r="F31" s="718">
        <f t="shared" si="110"/>
        <v>2.7324332422666786</v>
      </c>
      <c r="G31" s="719">
        <f t="shared" si="111"/>
        <v>11.908515025998062</v>
      </c>
      <c r="H31" s="720">
        <f t="shared" si="112"/>
        <v>0</v>
      </c>
      <c r="I31" s="721">
        <f>IFERROR(('Energy &amp; GHG'!BM21/'Energy &amp; GHG'!BK21),"-")</f>
        <v>0.45395434916718075</v>
      </c>
      <c r="J31" s="722">
        <f t="shared" si="113"/>
        <v>0</v>
      </c>
      <c r="K31" s="717">
        <f t="shared" si="114"/>
        <v>204.27945712523135</v>
      </c>
      <c r="L31" s="718">
        <f t="shared" si="115"/>
        <v>60.829882788402223</v>
      </c>
      <c r="M31" s="723">
        <f t="shared" si="116"/>
        <v>265.10933991363356</v>
      </c>
      <c r="N31" s="720">
        <f t="shared" si="117"/>
        <v>0</v>
      </c>
      <c r="O31" s="707">
        <f>IFERROR(('Energy &amp; GHG'!BN21/'Energy &amp; GHG'!BK21),"-")</f>
        <v>0.52565435798008286</v>
      </c>
      <c r="P31" s="724">
        <f t="shared" si="118"/>
        <v>0</v>
      </c>
      <c r="Q31" s="725">
        <f t="shared" si="119"/>
        <v>236.54446109103728</v>
      </c>
      <c r="R31" s="725">
        <f t="shared" si="120"/>
        <v>70.437683969331104</v>
      </c>
      <c r="S31" s="719">
        <f t="shared" si="121"/>
        <v>306.9821450603684</v>
      </c>
      <c r="T31" s="726">
        <f t="shared" si="122"/>
        <v>0</v>
      </c>
      <c r="U31" s="727" t="str">
        <f>IFERROR(SUM('Energy &amp; GHG'!$BO21/'Energy &amp; GHG'!$BK21),"-")</f>
        <v>-</v>
      </c>
      <c r="V31" s="717" t="str">
        <f t="shared" si="123"/>
        <v>-</v>
      </c>
      <c r="W31" s="728" t="str">
        <f t="shared" si="124"/>
        <v>-</v>
      </c>
      <c r="X31" s="717" t="str">
        <f t="shared" si="125"/>
        <v>-</v>
      </c>
      <c r="Y31" s="719" t="str">
        <f t="shared" si="126"/>
        <v>-</v>
      </c>
      <c r="Z31" s="726" t="str">
        <f t="shared" si="127"/>
        <v>-</v>
      </c>
      <c r="AA31" s="727" t="str">
        <f>IFERROR(SUM('Energy &amp; GHG'!$BP21/'Energy &amp; GHG'!$BK21),"-")</f>
        <v>-</v>
      </c>
      <c r="AB31" s="728" t="str">
        <f t="shared" si="128"/>
        <v>-</v>
      </c>
      <c r="AC31" s="728" t="str">
        <f t="shared" si="129"/>
        <v>-</v>
      </c>
      <c r="AD31" s="729" t="str">
        <f t="shared" si="130"/>
        <v>-</v>
      </c>
      <c r="AE31" s="719" t="str">
        <f t="shared" si="131"/>
        <v>-</v>
      </c>
      <c r="AF31" s="726" t="str">
        <f t="shared" si="132"/>
        <v>-</v>
      </c>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row>
    <row r="32" spans="1:103" ht="14.4">
      <c r="A32" s="696" t="s">
        <v>242</v>
      </c>
      <c r="B32" s="714" t="s">
        <v>382</v>
      </c>
      <c r="C32" s="715">
        <f>IFERROR(SUM('Energy &amp; GHG'!$BL22/'Energy &amp; GHG'!$BK22),"-")</f>
        <v>2.1212006938683158E-2</v>
      </c>
      <c r="D32" s="716">
        <f t="shared" si="108"/>
        <v>0</v>
      </c>
      <c r="E32" s="717">
        <f t="shared" si="109"/>
        <v>10.118127309751866</v>
      </c>
      <c r="F32" s="718">
        <f t="shared" si="110"/>
        <v>1.4636284787691378</v>
      </c>
      <c r="G32" s="719">
        <f t="shared" si="111"/>
        <v>11.581755788521004</v>
      </c>
      <c r="H32" s="720">
        <f t="shared" si="112"/>
        <v>0</v>
      </c>
      <c r="I32" s="721">
        <f>IFERROR(('Energy &amp; GHG'!BM22/'Energy &amp; GHG'!BK22),"-")</f>
        <v>0.51636624179802393</v>
      </c>
      <c r="J32" s="722">
        <f t="shared" si="113"/>
        <v>0</v>
      </c>
      <c r="K32" s="717">
        <f t="shared" si="114"/>
        <v>246.30669733765743</v>
      </c>
      <c r="L32" s="718">
        <f t="shared" si="115"/>
        <v>35.629270684063648</v>
      </c>
      <c r="M32" s="723">
        <f t="shared" si="116"/>
        <v>281.93596802172107</v>
      </c>
      <c r="N32" s="720">
        <f t="shared" si="117"/>
        <v>0</v>
      </c>
      <c r="O32" s="707">
        <f>IFERROR(('Energy &amp; GHG'!BN22/'Energy &amp; GHG'!BK22),"-")</f>
        <v>0.46242175126329288</v>
      </c>
      <c r="P32" s="724">
        <f t="shared" si="118"/>
        <v>0</v>
      </c>
      <c r="Q32" s="725">
        <f t="shared" si="119"/>
        <v>220.57517535259069</v>
      </c>
      <c r="R32" s="725">
        <f t="shared" si="120"/>
        <v>31.90710083716721</v>
      </c>
      <c r="S32" s="719">
        <f t="shared" si="121"/>
        <v>252.4822761897579</v>
      </c>
      <c r="T32" s="726">
        <f t="shared" si="122"/>
        <v>0</v>
      </c>
      <c r="U32" s="727" t="str">
        <f>IFERROR(SUM('Energy &amp; GHG'!$BO22/'Energy &amp; GHG'!$BK22),"-")</f>
        <v>-</v>
      </c>
      <c r="V32" s="717" t="str">
        <f t="shared" si="123"/>
        <v>-</v>
      </c>
      <c r="W32" s="728" t="str">
        <f t="shared" si="124"/>
        <v>-</v>
      </c>
      <c r="X32" s="717" t="str">
        <f t="shared" si="125"/>
        <v>-</v>
      </c>
      <c r="Y32" s="719" t="str">
        <f t="shared" si="126"/>
        <v>-</v>
      </c>
      <c r="Z32" s="726" t="str">
        <f t="shared" si="127"/>
        <v>-</v>
      </c>
      <c r="AA32" s="727" t="str">
        <f>IFERROR(SUM('Energy &amp; GHG'!$BP22/'Energy &amp; GHG'!$BK22),"-")</f>
        <v>-</v>
      </c>
      <c r="AB32" s="728" t="str">
        <f t="shared" si="128"/>
        <v>-</v>
      </c>
      <c r="AC32" s="728" t="str">
        <f t="shared" si="129"/>
        <v>-</v>
      </c>
      <c r="AD32" s="729" t="str">
        <f t="shared" si="130"/>
        <v>-</v>
      </c>
      <c r="AE32" s="719" t="str">
        <f t="shared" si="131"/>
        <v>-</v>
      </c>
      <c r="AF32" s="726" t="str">
        <f t="shared" si="132"/>
        <v>-</v>
      </c>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row>
    <row r="33" spans="1:103" ht="14.4">
      <c r="A33" s="696" t="s">
        <v>243</v>
      </c>
      <c r="B33" s="714" t="s">
        <v>382</v>
      </c>
      <c r="C33" s="715">
        <f>IFERROR(SUM('Energy &amp; GHG'!$BL23/'Energy &amp; GHG'!$BK23),"-")</f>
        <v>9.8105527387557331E-2</v>
      </c>
      <c r="D33" s="716">
        <f t="shared" si="108"/>
        <v>0</v>
      </c>
      <c r="E33" s="717">
        <f t="shared" si="109"/>
        <v>44.245592851788359</v>
      </c>
      <c r="F33" s="718">
        <f t="shared" si="110"/>
        <v>23.643432100401316</v>
      </c>
      <c r="G33" s="719">
        <f t="shared" si="111"/>
        <v>67.889024952189672</v>
      </c>
      <c r="H33" s="720">
        <f t="shared" si="112"/>
        <v>0</v>
      </c>
      <c r="I33" s="721">
        <f>IFERROR(('Energy &amp; GHG'!BM23/'Energy &amp; GHG'!BK23),"-")</f>
        <v>0.42908773651130883</v>
      </c>
      <c r="J33" s="722">
        <f t="shared" si="113"/>
        <v>0</v>
      </c>
      <c r="K33" s="717">
        <f t="shared" si="114"/>
        <v>193.51856916660029</v>
      </c>
      <c r="L33" s="718">
        <f t="shared" si="115"/>
        <v>103.41014449922542</v>
      </c>
      <c r="M33" s="723">
        <f t="shared" si="116"/>
        <v>296.92871366582574</v>
      </c>
      <c r="N33" s="720">
        <f t="shared" si="117"/>
        <v>0</v>
      </c>
      <c r="O33" s="707">
        <f>IFERROR(('Energy &amp; GHG'!BN23/'Energy &amp; GHG'!BK23),"-")</f>
        <v>0.47280673610113383</v>
      </c>
      <c r="P33" s="724">
        <f t="shared" si="118"/>
        <v>0</v>
      </c>
      <c r="Q33" s="728">
        <f t="shared" si="119"/>
        <v>213.23583798161135</v>
      </c>
      <c r="R33" s="728">
        <f t="shared" si="120"/>
        <v>113.94642340037325</v>
      </c>
      <c r="S33" s="719">
        <f t="shared" si="121"/>
        <v>327.18226138198463</v>
      </c>
      <c r="T33" s="726">
        <f t="shared" si="122"/>
        <v>0</v>
      </c>
      <c r="U33" s="727" t="str">
        <f>IFERROR(SUM('Energy &amp; GHG'!$BO23/'Energy &amp; GHG'!$BK23),"-")</f>
        <v>-</v>
      </c>
      <c r="V33" s="717" t="str">
        <f t="shared" si="123"/>
        <v>-</v>
      </c>
      <c r="W33" s="728" t="str">
        <f t="shared" si="124"/>
        <v>-</v>
      </c>
      <c r="X33" s="717" t="str">
        <f t="shared" si="125"/>
        <v>-</v>
      </c>
      <c r="Y33" s="719" t="str">
        <f t="shared" si="126"/>
        <v>-</v>
      </c>
      <c r="Z33" s="726" t="str">
        <f t="shared" si="127"/>
        <v>-</v>
      </c>
      <c r="AA33" s="727" t="str">
        <f>IFERROR(SUM('Energy &amp; GHG'!$BP23/'Energy &amp; GHG'!$BK23),"-")</f>
        <v>-</v>
      </c>
      <c r="AB33" s="728" t="str">
        <f t="shared" si="128"/>
        <v>-</v>
      </c>
      <c r="AC33" s="728" t="str">
        <f t="shared" si="129"/>
        <v>-</v>
      </c>
      <c r="AD33" s="729" t="str">
        <f t="shared" si="130"/>
        <v>-</v>
      </c>
      <c r="AE33" s="719" t="str">
        <f t="shared" si="131"/>
        <v>-</v>
      </c>
      <c r="AF33" s="726" t="str">
        <f t="shared" si="132"/>
        <v>-</v>
      </c>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row>
    <row r="34" spans="1:103" ht="14.4">
      <c r="A34" s="696" t="s">
        <v>244</v>
      </c>
      <c r="B34" s="714" t="s">
        <v>382</v>
      </c>
      <c r="C34" s="715">
        <f>IFERROR(SUM('Energy &amp; GHG'!$BL24/'Energy &amp; GHG'!$BK24),"-")</f>
        <v>0.11370768511717967</v>
      </c>
      <c r="D34" s="716">
        <f t="shared" si="108"/>
        <v>0</v>
      </c>
      <c r="E34" s="717">
        <f t="shared" si="109"/>
        <v>49.008012285504435</v>
      </c>
      <c r="F34" s="718">
        <f t="shared" si="110"/>
        <v>29.905121185818253</v>
      </c>
      <c r="G34" s="719">
        <f t="shared" si="111"/>
        <v>78.913133471322681</v>
      </c>
      <c r="H34" s="720">
        <f t="shared" si="112"/>
        <v>0</v>
      </c>
      <c r="I34" s="721">
        <f>IFERROR(('Energy &amp; GHG'!BM24/'Energy &amp; GHG'!BK24),"-")</f>
        <v>0.3305290334067793</v>
      </c>
      <c r="J34" s="722">
        <f t="shared" si="113"/>
        <v>0</v>
      </c>
      <c r="K34" s="717">
        <f t="shared" si="114"/>
        <v>142.45801339832187</v>
      </c>
      <c r="L34" s="718">
        <f t="shared" si="115"/>
        <v>86.92913578598295</v>
      </c>
      <c r="M34" s="723">
        <f t="shared" si="116"/>
        <v>229.3871491843048</v>
      </c>
      <c r="N34" s="720">
        <f t="shared" si="117"/>
        <v>0</v>
      </c>
      <c r="O34" s="707">
        <f>IFERROR(('Energy &amp; GHG'!BN24/'Energy &amp; GHG'!BK24),"-")</f>
        <v>0.55576328147604104</v>
      </c>
      <c r="P34" s="724">
        <f t="shared" si="118"/>
        <v>0</v>
      </c>
      <c r="Q34" s="728">
        <f t="shared" si="119"/>
        <v>239.5339743161737</v>
      </c>
      <c r="R34" s="728">
        <f t="shared" si="120"/>
        <v>146.16574302819879</v>
      </c>
      <c r="S34" s="719">
        <f t="shared" si="121"/>
        <v>385.69971734437252</v>
      </c>
      <c r="T34" s="726">
        <f t="shared" si="122"/>
        <v>0</v>
      </c>
      <c r="U34" s="727" t="str">
        <f>IFERROR(SUM('Energy &amp; GHG'!$BO24/'Energy &amp; GHG'!$BK24),"-")</f>
        <v>-</v>
      </c>
      <c r="V34" s="717" t="str">
        <f t="shared" si="123"/>
        <v>-</v>
      </c>
      <c r="W34" s="728" t="str">
        <f t="shared" si="124"/>
        <v>-</v>
      </c>
      <c r="X34" s="717" t="str">
        <f t="shared" si="125"/>
        <v>-</v>
      </c>
      <c r="Y34" s="719" t="str">
        <f t="shared" si="126"/>
        <v>-</v>
      </c>
      <c r="Z34" s="726" t="str">
        <f t="shared" si="127"/>
        <v>-</v>
      </c>
      <c r="AA34" s="727" t="str">
        <f>IFERROR(SUM('Energy &amp; GHG'!$BP24/'Energy &amp; GHG'!$BK24),"-")</f>
        <v>-</v>
      </c>
      <c r="AB34" s="728" t="str">
        <f t="shared" si="128"/>
        <v>-</v>
      </c>
      <c r="AC34" s="728" t="str">
        <f t="shared" si="129"/>
        <v>-</v>
      </c>
      <c r="AD34" s="729" t="str">
        <f t="shared" si="130"/>
        <v>-</v>
      </c>
      <c r="AE34" s="719" t="str">
        <f t="shared" si="131"/>
        <v>-</v>
      </c>
      <c r="AF34" s="726" t="str">
        <f t="shared" si="132"/>
        <v>-</v>
      </c>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row>
    <row r="35" spans="1:103" ht="14.4">
      <c r="A35" s="696" t="s">
        <v>245</v>
      </c>
      <c r="B35" s="714" t="s">
        <v>382</v>
      </c>
      <c r="C35" s="715" t="str">
        <f>IFERROR(SUM('Energy &amp; GHG'!$BL25/'Energy &amp; GHG'!$BK25),"-")</f>
        <v>-</v>
      </c>
      <c r="D35" s="716" t="str">
        <f t="shared" si="108"/>
        <v>-</v>
      </c>
      <c r="E35" s="717" t="str">
        <f t="shared" si="109"/>
        <v>-</v>
      </c>
      <c r="F35" s="718" t="str">
        <f t="shared" si="110"/>
        <v>-</v>
      </c>
      <c r="G35" s="719" t="str">
        <f t="shared" si="111"/>
        <v>-</v>
      </c>
      <c r="H35" s="720" t="str">
        <f t="shared" si="112"/>
        <v>-</v>
      </c>
      <c r="I35" s="721" t="str">
        <f>IFERROR(('Energy &amp; GHG'!BM25/'Energy &amp; GHG'!BK25),"-")</f>
        <v>-</v>
      </c>
      <c r="J35" s="722" t="str">
        <f t="shared" si="113"/>
        <v>-</v>
      </c>
      <c r="K35" s="717" t="str">
        <f t="shared" si="114"/>
        <v>-</v>
      </c>
      <c r="L35" s="718" t="str">
        <f t="shared" si="115"/>
        <v>-</v>
      </c>
      <c r="M35" s="723" t="str">
        <f t="shared" si="116"/>
        <v>-</v>
      </c>
      <c r="N35" s="720" t="str">
        <f t="shared" si="117"/>
        <v>-</v>
      </c>
      <c r="O35" s="707" t="str">
        <f>IFERROR(('Energy &amp; GHG'!BN25/'Energy &amp; GHG'!BK25),"-")</f>
        <v>-</v>
      </c>
      <c r="P35" s="724" t="str">
        <f t="shared" si="118"/>
        <v>-</v>
      </c>
      <c r="Q35" s="728" t="str">
        <f t="shared" si="119"/>
        <v>-</v>
      </c>
      <c r="R35" s="728" t="str">
        <f t="shared" si="120"/>
        <v>-</v>
      </c>
      <c r="S35" s="719" t="str">
        <f t="shared" si="121"/>
        <v>-</v>
      </c>
      <c r="T35" s="726" t="str">
        <f t="shared" si="122"/>
        <v>-</v>
      </c>
      <c r="U35" s="727" t="str">
        <f>IFERROR(SUM('Energy &amp; GHG'!$BO25/'Energy &amp; GHG'!$BK25),"-")</f>
        <v>-</v>
      </c>
      <c r="V35" s="717" t="str">
        <f t="shared" si="123"/>
        <v>-</v>
      </c>
      <c r="W35" s="728" t="str">
        <f t="shared" si="124"/>
        <v>-</v>
      </c>
      <c r="X35" s="717" t="str">
        <f t="shared" si="125"/>
        <v>-</v>
      </c>
      <c r="Y35" s="719" t="str">
        <f t="shared" si="126"/>
        <v>-</v>
      </c>
      <c r="Z35" s="726" t="str">
        <f t="shared" si="127"/>
        <v>-</v>
      </c>
      <c r="AA35" s="727" t="str">
        <f>IFERROR(SUM('Energy &amp; GHG'!$BP25/'Energy &amp; GHG'!$BK25),"-")</f>
        <v>-</v>
      </c>
      <c r="AB35" s="728" t="str">
        <f t="shared" si="128"/>
        <v>-</v>
      </c>
      <c r="AC35" s="728" t="str">
        <f t="shared" si="129"/>
        <v>-</v>
      </c>
      <c r="AD35" s="729" t="str">
        <f t="shared" si="130"/>
        <v>-</v>
      </c>
      <c r="AE35" s="719" t="str">
        <f t="shared" si="131"/>
        <v>-</v>
      </c>
      <c r="AF35" s="726" t="str">
        <f t="shared" si="132"/>
        <v>-</v>
      </c>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row>
    <row r="36" spans="1:103" ht="14.4">
      <c r="A36" s="696" t="s">
        <v>246</v>
      </c>
      <c r="B36" s="714" t="s">
        <v>382</v>
      </c>
      <c r="C36" s="715" t="str">
        <f>IFERROR(SUM('Energy &amp; GHG'!$BL26/'Energy &amp; GHG'!$BK26),"-")</f>
        <v>-</v>
      </c>
      <c r="D36" s="716" t="str">
        <f t="shared" si="108"/>
        <v>-</v>
      </c>
      <c r="E36" s="717" t="str">
        <f t="shared" si="109"/>
        <v>-</v>
      </c>
      <c r="F36" s="718" t="str">
        <f t="shared" si="110"/>
        <v>-</v>
      </c>
      <c r="G36" s="719" t="str">
        <f t="shared" si="111"/>
        <v>-</v>
      </c>
      <c r="H36" s="720" t="str">
        <f t="shared" si="112"/>
        <v>-</v>
      </c>
      <c r="I36" s="721" t="str">
        <f>IFERROR(('Energy &amp; GHG'!BM26/'Energy &amp; GHG'!BK26),"-")</f>
        <v>-</v>
      </c>
      <c r="J36" s="722" t="str">
        <f t="shared" si="113"/>
        <v>-</v>
      </c>
      <c r="K36" s="717" t="str">
        <f t="shared" si="114"/>
        <v>-</v>
      </c>
      <c r="L36" s="718" t="str">
        <f t="shared" si="115"/>
        <v>-</v>
      </c>
      <c r="M36" s="723" t="str">
        <f t="shared" si="116"/>
        <v>-</v>
      </c>
      <c r="N36" s="720" t="str">
        <f t="shared" si="117"/>
        <v>-</v>
      </c>
      <c r="O36" s="707" t="str">
        <f>IFERROR(('Energy &amp; GHG'!BN26/'Energy &amp; GHG'!BK26),"-")</f>
        <v>-</v>
      </c>
      <c r="P36" s="724" t="str">
        <f t="shared" si="118"/>
        <v>-</v>
      </c>
      <c r="Q36" s="728" t="str">
        <f t="shared" si="119"/>
        <v>-</v>
      </c>
      <c r="R36" s="728" t="str">
        <f t="shared" si="120"/>
        <v>-</v>
      </c>
      <c r="S36" s="719" t="str">
        <f t="shared" si="121"/>
        <v>-</v>
      </c>
      <c r="T36" s="726" t="str">
        <f t="shared" si="122"/>
        <v>-</v>
      </c>
      <c r="U36" s="727" t="str">
        <f>IFERROR(SUM('Energy &amp; GHG'!$BO26/'Energy &amp; GHG'!$BK26),"-")</f>
        <v>-</v>
      </c>
      <c r="V36" s="717" t="str">
        <f t="shared" si="123"/>
        <v>-</v>
      </c>
      <c r="W36" s="728" t="str">
        <f t="shared" si="124"/>
        <v>-</v>
      </c>
      <c r="X36" s="717" t="str">
        <f t="shared" si="125"/>
        <v>-</v>
      </c>
      <c r="Y36" s="719" t="str">
        <f t="shared" si="126"/>
        <v>-</v>
      </c>
      <c r="Z36" s="726" t="str">
        <f t="shared" si="127"/>
        <v>-</v>
      </c>
      <c r="AA36" s="727" t="str">
        <f>IFERROR(SUM('Energy &amp; GHG'!$BP26/'Energy &amp; GHG'!$BK26),"-")</f>
        <v>-</v>
      </c>
      <c r="AB36" s="728" t="str">
        <f t="shared" si="128"/>
        <v>-</v>
      </c>
      <c r="AC36" s="728" t="str">
        <f t="shared" si="129"/>
        <v>-</v>
      </c>
      <c r="AD36" s="729" t="str">
        <f t="shared" si="130"/>
        <v>-</v>
      </c>
      <c r="AE36" s="719" t="str">
        <f t="shared" si="131"/>
        <v>-</v>
      </c>
      <c r="AF36" s="726" t="str">
        <f t="shared" si="132"/>
        <v>-</v>
      </c>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row>
    <row r="37" spans="1:103" ht="14.4">
      <c r="A37" s="696" t="s">
        <v>247</v>
      </c>
      <c r="B37" s="714" t="s">
        <v>382</v>
      </c>
      <c r="C37" s="715" t="str">
        <f>IFERROR(SUM('Energy &amp; GHG'!$BL27/'Energy &amp; GHG'!$BK27),"-")</f>
        <v>-</v>
      </c>
      <c r="D37" s="716" t="str">
        <f t="shared" si="108"/>
        <v>-</v>
      </c>
      <c r="E37" s="717" t="str">
        <f t="shared" si="109"/>
        <v>-</v>
      </c>
      <c r="F37" s="718" t="str">
        <f t="shared" si="110"/>
        <v>-</v>
      </c>
      <c r="G37" s="719" t="str">
        <f t="shared" si="111"/>
        <v>-</v>
      </c>
      <c r="H37" s="720" t="str">
        <f t="shared" si="112"/>
        <v>-</v>
      </c>
      <c r="I37" s="721" t="str">
        <f>IFERROR(('Energy &amp; GHG'!BM27/'Energy &amp; GHG'!BK27),"-")</f>
        <v>-</v>
      </c>
      <c r="J37" s="722" t="str">
        <f t="shared" si="113"/>
        <v>-</v>
      </c>
      <c r="K37" s="717" t="str">
        <f t="shared" si="114"/>
        <v>-</v>
      </c>
      <c r="L37" s="718" t="str">
        <f t="shared" si="115"/>
        <v>-</v>
      </c>
      <c r="M37" s="723" t="str">
        <f t="shared" si="116"/>
        <v>-</v>
      </c>
      <c r="N37" s="720" t="str">
        <f t="shared" si="117"/>
        <v>-</v>
      </c>
      <c r="O37" s="707" t="str">
        <f>IFERROR(('Energy &amp; GHG'!BN27/'Energy &amp; GHG'!BK27),"-")</f>
        <v>-</v>
      </c>
      <c r="P37" s="724" t="str">
        <f t="shared" si="118"/>
        <v>-</v>
      </c>
      <c r="Q37" s="728" t="str">
        <f t="shared" si="119"/>
        <v>-</v>
      </c>
      <c r="R37" s="728" t="str">
        <f t="shared" si="120"/>
        <v>-</v>
      </c>
      <c r="S37" s="719" t="str">
        <f t="shared" si="121"/>
        <v>-</v>
      </c>
      <c r="T37" s="726" t="str">
        <f t="shared" si="122"/>
        <v>-</v>
      </c>
      <c r="U37" s="727" t="str">
        <f>IFERROR(SUM('Energy &amp; GHG'!$BO27/'Energy &amp; GHG'!$BK27),"-")</f>
        <v>-</v>
      </c>
      <c r="V37" s="717" t="str">
        <f t="shared" si="123"/>
        <v>-</v>
      </c>
      <c r="W37" s="728" t="str">
        <f t="shared" si="124"/>
        <v>-</v>
      </c>
      <c r="X37" s="717" t="str">
        <f t="shared" si="125"/>
        <v>-</v>
      </c>
      <c r="Y37" s="719" t="str">
        <f t="shared" si="126"/>
        <v>-</v>
      </c>
      <c r="Z37" s="726" t="str">
        <f t="shared" si="127"/>
        <v>-</v>
      </c>
      <c r="AA37" s="727" t="str">
        <f>IFERROR(SUM('Energy &amp; GHG'!$BP27/'Energy &amp; GHG'!$BK27),"-")</f>
        <v>-</v>
      </c>
      <c r="AB37" s="728" t="str">
        <f t="shared" si="128"/>
        <v>-</v>
      </c>
      <c r="AC37" s="728" t="str">
        <f t="shared" si="129"/>
        <v>-</v>
      </c>
      <c r="AD37" s="729" t="str">
        <f t="shared" si="130"/>
        <v>-</v>
      </c>
      <c r="AE37" s="719" t="str">
        <f t="shared" si="131"/>
        <v>-</v>
      </c>
      <c r="AF37" s="726" t="str">
        <f t="shared" si="132"/>
        <v>-</v>
      </c>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row>
    <row r="38" spans="1:103" ht="14.4">
      <c r="A38" s="696" t="s">
        <v>248</v>
      </c>
      <c r="B38" s="714" t="s">
        <v>382</v>
      </c>
      <c r="C38" s="730" t="str">
        <f>IFERROR(SUM('Energy &amp; GHG'!$BL28/'Energy &amp; GHG'!$BK28),"-")</f>
        <v>-</v>
      </c>
      <c r="D38" s="731" t="str">
        <f t="shared" si="108"/>
        <v>-</v>
      </c>
      <c r="E38" s="732" t="str">
        <f t="shared" si="109"/>
        <v>-</v>
      </c>
      <c r="F38" s="733" t="str">
        <f t="shared" si="110"/>
        <v>-</v>
      </c>
      <c r="G38" s="734" t="str">
        <f t="shared" si="111"/>
        <v>-</v>
      </c>
      <c r="H38" s="735" t="str">
        <f t="shared" si="112"/>
        <v>-</v>
      </c>
      <c r="I38" s="736" t="str">
        <f>IFERROR(('Energy &amp; GHG'!BM28/'Energy &amp; GHG'!BK28),"-")</f>
        <v>-</v>
      </c>
      <c r="J38" s="737" t="str">
        <f t="shared" si="113"/>
        <v>-</v>
      </c>
      <c r="K38" s="738" t="str">
        <f t="shared" si="114"/>
        <v>-</v>
      </c>
      <c r="L38" s="733" t="str">
        <f t="shared" si="115"/>
        <v>-</v>
      </c>
      <c r="M38" s="739" t="str">
        <f t="shared" si="116"/>
        <v>-</v>
      </c>
      <c r="N38" s="735" t="str">
        <f t="shared" si="117"/>
        <v>-</v>
      </c>
      <c r="O38" s="707" t="str">
        <f>IFERROR(('Energy &amp; GHG'!BN28/'Energy &amp; GHG'!BK28),"-")</f>
        <v>-</v>
      </c>
      <c r="P38" s="740" t="str">
        <f t="shared" si="118"/>
        <v>-</v>
      </c>
      <c r="Q38" s="741" t="str">
        <f t="shared" si="119"/>
        <v>-</v>
      </c>
      <c r="R38" s="741" t="str">
        <f t="shared" si="120"/>
        <v>-</v>
      </c>
      <c r="S38" s="742" t="str">
        <f t="shared" si="121"/>
        <v>-</v>
      </c>
      <c r="T38" s="743" t="str">
        <f t="shared" si="122"/>
        <v>-</v>
      </c>
      <c r="U38" s="744" t="str">
        <f>IFERROR(SUM('Energy &amp; GHG'!$BO28/'Energy &amp; GHG'!$BK28),"-")</f>
        <v>-</v>
      </c>
      <c r="V38" s="738" t="str">
        <f t="shared" si="123"/>
        <v>-</v>
      </c>
      <c r="W38" s="741" t="str">
        <f t="shared" si="124"/>
        <v>-</v>
      </c>
      <c r="X38" s="738" t="str">
        <f t="shared" si="125"/>
        <v>-</v>
      </c>
      <c r="Y38" s="742" t="str">
        <f t="shared" si="126"/>
        <v>-</v>
      </c>
      <c r="Z38" s="743" t="str">
        <f t="shared" si="127"/>
        <v>-</v>
      </c>
      <c r="AA38" s="744" t="str">
        <f>IFERROR(SUM('Energy &amp; GHG'!$BP28/'Energy &amp; GHG'!$BK28),"-")</f>
        <v>-</v>
      </c>
      <c r="AB38" s="741" t="str">
        <f t="shared" si="128"/>
        <v>-</v>
      </c>
      <c r="AC38" s="741" t="str">
        <f t="shared" si="129"/>
        <v>-</v>
      </c>
      <c r="AD38" s="745" t="str">
        <f t="shared" si="130"/>
        <v>-</v>
      </c>
      <c r="AE38" s="734" t="str">
        <f t="shared" si="131"/>
        <v>-</v>
      </c>
      <c r="AF38" s="743" t="str">
        <f t="shared" si="132"/>
        <v>-</v>
      </c>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row>
    <row r="39" spans="1:103" ht="14.4">
      <c r="A39" s="664" t="s">
        <v>39</v>
      </c>
      <c r="B39" s="666" t="s">
        <v>382</v>
      </c>
      <c r="C39" s="746"/>
      <c r="D39" s="747" t="str">
        <f t="shared" ref="D39:AF39" si="133">IF(SUM(D27:D38)=0,"-",SUM(D27:D38))</f>
        <v>-</v>
      </c>
      <c r="E39" s="748">
        <f t="shared" si="133"/>
        <v>143.61060680219984</v>
      </c>
      <c r="F39" s="749">
        <f t="shared" si="133"/>
        <v>67.077346796718302</v>
      </c>
      <c r="G39" s="750">
        <f t="shared" si="133"/>
        <v>210.68795359891811</v>
      </c>
      <c r="H39" s="751" t="str">
        <f t="shared" si="133"/>
        <v>-</v>
      </c>
      <c r="I39" s="752">
        <f t="shared" si="133"/>
        <v>3.3339522344848658</v>
      </c>
      <c r="J39" s="753" t="str">
        <f t="shared" si="133"/>
        <v>-</v>
      </c>
      <c r="K39" s="754">
        <f t="shared" si="133"/>
        <v>1470.5957642717312</v>
      </c>
      <c r="L39" s="749">
        <f t="shared" si="133"/>
        <v>515.13505281425967</v>
      </c>
      <c r="M39" s="755">
        <f t="shared" si="133"/>
        <v>1985.730817085991</v>
      </c>
      <c r="N39" s="751" t="str">
        <f t="shared" si="133"/>
        <v>-</v>
      </c>
      <c r="O39" s="756">
        <f t="shared" si="133"/>
        <v>4.3403569613431348</v>
      </c>
      <c r="P39" s="757" t="str">
        <f t="shared" si="133"/>
        <v>-</v>
      </c>
      <c r="Q39" s="758">
        <f t="shared" si="133"/>
        <v>1891.793628926069</v>
      </c>
      <c r="R39" s="758">
        <f t="shared" si="133"/>
        <v>751.78760038902203</v>
      </c>
      <c r="S39" s="759">
        <f t="shared" si="133"/>
        <v>2643.5812293150907</v>
      </c>
      <c r="T39" s="760" t="str">
        <f t="shared" si="133"/>
        <v>-</v>
      </c>
      <c r="U39" s="761" t="str">
        <f t="shared" si="133"/>
        <v>-</v>
      </c>
      <c r="V39" s="754" t="str">
        <f t="shared" si="133"/>
        <v>-</v>
      </c>
      <c r="W39" s="762" t="str">
        <f t="shared" si="133"/>
        <v>-</v>
      </c>
      <c r="X39" s="754" t="str">
        <f t="shared" si="133"/>
        <v>-</v>
      </c>
      <c r="Y39" s="759" t="str">
        <f t="shared" si="133"/>
        <v>-</v>
      </c>
      <c r="Z39" s="760" t="str">
        <f t="shared" si="133"/>
        <v>-</v>
      </c>
      <c r="AA39" s="761" t="str">
        <f t="shared" si="133"/>
        <v>-</v>
      </c>
      <c r="AB39" s="762" t="str">
        <f t="shared" si="133"/>
        <v>-</v>
      </c>
      <c r="AC39" s="762" t="str">
        <f t="shared" si="133"/>
        <v>-</v>
      </c>
      <c r="AD39" s="763" t="str">
        <f t="shared" si="133"/>
        <v>-</v>
      </c>
      <c r="AE39" s="750" t="str">
        <f t="shared" si="133"/>
        <v>-</v>
      </c>
      <c r="AF39" s="760" t="str">
        <f t="shared" si="133"/>
        <v>-</v>
      </c>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row>
    <row r="40" spans="1:103" ht="14.4">
      <c r="A40" s="127"/>
      <c r="B40" s="127"/>
      <c r="C40" s="127"/>
      <c r="D40" s="127"/>
      <c r="E40" s="127"/>
      <c r="F40" s="127"/>
      <c r="G40" s="127"/>
      <c r="H40" s="127"/>
      <c r="I40" s="127"/>
      <c r="J40" s="127"/>
      <c r="K40" s="127"/>
      <c r="L40" s="127"/>
      <c r="M40" s="127"/>
      <c r="N40" s="127"/>
      <c r="O40" s="155"/>
      <c r="P40" s="155"/>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row>
    <row r="41" spans="1:103" ht="26.4">
      <c r="A41" s="764" t="s">
        <v>389</v>
      </c>
      <c r="B41" s="765" t="s">
        <v>390</v>
      </c>
      <c r="C41" s="765" t="s">
        <v>158</v>
      </c>
      <c r="D41" s="766" t="s">
        <v>391</v>
      </c>
      <c r="E41" s="127"/>
      <c r="F41" s="127"/>
      <c r="G41" s="127"/>
      <c r="H41" s="127"/>
      <c r="I41" s="127"/>
      <c r="J41" s="127"/>
      <c r="K41" s="127"/>
      <c r="L41" s="127"/>
      <c r="M41" s="127"/>
      <c r="N41" s="127"/>
      <c r="O41" s="155"/>
      <c r="P41" s="155"/>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row>
    <row r="42" spans="1:103" ht="14.4">
      <c r="A42" s="1659" t="s">
        <v>216</v>
      </c>
      <c r="B42" s="767" t="s">
        <v>386</v>
      </c>
      <c r="C42" s="768" t="s">
        <v>392</v>
      </c>
      <c r="D42" s="769">
        <f>SUM(Z22,D39)</f>
        <v>20059</v>
      </c>
      <c r="E42" s="127"/>
      <c r="F42" s="127"/>
      <c r="G42" s="127"/>
      <c r="H42" s="127"/>
      <c r="I42" s="127"/>
      <c r="J42" s="127"/>
      <c r="K42" s="127"/>
      <c r="L42" s="127"/>
      <c r="M42" s="127"/>
      <c r="N42" s="127"/>
      <c r="O42" s="155"/>
      <c r="P42" s="155"/>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row>
    <row r="43" spans="1:103" ht="14.4">
      <c r="A43" s="1528"/>
      <c r="B43" s="770" t="s">
        <v>387</v>
      </c>
      <c r="C43" s="728" t="s">
        <v>392</v>
      </c>
      <c r="D43" s="771">
        <f>SUM(AA22,E39)</f>
        <v>18594.610606802198</v>
      </c>
      <c r="E43" s="127"/>
      <c r="F43" s="127"/>
      <c r="G43" s="127"/>
      <c r="H43" s="127"/>
      <c r="I43" s="127"/>
      <c r="J43" s="127"/>
      <c r="K43" s="127"/>
      <c r="L43" s="127"/>
      <c r="M43" s="127"/>
      <c r="N43" s="127"/>
      <c r="O43" s="155"/>
      <c r="P43" s="155"/>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row>
    <row r="44" spans="1:103" ht="14.4">
      <c r="A44" s="1543"/>
      <c r="B44" s="772" t="s">
        <v>388</v>
      </c>
      <c r="C44" s="773" t="s">
        <v>392</v>
      </c>
      <c r="D44" s="774">
        <f>SUM(AB22,F39)</f>
        <v>67.077346796718302</v>
      </c>
      <c r="E44" s="127"/>
      <c r="F44" s="127"/>
      <c r="G44" s="127"/>
      <c r="H44" s="127"/>
      <c r="I44" s="127"/>
      <c r="J44" s="127"/>
      <c r="K44" s="127"/>
      <c r="L44" s="127"/>
      <c r="M44" s="127"/>
      <c r="N44" s="127"/>
      <c r="O44" s="155"/>
      <c r="P44" s="155"/>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row>
    <row r="45" spans="1:103" ht="14.4">
      <c r="A45" s="1660" t="s">
        <v>393</v>
      </c>
      <c r="B45" s="775" t="s">
        <v>386</v>
      </c>
      <c r="C45" s="712" t="s">
        <v>392</v>
      </c>
      <c r="D45" s="776">
        <f>SUM(AP22,J39)</f>
        <v>0</v>
      </c>
      <c r="E45" s="127"/>
      <c r="F45" s="127"/>
      <c r="G45" s="127"/>
      <c r="H45" s="127"/>
      <c r="I45" s="127"/>
      <c r="J45" s="127"/>
      <c r="K45" s="127"/>
      <c r="L45" s="127"/>
      <c r="M45" s="127"/>
      <c r="N45" s="127"/>
      <c r="O45" s="155"/>
      <c r="P45" s="155"/>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row>
    <row r="46" spans="1:103" ht="14.4">
      <c r="A46" s="1528"/>
      <c r="B46" s="770" t="s">
        <v>387</v>
      </c>
      <c r="C46" s="728" t="s">
        <v>392</v>
      </c>
      <c r="D46" s="771">
        <f>SUM(AQ22,K39)</f>
        <v>2965.5957642717312</v>
      </c>
      <c r="E46" s="127"/>
      <c r="F46" s="127"/>
      <c r="G46" s="127"/>
      <c r="H46" s="127"/>
      <c r="I46" s="127"/>
      <c r="J46" s="127"/>
      <c r="K46" s="127"/>
      <c r="L46" s="127"/>
      <c r="M46" s="127"/>
      <c r="N46" s="127"/>
      <c r="O46" s="155"/>
      <c r="P46" s="155"/>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row>
    <row r="47" spans="1:103" ht="14.4">
      <c r="A47" s="1646"/>
      <c r="B47" s="777" t="s">
        <v>388</v>
      </c>
      <c r="C47" s="741" t="s">
        <v>392</v>
      </c>
      <c r="D47" s="778">
        <f>SUM(AR22,L39)</f>
        <v>515.13505281425967</v>
      </c>
      <c r="E47" s="127"/>
      <c r="F47" s="127"/>
      <c r="G47" s="127"/>
      <c r="H47" s="127"/>
      <c r="I47" s="127"/>
      <c r="J47" s="127"/>
      <c r="K47" s="127"/>
      <c r="L47" s="127"/>
      <c r="M47" s="127"/>
      <c r="N47" s="127"/>
      <c r="O47" s="155"/>
      <c r="P47" s="155"/>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row>
    <row r="48" spans="1:103" ht="14.4">
      <c r="A48" s="1661" t="s">
        <v>223</v>
      </c>
      <c r="B48" s="767" t="s">
        <v>386</v>
      </c>
      <c r="C48" s="779" t="s">
        <v>392</v>
      </c>
      <c r="D48" s="769">
        <f>SUM(AJ22,AM22,P39)</f>
        <v>1333</v>
      </c>
      <c r="E48" s="127"/>
      <c r="F48" s="127"/>
      <c r="G48" s="127"/>
      <c r="H48" s="127"/>
      <c r="I48" s="127"/>
      <c r="J48" s="127"/>
      <c r="K48" s="127"/>
      <c r="L48" s="127"/>
      <c r="M48" s="127"/>
      <c r="N48" s="127"/>
      <c r="O48" s="155"/>
      <c r="P48" s="155"/>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row>
    <row r="49" spans="1:103" ht="14.4">
      <c r="A49" s="1528"/>
      <c r="B49" s="770" t="s">
        <v>387</v>
      </c>
      <c r="C49" s="728" t="s">
        <v>392</v>
      </c>
      <c r="D49" s="771">
        <f>SUM(AK22,AN22,Q39)</f>
        <v>9278.7936289260688</v>
      </c>
      <c r="E49" s="127"/>
      <c r="F49" s="127"/>
      <c r="G49" s="127"/>
      <c r="H49" s="127"/>
      <c r="I49" s="127"/>
      <c r="J49" s="127"/>
      <c r="K49" s="127"/>
      <c r="L49" s="127"/>
      <c r="M49" s="127"/>
      <c r="N49" s="127"/>
      <c r="O49" s="155"/>
      <c r="P49" s="155"/>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row>
    <row r="50" spans="1:103" ht="14.4">
      <c r="A50" s="1543"/>
      <c r="B50" s="772" t="s">
        <v>388</v>
      </c>
      <c r="C50" s="773" t="s">
        <v>392</v>
      </c>
      <c r="D50" s="774">
        <f>SUM(AL22,AO22,R39)</f>
        <v>751.78760038902203</v>
      </c>
      <c r="E50" s="127"/>
      <c r="F50" s="127"/>
      <c r="G50" s="127"/>
      <c r="H50" s="127"/>
      <c r="I50" s="127"/>
      <c r="J50" s="127"/>
      <c r="K50" s="127"/>
      <c r="L50" s="127"/>
      <c r="M50" s="127"/>
      <c r="N50" s="127"/>
      <c r="O50" s="155"/>
      <c r="P50" s="155"/>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row>
    <row r="51" spans="1:103" ht="14.4">
      <c r="A51" s="1645" t="s">
        <v>34</v>
      </c>
      <c r="B51" s="775" t="s">
        <v>386</v>
      </c>
      <c r="C51" s="712" t="s">
        <v>392</v>
      </c>
      <c r="D51" s="776">
        <f>SUM(AJ22,V39)</f>
        <v>1333</v>
      </c>
      <c r="E51" s="127"/>
      <c r="F51" s="127"/>
      <c r="G51" s="127"/>
      <c r="H51" s="127"/>
      <c r="I51" s="127"/>
      <c r="J51" s="127"/>
      <c r="K51" s="127"/>
      <c r="L51" s="127"/>
      <c r="M51" s="127"/>
      <c r="N51" s="127"/>
      <c r="O51" s="155"/>
      <c r="P51" s="155"/>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row>
    <row r="52" spans="1:103" ht="14.4">
      <c r="A52" s="1528"/>
      <c r="B52" s="770" t="s">
        <v>387</v>
      </c>
      <c r="C52" s="728" t="s">
        <v>392</v>
      </c>
      <c r="D52" s="771">
        <f>SUM(AK22,W39)</f>
        <v>5553</v>
      </c>
      <c r="E52" s="127"/>
      <c r="F52" s="127"/>
      <c r="G52" s="127"/>
      <c r="H52" s="127"/>
      <c r="I52" s="127"/>
      <c r="J52" s="127"/>
      <c r="K52" s="127"/>
      <c r="L52" s="127"/>
      <c r="M52" s="127"/>
      <c r="N52" s="127"/>
      <c r="O52" s="155"/>
      <c r="P52" s="155"/>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row>
    <row r="53" spans="1:103" ht="14.4">
      <c r="A53" s="1646"/>
      <c r="B53" s="777" t="s">
        <v>388</v>
      </c>
      <c r="C53" s="741" t="s">
        <v>392</v>
      </c>
      <c r="D53" s="778">
        <f>SUM(AL22,X39)</f>
        <v>0</v>
      </c>
      <c r="E53" s="127"/>
      <c r="F53" s="127"/>
      <c r="G53" s="127"/>
      <c r="H53" s="127"/>
      <c r="I53" s="127"/>
      <c r="J53" s="127"/>
      <c r="K53" s="127"/>
      <c r="L53" s="127"/>
      <c r="M53" s="127"/>
      <c r="N53" s="127"/>
      <c r="O53" s="155"/>
      <c r="P53" s="155"/>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7"/>
      <c r="CY53" s="127"/>
    </row>
    <row r="54" spans="1:103" ht="14.4">
      <c r="A54" s="1647" t="s">
        <v>224</v>
      </c>
      <c r="B54" s="767" t="s">
        <v>386</v>
      </c>
      <c r="C54" s="779" t="s">
        <v>392</v>
      </c>
      <c r="D54" s="769"/>
      <c r="E54" s="127"/>
      <c r="F54" s="127"/>
      <c r="G54" s="127"/>
      <c r="H54" s="127"/>
      <c r="I54" s="127"/>
      <c r="J54" s="127"/>
      <c r="K54" s="127"/>
      <c r="L54" s="127"/>
      <c r="M54" s="127"/>
      <c r="N54" s="127"/>
      <c r="O54" s="155"/>
      <c r="P54" s="155"/>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c r="CS54" s="127"/>
      <c r="CT54" s="127"/>
      <c r="CU54" s="127"/>
      <c r="CV54" s="127"/>
      <c r="CW54" s="127"/>
      <c r="CX54" s="127"/>
      <c r="CY54" s="127"/>
    </row>
    <row r="55" spans="1:103" ht="14.4">
      <c r="A55" s="1528"/>
      <c r="B55" s="770" t="s">
        <v>387</v>
      </c>
      <c r="C55" s="728" t="s">
        <v>392</v>
      </c>
      <c r="D55" s="771"/>
      <c r="E55" s="127"/>
      <c r="F55" s="127"/>
      <c r="G55" s="127"/>
      <c r="H55" s="127"/>
      <c r="I55" s="127"/>
      <c r="J55" s="127"/>
      <c r="K55" s="127"/>
      <c r="L55" s="127"/>
      <c r="M55" s="127"/>
      <c r="N55" s="127"/>
      <c r="O55" s="155"/>
      <c r="P55" s="155"/>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row>
    <row r="56" spans="1:103" ht="14.4">
      <c r="A56" s="1543"/>
      <c r="B56" s="772" t="s">
        <v>388</v>
      </c>
      <c r="C56" s="773" t="s">
        <v>392</v>
      </c>
      <c r="D56" s="774"/>
      <c r="E56" s="127"/>
      <c r="F56" s="127"/>
      <c r="G56" s="127"/>
      <c r="H56" s="127"/>
      <c r="I56" s="127"/>
      <c r="J56" s="127"/>
      <c r="K56" s="127"/>
      <c r="L56" s="127"/>
      <c r="M56" s="127"/>
      <c r="N56" s="127"/>
      <c r="O56" s="155"/>
      <c r="P56" s="155"/>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row>
    <row r="57" spans="1:103" ht="14.4">
      <c r="A57" s="127"/>
      <c r="B57" s="127"/>
      <c r="C57" s="127"/>
      <c r="D57" s="127"/>
      <c r="E57" s="127"/>
      <c r="F57" s="127"/>
      <c r="G57" s="127"/>
      <c r="H57" s="127"/>
      <c r="I57" s="127"/>
      <c r="J57" s="127"/>
      <c r="K57" s="127"/>
      <c r="L57" s="127"/>
      <c r="M57" s="127"/>
      <c r="N57" s="127"/>
      <c r="O57" s="155"/>
      <c r="P57" s="155"/>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row>
  </sheetData>
  <mergeCells count="92">
    <mergeCell ref="AP8:AR8"/>
    <mergeCell ref="BN7:BN9"/>
    <mergeCell ref="BO7:BV7"/>
    <mergeCell ref="BO8:BT8"/>
    <mergeCell ref="BU8:BU9"/>
    <mergeCell ref="BV8:BV9"/>
    <mergeCell ref="CX6:CY6"/>
    <mergeCell ref="AZ7:BB8"/>
    <mergeCell ref="BC7:BC9"/>
    <mergeCell ref="BD7:BD9"/>
    <mergeCell ref="CY7:CY9"/>
    <mergeCell ref="CT8:CT9"/>
    <mergeCell ref="BE7:BK7"/>
    <mergeCell ref="CL7:CL9"/>
    <mergeCell ref="CM7:CT7"/>
    <mergeCell ref="CU7:CU9"/>
    <mergeCell ref="CV7:CV9"/>
    <mergeCell ref="CW7:CW9"/>
    <mergeCell ref="CX7:CX9"/>
    <mergeCell ref="CM8:CR8"/>
    <mergeCell ref="CS8:CS9"/>
    <mergeCell ref="BW7:CA7"/>
    <mergeCell ref="CB7:CD7"/>
    <mergeCell ref="BW8:BY8"/>
    <mergeCell ref="M25:M26"/>
    <mergeCell ref="N25:N26"/>
    <mergeCell ref="Z25:Z26"/>
    <mergeCell ref="O25:R25"/>
    <mergeCell ref="S25:S26"/>
    <mergeCell ref="T25:T26"/>
    <mergeCell ref="U25:X25"/>
    <mergeCell ref="Y25:Y26"/>
    <mergeCell ref="AG7:AY7"/>
    <mergeCell ref="Q8:S8"/>
    <mergeCell ref="T8:V8"/>
    <mergeCell ref="W8:Y8"/>
    <mergeCell ref="Z8:AC8"/>
    <mergeCell ref="I25:L25"/>
    <mergeCell ref="B25:B26"/>
    <mergeCell ref="C25:F25"/>
    <mergeCell ref="G25:G26"/>
    <mergeCell ref="H25:H26"/>
    <mergeCell ref="A51:A53"/>
    <mergeCell ref="A54:A56"/>
    <mergeCell ref="A6:A9"/>
    <mergeCell ref="C6:G6"/>
    <mergeCell ref="C7:C9"/>
    <mergeCell ref="D7:D9"/>
    <mergeCell ref="E7:E9"/>
    <mergeCell ref="F7:F9"/>
    <mergeCell ref="G7:G9"/>
    <mergeCell ref="B6:B9"/>
    <mergeCell ref="A42:A44"/>
    <mergeCell ref="A45:A47"/>
    <mergeCell ref="A48:A50"/>
    <mergeCell ref="L3:M3"/>
    <mergeCell ref="P3:R3"/>
    <mergeCell ref="U3:W3"/>
    <mergeCell ref="Z3:AB3"/>
    <mergeCell ref="AE3:AG3"/>
    <mergeCell ref="AJ3:AN3"/>
    <mergeCell ref="AQ3:AT3"/>
    <mergeCell ref="BL7:BL9"/>
    <mergeCell ref="BM7:BM9"/>
    <mergeCell ref="AS8:AU8"/>
    <mergeCell ref="AV8:AV9"/>
    <mergeCell ref="AW8:AY8"/>
    <mergeCell ref="BE8:BI8"/>
    <mergeCell ref="BJ8:BJ9"/>
    <mergeCell ref="BK8:BK9"/>
    <mergeCell ref="H6:BC6"/>
    <mergeCell ref="BD6:CW6"/>
    <mergeCell ref="AD8:AF8"/>
    <mergeCell ref="AG8:AI8"/>
    <mergeCell ref="AJ8:AL8"/>
    <mergeCell ref="AM8:AO8"/>
    <mergeCell ref="CE7:CE9"/>
    <mergeCell ref="CF7:CF9"/>
    <mergeCell ref="CG7:CG9"/>
    <mergeCell ref="CH7:CK8"/>
    <mergeCell ref="AA25:AD25"/>
    <mergeCell ref="AE25:AE26"/>
    <mergeCell ref="AF25:AF26"/>
    <mergeCell ref="BZ8:BZ9"/>
    <mergeCell ref="CA8:CA9"/>
    <mergeCell ref="CB8:CB9"/>
    <mergeCell ref="CC8:CC9"/>
    <mergeCell ref="CD8:CD9"/>
    <mergeCell ref="H7:AF7"/>
    <mergeCell ref="H8:J8"/>
    <mergeCell ref="K8:M8"/>
    <mergeCell ref="N8:P8"/>
  </mergeCells>
  <conditionalFormatting sqref="C17:C21 F17:F21 Q17:S21 W17:X21 AG17:AH21 AJ17:AK21 AM17:AN21 AP17:AQ21">
    <cfRule type="cellIs" dxfId="63" priority="3" operator="greaterThan">
      <formula>0</formula>
    </cfRule>
  </conditionalFormatting>
  <conditionalFormatting sqref="C17:CW17">
    <cfRule type="expression" dxfId="62" priority="30">
      <formula>AND(ISBLANK(C17:CW17), MONTH($A$17) &lt; MONTH(TODAY()), YEAR($A$17) &lt;= YEAR(TODAY()))</formula>
    </cfRule>
  </conditionalFormatting>
  <conditionalFormatting sqref="C18:CW18">
    <cfRule type="expression" dxfId="61" priority="31">
      <formula>AND(ISBLANK(C18:CW18), MONTH($A$18) &lt; MONTH(TODAY()), YEAR($A$18) &lt;= YEAR(TODAY()))</formula>
    </cfRule>
  </conditionalFormatting>
  <conditionalFormatting sqref="C20:CW20">
    <cfRule type="expression" dxfId="60" priority="33">
      <formula>AND(ISBLANK(C20:CW20), MONTH($A$20) &lt; MONTH(TODAY()), YEAR($A$20) &lt;= YEAR(TODAY()))</formula>
    </cfRule>
  </conditionalFormatting>
  <conditionalFormatting sqref="C21:CW21">
    <cfRule type="expression" dxfId="59" priority="34">
      <formula>AND(ISBLANK(C21:CW21), MONTH($A$21) &lt; MONTH(TODAY()), YEAR($A$21) &lt;= YEAR(TODAY()))</formula>
    </cfRule>
  </conditionalFormatting>
  <conditionalFormatting sqref="F19:CW19">
    <cfRule type="expression" dxfId="58" priority="32">
      <formula>AND(ISBLANK(F19:CW19), MONTH($A$19) &lt; MONTH(TODAY()), YEAR($A$19) &lt;= YEAR(TODAY()))</formula>
    </cfRule>
  </conditionalFormatting>
  <conditionalFormatting sqref="J10:J21 M10:M21 P10:P21 V10:V21 Y10:Y21 AI10:AI21 AL10:AL21 AO10:AO21 AR10:AR21">
    <cfRule type="cellIs" dxfId="57" priority="4" operator="greaterThan">
      <formula>0</formula>
    </cfRule>
  </conditionalFormatting>
  <conditionalFormatting sqref="AM10:AM21">
    <cfRule type="cellIs" dxfId="56" priority="28" operator="lessThanOrEqual">
      <formula>0</formula>
    </cfRule>
  </conditionalFormatting>
  <conditionalFormatting sqref="AP10:AP21">
    <cfRule type="cellIs" dxfId="55" priority="27" operator="lessThanOrEqual">
      <formula>0</formula>
    </cfRule>
  </conditionalFormatting>
  <conditionalFormatting sqref="AZ10:AZ21">
    <cfRule type="cellIs" dxfId="54" priority="26" operator="equal">
      <formula>C10</formula>
    </cfRule>
  </conditionalFormatting>
  <conditionalFormatting sqref="BE10">
    <cfRule type="cellIs" dxfId="53" priority="5" operator="equal">
      <formula>262</formula>
    </cfRule>
  </conditionalFormatting>
  <conditionalFormatting sqref="BE10:BE15 BJ10:BJ16">
    <cfRule type="containsBlanks" dxfId="52" priority="24">
      <formula>LEN(TRIM(BE10))=0</formula>
    </cfRule>
  </conditionalFormatting>
  <conditionalFormatting sqref="BE11">
    <cfRule type="cellIs" dxfId="51" priority="6" operator="equal">
      <formula>263</formula>
    </cfRule>
  </conditionalFormatting>
  <conditionalFormatting sqref="BE12">
    <cfRule type="cellIs" dxfId="50" priority="7" operator="equal">
      <formula>270</formula>
    </cfRule>
  </conditionalFormatting>
  <conditionalFormatting sqref="BE13">
    <cfRule type="cellIs" dxfId="49" priority="8" operator="equal">
      <formula>254</formula>
    </cfRule>
  </conditionalFormatting>
  <conditionalFormatting sqref="BE14">
    <cfRule type="cellIs" dxfId="48" priority="9" operator="equal">
      <formula>267</formula>
    </cfRule>
  </conditionalFormatting>
  <conditionalFormatting sqref="BE15">
    <cfRule type="cellIs" dxfId="47" priority="10" operator="equal">
      <formula>260</formula>
    </cfRule>
  </conditionalFormatting>
  <conditionalFormatting sqref="BE16">
    <cfRule type="cellIs" dxfId="46" priority="11" operator="equal">
      <formula>269</formula>
    </cfRule>
  </conditionalFormatting>
  <conditionalFormatting sqref="BE17">
    <cfRule type="cellIs" dxfId="45" priority="12" operator="equal">
      <formula>262</formula>
    </cfRule>
  </conditionalFormatting>
  <conditionalFormatting sqref="BJ10">
    <cfRule type="cellIs" dxfId="44" priority="13" operator="equal">
      <formula>235</formula>
    </cfRule>
  </conditionalFormatting>
  <conditionalFormatting sqref="BJ11">
    <cfRule type="cellIs" dxfId="43" priority="14" operator="equal">
      <formula>232</formula>
    </cfRule>
  </conditionalFormatting>
  <conditionalFormatting sqref="BJ12">
    <cfRule type="cellIs" dxfId="42" priority="15" operator="equal">
      <formula>238</formula>
    </cfRule>
  </conditionalFormatting>
  <conditionalFormatting sqref="BJ13">
    <cfRule type="cellIs" dxfId="41" priority="16" operator="equal">
      <formula>212</formula>
    </cfRule>
  </conditionalFormatting>
  <conditionalFormatting sqref="BJ14">
    <cfRule type="cellIs" dxfId="40" priority="17" operator="equal">
      <formula>229</formula>
    </cfRule>
  </conditionalFormatting>
  <conditionalFormatting sqref="BJ15">
    <cfRule type="cellIs" dxfId="39" priority="18" operator="equal">
      <formula>222</formula>
    </cfRule>
  </conditionalFormatting>
  <conditionalFormatting sqref="BJ16">
    <cfRule type="cellIs" dxfId="38" priority="19" operator="equal">
      <formula>240</formula>
    </cfRule>
  </conditionalFormatting>
  <conditionalFormatting sqref="BJ17">
    <cfRule type="cellIs" dxfId="37" priority="20" operator="equal">
      <formula>226</formula>
    </cfRule>
  </conditionalFormatting>
  <conditionalFormatting sqref="BO10:BS16">
    <cfRule type="containsBlanks" dxfId="36" priority="29">
      <formula>LEN(TRIM(BO10))=0</formula>
    </cfRule>
  </conditionalFormatting>
  <conditionalFormatting sqref="BU10:BU15">
    <cfRule type="containsBlanks" dxfId="35" priority="25">
      <formula>LEN(TRIM(BU10))=0</formula>
    </cfRule>
  </conditionalFormatting>
  <conditionalFormatting sqref="BX16">
    <cfRule type="cellIs" dxfId="34" priority="21" operator="equal">
      <formula>638</formula>
    </cfRule>
  </conditionalFormatting>
  <conditionalFormatting sqref="BX16:BX21 BJ10:BJ21 BE10:BE21 BG10:BG21 CB10:CC21 BU17:BU21 BW17:BW21 BZ17:BZ21 BD18:BD21 BN18:BS21">
    <cfRule type="cellIs" dxfId="33" priority="22" operator="greaterThan">
      <formula>0</formula>
    </cfRule>
  </conditionalFormatting>
  <conditionalFormatting sqref="CQ10:CQ16">
    <cfRule type="containsBlanks" dxfId="32" priority="35">
      <formula>LEN(TRIM(CQ10))=0</formula>
    </cfRule>
  </conditionalFormatting>
  <conditionalFormatting sqref="CS17:CS21 CL18:CQ21">
    <cfRule type="cellIs" dxfId="31" priority="23" operator="greaterThan">
      <formula>0</formula>
    </cfRule>
  </conditionalFormatting>
  <conditionalFormatting sqref="CW10:CW21">
    <cfRule type="cellIs" dxfId="30" priority="2" operator="greaterThan">
      <formula>0</formula>
    </cfRule>
    <cfRule type="cellIs" dxfId="29" priority="1" operator="equal">
      <formula>0</formula>
    </cfRule>
  </conditionalFormatting>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Please select UoM - Please select UoM from drop down menu only" xr:uid="{00000000-0002-0000-0500-000000000000}">
          <x14:formula1>
            <xm:f>Waste_Annexure1!$A$6:$A$8</xm:f>
          </x14:formula1>
          <xm:sqref>B10:B22 B27:B38 B39:C39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80000"/>
    <outlinePr summaryBelow="0" summaryRight="0"/>
  </sheetPr>
  <dimension ref="A1:Z1000"/>
  <sheetViews>
    <sheetView workbookViewId="0">
      <selection activeCell="L13" sqref="L13"/>
    </sheetView>
  </sheetViews>
  <sheetFormatPr defaultColWidth="12.6640625" defaultRowHeight="13.2"/>
  <cols>
    <col min="1" max="1" width="9.88671875" bestFit="1" customWidth="1"/>
    <col min="2" max="2" width="5.44140625" bestFit="1" customWidth="1"/>
    <col min="3" max="3" width="10.44140625" bestFit="1" customWidth="1"/>
    <col min="4" max="4" width="11.44140625" bestFit="1" customWidth="1"/>
    <col min="5" max="5" width="6.88671875" bestFit="1" customWidth="1"/>
    <col min="6" max="6" width="10.44140625" bestFit="1" customWidth="1"/>
    <col min="7" max="7" width="11.44140625" bestFit="1" customWidth="1"/>
    <col min="8" max="8" width="6.88671875" bestFit="1" customWidth="1"/>
    <col min="9" max="14" width="12.6640625" customWidth="1"/>
    <col min="15" max="15" width="18.44140625" bestFit="1" customWidth="1"/>
    <col min="16" max="16" width="8" bestFit="1" customWidth="1"/>
  </cols>
  <sheetData>
    <row r="1" spans="1:26">
      <c r="A1" s="360"/>
      <c r="B1" s="360"/>
      <c r="C1" s="360"/>
      <c r="D1" s="360"/>
      <c r="E1" s="360"/>
      <c r="F1" s="360"/>
      <c r="G1" s="360"/>
      <c r="H1" s="360"/>
      <c r="I1" s="360"/>
      <c r="J1" s="360"/>
      <c r="K1" s="360"/>
      <c r="L1" s="360"/>
      <c r="M1" s="360"/>
      <c r="N1" s="360"/>
      <c r="O1" s="360"/>
      <c r="P1" s="360"/>
      <c r="Q1" s="360"/>
      <c r="R1" s="360"/>
      <c r="S1" s="360"/>
      <c r="T1" s="360"/>
      <c r="U1" s="360"/>
      <c r="V1" s="360"/>
      <c r="W1" s="360"/>
      <c r="X1" s="360"/>
      <c r="Y1" s="360"/>
      <c r="Z1" s="360"/>
    </row>
    <row r="2" spans="1:26">
      <c r="A2" s="360"/>
      <c r="B2" s="360"/>
      <c r="C2" s="360"/>
      <c r="D2" s="360"/>
      <c r="E2" s="360"/>
      <c r="F2" s="360"/>
      <c r="G2" s="360"/>
      <c r="H2" s="360"/>
      <c r="I2" s="360"/>
      <c r="J2" s="360"/>
      <c r="K2" s="360"/>
      <c r="L2" s="360"/>
      <c r="M2" s="360"/>
      <c r="N2" s="360"/>
      <c r="O2" s="1073" t="s">
        <v>502</v>
      </c>
      <c r="P2" s="1074" t="s">
        <v>503</v>
      </c>
      <c r="Q2" s="360"/>
      <c r="R2" s="360"/>
      <c r="S2" s="360"/>
      <c r="T2" s="360"/>
      <c r="U2" s="360"/>
      <c r="V2" s="360"/>
      <c r="W2" s="360"/>
      <c r="X2" s="360"/>
      <c r="Y2" s="360"/>
      <c r="Z2" s="360"/>
    </row>
    <row r="3" spans="1:26" ht="13.8">
      <c r="A3" s="1704">
        <f>WATER!C1</f>
        <v>2024</v>
      </c>
      <c r="B3" s="1706" t="s">
        <v>504</v>
      </c>
      <c r="C3" s="1707" t="s">
        <v>505</v>
      </c>
      <c r="D3" s="1703"/>
      <c r="E3" s="1533"/>
      <c r="F3" s="1708" t="s">
        <v>506</v>
      </c>
      <c r="G3" s="1703"/>
      <c r="H3" s="1533"/>
      <c r="I3" s="127"/>
      <c r="J3" s="1702" t="s">
        <v>507</v>
      </c>
      <c r="K3" s="1703"/>
      <c r="L3" s="1703"/>
      <c r="M3" s="1703"/>
      <c r="N3" s="1533"/>
      <c r="O3" s="1075">
        <f>WATER!$AU$22</f>
        <v>1334</v>
      </c>
      <c r="P3" s="994"/>
      <c r="Q3" s="127"/>
      <c r="R3" s="127"/>
      <c r="S3" s="127"/>
      <c r="T3" s="127"/>
      <c r="U3" s="127"/>
      <c r="V3" s="127"/>
      <c r="W3" s="127"/>
      <c r="X3" s="127"/>
      <c r="Y3" s="127"/>
      <c r="Z3" s="127"/>
    </row>
    <row r="4" spans="1:26">
      <c r="A4" s="1705"/>
      <c r="B4" s="1705"/>
      <c r="C4" s="1076" t="s">
        <v>204</v>
      </c>
      <c r="D4" s="1076" t="s">
        <v>330</v>
      </c>
      <c r="E4" s="1076" t="s">
        <v>39</v>
      </c>
      <c r="F4" s="1077" t="s">
        <v>204</v>
      </c>
      <c r="G4" s="1077" t="s">
        <v>330</v>
      </c>
      <c r="H4" s="1077" t="s">
        <v>39</v>
      </c>
      <c r="I4" s="127"/>
      <c r="J4" s="1702" t="s">
        <v>508</v>
      </c>
      <c r="K4" s="1703"/>
      <c r="L4" s="1703"/>
      <c r="M4" s="1703"/>
      <c r="N4" s="1533"/>
      <c r="O4" s="1078">
        <f>WATER!$AT$22</f>
        <v>12388</v>
      </c>
      <c r="P4" s="994"/>
      <c r="Q4" s="127"/>
      <c r="R4" s="127"/>
      <c r="S4" s="127"/>
      <c r="T4" s="127"/>
      <c r="U4" s="127"/>
      <c r="V4" s="127"/>
      <c r="W4" s="127"/>
      <c r="X4" s="127"/>
      <c r="Y4" s="127"/>
      <c r="Z4" s="127"/>
    </row>
    <row r="5" spans="1:26" ht="13.8">
      <c r="A5" s="1079" t="s">
        <v>237</v>
      </c>
      <c r="B5" s="1080" t="str">
        <f>WATER!$B10</f>
        <v>m³</v>
      </c>
      <c r="C5" s="1081">
        <f>WATER!$CR10</f>
        <v>249.5</v>
      </c>
      <c r="D5" s="1081">
        <f>WATER!$CH10</f>
        <v>497.2</v>
      </c>
      <c r="E5" s="1081">
        <f t="shared" ref="E5:E16" si="0">IF(SUM(C5:D5)=0,"-",SUM(C5:D5))</f>
        <v>746.7</v>
      </c>
      <c r="F5" s="1081">
        <f>IF((WATER!$CS10)=0,"-",WATER!$CS10)</f>
        <v>3349</v>
      </c>
      <c r="G5" s="1081">
        <f>WATER!$CI10</f>
        <v>1797</v>
      </c>
      <c r="H5" s="1081">
        <f t="shared" ref="H5:H16" si="1">IF(SUM(F5:G5)=0,"-",SUM(F5:G5))</f>
        <v>5146</v>
      </c>
      <c r="I5" s="127"/>
      <c r="J5" s="1702" t="s">
        <v>509</v>
      </c>
      <c r="K5" s="1703"/>
      <c r="L5" s="1703"/>
      <c r="M5" s="1703"/>
      <c r="N5" s="1533"/>
      <c r="O5" s="1078">
        <f>WATER!$AA$22</f>
        <v>18451</v>
      </c>
      <c r="P5" s="994"/>
      <c r="Q5" s="127"/>
      <c r="R5" s="127"/>
      <c r="S5" s="127"/>
      <c r="T5" s="127"/>
      <c r="U5" s="127"/>
      <c r="V5" s="127"/>
      <c r="W5" s="127"/>
      <c r="X5" s="127"/>
      <c r="Y5" s="127"/>
      <c r="Z5" s="127"/>
    </row>
    <row r="6" spans="1:26" ht="13.8">
      <c r="A6" s="1079" t="s">
        <v>238</v>
      </c>
      <c r="B6" s="1080" t="str">
        <f>WATER!$B11</f>
        <v>m³</v>
      </c>
      <c r="C6" s="1081">
        <f>WATER!$CR11</f>
        <v>291.5</v>
      </c>
      <c r="D6" s="1081">
        <f>WATER!$CH11</f>
        <v>495.2</v>
      </c>
      <c r="E6" s="1081">
        <f t="shared" si="0"/>
        <v>786.7</v>
      </c>
      <c r="F6" s="1081">
        <f>IF((WATER!$CS11)=0,"-",WATER!$CS11)</f>
        <v>3382</v>
      </c>
      <c r="G6" s="1081">
        <f>WATER!$CI11</f>
        <v>2012</v>
      </c>
      <c r="H6" s="1081">
        <f t="shared" si="1"/>
        <v>5394</v>
      </c>
      <c r="I6" s="127"/>
      <c r="J6" s="127"/>
      <c r="K6" s="127"/>
      <c r="L6" s="127"/>
      <c r="M6" s="127"/>
      <c r="N6" s="127"/>
      <c r="O6" s="127"/>
      <c r="P6" s="127"/>
      <c r="Q6" s="127"/>
      <c r="R6" s="127"/>
      <c r="S6" s="127"/>
      <c r="T6" s="127"/>
      <c r="U6" s="127"/>
      <c r="V6" s="127"/>
      <c r="W6" s="127"/>
      <c r="X6" s="127"/>
      <c r="Y6" s="127"/>
      <c r="Z6" s="127"/>
    </row>
    <row r="7" spans="1:26" ht="13.8">
      <c r="A7" s="1079" t="s">
        <v>239</v>
      </c>
      <c r="B7" s="1080" t="str">
        <f>WATER!$B12</f>
        <v>m³</v>
      </c>
      <c r="C7" s="1081">
        <f>WATER!$CR12</f>
        <v>291</v>
      </c>
      <c r="D7" s="1081">
        <f>WATER!$CH12</f>
        <v>508.2</v>
      </c>
      <c r="E7" s="1081">
        <f t="shared" si="0"/>
        <v>799.2</v>
      </c>
      <c r="F7" s="1081">
        <f>IF((WATER!$CS12)=0,"-",WATER!$CS12)</f>
        <v>3448</v>
      </c>
      <c r="G7" s="1081">
        <f>WATER!$CI12</f>
        <v>1901</v>
      </c>
      <c r="H7" s="1081">
        <f t="shared" si="1"/>
        <v>5349</v>
      </c>
      <c r="I7" s="127"/>
      <c r="J7" s="127"/>
      <c r="K7" s="127"/>
      <c r="L7" s="127"/>
      <c r="M7" s="127"/>
      <c r="N7" s="127"/>
      <c r="O7" s="127"/>
      <c r="P7" s="127"/>
      <c r="Q7" s="127"/>
      <c r="R7" s="127"/>
      <c r="S7" s="127"/>
      <c r="T7" s="127"/>
      <c r="U7" s="127"/>
      <c r="V7" s="127"/>
      <c r="W7" s="127"/>
      <c r="X7" s="127"/>
      <c r="Y7" s="127"/>
      <c r="Z7" s="127"/>
    </row>
    <row r="8" spans="1:26" ht="13.8">
      <c r="A8" s="1079" t="s">
        <v>240</v>
      </c>
      <c r="B8" s="1080" t="str">
        <f>WATER!$B13</f>
        <v>m³</v>
      </c>
      <c r="C8" s="1081">
        <f>WATER!$CR13</f>
        <v>317</v>
      </c>
      <c r="D8" s="1081">
        <f>WATER!$CH13</f>
        <v>466.2</v>
      </c>
      <c r="E8" s="1081">
        <f t="shared" si="0"/>
        <v>783.2</v>
      </c>
      <c r="F8" s="1081">
        <f>IF((WATER!$CS13)=0,"-",WATER!$CS13)</f>
        <v>2911</v>
      </c>
      <c r="G8" s="1081">
        <f>WATER!$CI13</f>
        <v>1727</v>
      </c>
      <c r="H8" s="1081">
        <f t="shared" si="1"/>
        <v>4638</v>
      </c>
      <c r="I8" s="127"/>
      <c r="J8" s="127"/>
      <c r="K8" s="127"/>
      <c r="L8" s="127"/>
      <c r="M8" s="127"/>
      <c r="N8" s="127"/>
      <c r="O8" s="127"/>
      <c r="P8" s="127"/>
      <c r="Q8" s="127"/>
      <c r="R8" s="127"/>
      <c r="S8" s="127"/>
      <c r="T8" s="127"/>
      <c r="U8" s="127"/>
      <c r="V8" s="127"/>
      <c r="W8" s="127"/>
      <c r="X8" s="127"/>
      <c r="Y8" s="127"/>
      <c r="Z8" s="127"/>
    </row>
    <row r="9" spans="1:26" ht="13.8">
      <c r="A9" s="1079" t="s">
        <v>241</v>
      </c>
      <c r="B9" s="1080" t="str">
        <f>WATER!$B14</f>
        <v>m³</v>
      </c>
      <c r="C9" s="1081">
        <f>WATER!$CR14</f>
        <v>328</v>
      </c>
      <c r="D9" s="1081">
        <f>WATER!$CH14</f>
        <v>496.2</v>
      </c>
      <c r="E9" s="1081">
        <f t="shared" si="0"/>
        <v>824.2</v>
      </c>
      <c r="F9" s="1081">
        <f>IF((WATER!$CS14)=0,"-",WATER!$CS14)</f>
        <v>2753</v>
      </c>
      <c r="G9" s="1081">
        <f>WATER!$CI14</f>
        <v>1812</v>
      </c>
      <c r="H9" s="1081">
        <f t="shared" si="1"/>
        <v>4565</v>
      </c>
      <c r="I9" s="127"/>
      <c r="J9" s="127"/>
      <c r="K9" s="127"/>
      <c r="L9" s="127"/>
      <c r="M9" s="127"/>
      <c r="N9" s="127"/>
      <c r="O9" s="127"/>
      <c r="P9" s="127"/>
      <c r="Q9" s="127"/>
      <c r="R9" s="127"/>
      <c r="S9" s="127"/>
      <c r="T9" s="127"/>
      <c r="U9" s="127"/>
      <c r="V9" s="127"/>
      <c r="W9" s="127"/>
      <c r="X9" s="127"/>
      <c r="Y9" s="127"/>
      <c r="Z9" s="127"/>
    </row>
    <row r="10" spans="1:26" ht="13.8">
      <c r="A10" s="1079" t="s">
        <v>242</v>
      </c>
      <c r="B10" s="1080" t="str">
        <f>WATER!$B15</f>
        <v>m³</v>
      </c>
      <c r="C10" s="1081">
        <f>WATER!$CR15</f>
        <v>343.5</v>
      </c>
      <c r="D10" s="1081">
        <f>WATER!$CH15</f>
        <v>482.2</v>
      </c>
      <c r="E10" s="1081">
        <f t="shared" si="0"/>
        <v>825.7</v>
      </c>
      <c r="F10" s="1081">
        <f>IF((WATER!$CS15)=0,"-",WATER!$CS15)</f>
        <v>2493</v>
      </c>
      <c r="G10" s="1081">
        <f>WATER!$CI15</f>
        <v>1731</v>
      </c>
      <c r="H10" s="1081">
        <f t="shared" si="1"/>
        <v>4224</v>
      </c>
      <c r="I10" s="127"/>
      <c r="J10" s="127"/>
      <c r="K10" s="127"/>
      <c r="L10" s="127"/>
      <c r="M10" s="127"/>
      <c r="N10" s="127"/>
      <c r="O10" s="127"/>
      <c r="P10" s="127"/>
      <c r="Q10" s="127"/>
      <c r="R10" s="127"/>
      <c r="S10" s="127"/>
      <c r="T10" s="127"/>
      <c r="U10" s="127"/>
      <c r="V10" s="127"/>
      <c r="W10" s="127"/>
      <c r="X10" s="127"/>
      <c r="Y10" s="127"/>
      <c r="Z10" s="127"/>
    </row>
    <row r="11" spans="1:26" ht="13.8">
      <c r="A11" s="1079" t="s">
        <v>243</v>
      </c>
      <c r="B11" s="1080" t="str">
        <f>WATER!$B16</f>
        <v>m³</v>
      </c>
      <c r="C11" s="1081">
        <f>WATER!$CR16</f>
        <v>387.5</v>
      </c>
      <c r="D11" s="1081">
        <f>WATER!$CH16</f>
        <v>509.2</v>
      </c>
      <c r="E11" s="1081">
        <f t="shared" si="0"/>
        <v>896.7</v>
      </c>
      <c r="F11" s="1081">
        <f>IF((WATER!$CS16)=0,"-",WATER!$CS16)</f>
        <v>2689</v>
      </c>
      <c r="G11" s="1081">
        <f>WATER!$CI16</f>
        <v>2025</v>
      </c>
      <c r="H11" s="1081">
        <f t="shared" si="1"/>
        <v>4714</v>
      </c>
      <c r="I11" s="127"/>
      <c r="J11" s="127"/>
      <c r="K11" s="127"/>
      <c r="L11" s="127"/>
      <c r="M11" s="127"/>
      <c r="N11" s="127"/>
      <c r="O11" s="127"/>
      <c r="P11" s="127"/>
      <c r="Q11" s="127"/>
      <c r="R11" s="127"/>
      <c r="S11" s="127"/>
      <c r="T11" s="127"/>
      <c r="U11" s="127"/>
      <c r="V11" s="127"/>
      <c r="W11" s="127"/>
      <c r="X11" s="127"/>
      <c r="Y11" s="127"/>
      <c r="Z11" s="127"/>
    </row>
    <row r="12" spans="1:26" ht="13.8">
      <c r="A12" s="1079" t="s">
        <v>244</v>
      </c>
      <c r="B12" s="1080" t="str">
        <f>WATER!$B17</f>
        <v>m³</v>
      </c>
      <c r="C12" s="1081">
        <f>WATER!$CR17</f>
        <v>387.5</v>
      </c>
      <c r="D12" s="1081">
        <f>WATER!$CH17</f>
        <v>488.2</v>
      </c>
      <c r="E12" s="1081">
        <f t="shared" si="0"/>
        <v>875.7</v>
      </c>
      <c r="F12" s="1081">
        <f>IF((WATER!$CS17)=0,"-",WATER!$CS17)</f>
        <v>2668</v>
      </c>
      <c r="G12" s="1081">
        <f>WATER!$CI17</f>
        <v>2152</v>
      </c>
      <c r="H12" s="1081">
        <f t="shared" si="1"/>
        <v>4820</v>
      </c>
      <c r="I12" s="127"/>
      <c r="J12" s="127"/>
      <c r="K12" s="127"/>
      <c r="L12" s="127"/>
      <c r="M12" s="127"/>
      <c r="N12" s="127"/>
      <c r="O12" s="127"/>
      <c r="P12" s="127"/>
      <c r="Q12" s="127"/>
      <c r="R12" s="127"/>
      <c r="S12" s="127"/>
      <c r="T12" s="127"/>
      <c r="U12" s="127"/>
      <c r="V12" s="127"/>
      <c r="W12" s="127"/>
      <c r="X12" s="127"/>
      <c r="Y12" s="127"/>
      <c r="Z12" s="127"/>
    </row>
    <row r="13" spans="1:26" ht="13.8">
      <c r="A13" s="1079" t="s">
        <v>245</v>
      </c>
      <c r="B13" s="1080" t="str">
        <f>WATER!$B18</f>
        <v>m³</v>
      </c>
      <c r="C13" s="1081" t="str">
        <f>WATER!$CR18</f>
        <v>-</v>
      </c>
      <c r="D13" s="1081" t="str">
        <f>WATER!$CH18</f>
        <v>-</v>
      </c>
      <c r="E13" s="1081" t="str">
        <f t="shared" si="0"/>
        <v>-</v>
      </c>
      <c r="F13" s="1081" t="str">
        <f>IF((WATER!$CS19)=0,"-",WATER!$CS19)</f>
        <v>-</v>
      </c>
      <c r="G13" s="1081" t="str">
        <f>WATER!$CI18</f>
        <v>-</v>
      </c>
      <c r="H13" s="1081" t="str">
        <f t="shared" si="1"/>
        <v>-</v>
      </c>
      <c r="I13" s="127"/>
      <c r="J13" s="127"/>
      <c r="K13" s="127"/>
      <c r="L13" s="127"/>
      <c r="M13" s="127"/>
      <c r="N13" s="127"/>
      <c r="O13" s="127"/>
      <c r="P13" s="127"/>
      <c r="Q13" s="127"/>
      <c r="R13" s="127"/>
      <c r="S13" s="127"/>
      <c r="T13" s="127"/>
      <c r="U13" s="127"/>
      <c r="V13" s="127"/>
      <c r="W13" s="127"/>
      <c r="X13" s="127"/>
      <c r="Y13" s="127"/>
      <c r="Z13" s="127"/>
    </row>
    <row r="14" spans="1:26" ht="13.8">
      <c r="A14" s="1079" t="s">
        <v>246</v>
      </c>
      <c r="B14" s="1080" t="str">
        <f>WATER!$B19</f>
        <v>m³</v>
      </c>
      <c r="C14" s="1081" t="str">
        <f>WATER!$CR19</f>
        <v>-</v>
      </c>
      <c r="D14" s="1081" t="str">
        <f>WATER!$CH19</f>
        <v>-</v>
      </c>
      <c r="E14" s="1081" t="str">
        <f t="shared" si="0"/>
        <v>-</v>
      </c>
      <c r="F14" s="1081" t="e">
        <f>IF((#REF!)=0,"-",#REF!)</f>
        <v>#REF!</v>
      </c>
      <c r="G14" s="1081" t="str">
        <f>WATER!$CI19</f>
        <v>-</v>
      </c>
      <c r="H14" s="1081" t="e">
        <f t="shared" si="1"/>
        <v>#REF!</v>
      </c>
      <c r="I14" s="127"/>
      <c r="J14" s="127"/>
      <c r="K14" s="127"/>
      <c r="L14" s="127"/>
      <c r="M14" s="127"/>
      <c r="N14" s="127"/>
      <c r="O14" s="127"/>
      <c r="P14" s="127"/>
      <c r="Q14" s="127"/>
      <c r="R14" s="127"/>
      <c r="S14" s="127"/>
      <c r="T14" s="127"/>
      <c r="U14" s="127"/>
      <c r="V14" s="127"/>
      <c r="W14" s="127"/>
      <c r="X14" s="127"/>
      <c r="Y14" s="127"/>
      <c r="Z14" s="127"/>
    </row>
    <row r="15" spans="1:26" ht="13.8">
      <c r="A15" s="1079" t="s">
        <v>247</v>
      </c>
      <c r="B15" s="1080" t="str">
        <f>WATER!$B20</f>
        <v>m³</v>
      </c>
      <c r="C15" s="1081" t="str">
        <f>WATER!$CR20</f>
        <v>-</v>
      </c>
      <c r="D15" s="1081" t="str">
        <f>WATER!$CH20</f>
        <v>-</v>
      </c>
      <c r="E15" s="1081" t="str">
        <f t="shared" si="0"/>
        <v>-</v>
      </c>
      <c r="F15" s="1081" t="str">
        <f>IF((WATER!$CS20)=0,"-",WATER!$CS20)</f>
        <v>-</v>
      </c>
      <c r="G15" s="1081" t="str">
        <f>WATER!$CI20</f>
        <v>-</v>
      </c>
      <c r="H15" s="1081" t="str">
        <f t="shared" si="1"/>
        <v>-</v>
      </c>
      <c r="I15" s="127"/>
      <c r="J15" s="127"/>
      <c r="K15" s="127"/>
      <c r="L15" s="127"/>
      <c r="M15" s="127"/>
      <c r="N15" s="127"/>
      <c r="O15" s="127"/>
      <c r="P15" s="127"/>
      <c r="Q15" s="127"/>
      <c r="R15" s="127"/>
      <c r="S15" s="127"/>
      <c r="T15" s="127"/>
      <c r="U15" s="127"/>
      <c r="V15" s="127"/>
      <c r="W15" s="127"/>
      <c r="X15" s="127"/>
      <c r="Y15" s="127"/>
      <c r="Z15" s="127"/>
    </row>
    <row r="16" spans="1:26" ht="13.8">
      <c r="A16" s="1079" t="s">
        <v>248</v>
      </c>
      <c r="B16" s="1080" t="str">
        <f>WATER!$B21</f>
        <v>m³</v>
      </c>
      <c r="C16" s="1081" t="str">
        <f>WATER!$CR21</f>
        <v>-</v>
      </c>
      <c r="D16" s="1081" t="str">
        <f>WATER!$CH21</f>
        <v>-</v>
      </c>
      <c r="E16" s="1081" t="str">
        <f t="shared" si="0"/>
        <v>-</v>
      </c>
      <c r="F16" s="1081" t="str">
        <f>IF((WATER!$CS21)=0,"-",WATER!$CS21)</f>
        <v>-</v>
      </c>
      <c r="G16" s="1081" t="str">
        <f>WATER!$CI21</f>
        <v>-</v>
      </c>
      <c r="H16" s="1081" t="str">
        <f t="shared" si="1"/>
        <v>-</v>
      </c>
      <c r="I16" s="127"/>
      <c r="J16" s="127"/>
      <c r="K16" s="127"/>
      <c r="L16" s="127"/>
      <c r="M16" s="127"/>
      <c r="N16" s="127"/>
      <c r="O16" s="127"/>
      <c r="P16" s="127"/>
      <c r="Q16" s="127"/>
      <c r="R16" s="127"/>
      <c r="S16" s="127"/>
      <c r="T16" s="127"/>
      <c r="U16" s="127"/>
      <c r="V16" s="127"/>
      <c r="W16" s="127"/>
      <c r="X16" s="127"/>
      <c r="Y16" s="127"/>
      <c r="Z16" s="127"/>
    </row>
    <row r="17" spans="1:26" ht="13.8">
      <c r="A17" s="1082" t="s">
        <v>39</v>
      </c>
      <c r="B17" s="1083" t="str">
        <f>WATER!$B22</f>
        <v>m³</v>
      </c>
      <c r="C17" s="1084">
        <f t="shared" ref="C17:H17" si="2">IF(SUM(C5:C16)=0,"-",SUM(C5:C16))</f>
        <v>2595.5</v>
      </c>
      <c r="D17" s="1084">
        <f t="shared" si="2"/>
        <v>3942.5999999999995</v>
      </c>
      <c r="E17" s="1084">
        <f t="shared" si="2"/>
        <v>6538.0999999999995</v>
      </c>
      <c r="F17" s="1084" t="e">
        <f t="shared" si="2"/>
        <v>#REF!</v>
      </c>
      <c r="G17" s="1084">
        <f t="shared" si="2"/>
        <v>15157</v>
      </c>
      <c r="H17" s="1084" t="e">
        <f t="shared" si="2"/>
        <v>#REF!</v>
      </c>
      <c r="I17" s="127"/>
      <c r="J17" s="127"/>
      <c r="K17" s="127"/>
      <c r="L17" s="127"/>
      <c r="M17" s="127"/>
      <c r="N17" s="127"/>
      <c r="O17" s="127"/>
      <c r="P17" s="127"/>
      <c r="Q17" s="127"/>
      <c r="R17" s="127"/>
      <c r="S17" s="127"/>
      <c r="T17" s="127"/>
      <c r="U17" s="127"/>
      <c r="V17" s="127"/>
      <c r="W17" s="127"/>
      <c r="X17" s="127"/>
      <c r="Y17" s="127"/>
      <c r="Z17" s="127"/>
    </row>
    <row r="18" spans="1:26">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1:26">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row>
    <row r="20" spans="1:26">
      <c r="A20" s="127"/>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row>
    <row r="21" spans="1:26">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row>
    <row r="22" spans="1:26">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row>
    <row r="23" spans="1:26">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row>
    <row r="24" spans="1:26">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row>
    <row r="25" spans="1:26">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row>
    <row r="26" spans="1:26">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row>
    <row r="27" spans="1:26">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row>
    <row r="28" spans="1:26">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row>
    <row r="29" spans="1:26">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row>
    <row r="30" spans="1:26">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row>
    <row r="31" spans="1:26">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row>
    <row r="32" spans="1:26">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row>
    <row r="33" spans="1:26">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row>
    <row r="34" spans="1:26">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row>
    <row r="35" spans="1:26">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row>
    <row r="36" spans="1:26">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row>
    <row r="37" spans="1:26">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row>
    <row r="38" spans="1:26">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row>
    <row r="39" spans="1:26">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row>
    <row r="40" spans="1:26">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row>
    <row r="41" spans="1:26">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row>
    <row r="42" spans="1:26">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row>
    <row r="43" spans="1:26">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row>
    <row r="44" spans="1:26">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row>
    <row r="45" spans="1:26">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row>
    <row r="46" spans="1:26">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row>
    <row r="47" spans="1:26">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row>
    <row r="48" spans="1:26">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row>
    <row r="49" spans="1:26">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row>
    <row r="50" spans="1:26">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row>
    <row r="51" spans="1:26">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row>
    <row r="52" spans="1:26">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row>
    <row r="53" spans="1:26">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row>
    <row r="54" spans="1:26">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row>
    <row r="55" spans="1:26">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row>
    <row r="56" spans="1:26">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row>
    <row r="57" spans="1:26">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row>
    <row r="58" spans="1:26">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row>
    <row r="59" spans="1:26">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row>
    <row r="60" spans="1:26">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row>
    <row r="61" spans="1:26">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row>
    <row r="62" spans="1:26">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row>
    <row r="63" spans="1:26">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row>
    <row r="64" spans="1:26">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row>
    <row r="65" spans="1:26">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row>
    <row r="66" spans="1:26">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row>
    <row r="67" spans="1:26">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row>
    <row r="68" spans="1:26">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row>
    <row r="69" spans="1:26">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row>
    <row r="70" spans="1:26">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row>
    <row r="71" spans="1:26">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row>
    <row r="72" spans="1:26">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row>
    <row r="73" spans="1:26">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row>
    <row r="74" spans="1:26">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row>
    <row r="75" spans="1:26">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row>
    <row r="76" spans="1:26">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row>
    <row r="77" spans="1:26">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row>
    <row r="78" spans="1:26">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row>
    <row r="79" spans="1:26">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row>
    <row r="80" spans="1:26">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row>
    <row r="81" spans="1:26">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row>
    <row r="82" spans="1:26">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row>
    <row r="83" spans="1:26">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row>
    <row r="84" spans="1:26">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row>
    <row r="85" spans="1:26">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row>
    <row r="86" spans="1:26">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row>
    <row r="87" spans="1:26">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row>
    <row r="88" spans="1:26">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row>
    <row r="89" spans="1:26">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row>
    <row r="90" spans="1:26">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row>
    <row r="91" spans="1:26">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row>
    <row r="92" spans="1:26">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row>
    <row r="93" spans="1:26">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row>
    <row r="94" spans="1:26">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row>
    <row r="95" spans="1:26">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row>
    <row r="96" spans="1:26">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row>
    <row r="97" spans="1:26">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row>
    <row r="98" spans="1:26">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row>
    <row r="99" spans="1:26">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row>
    <row r="100" spans="1:26">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row>
    <row r="101" spans="1:26">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row>
    <row r="102" spans="1:26">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row>
    <row r="103" spans="1:26">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row>
    <row r="104" spans="1:26">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row>
    <row r="105" spans="1:26">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row>
    <row r="106" spans="1:26">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row>
    <row r="107" spans="1:26">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row>
    <row r="108" spans="1:26">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row>
    <row r="109" spans="1:26">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row>
    <row r="110" spans="1:26">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row>
    <row r="111" spans="1:26">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row>
    <row r="112" spans="1:26">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row>
    <row r="113" spans="1:26">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row>
    <row r="114" spans="1:26">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row>
    <row r="115" spans="1:26">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row>
    <row r="116" spans="1:26">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row>
    <row r="117" spans="1:26">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row>
    <row r="118" spans="1:26">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row>
    <row r="119" spans="1:26">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row>
    <row r="120" spans="1:26">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row>
    <row r="121" spans="1:26">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row>
    <row r="122" spans="1:26">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row>
    <row r="123" spans="1:26">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row>
    <row r="124" spans="1:26">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row>
    <row r="125" spans="1:26">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row>
    <row r="126" spans="1:26">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row>
    <row r="127" spans="1:26">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row>
    <row r="128" spans="1:26">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row>
    <row r="129" spans="1:26">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row>
    <row r="130" spans="1:26">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row>
    <row r="131" spans="1:26">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row>
    <row r="132" spans="1:26">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row>
    <row r="133" spans="1:26">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row>
    <row r="134" spans="1:26">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row>
    <row r="135" spans="1:26">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row>
    <row r="136" spans="1:26">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row>
    <row r="137" spans="1:26">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row>
    <row r="138" spans="1:26">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row>
    <row r="139" spans="1:26">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row>
    <row r="140" spans="1:26">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row>
    <row r="141" spans="1:26">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row>
    <row r="142" spans="1:26">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row>
    <row r="143" spans="1:26">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row>
    <row r="144" spans="1:26">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row>
    <row r="145" spans="1:26">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row>
    <row r="146" spans="1:26">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row>
    <row r="147" spans="1:26">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row>
    <row r="148" spans="1:26">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row>
    <row r="149" spans="1:26">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row>
    <row r="150" spans="1:26">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row>
    <row r="151" spans="1:26">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row>
    <row r="152" spans="1:26">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row>
    <row r="153" spans="1:26">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row>
    <row r="154" spans="1:26">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row>
    <row r="155" spans="1:26">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row>
    <row r="156" spans="1:26">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row>
    <row r="157" spans="1:26">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row>
    <row r="158" spans="1:26">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row>
    <row r="159" spans="1:26">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row>
    <row r="160" spans="1:26">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row>
    <row r="161" spans="1:26">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row>
    <row r="162" spans="1:26">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row>
    <row r="163" spans="1:26">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row>
    <row r="164" spans="1:26">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row>
    <row r="165" spans="1:26">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row>
    <row r="166" spans="1:26">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row>
    <row r="167" spans="1:26">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row>
    <row r="168" spans="1:26">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row>
    <row r="169" spans="1:26">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row>
    <row r="170" spans="1:26">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row>
    <row r="171" spans="1:26">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row>
    <row r="172" spans="1:26">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row>
    <row r="173" spans="1:26">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row>
    <row r="174" spans="1:26">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row>
    <row r="175" spans="1:26">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row>
    <row r="176" spans="1:26">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row>
    <row r="177" spans="1:26">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row>
    <row r="178" spans="1:26">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row>
    <row r="179" spans="1:26">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row>
    <row r="180" spans="1:26">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row>
    <row r="181" spans="1:26">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row>
    <row r="182" spans="1:26">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row>
    <row r="183" spans="1:26">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row>
    <row r="184" spans="1:26">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row>
    <row r="185" spans="1:26">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row>
    <row r="186" spans="1:26">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row>
    <row r="187" spans="1:26">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row>
    <row r="188" spans="1:26">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row>
    <row r="189" spans="1:26">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row>
    <row r="190" spans="1:26">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row>
    <row r="191" spans="1:26">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row>
    <row r="192" spans="1:26">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row>
    <row r="193" spans="1:26">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row>
    <row r="194" spans="1:26">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row>
    <row r="195" spans="1:26">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row>
    <row r="196" spans="1:26">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row>
    <row r="197" spans="1:26">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row>
    <row r="198" spans="1:26">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row>
    <row r="199" spans="1:26">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row>
    <row r="200" spans="1:26">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row>
    <row r="201" spans="1:26">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row>
    <row r="202" spans="1:26">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row>
    <row r="203" spans="1:26">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row>
    <row r="204" spans="1:26">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row>
    <row r="205" spans="1:26">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row>
    <row r="206" spans="1:26">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row>
    <row r="207" spans="1:26">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row>
    <row r="208" spans="1:26">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row>
    <row r="209" spans="1:26">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row>
    <row r="210" spans="1:26">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row>
    <row r="211" spans="1:26">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row>
    <row r="212" spans="1:26">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row>
    <row r="213" spans="1:26">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row>
    <row r="214" spans="1:26">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row>
    <row r="215" spans="1:26">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row>
    <row r="216" spans="1:26">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row>
    <row r="217" spans="1:26">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row>
    <row r="218" spans="1:26">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row>
    <row r="219" spans="1:26">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row>
    <row r="220" spans="1:26">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row>
    <row r="221" spans="1:26">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row>
    <row r="222" spans="1:26">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row>
    <row r="223" spans="1:26">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row>
    <row r="224" spans="1:26">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row>
    <row r="225" spans="1:26">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row>
    <row r="226" spans="1:26">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row>
    <row r="227" spans="1:26">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row>
    <row r="228" spans="1:26">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row>
    <row r="229" spans="1:26">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row>
    <row r="230" spans="1:26">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row>
    <row r="231" spans="1:26">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row>
    <row r="232" spans="1:26">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row>
    <row r="233" spans="1:26">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row>
    <row r="234" spans="1:26">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row>
    <row r="235" spans="1:26">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row>
    <row r="236" spans="1:26">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row>
    <row r="237" spans="1:26">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row>
    <row r="238" spans="1:26">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row>
    <row r="239" spans="1:26">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row>
    <row r="240" spans="1:26">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row>
    <row r="241" spans="1:26">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row>
    <row r="242" spans="1:26">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row>
    <row r="243" spans="1:26">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row>
    <row r="244" spans="1:26">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row>
    <row r="245" spans="1:26">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row>
    <row r="246" spans="1:26">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row>
    <row r="247" spans="1:26">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row>
    <row r="248" spans="1:26">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row>
    <row r="249" spans="1:26">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row>
    <row r="250" spans="1:26">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row>
    <row r="251" spans="1:26">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row>
    <row r="252" spans="1:26">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row>
    <row r="253" spans="1:26">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row>
    <row r="254" spans="1:26">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row>
    <row r="255" spans="1:26">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row>
    <row r="256" spans="1:26">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row>
    <row r="257" spans="1:26">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row>
    <row r="258" spans="1:26">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row>
    <row r="259" spans="1:26">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row>
    <row r="260" spans="1:26">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row>
    <row r="261" spans="1:26">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row>
    <row r="262" spans="1:26">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row>
    <row r="263" spans="1:26">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row>
    <row r="264" spans="1:26">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row>
    <row r="265" spans="1:26">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row>
    <row r="266" spans="1:26">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row>
    <row r="267" spans="1:26">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row>
    <row r="268" spans="1:26">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row>
    <row r="269" spans="1:26">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row>
    <row r="270" spans="1:26">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row>
    <row r="271" spans="1:26">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row>
    <row r="272" spans="1:26">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row>
    <row r="273" spans="1:26">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row>
    <row r="274" spans="1:26">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row>
    <row r="275" spans="1:26">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row>
    <row r="276" spans="1:26">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row>
    <row r="277" spans="1:26">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row>
    <row r="278" spans="1:26">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row>
    <row r="279" spans="1:26">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row>
    <row r="280" spans="1:26">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row>
    <row r="281" spans="1:26">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row>
    <row r="282" spans="1:26">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row>
    <row r="283" spans="1:26">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row>
    <row r="284" spans="1:26">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row>
    <row r="285" spans="1:26">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row>
    <row r="286" spans="1:26">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row>
    <row r="287" spans="1:26">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row>
    <row r="288" spans="1:26">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row>
    <row r="289" spans="1:26">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row>
    <row r="290" spans="1:26">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row>
    <row r="291" spans="1:26">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row>
    <row r="292" spans="1:26">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row>
    <row r="293" spans="1:26">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row>
    <row r="294" spans="1:26">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row>
    <row r="295" spans="1:26">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row>
    <row r="296" spans="1:26">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row>
    <row r="297" spans="1:26">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row>
    <row r="298" spans="1:26">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row>
    <row r="299" spans="1:26">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row>
    <row r="300" spans="1:26">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row>
    <row r="301" spans="1:26">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row>
    <row r="302" spans="1:26">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row>
    <row r="303" spans="1:26">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row>
    <row r="304" spans="1:26">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row>
    <row r="305" spans="1:26">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row>
    <row r="306" spans="1:26">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row>
    <row r="307" spans="1:26">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row>
    <row r="308" spans="1:26">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row>
    <row r="309" spans="1:26">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row>
    <row r="310" spans="1:26">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row>
    <row r="311" spans="1:26">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row>
    <row r="312" spans="1:26">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row>
    <row r="313" spans="1:26">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row>
    <row r="314" spans="1:26">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row>
    <row r="315" spans="1:26">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row>
    <row r="316" spans="1:26">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row>
    <row r="317" spans="1:26">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row>
    <row r="318" spans="1:26">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row>
    <row r="319" spans="1:26">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row>
    <row r="320" spans="1:26">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row>
    <row r="321" spans="1:26">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row>
    <row r="322" spans="1:26">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row>
    <row r="323" spans="1:26">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row>
    <row r="324" spans="1:26">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row>
    <row r="325" spans="1:26">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row>
    <row r="326" spans="1:26">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row>
    <row r="327" spans="1:26">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row>
    <row r="328" spans="1:26">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row>
    <row r="329" spans="1:26">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row>
    <row r="330" spans="1:26">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row>
    <row r="331" spans="1:26">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row>
    <row r="332" spans="1:26">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row>
    <row r="333" spans="1:26">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row>
    <row r="334" spans="1:26">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row>
    <row r="335" spans="1:26">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row>
    <row r="336" spans="1:26">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row>
    <row r="337" spans="1:26">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row>
    <row r="338" spans="1:26">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row>
    <row r="339" spans="1:26">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row>
    <row r="340" spans="1:26">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row>
    <row r="341" spans="1:26">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row>
    <row r="342" spans="1:26">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row>
    <row r="343" spans="1:26">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row>
    <row r="344" spans="1:26">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row>
    <row r="345" spans="1:26">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row>
    <row r="346" spans="1:26">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row>
    <row r="347" spans="1:26">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row>
    <row r="348" spans="1:26">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row>
    <row r="349" spans="1:26">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row>
    <row r="350" spans="1:26">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row>
    <row r="351" spans="1:26">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row>
    <row r="352" spans="1:26">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row>
    <row r="353" spans="1:26">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row>
    <row r="354" spans="1:26">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row>
    <row r="355" spans="1:26">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row>
    <row r="356" spans="1:26">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row>
    <row r="357" spans="1:26">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row>
    <row r="358" spans="1:26">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row>
    <row r="359" spans="1:26">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row>
    <row r="360" spans="1:26">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row>
    <row r="361" spans="1:26">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row>
    <row r="362" spans="1:26">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row>
    <row r="363" spans="1:26">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row>
    <row r="364" spans="1:26">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row>
    <row r="365" spans="1:26">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row>
    <row r="366" spans="1:26">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row>
    <row r="367" spans="1:26">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row>
    <row r="368" spans="1:26">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row>
    <row r="369" spans="1:26">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row>
    <row r="370" spans="1:26">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row>
    <row r="371" spans="1:26">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row>
    <row r="372" spans="1:26">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row>
    <row r="373" spans="1:26">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row>
    <row r="374" spans="1:26">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row>
    <row r="375" spans="1:26">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row>
    <row r="376" spans="1:26">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row>
    <row r="377" spans="1:26">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row>
    <row r="378" spans="1:26">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row>
    <row r="379" spans="1:26">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row>
    <row r="380" spans="1:26">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row>
    <row r="381" spans="1:26">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row>
    <row r="382" spans="1:26">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row>
    <row r="383" spans="1:26">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row>
    <row r="384" spans="1:26">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row>
    <row r="385" spans="1:26">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row>
    <row r="386" spans="1:26">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row>
    <row r="387" spans="1:26">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row>
    <row r="388" spans="1:26">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row>
    <row r="389" spans="1:26">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row>
    <row r="390" spans="1:26">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row>
    <row r="391" spans="1:26">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row>
    <row r="392" spans="1:26">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row>
    <row r="393" spans="1:26">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row>
    <row r="394" spans="1:26">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row>
    <row r="395" spans="1:26">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row>
    <row r="396" spans="1:26">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row>
    <row r="397" spans="1:26">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row>
    <row r="398" spans="1:26">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row>
    <row r="399" spans="1:26">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row>
    <row r="400" spans="1:26">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row>
    <row r="401" spans="1:26">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row>
    <row r="402" spans="1:26">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row>
    <row r="403" spans="1:26">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row>
    <row r="404" spans="1:26">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row>
    <row r="405" spans="1:26">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row>
    <row r="406" spans="1:26">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row>
    <row r="407" spans="1:26">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row>
    <row r="408" spans="1:26">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row>
    <row r="409" spans="1:26">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row>
    <row r="410" spans="1:26">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row>
    <row r="411" spans="1:26">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row>
    <row r="412" spans="1:26">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row>
    <row r="413" spans="1:26">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row>
    <row r="414" spans="1:26">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row>
    <row r="415" spans="1:26">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row>
    <row r="416" spans="1:26">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row>
    <row r="417" spans="1:26">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row>
    <row r="418" spans="1:26">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row>
    <row r="419" spans="1:26">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row>
    <row r="420" spans="1:26">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row>
    <row r="421" spans="1:26">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row>
    <row r="422" spans="1:26">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row>
    <row r="423" spans="1:26">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row>
    <row r="424" spans="1:26">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row>
    <row r="425" spans="1:26">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row>
    <row r="426" spans="1:26">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row>
    <row r="427" spans="1:26">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row>
    <row r="428" spans="1:26">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row>
    <row r="429" spans="1:26">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row>
    <row r="430" spans="1:26">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row>
    <row r="431" spans="1:26">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row>
    <row r="432" spans="1:26">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row>
    <row r="433" spans="1:26">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row>
    <row r="434" spans="1:26">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row>
    <row r="435" spans="1:26">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row>
    <row r="436" spans="1:26">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row>
    <row r="437" spans="1:26">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row>
    <row r="438" spans="1:26">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row>
    <row r="439" spans="1:26">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row>
    <row r="440" spans="1:26">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row>
    <row r="441" spans="1:26">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row>
    <row r="442" spans="1:26">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row>
    <row r="443" spans="1:26">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row>
    <row r="444" spans="1:26">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row>
    <row r="445" spans="1:26">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row>
    <row r="446" spans="1:26">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row>
    <row r="447" spans="1:26">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row>
    <row r="448" spans="1:26">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row>
    <row r="449" spans="1:26">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row>
    <row r="450" spans="1:26">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row>
    <row r="451" spans="1:26">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row>
    <row r="452" spans="1:26">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row>
    <row r="453" spans="1:26">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row>
    <row r="454" spans="1:26">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row>
    <row r="455" spans="1:26">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row>
    <row r="456" spans="1:26">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row>
    <row r="457" spans="1:26">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row>
    <row r="458" spans="1:26">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row>
    <row r="459" spans="1:26">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row>
    <row r="460" spans="1:26">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row>
    <row r="461" spans="1:26">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row>
    <row r="462" spans="1:26">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row>
    <row r="463" spans="1:26">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row>
    <row r="464" spans="1:26">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row>
    <row r="465" spans="1:26">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row>
    <row r="466" spans="1:26">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row>
    <row r="467" spans="1:26">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row>
    <row r="468" spans="1:26">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row>
    <row r="469" spans="1:26">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row>
    <row r="470" spans="1:26">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row>
    <row r="471" spans="1:26">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row>
    <row r="472" spans="1:26">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row>
    <row r="473" spans="1:26">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row>
    <row r="474" spans="1:26">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row>
    <row r="475" spans="1:26">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row>
    <row r="476" spans="1:26">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row>
    <row r="477" spans="1:26">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row>
    <row r="478" spans="1:26">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row>
    <row r="479" spans="1:26">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row>
    <row r="480" spans="1:26">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row>
    <row r="481" spans="1:26">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row>
    <row r="482" spans="1:26">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row>
    <row r="483" spans="1:26">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row>
    <row r="484" spans="1:26">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row>
    <row r="485" spans="1:26">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row>
    <row r="486" spans="1:26">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row>
    <row r="487" spans="1:26">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row>
    <row r="488" spans="1:26">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row>
    <row r="489" spans="1:26">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row>
    <row r="490" spans="1:26">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row>
    <row r="491" spans="1:26">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row>
    <row r="492" spans="1:26">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row>
    <row r="493" spans="1:26">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row>
    <row r="494" spans="1:26">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row>
    <row r="495" spans="1:26">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row>
    <row r="496" spans="1:26">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row>
    <row r="497" spans="1:26">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row>
    <row r="498" spans="1:26">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row>
    <row r="499" spans="1:26">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row>
    <row r="500" spans="1:26">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row>
    <row r="501" spans="1:26">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row>
    <row r="502" spans="1:26">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row>
    <row r="503" spans="1:26">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row>
    <row r="504" spans="1:26">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row>
    <row r="505" spans="1:26">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row>
    <row r="506" spans="1:26">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row>
    <row r="507" spans="1:26">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row>
    <row r="508" spans="1:26">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row>
    <row r="509" spans="1:26">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row>
    <row r="510" spans="1:26">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row>
    <row r="511" spans="1:26">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row>
    <row r="512" spans="1:26">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row>
    <row r="513" spans="1:26">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row>
    <row r="514" spans="1:26">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row>
    <row r="515" spans="1:26">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row>
    <row r="516" spans="1:26">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row>
    <row r="517" spans="1:26">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row>
    <row r="518" spans="1:26">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row>
    <row r="519" spans="1:26">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row>
    <row r="520" spans="1:26">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row>
    <row r="521" spans="1:26">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row>
    <row r="522" spans="1:26">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row>
    <row r="523" spans="1:26">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row>
    <row r="524" spans="1:26">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row>
    <row r="525" spans="1:26">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row>
    <row r="526" spans="1:26">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row>
    <row r="527" spans="1:26">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row>
    <row r="528" spans="1:26">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row>
    <row r="529" spans="1:26">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row>
    <row r="530" spans="1:26">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row>
    <row r="531" spans="1:26">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row>
    <row r="532" spans="1:26">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row>
    <row r="533" spans="1:26">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row>
    <row r="534" spans="1:26">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row>
    <row r="535" spans="1:26">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row>
    <row r="536" spans="1:26">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row>
    <row r="537" spans="1:26">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row>
    <row r="538" spans="1:26">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row>
    <row r="539" spans="1:26">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row>
    <row r="540" spans="1:26">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row>
    <row r="541" spans="1:26">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row>
    <row r="542" spans="1:26">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row>
    <row r="543" spans="1:26">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row>
    <row r="544" spans="1:26">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row>
    <row r="545" spans="1:26">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row>
    <row r="546" spans="1:26">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row>
    <row r="547" spans="1:26">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row>
    <row r="548" spans="1:26">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row>
    <row r="549" spans="1:26">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row>
    <row r="550" spans="1:26">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row>
    <row r="551" spans="1:26">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row>
    <row r="552" spans="1:26">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row>
    <row r="553" spans="1:26">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row>
    <row r="554" spans="1:26">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row>
    <row r="555" spans="1:26">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row>
    <row r="556" spans="1:26">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row>
    <row r="557" spans="1:26">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row>
    <row r="558" spans="1:26">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row>
    <row r="559" spans="1:26">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row>
    <row r="560" spans="1:26">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row>
    <row r="561" spans="1:26">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row>
    <row r="562" spans="1:26">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row>
    <row r="563" spans="1:26">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row>
    <row r="564" spans="1:26">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row>
    <row r="565" spans="1:26">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row>
    <row r="566" spans="1:26">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row>
    <row r="567" spans="1:26">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row>
    <row r="568" spans="1:26">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row>
    <row r="569" spans="1:26">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row>
    <row r="570" spans="1:26">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row>
    <row r="571" spans="1:26">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row>
    <row r="572" spans="1:26">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row>
    <row r="573" spans="1:26">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row>
    <row r="574" spans="1:26">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row>
    <row r="575" spans="1:26">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row>
    <row r="576" spans="1:26">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row>
    <row r="577" spans="1:26">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row>
    <row r="578" spans="1:26">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row>
    <row r="579" spans="1:26">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row>
    <row r="580" spans="1:26">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row>
    <row r="581" spans="1:26">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row>
    <row r="582" spans="1:26">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row>
    <row r="583" spans="1:26">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row>
    <row r="584" spans="1:26">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row>
    <row r="585" spans="1:26">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row>
    <row r="586" spans="1:26">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row>
    <row r="587" spans="1:26">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row>
    <row r="588" spans="1:26">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row>
    <row r="589" spans="1:26">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row>
    <row r="590" spans="1:26">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row>
    <row r="591" spans="1:26">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row>
    <row r="592" spans="1:26">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row>
    <row r="593" spans="1:26">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row>
    <row r="594" spans="1:26">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row>
    <row r="595" spans="1:26">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row>
    <row r="596" spans="1:26">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row>
    <row r="597" spans="1:26">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row>
    <row r="598" spans="1:26">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row>
    <row r="599" spans="1:26">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row>
    <row r="600" spans="1:26">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row>
    <row r="601" spans="1:26">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row>
    <row r="602" spans="1:26">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row>
    <row r="603" spans="1:26">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row>
    <row r="604" spans="1:26">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row>
    <row r="605" spans="1:26">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row>
    <row r="606" spans="1:26">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row>
    <row r="607" spans="1:26">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row>
    <row r="608" spans="1:26">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row>
    <row r="609" spans="1:26">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row>
    <row r="610" spans="1:26">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row>
    <row r="611" spans="1:26">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row>
    <row r="612" spans="1:26">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row>
    <row r="613" spans="1:26">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row>
    <row r="614" spans="1:26">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row>
    <row r="615" spans="1:26">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row>
    <row r="616" spans="1:26">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row>
    <row r="617" spans="1:26">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row>
    <row r="618" spans="1:26">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row>
    <row r="619" spans="1:26">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row>
    <row r="620" spans="1:26">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row>
    <row r="621" spans="1:26">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row>
    <row r="622" spans="1:26">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row>
    <row r="623" spans="1:26">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row>
    <row r="624" spans="1:26">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row>
    <row r="625" spans="1:26">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row>
    <row r="626" spans="1:26">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row>
    <row r="627" spans="1:26">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row>
    <row r="628" spans="1:26">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row>
    <row r="629" spans="1:26">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row>
    <row r="630" spans="1:26">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row>
    <row r="631" spans="1:26">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row>
    <row r="632" spans="1:26">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row>
    <row r="633" spans="1:26">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row>
    <row r="634" spans="1:26">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row>
    <row r="635" spans="1:26">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row>
    <row r="636" spans="1:26">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row>
    <row r="637" spans="1:26">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row>
    <row r="638" spans="1:26">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row>
    <row r="639" spans="1:26">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row>
    <row r="640" spans="1:26">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row>
    <row r="641" spans="1:26">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row>
    <row r="642" spans="1:26">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row>
    <row r="643" spans="1:26">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row>
    <row r="644" spans="1:26">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row>
    <row r="645" spans="1:26">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row>
    <row r="646" spans="1:26">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row>
    <row r="647" spans="1:26">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row>
    <row r="648" spans="1:26">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row>
    <row r="649" spans="1:26">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row>
    <row r="650" spans="1:26">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row>
    <row r="651" spans="1:26">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row>
    <row r="652" spans="1:26">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row>
    <row r="653" spans="1:26">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row>
    <row r="654" spans="1:26">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row>
    <row r="655" spans="1:26">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row>
    <row r="656" spans="1:26">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row>
    <row r="657" spans="1:26">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row>
    <row r="658" spans="1:26">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row>
    <row r="659" spans="1:26">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row>
    <row r="660" spans="1:26">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row>
    <row r="661" spans="1:26">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row>
    <row r="662" spans="1:26">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row>
    <row r="663" spans="1:26">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row>
    <row r="664" spans="1:26">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row>
    <row r="665" spans="1:26">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row>
    <row r="666" spans="1:26">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row>
    <row r="667" spans="1:26">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row>
    <row r="668" spans="1:26">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row>
    <row r="669" spans="1:26">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row>
    <row r="670" spans="1:26">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row>
    <row r="671" spans="1:26">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row>
    <row r="672" spans="1:26">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row>
    <row r="673" spans="1:26">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row>
    <row r="674" spans="1:26">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row>
    <row r="675" spans="1:26">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row>
    <row r="676" spans="1:26">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row>
    <row r="677" spans="1:26">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row>
    <row r="678" spans="1:26">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row>
    <row r="679" spans="1:26">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row>
    <row r="680" spans="1:26">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row>
    <row r="681" spans="1:26">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row>
    <row r="682" spans="1:26">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row>
    <row r="683" spans="1:26">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row>
    <row r="684" spans="1:26">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row>
    <row r="685" spans="1:26">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row>
    <row r="686" spans="1:26">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row>
    <row r="687" spans="1:26">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row>
    <row r="688" spans="1:26">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row>
    <row r="689" spans="1:26">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row>
    <row r="690" spans="1:26">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row>
    <row r="691" spans="1:26">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row>
    <row r="692" spans="1:26">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row>
    <row r="693" spans="1:26">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row>
    <row r="694" spans="1:26">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row>
    <row r="695" spans="1:26">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row>
    <row r="696" spans="1:26">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row>
    <row r="697" spans="1:26">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row>
    <row r="698" spans="1:26">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row>
    <row r="699" spans="1:26">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row>
    <row r="700" spans="1:26">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row>
    <row r="701" spans="1:26">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row>
    <row r="702" spans="1:26">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row>
    <row r="703" spans="1:26">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row>
    <row r="704" spans="1:26">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row>
    <row r="705" spans="1:26">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row>
    <row r="706" spans="1:26">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row>
    <row r="707" spans="1:26">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row>
    <row r="708" spans="1:26">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row>
    <row r="709" spans="1:26">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row>
    <row r="710" spans="1:26">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row>
    <row r="711" spans="1:26">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row>
    <row r="712" spans="1:26">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row>
    <row r="713" spans="1:26">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row>
    <row r="714" spans="1:26">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row>
    <row r="715" spans="1:26">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row>
    <row r="716" spans="1:26">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row>
    <row r="717" spans="1:26">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row>
    <row r="718" spans="1:26">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row>
    <row r="719" spans="1:26">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row>
    <row r="720" spans="1:26">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row>
    <row r="721" spans="1:26">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row>
    <row r="722" spans="1:26">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row>
    <row r="723" spans="1:26">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row>
    <row r="724" spans="1:26">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row>
    <row r="725" spans="1:26">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row>
    <row r="726" spans="1:26">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row>
    <row r="727" spans="1:26">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row>
    <row r="728" spans="1:26">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row>
    <row r="729" spans="1:26">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row>
    <row r="730" spans="1:26">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row>
    <row r="731" spans="1:26">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row>
    <row r="732" spans="1:26">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row>
    <row r="733" spans="1:26">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row>
    <row r="734" spans="1:26">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row>
    <row r="735" spans="1:26">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row>
    <row r="736" spans="1:26">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row>
    <row r="737" spans="1:26">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row>
    <row r="738" spans="1:26">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row>
    <row r="739" spans="1:26">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row>
    <row r="740" spans="1:26">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row>
    <row r="741" spans="1:26">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row>
    <row r="742" spans="1:26">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row>
    <row r="743" spans="1:26">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row>
    <row r="744" spans="1:26">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row>
    <row r="745" spans="1:26">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row>
    <row r="746" spans="1:26">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row>
    <row r="747" spans="1:26">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row>
    <row r="748" spans="1:26">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row>
    <row r="749" spans="1:26">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row>
    <row r="750" spans="1:26">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row>
    <row r="751" spans="1:26">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row>
    <row r="752" spans="1:26">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row>
    <row r="753" spans="1:26">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row>
    <row r="754" spans="1:26">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row>
    <row r="755" spans="1:26">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row>
    <row r="756" spans="1:26">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row>
    <row r="757" spans="1:26">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row>
    <row r="758" spans="1:26">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row>
    <row r="759" spans="1:26">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row>
    <row r="760" spans="1:26">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row>
    <row r="761" spans="1:26">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row>
    <row r="762" spans="1:26">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row>
    <row r="763" spans="1:26">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row>
    <row r="764" spans="1:26">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row>
    <row r="765" spans="1:26">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row>
    <row r="766" spans="1:26">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row>
    <row r="767" spans="1:26">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row>
    <row r="768" spans="1:26">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row>
    <row r="769" spans="1:26">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row>
    <row r="770" spans="1:26">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row>
    <row r="771" spans="1:26">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row>
    <row r="772" spans="1:26">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row>
    <row r="773" spans="1:26">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row>
    <row r="774" spans="1:26">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row>
    <row r="775" spans="1:26">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row>
    <row r="776" spans="1:26">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row>
    <row r="777" spans="1:26">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row>
    <row r="778" spans="1:26">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row>
    <row r="779" spans="1:26">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row>
    <row r="780" spans="1:26">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row>
    <row r="781" spans="1:26">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row>
    <row r="782" spans="1:26">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row>
    <row r="783" spans="1:26">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row>
    <row r="784" spans="1:26">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row>
    <row r="785" spans="1:26">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row>
    <row r="786" spans="1:26">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row>
    <row r="787" spans="1:26">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row>
    <row r="788" spans="1:26">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row>
    <row r="789" spans="1:26">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row>
    <row r="790" spans="1:26">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row>
    <row r="791" spans="1:26">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row>
    <row r="792" spans="1:26">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row>
    <row r="793" spans="1:26">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row>
    <row r="794" spans="1:26">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row>
    <row r="795" spans="1:26">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row>
    <row r="796" spans="1:26">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row>
    <row r="797" spans="1:26">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row>
    <row r="798" spans="1:26">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row>
    <row r="799" spans="1:26">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row>
    <row r="800" spans="1:26">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row>
    <row r="801" spans="1:26">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row>
    <row r="802" spans="1:26">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row>
    <row r="803" spans="1:26">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row>
    <row r="804" spans="1:26">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row>
    <row r="805" spans="1:26">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row>
    <row r="806" spans="1:26">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row>
    <row r="807" spans="1:26">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row>
    <row r="808" spans="1:26">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row>
    <row r="809" spans="1:26">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row>
    <row r="810" spans="1:26">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row>
    <row r="811" spans="1:26">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row>
    <row r="812" spans="1:26">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row>
    <row r="813" spans="1:26">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row>
    <row r="814" spans="1:26">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row>
    <row r="815" spans="1:26">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row>
    <row r="816" spans="1:26">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row>
    <row r="817" spans="1:26">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row>
    <row r="818" spans="1:26">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row>
    <row r="819" spans="1:26">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row>
    <row r="820" spans="1:26">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row>
    <row r="821" spans="1:26">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row>
    <row r="822" spans="1:26">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row>
    <row r="823" spans="1:26">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row>
    <row r="824" spans="1:26">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row>
    <row r="825" spans="1:26">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row>
    <row r="826" spans="1:26">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row>
    <row r="827" spans="1:26">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row>
    <row r="828" spans="1:26">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row>
    <row r="829" spans="1:26">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row>
    <row r="830" spans="1:26">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row>
    <row r="831" spans="1:26">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row>
    <row r="832" spans="1:26">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row>
    <row r="833" spans="1:26">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row>
    <row r="834" spans="1:26">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row>
    <row r="835" spans="1:26">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row>
    <row r="836" spans="1:26">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row>
    <row r="837" spans="1:26">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row>
    <row r="838" spans="1:26">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row>
    <row r="839" spans="1:26">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row>
    <row r="840" spans="1:26">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row>
    <row r="841" spans="1:26">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row>
    <row r="842" spans="1:26">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row>
    <row r="843" spans="1:26">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row>
    <row r="844" spans="1:26">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row>
    <row r="845" spans="1:26">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row>
    <row r="846" spans="1:26">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row>
    <row r="847" spans="1:26">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row>
    <row r="848" spans="1:26">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row>
    <row r="849" spans="1:26">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row>
    <row r="850" spans="1:26">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row>
    <row r="851" spans="1:26">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row>
    <row r="852" spans="1:26">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row>
    <row r="853" spans="1:26">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row>
    <row r="854" spans="1:26">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row>
    <row r="855" spans="1:26">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row>
    <row r="856" spans="1:26">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row>
    <row r="857" spans="1:26">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row>
    <row r="858" spans="1:26">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row>
    <row r="859" spans="1:26">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row>
    <row r="860" spans="1:26">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row>
    <row r="861" spans="1:26">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row>
    <row r="862" spans="1:26">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row>
    <row r="863" spans="1:26">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row>
    <row r="864" spans="1:26">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row>
    <row r="865" spans="1:26">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row>
    <row r="866" spans="1:26">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row>
    <row r="867" spans="1:26">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row>
    <row r="868" spans="1:26">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row>
    <row r="869" spans="1:26">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row>
    <row r="870" spans="1:26">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row>
    <row r="871" spans="1:26">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row>
    <row r="872" spans="1:26">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row>
    <row r="873" spans="1:26">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row>
    <row r="874" spans="1:26">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row>
    <row r="875" spans="1:26">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row>
    <row r="876" spans="1:26">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row>
    <row r="877" spans="1:26">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row>
    <row r="878" spans="1:26">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row>
    <row r="879" spans="1:26">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row>
    <row r="880" spans="1:26">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row>
    <row r="881" spans="1:26">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row>
    <row r="882" spans="1:26">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row>
    <row r="883" spans="1:26">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row>
    <row r="884" spans="1:26">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row>
    <row r="885" spans="1:26">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row>
    <row r="886" spans="1:26">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row>
    <row r="887" spans="1:26">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row>
    <row r="888" spans="1:26">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row>
    <row r="889" spans="1:26">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row>
    <row r="890" spans="1:26">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row>
    <row r="891" spans="1:26">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row>
    <row r="892" spans="1:26">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row>
    <row r="893" spans="1:26">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row>
    <row r="894" spans="1:26">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row>
    <row r="895" spans="1:26">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row>
    <row r="896" spans="1:26">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row>
    <row r="897" spans="1:26">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row>
    <row r="898" spans="1:26">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row>
    <row r="899" spans="1:26">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row>
    <row r="900" spans="1:26">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row>
    <row r="901" spans="1:26">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row>
    <row r="902" spans="1:26">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row>
    <row r="903" spans="1:26">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row>
    <row r="904" spans="1:26">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row>
    <row r="905" spans="1:26">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row>
    <row r="906" spans="1:26">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row>
    <row r="907" spans="1:26">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row>
    <row r="908" spans="1:26">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row>
    <row r="909" spans="1:26">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row>
    <row r="910" spans="1:26">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row>
    <row r="911" spans="1:26">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row>
    <row r="912" spans="1:26">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row>
    <row r="913" spans="1:26">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row>
    <row r="914" spans="1:26">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row>
    <row r="915" spans="1:26">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row>
    <row r="916" spans="1:26">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row>
    <row r="917" spans="1:26">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row>
    <row r="918" spans="1:26">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row>
    <row r="919" spans="1:26">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row>
    <row r="920" spans="1:26">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row>
    <row r="921" spans="1:26">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row>
    <row r="922" spans="1:26">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row>
    <row r="923" spans="1:26">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row>
    <row r="924" spans="1:26">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row>
    <row r="925" spans="1:26">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row>
    <row r="926" spans="1:26">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row>
    <row r="927" spans="1:26">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row>
    <row r="928" spans="1:26">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row>
    <row r="929" spans="1:26">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row>
    <row r="930" spans="1:26">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row>
    <row r="931" spans="1:26">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row>
    <row r="932" spans="1:26">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row>
    <row r="933" spans="1:26">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row>
    <row r="934" spans="1:26">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row>
    <row r="935" spans="1:26">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row>
    <row r="936" spans="1:26">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row>
    <row r="937" spans="1:26">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row>
    <row r="938" spans="1:26">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row>
    <row r="939" spans="1:26">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row>
    <row r="940" spans="1:26">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row>
    <row r="941" spans="1:26">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row>
    <row r="942" spans="1:26">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row>
    <row r="943" spans="1:26">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row>
    <row r="944" spans="1:26">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row>
    <row r="945" spans="1:26">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row>
    <row r="946" spans="1:26">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row>
    <row r="947" spans="1:26">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row>
    <row r="948" spans="1:26">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row>
    <row r="949" spans="1:26">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row>
    <row r="950" spans="1:26">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row>
    <row r="951" spans="1:26">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row>
    <row r="952" spans="1:26">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row>
    <row r="953" spans="1:26">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row>
    <row r="954" spans="1:26">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row>
    <row r="955" spans="1:26">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row>
    <row r="956" spans="1:26">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row>
    <row r="957" spans="1:26">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row>
    <row r="958" spans="1:26">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row>
    <row r="959" spans="1:26">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row>
    <row r="960" spans="1:26">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row>
    <row r="961" spans="1:26">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row>
    <row r="962" spans="1:26">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row>
    <row r="963" spans="1:26">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row>
    <row r="964" spans="1:26">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row>
    <row r="965" spans="1:26">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row>
    <row r="966" spans="1:26">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row>
    <row r="967" spans="1:26">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row>
    <row r="968" spans="1:26">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row>
    <row r="969" spans="1:26">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row>
    <row r="970" spans="1:26">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row>
    <row r="971" spans="1:26">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row>
    <row r="972" spans="1:26">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row>
    <row r="973" spans="1:26">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row>
    <row r="974" spans="1:26">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row>
    <row r="975" spans="1:26">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row>
    <row r="976" spans="1:26">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row>
    <row r="977" spans="1:26">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row>
    <row r="978" spans="1:26">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row>
    <row r="979" spans="1:26">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row>
    <row r="980" spans="1:26">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row>
    <row r="981" spans="1:26">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row>
    <row r="982" spans="1:26">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row>
    <row r="983" spans="1:26">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row>
    <row r="984" spans="1:26">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row>
    <row r="985" spans="1:26">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row>
    <row r="986" spans="1:26">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row>
    <row r="987" spans="1:26">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row>
    <row r="988" spans="1:26">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row>
    <row r="989" spans="1:26">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row>
    <row r="990" spans="1:26">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row>
    <row r="991" spans="1:26">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row>
    <row r="992" spans="1:26">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row>
    <row r="993" spans="1:26">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row>
    <row r="994" spans="1:26">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row>
    <row r="995" spans="1:26">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row>
    <row r="996" spans="1:26">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row>
    <row r="997" spans="1:26">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row>
    <row r="998" spans="1:26">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row>
    <row r="999" spans="1:26">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row>
    <row r="1000" spans="1:26">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row>
  </sheetData>
  <mergeCells count="7">
    <mergeCell ref="J5:N5"/>
    <mergeCell ref="A3:A4"/>
    <mergeCell ref="B3:B4"/>
    <mergeCell ref="C3:E3"/>
    <mergeCell ref="F3:H3"/>
    <mergeCell ref="J3:N3"/>
    <mergeCell ref="J4:N4"/>
  </mergeCells>
  <pageMargins left="0.75" right="0.75" top="1" bottom="1" header="0" footer="0"/>
  <pageSetup paperSize="9"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0000"/>
  </sheetPr>
  <dimension ref="A1:BE1000"/>
  <sheetViews>
    <sheetView tabSelected="1" zoomScale="86" zoomScaleNormal="130" workbookViewId="0">
      <pane xSplit="5" ySplit="8" topLeftCell="F9" activePane="bottomRight" state="frozen"/>
      <selection activeCell="G54" sqref="G54"/>
      <selection pane="topRight" activeCell="G54" sqref="G54"/>
      <selection pane="bottomLeft" activeCell="G54" sqref="G54"/>
      <selection pane="bottomRight" activeCell="E25" sqref="E25"/>
    </sheetView>
  </sheetViews>
  <sheetFormatPr defaultColWidth="12.6640625" defaultRowHeight="13.2"/>
  <cols>
    <col min="1" max="1" width="7.6640625" customWidth="1"/>
    <col min="2" max="2" width="14.33203125" customWidth="1"/>
    <col min="3" max="3" width="20.33203125" customWidth="1"/>
    <col min="4" max="4" width="20" customWidth="1"/>
    <col min="5" max="5" width="10.33203125" bestFit="1" customWidth="1"/>
    <col min="6" max="6" width="20.5546875" bestFit="1" customWidth="1"/>
    <col min="7" max="7" width="25.88671875" customWidth="1"/>
    <col min="8" max="8" width="20.88671875" customWidth="1"/>
    <col min="9" max="10" width="10.5546875" customWidth="1"/>
    <col min="11" max="11" width="9" customWidth="1"/>
    <col min="12" max="13" width="10.5546875" customWidth="1"/>
    <col min="14" max="14" width="9" customWidth="1"/>
    <col min="15" max="16" width="10.5546875" customWidth="1"/>
    <col min="17" max="17" width="9" customWidth="1"/>
    <col min="18" max="18" width="10.5546875" customWidth="1"/>
    <col min="19" max="19" width="9.44140625" customWidth="1"/>
    <col min="20" max="20" width="7.6640625" customWidth="1"/>
    <col min="21" max="21" width="10.5546875" customWidth="1"/>
    <col min="22" max="23" width="9.44140625" customWidth="1"/>
    <col min="24" max="25" width="10.5546875" customWidth="1"/>
    <col min="26" max="26" width="9" customWidth="1"/>
    <col min="27" max="28" width="10.5546875" customWidth="1"/>
    <col min="29" max="29" width="9" customWidth="1"/>
    <col min="30" max="31" width="10.5546875" customWidth="1"/>
    <col min="32" max="32" width="9" customWidth="1"/>
    <col min="33" max="34" width="10.5546875" customWidth="1"/>
    <col min="35" max="35" width="9" customWidth="1"/>
    <col min="36" max="37" width="10.5546875" customWidth="1"/>
    <col min="38" max="38" width="9" customWidth="1"/>
    <col min="39" max="39" width="10.109375" customWidth="1"/>
    <col min="40" max="40" width="10.5546875" customWidth="1"/>
    <col min="41" max="41" width="9" customWidth="1"/>
    <col min="42" max="42" width="10.5546875" customWidth="1"/>
    <col min="43" max="43" width="9.44140625" customWidth="1"/>
    <col min="44" max="44" width="11.33203125" customWidth="1"/>
    <col min="45" max="45" width="10.5546875" customWidth="1"/>
    <col min="46" max="46" width="11.33203125" customWidth="1"/>
    <col min="47" max="47" width="12.44140625" customWidth="1"/>
    <col min="48" max="48" width="8.5546875" customWidth="1"/>
    <col min="49" max="49" width="15.33203125" customWidth="1"/>
    <col min="50" max="50" width="16.88671875" customWidth="1"/>
    <col min="51" max="51" width="21.33203125" customWidth="1"/>
    <col min="52" max="52" width="22.109375" customWidth="1"/>
    <col min="53" max="53" width="10.5546875" customWidth="1"/>
    <col min="54" max="54" width="11.88671875" customWidth="1"/>
    <col min="55" max="55" width="10.88671875" customWidth="1"/>
    <col min="56" max="57" width="12.6640625" customWidth="1"/>
  </cols>
  <sheetData>
    <row r="1" spans="1:57" ht="19.2" customHeight="1">
      <c r="A1" s="1729" t="s">
        <v>14</v>
      </c>
      <c r="B1" s="1513"/>
      <c r="C1" s="780">
        <v>2024</v>
      </c>
      <c r="D1" s="781"/>
      <c r="E1" s="360"/>
      <c r="F1" s="360"/>
      <c r="G1" s="360"/>
      <c r="H1" s="360"/>
      <c r="I1" s="782"/>
      <c r="J1" s="783"/>
      <c r="K1" s="783"/>
      <c r="L1" s="784" t="s">
        <v>54</v>
      </c>
      <c r="M1" s="784" t="s">
        <v>164</v>
      </c>
      <c r="N1" s="784" t="s">
        <v>395</v>
      </c>
      <c r="O1" s="127"/>
      <c r="P1" s="127"/>
      <c r="Q1" s="127"/>
      <c r="R1" s="127"/>
      <c r="S1" s="127"/>
      <c r="T1" s="127"/>
      <c r="U1" s="127"/>
      <c r="V1" s="127"/>
      <c r="W1" s="127"/>
      <c r="X1" s="127"/>
      <c r="Y1" s="785"/>
      <c r="Z1" s="785"/>
      <c r="AA1" s="785"/>
      <c r="AB1" s="785"/>
      <c r="AC1" s="785"/>
      <c r="AD1" s="785"/>
      <c r="AE1" s="785"/>
      <c r="AF1" s="785"/>
      <c r="AG1" s="785"/>
      <c r="AH1" s="785"/>
      <c r="AI1" s="785"/>
      <c r="AJ1" s="785"/>
      <c r="AK1" s="785"/>
      <c r="AL1" s="785"/>
      <c r="AM1" s="785"/>
      <c r="AN1" s="785"/>
      <c r="AO1" s="785"/>
      <c r="AP1" s="785"/>
      <c r="AQ1" s="785"/>
      <c r="AR1" s="785"/>
      <c r="AS1" s="786"/>
      <c r="AT1" s="785"/>
      <c r="AU1" s="787"/>
      <c r="AV1" s="787"/>
      <c r="AW1" s="1628" t="s">
        <v>396</v>
      </c>
      <c r="AX1" s="1503"/>
      <c r="AY1" s="788" t="str">
        <f ca="1">IFERROR(($AX$68/$AT$68),"-")</f>
        <v>-</v>
      </c>
      <c r="AZ1" s="789"/>
      <c r="BA1" s="790" t="s">
        <v>397</v>
      </c>
      <c r="BB1" s="791" t="str">
        <f>IFERROR(BA68/AT68,"-")</f>
        <v>-</v>
      </c>
      <c r="BC1" s="127"/>
      <c r="BD1" s="127"/>
      <c r="BE1" s="792"/>
    </row>
    <row r="2" spans="1:57" ht="24.6" hidden="1">
      <c r="A2" s="1729" t="s">
        <v>15</v>
      </c>
      <c r="B2" s="1513"/>
      <c r="C2" s="780"/>
      <c r="D2" s="781"/>
      <c r="E2" s="360"/>
      <c r="F2" s="360"/>
      <c r="G2" s="793"/>
      <c r="H2" s="360"/>
      <c r="I2" s="1730" t="s">
        <v>398</v>
      </c>
      <c r="J2" s="794" t="s">
        <v>399</v>
      </c>
      <c r="K2" s="795"/>
      <c r="L2" s="796">
        <v>0.89</v>
      </c>
      <c r="M2" s="797"/>
      <c r="N2" s="798" t="str">
        <f t="shared" ref="N2:N4" si="0">IF(SUM(L2*M2)=0,"-",SUM(L2*M2))</f>
        <v>-</v>
      </c>
      <c r="O2" s="127"/>
      <c r="P2" s="127"/>
      <c r="Q2" s="127"/>
      <c r="R2" s="127"/>
      <c r="S2" s="127"/>
      <c r="T2" s="127"/>
      <c r="U2" s="127"/>
      <c r="V2" s="127"/>
      <c r="W2" s="127"/>
      <c r="X2" s="127"/>
      <c r="Y2" s="785"/>
      <c r="Z2" s="785"/>
      <c r="AA2" s="785"/>
      <c r="AB2" s="785"/>
      <c r="AC2" s="785"/>
      <c r="AD2" s="785"/>
      <c r="AE2" s="785"/>
      <c r="AF2" s="785"/>
      <c r="AG2" s="785"/>
      <c r="AH2" s="127"/>
      <c r="AI2" s="127"/>
      <c r="AJ2" s="127"/>
      <c r="AK2" s="127"/>
      <c r="AL2" s="127"/>
      <c r="AM2" s="127"/>
      <c r="AN2" s="127"/>
      <c r="AO2" s="784"/>
      <c r="AP2" s="785"/>
      <c r="AQ2" s="785"/>
      <c r="AR2" s="785"/>
      <c r="AS2" s="786"/>
      <c r="AT2" s="785"/>
      <c r="AU2" s="787"/>
      <c r="AV2" s="787"/>
      <c r="AW2" s="127"/>
      <c r="AX2" s="127"/>
      <c r="AY2" s="127"/>
      <c r="AZ2" s="789"/>
      <c r="BA2" s="799" t="s">
        <v>400</v>
      </c>
      <c r="BB2" s="800">
        <f>IFERROR(BB68/AT68,"-")</f>
        <v>2.606227552919426E-3</v>
      </c>
      <c r="BC2" s="127"/>
      <c r="BD2" s="127"/>
      <c r="BE2" s="792"/>
    </row>
    <row r="3" spans="1:57" ht="24.6" hidden="1">
      <c r="A3" s="1729" t="s">
        <v>16</v>
      </c>
      <c r="B3" s="1513"/>
      <c r="C3" s="780"/>
      <c r="D3" s="781"/>
      <c r="E3" s="801"/>
      <c r="F3" s="801"/>
      <c r="G3" s="801"/>
      <c r="H3" s="801"/>
      <c r="I3" s="1603"/>
      <c r="J3" s="794" t="s">
        <v>401</v>
      </c>
      <c r="K3" s="795"/>
      <c r="L3" s="796">
        <v>0.89800000000000002</v>
      </c>
      <c r="M3" s="802"/>
      <c r="N3" s="803" t="str">
        <f t="shared" si="0"/>
        <v>-</v>
      </c>
      <c r="O3" s="804"/>
      <c r="P3" s="804"/>
      <c r="Q3" s="804"/>
      <c r="R3" s="804"/>
      <c r="S3" s="127"/>
      <c r="T3" s="127"/>
      <c r="U3" s="127"/>
      <c r="V3" s="127"/>
      <c r="W3" s="127"/>
      <c r="X3" s="127"/>
      <c r="Y3" s="785"/>
      <c r="Z3" s="785"/>
      <c r="AA3" s="785"/>
      <c r="AB3" s="785"/>
      <c r="AC3" s="785"/>
      <c r="AD3" s="785"/>
      <c r="AE3" s="785"/>
      <c r="AF3" s="785"/>
      <c r="AG3" s="785"/>
      <c r="AH3" s="127"/>
      <c r="AI3" s="127"/>
      <c r="AJ3" s="127"/>
      <c r="AK3" s="127"/>
      <c r="AL3" s="127"/>
      <c r="AM3" s="127"/>
      <c r="AN3" s="127"/>
      <c r="AO3" s="785"/>
      <c r="AP3" s="785" t="str">
        <f>IF(SUM(AP12-AQ12)=0,"-",IF(AO12&lt;&gt;"-",SUM((AO12+AP12)-AQ12),SUM(AP12-AQ12)))</f>
        <v>-</v>
      </c>
      <c r="AQ3" s="785"/>
      <c r="AR3" s="785"/>
      <c r="AS3" s="786"/>
      <c r="AT3" s="785"/>
      <c r="AU3" s="787"/>
      <c r="AV3" s="787"/>
      <c r="AW3" s="1731" t="s">
        <v>402</v>
      </c>
      <c r="AX3" s="1503"/>
      <c r="AY3" s="805" t="str">
        <f ca="1">IFERROR(($AY$68/$AT$68),"-")</f>
        <v>-</v>
      </c>
      <c r="AZ3" s="806"/>
      <c r="BA3" s="807" t="s">
        <v>403</v>
      </c>
      <c r="BB3" s="808" t="str">
        <f>IFERROR(BC68/AT68,"-")</f>
        <v>-</v>
      </c>
      <c r="BC3" s="127"/>
      <c r="BD3" s="127"/>
      <c r="BE3" s="792"/>
    </row>
    <row r="4" spans="1:57" ht="26.4" hidden="1">
      <c r="A4" s="1732" t="s">
        <v>156</v>
      </c>
      <c r="B4" s="1513"/>
      <c r="C4" s="809"/>
      <c r="D4" s="810"/>
      <c r="E4" s="369"/>
      <c r="F4" s="369"/>
      <c r="G4" s="360"/>
      <c r="H4" s="360"/>
      <c r="I4" s="1522"/>
      <c r="J4" s="811" t="s">
        <v>404</v>
      </c>
      <c r="K4" s="812"/>
      <c r="L4" s="813">
        <v>0.84</v>
      </c>
      <c r="M4" s="814"/>
      <c r="N4" s="815" t="str">
        <f t="shared" si="0"/>
        <v>-</v>
      </c>
      <c r="O4" s="127"/>
      <c r="P4" s="127"/>
      <c r="Q4" s="127"/>
      <c r="R4" s="127"/>
      <c r="S4" s="127"/>
      <c r="T4" s="127"/>
      <c r="U4" s="127"/>
      <c r="V4" s="127"/>
      <c r="W4" s="127"/>
      <c r="X4" s="127"/>
      <c r="Y4" s="785"/>
      <c r="Z4" s="785"/>
      <c r="AA4" s="785"/>
      <c r="AB4" s="785"/>
      <c r="AC4" s="785"/>
      <c r="AD4" s="785"/>
      <c r="AE4" s="785"/>
      <c r="AF4" s="785"/>
      <c r="AG4" s="785"/>
      <c r="AH4" s="127"/>
      <c r="AI4" s="127"/>
      <c r="AJ4" s="127"/>
      <c r="AK4" s="127"/>
      <c r="AL4" s="127"/>
      <c r="AM4" s="127"/>
      <c r="AN4" s="127"/>
      <c r="AO4" s="785"/>
      <c r="AP4" s="784"/>
      <c r="AQ4" s="785"/>
      <c r="AR4" s="785"/>
      <c r="AS4" s="786"/>
      <c r="AT4" s="785"/>
      <c r="AU4" s="787"/>
      <c r="AV4" s="787"/>
      <c r="AW4" s="127"/>
      <c r="AX4" s="127"/>
      <c r="AY4" s="127"/>
      <c r="AZ4" s="806"/>
      <c r="BA4" s="816" t="s">
        <v>405</v>
      </c>
      <c r="BB4" s="817" t="str">
        <f>IFERROR(BD68/AT68,"-")</f>
        <v>-</v>
      </c>
      <c r="BC4" s="127"/>
      <c r="BD4" s="127"/>
      <c r="BE4" s="792"/>
    </row>
    <row r="5" spans="1:57" ht="24.6" hidden="1">
      <c r="A5" s="367"/>
      <c r="B5" s="28"/>
      <c r="C5" s="369"/>
      <c r="D5" s="369"/>
      <c r="E5" s="369"/>
      <c r="F5" s="369"/>
      <c r="G5" s="360"/>
      <c r="H5" s="360"/>
      <c r="I5" s="818"/>
      <c r="J5" s="819"/>
      <c r="K5" s="820"/>
      <c r="L5" s="821"/>
      <c r="M5" s="821"/>
      <c r="N5" s="822"/>
      <c r="O5" s="127"/>
      <c r="P5" s="127"/>
      <c r="Q5" s="127"/>
      <c r="R5" s="127"/>
      <c r="S5" s="127"/>
      <c r="T5" s="127"/>
      <c r="U5" s="127">
        <f>(11+14)*1450</f>
        <v>36250</v>
      </c>
      <c r="V5" s="127"/>
      <c r="W5" s="127"/>
      <c r="X5" s="127"/>
      <c r="Y5" s="785"/>
      <c r="Z5" s="785"/>
      <c r="AA5" s="785"/>
      <c r="AB5" s="785"/>
      <c r="AC5" s="785"/>
      <c r="AD5" s="785"/>
      <c r="AE5" s="785"/>
      <c r="AF5" s="785"/>
      <c r="AG5" s="785"/>
      <c r="AH5" s="127"/>
      <c r="AI5" s="127"/>
      <c r="AJ5" s="127"/>
      <c r="AK5" s="127"/>
      <c r="AL5" s="127"/>
      <c r="AM5" s="127"/>
      <c r="AN5" s="127"/>
      <c r="AO5" s="785"/>
      <c r="AP5" s="784"/>
      <c r="AQ5" s="785"/>
      <c r="AR5" s="785"/>
      <c r="AS5" s="786"/>
      <c r="AT5" s="785"/>
      <c r="AU5" s="787"/>
      <c r="AV5" s="787"/>
      <c r="AW5" s="1724" t="s">
        <v>406</v>
      </c>
      <c r="AX5" s="1503"/>
      <c r="AY5" s="823" t="str">
        <f ca="1">IFERROR(($AZ$68/$AT$68),"-")</f>
        <v>-</v>
      </c>
      <c r="AZ5" s="127"/>
      <c r="BA5" s="127"/>
      <c r="BB5" s="127"/>
      <c r="BC5" s="127"/>
      <c r="BD5" s="127"/>
      <c r="BE5" s="792"/>
    </row>
    <row r="6" spans="1:57" ht="18" hidden="1">
      <c r="A6" s="824"/>
      <c r="B6" s="824"/>
      <c r="C6" s="825"/>
      <c r="D6" s="825"/>
      <c r="E6" s="826"/>
      <c r="F6" s="826"/>
      <c r="G6" s="827"/>
      <c r="H6" s="827"/>
      <c r="I6" s="827"/>
      <c r="J6" s="827"/>
      <c r="K6" s="827"/>
      <c r="L6" s="827"/>
      <c r="M6" s="827"/>
      <c r="N6" s="827"/>
      <c r="O6" s="827"/>
      <c r="P6" s="827"/>
      <c r="Q6" s="827"/>
      <c r="R6" s="827"/>
      <c r="S6" s="782"/>
      <c r="T6" s="782"/>
      <c r="U6" s="782"/>
      <c r="V6" s="828"/>
      <c r="W6" s="828"/>
      <c r="X6" s="828"/>
      <c r="Y6" s="828"/>
      <c r="Z6" s="828"/>
      <c r="AA6" s="828"/>
      <c r="AB6" s="828"/>
      <c r="AC6" s="828"/>
      <c r="AD6" s="828"/>
      <c r="AE6" s="828"/>
      <c r="AF6" s="828"/>
      <c r="AG6" s="828"/>
      <c r="AH6" s="127"/>
      <c r="AI6" s="127"/>
      <c r="AJ6" s="127"/>
      <c r="AK6" s="127"/>
      <c r="AL6" s="127"/>
      <c r="AM6" s="127"/>
      <c r="AN6" s="127"/>
      <c r="AO6" s="828"/>
      <c r="AP6" s="784"/>
      <c r="AQ6" s="828"/>
      <c r="AR6" s="828"/>
      <c r="AS6" s="829"/>
      <c r="AT6" s="828"/>
      <c r="AU6" s="830"/>
      <c r="AV6" s="830"/>
      <c r="AW6" s="127"/>
      <c r="AX6" s="127"/>
      <c r="AY6" s="127"/>
      <c r="AZ6" s="127"/>
      <c r="BA6" s="831" t="s">
        <v>407</v>
      </c>
      <c r="BB6" s="831" t="s">
        <v>408</v>
      </c>
      <c r="BC6" s="831" t="s">
        <v>409</v>
      </c>
      <c r="BD6" s="831" t="s">
        <v>410</v>
      </c>
      <c r="BE6" s="832"/>
    </row>
    <row r="7" spans="1:57" ht="15.6">
      <c r="A7" s="1767" t="s">
        <v>411</v>
      </c>
      <c r="B7" s="1751" t="s">
        <v>412</v>
      </c>
      <c r="C7" s="1758" t="s">
        <v>413</v>
      </c>
      <c r="D7" s="1759" t="s">
        <v>414</v>
      </c>
      <c r="E7" s="1764" t="s">
        <v>158</v>
      </c>
      <c r="F7" s="1765" t="s">
        <v>415</v>
      </c>
      <c r="G7" s="1725" t="s">
        <v>416</v>
      </c>
      <c r="H7" s="1726" t="s">
        <v>417</v>
      </c>
      <c r="I7" s="1717" t="s">
        <v>237</v>
      </c>
      <c r="J7" s="1507"/>
      <c r="K7" s="1508"/>
      <c r="L7" s="1717" t="s">
        <v>238</v>
      </c>
      <c r="M7" s="1507"/>
      <c r="N7" s="1508"/>
      <c r="O7" s="1717" t="s">
        <v>239</v>
      </c>
      <c r="P7" s="1507"/>
      <c r="Q7" s="1508"/>
      <c r="R7" s="1717" t="s">
        <v>240</v>
      </c>
      <c r="S7" s="1507"/>
      <c r="T7" s="1508"/>
      <c r="U7" s="1717" t="s">
        <v>241</v>
      </c>
      <c r="V7" s="1507"/>
      <c r="W7" s="1508"/>
      <c r="X7" s="1717" t="s">
        <v>242</v>
      </c>
      <c r="Y7" s="1507"/>
      <c r="Z7" s="1508"/>
      <c r="AA7" s="1717" t="s">
        <v>243</v>
      </c>
      <c r="AB7" s="1507"/>
      <c r="AC7" s="1508"/>
      <c r="AD7" s="1710">
        <v>45528</v>
      </c>
      <c r="AE7" s="1507"/>
      <c r="AF7" s="1508"/>
      <c r="AG7" s="1710">
        <v>45559</v>
      </c>
      <c r="AH7" s="1507"/>
      <c r="AI7" s="1508"/>
      <c r="AJ7" s="1710">
        <v>45589</v>
      </c>
      <c r="AK7" s="1507"/>
      <c r="AL7" s="1508"/>
      <c r="AM7" s="1710">
        <v>45620</v>
      </c>
      <c r="AN7" s="1507"/>
      <c r="AO7" s="1508"/>
      <c r="AP7" s="1710">
        <v>45650</v>
      </c>
      <c r="AQ7" s="1507"/>
      <c r="AR7" s="1508"/>
      <c r="AS7" s="1718" t="s">
        <v>418</v>
      </c>
      <c r="AT7" s="1711" t="s">
        <v>419</v>
      </c>
      <c r="AU7" s="1507"/>
      <c r="AV7" s="1513"/>
      <c r="AW7" s="1727" t="s">
        <v>420</v>
      </c>
      <c r="AX7" s="1728" t="s">
        <v>421</v>
      </c>
      <c r="AY7" s="1719" t="s">
        <v>422</v>
      </c>
      <c r="AZ7" s="1720" t="s">
        <v>423</v>
      </c>
      <c r="BA7" s="1721" t="s">
        <v>397</v>
      </c>
      <c r="BB7" s="1722" t="s">
        <v>400</v>
      </c>
      <c r="BC7" s="1723" t="s">
        <v>403</v>
      </c>
      <c r="BD7" s="1716" t="s">
        <v>405</v>
      </c>
      <c r="BE7" s="833"/>
    </row>
    <row r="8" spans="1:57" ht="15.6">
      <c r="A8" s="1543"/>
      <c r="B8" s="1591"/>
      <c r="C8" s="1539"/>
      <c r="D8" s="1606"/>
      <c r="E8" s="1567"/>
      <c r="F8" s="1522"/>
      <c r="G8" s="1522"/>
      <c r="H8" s="1522"/>
      <c r="I8" s="834" t="s">
        <v>424</v>
      </c>
      <c r="J8" s="835" t="s">
        <v>425</v>
      </c>
      <c r="K8" s="836" t="s">
        <v>426</v>
      </c>
      <c r="L8" s="834" t="s">
        <v>424</v>
      </c>
      <c r="M8" s="835" t="s">
        <v>425</v>
      </c>
      <c r="N8" s="836" t="s">
        <v>426</v>
      </c>
      <c r="O8" s="834" t="s">
        <v>424</v>
      </c>
      <c r="P8" s="835" t="s">
        <v>425</v>
      </c>
      <c r="Q8" s="836" t="s">
        <v>426</v>
      </c>
      <c r="R8" s="834" t="s">
        <v>424</v>
      </c>
      <c r="S8" s="835" t="s">
        <v>425</v>
      </c>
      <c r="T8" s="836" t="s">
        <v>426</v>
      </c>
      <c r="U8" s="834" t="s">
        <v>424</v>
      </c>
      <c r="V8" s="835" t="s">
        <v>425</v>
      </c>
      <c r="W8" s="836" t="s">
        <v>426</v>
      </c>
      <c r="X8" s="837" t="s">
        <v>424</v>
      </c>
      <c r="Y8" s="838" t="s">
        <v>425</v>
      </c>
      <c r="Z8" s="836" t="s">
        <v>426</v>
      </c>
      <c r="AA8" s="837" t="s">
        <v>424</v>
      </c>
      <c r="AB8" s="838" t="s">
        <v>425</v>
      </c>
      <c r="AC8" s="836" t="s">
        <v>426</v>
      </c>
      <c r="AD8" s="837" t="s">
        <v>424</v>
      </c>
      <c r="AE8" s="838" t="s">
        <v>425</v>
      </c>
      <c r="AF8" s="836" t="s">
        <v>426</v>
      </c>
      <c r="AG8" s="837" t="s">
        <v>424</v>
      </c>
      <c r="AH8" s="838" t="s">
        <v>425</v>
      </c>
      <c r="AI8" s="839" t="s">
        <v>426</v>
      </c>
      <c r="AJ8" s="837" t="s">
        <v>424</v>
      </c>
      <c r="AK8" s="838" t="s">
        <v>425</v>
      </c>
      <c r="AL8" s="836" t="s">
        <v>426</v>
      </c>
      <c r="AM8" s="837" t="s">
        <v>424</v>
      </c>
      <c r="AN8" s="838" t="s">
        <v>425</v>
      </c>
      <c r="AO8" s="836" t="s">
        <v>426</v>
      </c>
      <c r="AP8" s="837" t="s">
        <v>424</v>
      </c>
      <c r="AQ8" s="838" t="s">
        <v>425</v>
      </c>
      <c r="AR8" s="836" t="s">
        <v>426</v>
      </c>
      <c r="AS8" s="1522"/>
      <c r="AT8" s="840" t="s">
        <v>424</v>
      </c>
      <c r="AU8" s="841" t="s">
        <v>425</v>
      </c>
      <c r="AV8" s="842" t="s">
        <v>426</v>
      </c>
      <c r="AW8" s="1522"/>
      <c r="AX8" s="1522"/>
      <c r="AY8" s="1522"/>
      <c r="AZ8" s="1539"/>
      <c r="BA8" s="1543"/>
      <c r="BB8" s="1545"/>
      <c r="BC8" s="1545"/>
      <c r="BD8" s="1547"/>
      <c r="BE8" s="833"/>
    </row>
    <row r="9" spans="1:57" ht="14.4">
      <c r="A9" s="1766" t="s">
        <v>427</v>
      </c>
      <c r="B9" s="1752" t="s">
        <v>428</v>
      </c>
      <c r="C9" s="843" t="s">
        <v>429</v>
      </c>
      <c r="D9" s="844"/>
      <c r="E9" s="845" t="s">
        <v>166</v>
      </c>
      <c r="F9" s="846" t="s">
        <v>430</v>
      </c>
      <c r="G9" s="697" t="s">
        <v>431</v>
      </c>
      <c r="H9" s="847" t="s">
        <v>432</v>
      </c>
      <c r="I9" s="848">
        <v>295.5</v>
      </c>
      <c r="J9" s="849">
        <v>295.5</v>
      </c>
      <c r="K9" s="850" t="str">
        <f t="shared" ref="K9:K67" si="1">IF(SUM(I9-J9)=0,"-",SUM(I9-J9))</f>
        <v>-</v>
      </c>
      <c r="L9" s="848">
        <v>252.5</v>
      </c>
      <c r="M9" s="849">
        <v>252.5</v>
      </c>
      <c r="N9" s="850" t="str">
        <f t="shared" ref="N9:N67" si="2">IF(IF(COUNTBLANK(L9:M9)=2,"-",IF(K9&lt;&gt;"-",SUM((K9+L9)-M9),SUM(L9-M9)))=0,"-",IF(COUNTBLANK(L9:M9)=2,"-",IF(K9&lt;&gt;"-",SUM((K9+L9)-M9),SUM(L9-M9))))</f>
        <v>-</v>
      </c>
      <c r="O9" s="848">
        <v>267.5</v>
      </c>
      <c r="P9" s="849">
        <v>267.5</v>
      </c>
      <c r="Q9" s="850" t="str">
        <f t="shared" ref="Q9:Q67" si="3">IF(IF(COUNTBLANK(O9:P9)=2,"-",IF(N9&lt;&gt;"-",SUM((N9+O9)-P9),SUM(O9-P9)))=0,"-",IF(COUNTBLANK(O9:P9)=2,"-",IF(N9&lt;&gt;"-",SUM((N9+O9)-P9),SUM(O9-P9))))</f>
        <v>-</v>
      </c>
      <c r="R9" s="848">
        <v>227.5</v>
      </c>
      <c r="S9" s="849">
        <v>227.5</v>
      </c>
      <c r="T9" s="850" t="str">
        <f t="shared" ref="T9:T67" si="4">IF(IF(COUNTBLANK(R9:S9)=2,"-",IF(Q9&lt;&gt;"-",SUM((Q9+R9)-S9),SUM(R9-S9)))=0,"-",IF(COUNTBLANK(R9:S9)=2,"-",IF(Q9&lt;&gt;"-",SUM((Q9+R9)-S9),SUM(R9-S9))))</f>
        <v>-</v>
      </c>
      <c r="U9" s="848">
        <v>247.5</v>
      </c>
      <c r="V9" s="849">
        <v>247.5</v>
      </c>
      <c r="W9" s="850" t="str">
        <f t="shared" ref="W9:W67" si="5">IF(IF(COUNTBLANK(U9:V9)=2,"-",IF(T9&lt;&gt;"-",SUM((T9+U9)-V9),SUM(U9-V9)))=0,"-",IF(COUNTBLANK(U9:V9)=2,"-",IF(T9&lt;&gt;"-",SUM((T9+U9)-V9),SUM(U9-V9))))</f>
        <v>-</v>
      </c>
      <c r="X9" s="851">
        <v>188</v>
      </c>
      <c r="Y9" s="852">
        <v>188</v>
      </c>
      <c r="Z9" s="850" t="str">
        <f t="shared" ref="Z9:Z67" si="6">IF(IF(COUNTBLANK(X9:Y9)=2,"-",IF(W9&lt;&gt;"-",SUM((W9+X9)-Y9),SUM(X9-Y9)))=0,"-",IF(COUNTBLANK(X9:Y9)=2,"-",IF(W9&lt;&gt;"-",SUM((W9+X9)-Y9),SUM(X9-Y9))))</f>
        <v>-</v>
      </c>
      <c r="AA9" s="851">
        <v>257.5</v>
      </c>
      <c r="AB9" s="852">
        <v>257.5</v>
      </c>
      <c r="AC9" s="850" t="str">
        <f t="shared" ref="AC9:AC67" si="7">IF(IF(COUNTBLANK(AA9:AB9)=2,"-",IF(Z9&lt;&gt;"-",SUM((Z9+AA9)-AB9),SUM(AA9-AB9)))=0,"-",IF(COUNTBLANK(AA9:AB9)=2,"-",IF(Z9&lt;&gt;"-",SUM((Z9+AA9)-AB9),SUM(AA9-AB9))))</f>
        <v>-</v>
      </c>
      <c r="AD9" s="853"/>
      <c r="AE9" s="854"/>
      <c r="AF9" s="850" t="str">
        <f t="shared" ref="AF9:AF67" si="8">IF(IF(COUNTBLANK(AD9:AE9)=2,"-",IF(AC9&lt;&gt;"-",SUM((AC9+AD9)-AE9),SUM(AD9-AE9)))=0,"-",IF(COUNTBLANK(AD9:AE9)=2,"-",IF(AC9&lt;&gt;"-",SUM((AC9+AD9)-AE9),SUM(AD9-AE9))))</f>
        <v>-</v>
      </c>
      <c r="AG9" s="853"/>
      <c r="AH9" s="854"/>
      <c r="AI9" s="855" t="str">
        <f t="shared" ref="AI9:AI67" si="9">IF(IF(COUNTBLANK(AG9:AH9)=2,"-",IF(AF9&lt;&gt;"-",SUM((AF9+AG9)-AH9),SUM(AG9-AH9)))=0,"-",IF(COUNTBLANK(AG9:AH9)=2,"-",IF(AF9&lt;&gt;"-",SUM((AF9+AG9)-AH9),SUM(AG9-AH9))))</f>
        <v>-</v>
      </c>
      <c r="AJ9" s="853"/>
      <c r="AK9" s="854"/>
      <c r="AL9" s="850" t="str">
        <f t="shared" ref="AL9:AL67" si="10">IF(IF(COUNTBLANK(AJ9:AK9)=2,"-",IF(AI9&lt;&gt;"-",SUM((AI9+AJ9)-AK9),SUM(AJ9-AK9)))=0,"-",IF(COUNTBLANK(AJ9:AK9)=2,"-",IF(AI9&lt;&gt;"-",SUM((AI9+AJ9)-AK9),SUM(AJ9-AK9))))</f>
        <v>-</v>
      </c>
      <c r="AM9" s="853"/>
      <c r="AN9" s="854"/>
      <c r="AO9" s="850" t="str">
        <f t="shared" ref="AO9:AO67" si="11">IF(IF(COUNTBLANK(AM9:AN9)=2,"-",IF(AL9&lt;&gt;"-",SUM((AL9+AM9)-AN9),SUM(AM9-AN9)))=0,"-",IF(COUNTBLANK(AM9:AN9)=2,"-",IF(AL9&lt;&gt;"-",SUM((AL9+AM9)-AN9),SUM(AM9-AN9))))</f>
        <v>-</v>
      </c>
      <c r="AP9" s="853"/>
      <c r="AQ9" s="854"/>
      <c r="AR9" s="856" t="str">
        <f t="shared" ref="AR9:AR67" si="12">IF(IF(COUNTBLANK(AP9:AQ9)=2,"-",IF(AO9&lt;&gt;"-",SUM((AO9+AP9)-AQ9),SUM(AP9-AQ9)))=0,"-",IF(COUNTBLANK(AP9:AQ9)=2,"-",IF(AO9&lt;&gt;"-",SUM((AO9+AP9)-AQ9),SUM(AP9-AQ9))))</f>
        <v>-</v>
      </c>
      <c r="AS9" s="857">
        <f t="shared" ref="AS9:AS10" si="13">IFERROR(AT9/1000,"-")</f>
        <v>1.736</v>
      </c>
      <c r="AT9" s="858">
        <f>IF(SUMIF($I$8:$AR$8,$AT$8,$I9:$AR9)*IF($E9=Waste_Annexure1!$E$4,"1",IF($E9=Waste_Annexure1!$E$3,0.001,IF($E9=Waste_Annexure1!$E$5,1000,0)))=0,"-",SUMIF($I$8:$AR$8,$AT$8,$I9:$AR9)*IF($E9=Waste_Annexure1!$E$4,"1",IF($E9=Waste_Annexure1!$E$3,0.001,IF($E9=Waste_Annexure1!$E$5,1000,0))))</f>
        <v>1736</v>
      </c>
      <c r="AU9" s="859">
        <f>IF(SUMIF($I$8:$AR$8,$AU$8,$I9:$AR9)*IF($E9=Waste_Annexure1!$E$4,"1",IF($E9=Waste_Annexure1!$E$3,0.001,IF($E9=Waste_Annexure1!$E$5,1000,0)))=0,"-",SUMIF($I$8:$AR$8,$AU$8,$I9:$AR9)*IF($E9=Waste_Annexure1!$E$4,"1",IF($E9=Waste_Annexure1!$E$3,0.001,IF($E9=Waste_Annexure1!$E$5,1000,0))))</f>
        <v>1736</v>
      </c>
      <c r="AV9" s="860">
        <f t="shared" ref="AV9:AV67" si="14">IFERROR(SUM(AT9-AU9),"-")</f>
        <v>0</v>
      </c>
      <c r="AW9" s="861">
        <f t="shared" ref="AW9:AW67" si="15">IFERROR(($AT9/$AT$68),"-")</f>
        <v>1.9997732699458038E-3</v>
      </c>
      <c r="AX9" s="862" t="str">
        <f ca="1">IFERROR(_xludf.IFS((Waste_Annexure1!$D$3)=$G9,$AT9,(Waste_Annexure1!$D$4)=$G9,$AT9,(Waste_Annexure1!$D$5)=$G9,$AT9,(Waste_Annexure1!$D$6)=$G9,$AT9),"-")</f>
        <v>-</v>
      </c>
      <c r="AY9" s="863" t="str">
        <f ca="1">IFERROR(_xludf.IFS((Waste_Annexure1!$D$7)=$G9,$AT9,(Waste_Annexure1!$D$8)=$G9,$AT9,(Waste_Annexure1!$D$9)=$G9,$AT9,(Waste_Annexure1!$D$10)=$G9,$AT9,(Waste_Annexure1!$D$11)=$G9,$AT9,(Waste_Annexure1!$D$12)=$G9,$AT9,(Waste_Annexure1!$D$13)=$G9,$AT9),"-")</f>
        <v>-</v>
      </c>
      <c r="AZ9" s="864" t="str">
        <f ca="1">IFERROR(_xludf.IFS((Waste_Annexure1!$D$14)=$G9,$AT9,(Waste_Annexure1!$D$15)=$G9,$AT9,(Waste_Annexure1!$D$16)=$G9,$AT9,(Waste_Annexure1!$D$17)=$G9,$AT9,(Waste_Annexure1!$D$18)=$G9,$AT9),"-")</f>
        <v>-</v>
      </c>
      <c r="BA9" s="865" t="str">
        <f t="shared" ref="BA9:BD9" si="16">IF(SUMIF($G9,BA$6,$AT9)=0,"-",SUMIF($G9,BA$6,$AT9))</f>
        <v>-</v>
      </c>
      <c r="BB9" s="866" t="str">
        <f t="shared" si="16"/>
        <v>-</v>
      </c>
      <c r="BC9" s="70" t="str">
        <f t="shared" si="16"/>
        <v>-</v>
      </c>
      <c r="BD9" s="867" t="str">
        <f t="shared" si="16"/>
        <v>-</v>
      </c>
      <c r="BE9" s="868">
        <f t="shared" ref="BE9:BE68" si="17">SUMIF($I$8:$P$8,$I$8,$I9:$P9)</f>
        <v>815.5</v>
      </c>
    </row>
    <row r="10" spans="1:57" ht="14.4">
      <c r="A10" s="1713"/>
      <c r="B10" s="1753"/>
      <c r="C10" s="869" t="s">
        <v>433</v>
      </c>
      <c r="D10" s="870"/>
      <c r="E10" s="871" t="s">
        <v>166</v>
      </c>
      <c r="F10" s="872"/>
      <c r="G10" s="873"/>
      <c r="H10" s="872"/>
      <c r="I10" s="874">
        <v>7450</v>
      </c>
      <c r="J10" s="875">
        <v>7450</v>
      </c>
      <c r="K10" s="876" t="str">
        <f t="shared" si="1"/>
        <v>-</v>
      </c>
      <c r="L10" s="874">
        <v>9560</v>
      </c>
      <c r="M10" s="875">
        <v>9560</v>
      </c>
      <c r="N10" s="876" t="str">
        <f t="shared" si="2"/>
        <v>-</v>
      </c>
      <c r="O10" s="874">
        <v>9310</v>
      </c>
      <c r="P10" s="875">
        <v>9310</v>
      </c>
      <c r="Q10" s="876" t="str">
        <f t="shared" si="3"/>
        <v>-</v>
      </c>
      <c r="R10" s="874">
        <v>10760</v>
      </c>
      <c r="S10" s="875">
        <v>10760</v>
      </c>
      <c r="T10" s="876" t="str">
        <f t="shared" si="4"/>
        <v>-</v>
      </c>
      <c r="U10" s="874">
        <v>10650</v>
      </c>
      <c r="V10" s="875">
        <v>10650</v>
      </c>
      <c r="W10" s="876" t="str">
        <f t="shared" si="5"/>
        <v>-</v>
      </c>
      <c r="X10" s="874">
        <v>8720</v>
      </c>
      <c r="Y10" s="875">
        <v>8720</v>
      </c>
      <c r="Z10" s="876" t="str">
        <f t="shared" si="6"/>
        <v>-</v>
      </c>
      <c r="AA10" s="874">
        <v>12790</v>
      </c>
      <c r="AB10" s="875">
        <v>12790</v>
      </c>
      <c r="AC10" s="876" t="str">
        <f t="shared" si="7"/>
        <v>-</v>
      </c>
      <c r="AD10" s="874">
        <v>12930</v>
      </c>
      <c r="AE10" s="875">
        <v>12930</v>
      </c>
      <c r="AF10" s="876" t="str">
        <f t="shared" si="8"/>
        <v>-</v>
      </c>
      <c r="AG10" s="877"/>
      <c r="AH10" s="878"/>
      <c r="AI10" s="876" t="str">
        <f t="shared" si="9"/>
        <v>-</v>
      </c>
      <c r="AJ10" s="877"/>
      <c r="AK10" s="878"/>
      <c r="AL10" s="876" t="str">
        <f t="shared" si="10"/>
        <v>-</v>
      </c>
      <c r="AM10" s="877"/>
      <c r="AN10" s="878"/>
      <c r="AO10" s="876" t="str">
        <f t="shared" si="11"/>
        <v>-</v>
      </c>
      <c r="AP10" s="877"/>
      <c r="AQ10" s="878"/>
      <c r="AR10" s="879" t="str">
        <f t="shared" si="12"/>
        <v>-</v>
      </c>
      <c r="AS10" s="880">
        <f t="shared" si="13"/>
        <v>82.17</v>
      </c>
      <c r="AT10" s="881">
        <f>IF(SUMIF($I$8:$AR$8,$AT$8,$I10:$AR10)*IF($E10=Waste_Annexure1!$E$4,"1",IF($E10=Waste_Annexure1!$E$3,0.001,IF($E10=Waste_Annexure1!$E$5,1000,0)))=0,"-",SUMIF($I$8:$AR$8,$AT$8,$I10:$AR10)*IF($E10=Waste_Annexure1!$E$4,"1",IF($E10=Waste_Annexure1!$E$3,0.001,IF($E10=Waste_Annexure1!$E$5,1000,0))))</f>
        <v>82170</v>
      </c>
      <c r="AU10" s="882">
        <f>IF(SUMIF($I$8:$AR$8,$AU$8,$I10:$AR10)*IF($E10=Waste_Annexure1!$E$4,"1",IF($E10=Waste_Annexure1!$E$3,0.001,IF($E10=Waste_Annexure1!$E$5,1000,0)))=0,"-",SUMIF($I$8:$AR$8,$AU$8,$I10:$AR10)*IF($E10=Waste_Annexure1!$E$4,"1",IF($E10=Waste_Annexure1!$E$3,0.001,IF($E10=Waste_Annexure1!$E$5,1000,0))))</f>
        <v>82170</v>
      </c>
      <c r="AV10" s="883">
        <f t="shared" si="14"/>
        <v>0</v>
      </c>
      <c r="AW10" s="884">
        <f t="shared" si="15"/>
        <v>9.4655166815349481E-2</v>
      </c>
      <c r="AX10" s="885" t="str">
        <f ca="1">IFERROR(_xludf.IFS((Waste_Annexure1!$D$3)=$G10,$AT10,(Waste_Annexure1!$D$4)=$G10,$AT10,(Waste_Annexure1!$D$5)=$G10,$AT10,(Waste_Annexure1!$D$6)=$G10,$AT10),"-")</f>
        <v>-</v>
      </c>
      <c r="AY10" s="886" t="str">
        <f ca="1">IFERROR(_xludf.IFS((Waste_Annexure1!$D$7)=$G10,$AT10,(Waste_Annexure1!$D$8)=$G10,$AT10,(Waste_Annexure1!$D$9)=$G10,$AT10,(Waste_Annexure1!$D$10)=$G10,$AT10,(Waste_Annexure1!$D$11)=$G10,$AT10,(Waste_Annexure1!$D$12)=$G10,$AT10,(Waste_Annexure1!$D$13)=$G10,$AT10),"-")</f>
        <v>-</v>
      </c>
      <c r="AZ10" s="887" t="str">
        <f ca="1">IFERROR(_xludf.IFS((Waste_Annexure1!$D$14)=$G10,$AT10,(Waste_Annexure1!$D$15)=$G10,$AT10,(Waste_Annexure1!$D$16)=$G10,$AT10,(Waste_Annexure1!$D$17)=$G10,$AT10,(Waste_Annexure1!$D$18)=$G10,$AT10),"-")</f>
        <v>-</v>
      </c>
      <c r="BA10" s="888" t="str">
        <f t="shared" ref="BA10:BD10" si="18">IF(SUMIF($G10,BA$6,$AT10)=0,"-",SUMIF($G10,BA$6,$AT10))</f>
        <v>-</v>
      </c>
      <c r="BB10" s="889" t="str">
        <f t="shared" si="18"/>
        <v>-</v>
      </c>
      <c r="BC10" s="83" t="str">
        <f t="shared" si="18"/>
        <v>-</v>
      </c>
      <c r="BD10" s="216" t="str">
        <f t="shared" si="18"/>
        <v>-</v>
      </c>
      <c r="BE10" s="868">
        <f t="shared" si="17"/>
        <v>26320</v>
      </c>
    </row>
    <row r="11" spans="1:57" ht="14.4">
      <c r="A11" s="1713"/>
      <c r="B11" s="1753"/>
      <c r="C11" s="1754" t="s">
        <v>434</v>
      </c>
      <c r="D11" s="890" t="s">
        <v>435</v>
      </c>
      <c r="E11" s="845" t="s">
        <v>166</v>
      </c>
      <c r="F11" s="891" t="s">
        <v>436</v>
      </c>
      <c r="G11" s="892" t="s">
        <v>437</v>
      </c>
      <c r="H11" s="891"/>
      <c r="I11" s="848">
        <v>14148.91</v>
      </c>
      <c r="J11" s="849">
        <v>14148.91</v>
      </c>
      <c r="K11" s="855" t="str">
        <f t="shared" si="1"/>
        <v>-</v>
      </c>
      <c r="L11" s="848">
        <v>7107.56</v>
      </c>
      <c r="M11" s="849">
        <v>7107.56</v>
      </c>
      <c r="N11" s="855" t="str">
        <f t="shared" si="2"/>
        <v>-</v>
      </c>
      <c r="O11" s="848">
        <v>14686.35</v>
      </c>
      <c r="P11" s="849">
        <v>14686.35</v>
      </c>
      <c r="Q11" s="855" t="str">
        <f t="shared" si="3"/>
        <v>-</v>
      </c>
      <c r="R11" s="848">
        <v>7247.26</v>
      </c>
      <c r="S11" s="849">
        <v>7247.26</v>
      </c>
      <c r="T11" s="855" t="str">
        <f t="shared" si="4"/>
        <v>-</v>
      </c>
      <c r="U11" s="848">
        <v>14607.88</v>
      </c>
      <c r="V11" s="849">
        <v>14607.88</v>
      </c>
      <c r="W11" s="855" t="str">
        <f t="shared" si="5"/>
        <v>-</v>
      </c>
      <c r="X11" s="848">
        <v>14978.7</v>
      </c>
      <c r="Y11" s="848">
        <v>14978.7</v>
      </c>
      <c r="Z11" s="855" t="str">
        <f t="shared" si="6"/>
        <v>-</v>
      </c>
      <c r="AA11" s="848">
        <v>15697.27</v>
      </c>
      <c r="AB11" s="849">
        <v>15697.27</v>
      </c>
      <c r="AC11" s="855" t="str">
        <f t="shared" si="7"/>
        <v>-</v>
      </c>
      <c r="AD11" s="848">
        <v>19468.5</v>
      </c>
      <c r="AE11" s="849">
        <v>19468.5</v>
      </c>
      <c r="AF11" s="855" t="str">
        <f t="shared" si="8"/>
        <v>-</v>
      </c>
      <c r="AG11" s="893"/>
      <c r="AH11" s="894"/>
      <c r="AI11" s="855" t="str">
        <f t="shared" si="9"/>
        <v>-</v>
      </c>
      <c r="AJ11" s="893"/>
      <c r="AK11" s="894"/>
      <c r="AL11" s="855" t="str">
        <f t="shared" si="10"/>
        <v>-</v>
      </c>
      <c r="AM11" s="893"/>
      <c r="AN11" s="894"/>
      <c r="AO11" s="855" t="str">
        <f t="shared" si="11"/>
        <v>-</v>
      </c>
      <c r="AP11" s="893"/>
      <c r="AQ11" s="894"/>
      <c r="AR11" s="895" t="str">
        <f t="shared" si="12"/>
        <v>-</v>
      </c>
      <c r="AS11" s="1712">
        <f>IF(SUM(AT11:AT13)/1000=0,"-",SUM(AT11:AT13)/1000)</f>
        <v>577.38624000000004</v>
      </c>
      <c r="AT11" s="896">
        <f>IF(SUMIF($I$8:$AR$8,$AT$8,$I11:$AR11)*IF($E11=Waste_Annexure1!$E$4,"1",IF($E11=Waste_Annexure1!$E$3,0.001,IF($E11=Waste_Annexure1!$E$5,1000,0)))=0,"-",SUMIF($I$8:$AR$8,$AT$8,$I11:$AR11)*IF($E11=Waste_Annexure1!$E$4,"1",IF($E11=Waste_Annexure1!$E$3,0.001,IF($E11=Waste_Annexure1!$E$5,1000,0))))</f>
        <v>107942.43000000001</v>
      </c>
      <c r="AU11" s="897">
        <f>IF(SUMIF($I$8:$AR$8,$AU$8,$I11:$AR11)*IF($E11=Waste_Annexure1!$E$4,"1",IF($E11=Waste_Annexure1!$E$3,0.001,IF($E11=Waste_Annexure1!$E$5,1000,0)))=0,"-",SUMIF($I$8:$AR$8,$AU$8,$I11:$AR11)*IF($E11=Waste_Annexure1!$E$4,"1",IF($E11=Waste_Annexure1!$E$3,0.001,IF($E11=Waste_Annexure1!$E$5,1000,0))))</f>
        <v>107942.43000000001</v>
      </c>
      <c r="AV11" s="898">
        <f t="shared" si="14"/>
        <v>0</v>
      </c>
      <c r="AW11" s="884">
        <f t="shared" si="15"/>
        <v>0.12434354044181802</v>
      </c>
      <c r="AX11" s="885" t="str">
        <f ca="1">IFERROR(_xludf.IFS((Waste_Annexure1!$D$3)=$G11,$AT11,(Waste_Annexure1!$D$4)=$G11,$AT11,(Waste_Annexure1!$D$5)=$G11,$AT11,(Waste_Annexure1!$D$6)=$G11,$AT11),"-")</f>
        <v>-</v>
      </c>
      <c r="AY11" s="886" t="str">
        <f ca="1">IFERROR(_xludf.IFS((Waste_Annexure1!$D$7)=$G11,$AT11,(Waste_Annexure1!$D$8)=$G11,$AT11,(Waste_Annexure1!$D$9)=$G11,$AT11,(Waste_Annexure1!$D$10)=$G11,$AT11,(Waste_Annexure1!$D$11)=$G11,$AT11,(Waste_Annexure1!$D$12)=$G11,$AT11,(Waste_Annexure1!$D$13)=$G11,$AT11),"-")</f>
        <v>-</v>
      </c>
      <c r="AZ11" s="887" t="str">
        <f ca="1">IFERROR(_xludf.IFS((Waste_Annexure1!$D$14)=$G11,$AT11,(Waste_Annexure1!$D$15)=$G11,$AT11,(Waste_Annexure1!$D$16)=$G11,$AT11,(Waste_Annexure1!$D$17)=$G11,$AT11,(Waste_Annexure1!$D$18)=$G11,$AT11),"-")</f>
        <v>-</v>
      </c>
      <c r="BA11" s="888" t="str">
        <f t="shared" ref="BA11:BD11" si="19">IF(SUMIF($G11,BA$6,$AT11)=0,"-",SUMIF($G11,BA$6,$AT11))</f>
        <v>-</v>
      </c>
      <c r="BB11" s="889" t="str">
        <f t="shared" si="19"/>
        <v>-</v>
      </c>
      <c r="BC11" s="83" t="str">
        <f t="shared" si="19"/>
        <v>-</v>
      </c>
      <c r="BD11" s="216" t="str">
        <f t="shared" si="19"/>
        <v>-</v>
      </c>
      <c r="BE11" s="868">
        <f t="shared" si="17"/>
        <v>35942.82</v>
      </c>
    </row>
    <row r="12" spans="1:57" ht="14.4">
      <c r="A12" s="1713"/>
      <c r="B12" s="1753"/>
      <c r="C12" s="1528"/>
      <c r="D12" s="899" t="s">
        <v>438</v>
      </c>
      <c r="E12" s="900" t="s">
        <v>166</v>
      </c>
      <c r="F12" s="901" t="s">
        <v>436</v>
      </c>
      <c r="G12" s="714" t="s">
        <v>437</v>
      </c>
      <c r="H12" s="901"/>
      <c r="I12" s="851">
        <v>60584.4</v>
      </c>
      <c r="J12" s="852">
        <v>60584.4</v>
      </c>
      <c r="K12" s="850" t="str">
        <f t="shared" si="1"/>
        <v>-</v>
      </c>
      <c r="L12" s="851">
        <v>60266.03</v>
      </c>
      <c r="M12" s="852">
        <v>60266.03</v>
      </c>
      <c r="N12" s="850" t="str">
        <f t="shared" si="2"/>
        <v>-</v>
      </c>
      <c r="O12" s="851">
        <v>52577.65</v>
      </c>
      <c r="P12" s="852">
        <v>52577.65</v>
      </c>
      <c r="Q12" s="850" t="str">
        <f t="shared" si="3"/>
        <v>-</v>
      </c>
      <c r="R12" s="851">
        <v>44603.15</v>
      </c>
      <c r="S12" s="852">
        <v>44603.15</v>
      </c>
      <c r="T12" s="850" t="str">
        <f t="shared" si="4"/>
        <v>-</v>
      </c>
      <c r="U12" s="851">
        <v>71489</v>
      </c>
      <c r="V12" s="852">
        <v>71489</v>
      </c>
      <c r="W12" s="850" t="str">
        <f t="shared" si="5"/>
        <v>-</v>
      </c>
      <c r="X12" s="851">
        <v>55434.98</v>
      </c>
      <c r="Y12" s="852">
        <v>55434.98</v>
      </c>
      <c r="Z12" s="850" t="str">
        <f t="shared" si="6"/>
        <v>-</v>
      </c>
      <c r="AA12" s="851">
        <v>51059.05</v>
      </c>
      <c r="AB12" s="852">
        <v>51059.05</v>
      </c>
      <c r="AC12" s="850" t="str">
        <f t="shared" si="7"/>
        <v>-</v>
      </c>
      <c r="AD12" s="851">
        <v>58489.55</v>
      </c>
      <c r="AE12" s="852">
        <v>58489.55</v>
      </c>
      <c r="AF12" s="850" t="str">
        <f t="shared" si="8"/>
        <v>-</v>
      </c>
      <c r="AG12" s="853"/>
      <c r="AH12" s="854"/>
      <c r="AI12" s="850" t="str">
        <f t="shared" si="9"/>
        <v>-</v>
      </c>
      <c r="AJ12" s="853"/>
      <c r="AK12" s="854"/>
      <c r="AL12" s="850" t="str">
        <f t="shared" si="10"/>
        <v>-</v>
      </c>
      <c r="AM12" s="853"/>
      <c r="AN12" s="854"/>
      <c r="AO12" s="850" t="str">
        <f t="shared" si="11"/>
        <v>-</v>
      </c>
      <c r="AP12" s="853"/>
      <c r="AQ12" s="854"/>
      <c r="AR12" s="856" t="str">
        <f t="shared" si="12"/>
        <v>-</v>
      </c>
      <c r="AS12" s="1713"/>
      <c r="AT12" s="858">
        <f>IF(SUMIF($I$8:$AR$8,$AT$8,$I12:$AR12)*IF($E12=Waste_Annexure1!$E$4,"1",IF($E12=Waste_Annexure1!$E$3,0.001,IF($E12=Waste_Annexure1!$E$5,1000,0)))=0,"-",SUMIF($I$8:$AR$8,$AT$8,$I12:$AR12)*IF($E12=Waste_Annexure1!$E$4,"1",IF($E12=Waste_Annexure1!$E$3,0.001,IF($E12=Waste_Annexure1!$E$5,1000,0))))</f>
        <v>454503.80999999994</v>
      </c>
      <c r="AU12" s="859">
        <f>IF(SUMIF($I$8:$AR$8,$AU$8,$I12:$AR12)*IF($E12=Waste_Annexure1!$E$4,"1",IF($E12=Waste_Annexure1!$E$3,0.001,IF($E12=Waste_Annexure1!$E$5,1000,0)))=0,"-",SUMIF($I$8:$AR$8,$AU$8,$I12:$AR12)*IF($E12=Waste_Annexure1!$E$4,"1",IF($E12=Waste_Annexure1!$E$3,0.001,IF($E12=Waste_Annexure1!$E$5,1000,0))))</f>
        <v>454503.80999999994</v>
      </c>
      <c r="AV12" s="860">
        <f t="shared" si="14"/>
        <v>0</v>
      </c>
      <c r="AW12" s="884">
        <f t="shared" si="15"/>
        <v>0.52356254051067186</v>
      </c>
      <c r="AX12" s="885" t="str">
        <f ca="1">IFERROR(_xludf.IFS((Waste_Annexure1!$D$3)=$G12,$AT12,(Waste_Annexure1!$D$4)=$G12,$AT12,(Waste_Annexure1!$D$5)=$G12,$AT12,(Waste_Annexure1!$D$6)=$G12,$AT12),"-")</f>
        <v>-</v>
      </c>
      <c r="AY12" s="886" t="str">
        <f ca="1">IFERROR(_xludf.IFS((Waste_Annexure1!$D$7)=$G12,$AT12,(Waste_Annexure1!$D$8)=$G12,$AT12,(Waste_Annexure1!$D$9)=$G12,$AT12,(Waste_Annexure1!$D$10)=$G12,$AT12,(Waste_Annexure1!$D$11)=$G12,$AT12,(Waste_Annexure1!$D$12)=$G12,$AT12,(Waste_Annexure1!$D$13)=$G12,$AT12),"-")</f>
        <v>-</v>
      </c>
      <c r="AZ12" s="887" t="str">
        <f ca="1">IFERROR(_xludf.IFS((Waste_Annexure1!$D$14)=$G12,$AT12,(Waste_Annexure1!$D$15)=$G12,$AT12,(Waste_Annexure1!$D$16)=$G12,$AT12,(Waste_Annexure1!$D$17)=$G12,$AT12,(Waste_Annexure1!$D$18)=$G12,$AT12),"-")</f>
        <v>-</v>
      </c>
      <c r="BA12" s="888" t="str">
        <f t="shared" ref="BA12:BD12" si="20">IF(SUMIF($G12,BA$6,$AT12)=0,"-",SUMIF($G12,BA$6,$AT12))</f>
        <v>-</v>
      </c>
      <c r="BB12" s="889" t="str">
        <f t="shared" si="20"/>
        <v>-</v>
      </c>
      <c r="BC12" s="83" t="str">
        <f t="shared" si="20"/>
        <v>-</v>
      </c>
      <c r="BD12" s="216" t="str">
        <f t="shared" si="20"/>
        <v>-</v>
      </c>
      <c r="BE12" s="868">
        <f t="shared" si="17"/>
        <v>173428.08</v>
      </c>
    </row>
    <row r="13" spans="1:57" ht="14.4">
      <c r="A13" s="1713"/>
      <c r="B13" s="1753"/>
      <c r="C13" s="1543"/>
      <c r="D13" s="902" t="s">
        <v>439</v>
      </c>
      <c r="E13" s="903" t="s">
        <v>166</v>
      </c>
      <c r="F13" s="904" t="s">
        <v>436</v>
      </c>
      <c r="G13" s="905" t="s">
        <v>437</v>
      </c>
      <c r="H13" s="904"/>
      <c r="I13" s="906">
        <v>0</v>
      </c>
      <c r="J13" s="907">
        <v>0</v>
      </c>
      <c r="K13" s="908" t="str">
        <f t="shared" si="1"/>
        <v>-</v>
      </c>
      <c r="L13" s="906">
        <v>0</v>
      </c>
      <c r="M13" s="907">
        <v>0</v>
      </c>
      <c r="N13" s="908" t="str">
        <f t="shared" si="2"/>
        <v>-</v>
      </c>
      <c r="O13" s="906">
        <v>0</v>
      </c>
      <c r="P13" s="907">
        <v>0</v>
      </c>
      <c r="Q13" s="908" t="str">
        <f t="shared" si="3"/>
        <v>-</v>
      </c>
      <c r="R13" s="906">
        <v>0</v>
      </c>
      <c r="S13" s="907">
        <v>0</v>
      </c>
      <c r="T13" s="908" t="str">
        <f t="shared" si="4"/>
        <v>-</v>
      </c>
      <c r="U13" s="906">
        <v>0</v>
      </c>
      <c r="V13" s="907">
        <v>0</v>
      </c>
      <c r="W13" s="908" t="str">
        <f t="shared" si="5"/>
        <v>-</v>
      </c>
      <c r="X13" s="906">
        <v>8080</v>
      </c>
      <c r="Y13" s="907">
        <v>8080</v>
      </c>
      <c r="Z13" s="908" t="str">
        <f t="shared" si="6"/>
        <v>-</v>
      </c>
      <c r="AA13" s="906">
        <v>6860</v>
      </c>
      <c r="AB13" s="907">
        <v>6860</v>
      </c>
      <c r="AC13" s="908" t="str">
        <f t="shared" si="7"/>
        <v>-</v>
      </c>
      <c r="AD13" s="906">
        <v>0</v>
      </c>
      <c r="AE13" s="907">
        <v>0</v>
      </c>
      <c r="AF13" s="908" t="str">
        <f t="shared" si="8"/>
        <v>-</v>
      </c>
      <c r="AG13" s="909"/>
      <c r="AH13" s="910"/>
      <c r="AI13" s="908" t="str">
        <f t="shared" si="9"/>
        <v>-</v>
      </c>
      <c r="AJ13" s="909"/>
      <c r="AK13" s="910"/>
      <c r="AL13" s="908" t="str">
        <f t="shared" si="10"/>
        <v>-</v>
      </c>
      <c r="AM13" s="909"/>
      <c r="AN13" s="910"/>
      <c r="AO13" s="908" t="str">
        <f t="shared" si="11"/>
        <v>-</v>
      </c>
      <c r="AP13" s="909"/>
      <c r="AQ13" s="910"/>
      <c r="AR13" s="911" t="str">
        <f t="shared" si="12"/>
        <v>-</v>
      </c>
      <c r="AS13" s="1539"/>
      <c r="AT13" s="912">
        <f>IF(SUMIF($I$8:$AR$8,$AT$8,$I13:$AR13)*IF($E13=Waste_Annexure1!$E$4,"1",IF($E13=Waste_Annexure1!$E$3,0.001,IF($E13=Waste_Annexure1!$E$5,1000,0)))=0,"-",SUMIF($I$8:$AR$8,$AT$8,$I13:$AR13)*IF($E13=Waste_Annexure1!$E$4,"1",IF($E13=Waste_Annexure1!$E$3,0.001,IF($E13=Waste_Annexure1!$E$5,1000,0))))</f>
        <v>14940</v>
      </c>
      <c r="AU13" s="913">
        <f>IF(SUMIF($I$8:$AR$8,$AU$8,$I13:$AR13)*IF($E13=Waste_Annexure1!$E$4,"1",IF($E13=Waste_Annexure1!$E$3,0.001,IF($E13=Waste_Annexure1!$E$5,1000,0)))=0,"-",SUMIF($I$8:$AR$8,$AU$8,$I13:$AR13)*IF($E13=Waste_Annexure1!$E$4,"1",IF($E13=Waste_Annexure1!$E$3,0.001,IF($E13=Waste_Annexure1!$E$5,1000,0))))</f>
        <v>14940</v>
      </c>
      <c r="AV13" s="914">
        <f t="shared" si="14"/>
        <v>0</v>
      </c>
      <c r="AW13" s="884">
        <f t="shared" si="15"/>
        <v>1.7210030330063544E-2</v>
      </c>
      <c r="AX13" s="885" t="str">
        <f ca="1">IFERROR(_xludf.IFS((Waste_Annexure1!$D$3)=$G13,$AT13,(Waste_Annexure1!$D$4)=$G13,$AT13,(Waste_Annexure1!$D$5)=$G13,$AT13,(Waste_Annexure1!$D$6)=$G13,$AT13),"-")</f>
        <v>-</v>
      </c>
      <c r="AY13" s="886" t="str">
        <f ca="1">IFERROR(_xludf.IFS((Waste_Annexure1!$D$7)=$G13,$AT13,(Waste_Annexure1!$D$8)=$G13,$AT13,(Waste_Annexure1!$D$9)=$G13,$AT13,(Waste_Annexure1!$D$10)=$G13,$AT13,(Waste_Annexure1!$D$11)=$G13,$AT13,(Waste_Annexure1!$D$12)=$G13,$AT13,(Waste_Annexure1!$D$13)=$G13,$AT13),"-")</f>
        <v>-</v>
      </c>
      <c r="AZ13" s="887" t="str">
        <f ca="1">IFERROR(_xludf.IFS((Waste_Annexure1!$D$14)=$G13,$AT13,(Waste_Annexure1!$D$15)=$G13,$AT13,(Waste_Annexure1!$D$16)=$G13,$AT13,(Waste_Annexure1!$D$17)=$G13,$AT13,(Waste_Annexure1!$D$18)=$G13,$AT13),"-")</f>
        <v>-</v>
      </c>
      <c r="BA13" s="888" t="str">
        <f t="shared" ref="BA13:BD13" si="21">IF(SUMIF($G13,BA$6,$AT13)=0,"-",SUMIF($G13,BA$6,$AT13))</f>
        <v>-</v>
      </c>
      <c r="BB13" s="889" t="str">
        <f t="shared" si="21"/>
        <v>-</v>
      </c>
      <c r="BC13" s="83" t="str">
        <f t="shared" si="21"/>
        <v>-</v>
      </c>
      <c r="BD13" s="216" t="str">
        <f t="shared" si="21"/>
        <v>-</v>
      </c>
      <c r="BE13" s="868">
        <f t="shared" si="17"/>
        <v>0</v>
      </c>
    </row>
    <row r="14" spans="1:57" ht="14.4">
      <c r="A14" s="1713"/>
      <c r="B14" s="1753"/>
      <c r="C14" s="915" t="s">
        <v>440</v>
      </c>
      <c r="D14" s="916"/>
      <c r="E14" s="917" t="s">
        <v>166</v>
      </c>
      <c r="F14" s="846" t="s">
        <v>436</v>
      </c>
      <c r="G14" s="697" t="s">
        <v>437</v>
      </c>
      <c r="H14" s="846"/>
      <c r="I14" s="918">
        <v>2310</v>
      </c>
      <c r="J14" s="919">
        <v>2310</v>
      </c>
      <c r="K14" s="920" t="str">
        <f t="shared" si="1"/>
        <v>-</v>
      </c>
      <c r="L14" s="918">
        <v>2680</v>
      </c>
      <c r="M14" s="919">
        <v>2680</v>
      </c>
      <c r="N14" s="920" t="str">
        <f t="shared" si="2"/>
        <v>-</v>
      </c>
      <c r="O14" s="918">
        <v>2030</v>
      </c>
      <c r="P14" s="919">
        <v>2030</v>
      </c>
      <c r="Q14" s="920" t="str">
        <f t="shared" si="3"/>
        <v>-</v>
      </c>
      <c r="R14" s="918">
        <v>2900</v>
      </c>
      <c r="S14" s="919">
        <v>2900</v>
      </c>
      <c r="T14" s="920" t="str">
        <f t="shared" si="4"/>
        <v>-</v>
      </c>
      <c r="U14" s="918">
        <v>3220</v>
      </c>
      <c r="V14" s="919">
        <v>3220</v>
      </c>
      <c r="W14" s="920" t="str">
        <f t="shared" si="5"/>
        <v>-</v>
      </c>
      <c r="X14" s="918">
        <v>2720</v>
      </c>
      <c r="Y14" s="919">
        <v>2720</v>
      </c>
      <c r="Z14" s="920" t="str">
        <f t="shared" si="6"/>
        <v>-</v>
      </c>
      <c r="AA14" s="918">
        <v>4020</v>
      </c>
      <c r="AB14" s="919">
        <v>4020</v>
      </c>
      <c r="AC14" s="920" t="str">
        <f t="shared" si="7"/>
        <v>-</v>
      </c>
      <c r="AD14" s="918">
        <v>3650</v>
      </c>
      <c r="AE14" s="919">
        <v>3650</v>
      </c>
      <c r="AF14" s="920" t="str">
        <f t="shared" si="8"/>
        <v>-</v>
      </c>
      <c r="AG14" s="921"/>
      <c r="AH14" s="922"/>
      <c r="AI14" s="920" t="str">
        <f t="shared" si="9"/>
        <v>-</v>
      </c>
      <c r="AJ14" s="921"/>
      <c r="AK14" s="922"/>
      <c r="AL14" s="920" t="str">
        <f t="shared" si="10"/>
        <v>-</v>
      </c>
      <c r="AM14" s="921"/>
      <c r="AN14" s="922"/>
      <c r="AO14" s="920" t="str">
        <f t="shared" si="11"/>
        <v>-</v>
      </c>
      <c r="AP14" s="921"/>
      <c r="AQ14" s="922"/>
      <c r="AR14" s="923" t="str">
        <f t="shared" si="12"/>
        <v>-</v>
      </c>
      <c r="AS14" s="924">
        <f t="shared" ref="AS14:AS16" si="22">IFERROR(AT14/1000,"-")</f>
        <v>23.53</v>
      </c>
      <c r="AT14" s="896">
        <f>IF(SUMIF($I$8:$AR$8,$AT$8,$I14:$AR14)*IF($E14=Waste_Annexure1!$E$4,"1",IF($E14=Waste_Annexure1!$E$3,0.001,IF($E14=Waste_Annexure1!$E$5,1000,0)))=0,"-",SUMIF($I$8:$AR$8,$AT$8,$I14:$AR14)*IF($E14=Waste_Annexure1!$E$4,"1",IF($E14=Waste_Annexure1!$E$3,0.001,IF($E14=Waste_Annexure1!$E$5,1000,0))))</f>
        <v>23530</v>
      </c>
      <c r="AU14" s="897">
        <f>IF(SUMIF($I$8:$AR$8,$AU$8,$I14:$AR14)*IF($E14=Waste_Annexure1!$E$4,"1",IF($E14=Waste_Annexure1!$E$3,0.001,IF($E14=Waste_Annexure1!$E$5,1000,0)))=0,"-",SUMIF($I$8:$AR$8,$AU$8,$I14:$AR14)*IF($E14=Waste_Annexure1!$E$4,"1",IF($E14=Waste_Annexure1!$E$3,0.001,IF($E14=Waste_Annexure1!$E$5,1000,0))))</f>
        <v>23530</v>
      </c>
      <c r="AV14" s="898">
        <f t="shared" si="14"/>
        <v>0</v>
      </c>
      <c r="AW14" s="884">
        <f t="shared" si="15"/>
        <v>2.7105221798286155E-2</v>
      </c>
      <c r="AX14" s="885" t="str">
        <f ca="1">IFERROR(_xludf.IFS((Waste_Annexure1!$D$3)=$G14,$AT14,(Waste_Annexure1!$D$4)=$G14,$AT14,(Waste_Annexure1!$D$5)=$G14,$AT14,(Waste_Annexure1!$D$6)=$G14,$AT14),"-")</f>
        <v>-</v>
      </c>
      <c r="AY14" s="886" t="str">
        <f ca="1">IFERROR(_xludf.IFS((Waste_Annexure1!$D$7)=$G14,$AT14,(Waste_Annexure1!$D$8)=$G14,$AT14,(Waste_Annexure1!$D$9)=$G14,$AT14,(Waste_Annexure1!$D$10)=$G14,$AT14,(Waste_Annexure1!$D$11)=$G14,$AT14,(Waste_Annexure1!$D$12)=$G14,$AT14,(Waste_Annexure1!$D$13)=$G14,$AT14),"-")</f>
        <v>-</v>
      </c>
      <c r="AZ14" s="887" t="str">
        <f ca="1">IFERROR(_xludf.IFS((Waste_Annexure1!$D$14)=$G14,$AT14,(Waste_Annexure1!$D$15)=$G14,$AT14,(Waste_Annexure1!$D$16)=$G14,$AT14,(Waste_Annexure1!$D$17)=$G14,$AT14,(Waste_Annexure1!$D$18)=$G14,$AT14),"-")</f>
        <v>-</v>
      </c>
      <c r="BA14" s="888" t="str">
        <f t="shared" ref="BA14:BD14" si="23">IF(SUMIF($G14,BA$6,$AT14)=0,"-",SUMIF($G14,BA$6,$AT14))</f>
        <v>-</v>
      </c>
      <c r="BB14" s="889" t="str">
        <f t="shared" si="23"/>
        <v>-</v>
      </c>
      <c r="BC14" s="83" t="str">
        <f t="shared" si="23"/>
        <v>-</v>
      </c>
      <c r="BD14" s="216" t="str">
        <f t="shared" si="23"/>
        <v>-</v>
      </c>
      <c r="BE14" s="868">
        <f t="shared" si="17"/>
        <v>7020</v>
      </c>
    </row>
    <row r="15" spans="1:57" ht="14.4">
      <c r="A15" s="1713"/>
      <c r="B15" s="1753"/>
      <c r="C15" s="1755" t="s">
        <v>441</v>
      </c>
      <c r="D15" s="1743"/>
      <c r="E15" s="900" t="s">
        <v>442</v>
      </c>
      <c r="F15" s="901"/>
      <c r="G15" s="714"/>
      <c r="H15" s="901"/>
      <c r="I15" s="925">
        <v>36.11</v>
      </c>
      <c r="J15" s="926">
        <v>36.11</v>
      </c>
      <c r="K15" s="850" t="str">
        <f t="shared" si="1"/>
        <v>-</v>
      </c>
      <c r="L15" s="851">
        <v>0</v>
      </c>
      <c r="M15" s="852">
        <v>0</v>
      </c>
      <c r="N15" s="850" t="str">
        <f t="shared" si="2"/>
        <v>-</v>
      </c>
      <c r="O15" s="851">
        <f t="shared" ref="O15:P15" si="24">(1450*17)/1000</f>
        <v>24.65</v>
      </c>
      <c r="P15" s="851">
        <f t="shared" si="24"/>
        <v>24.65</v>
      </c>
      <c r="Q15" s="850" t="str">
        <f t="shared" si="3"/>
        <v>-</v>
      </c>
      <c r="R15" s="851">
        <v>0</v>
      </c>
      <c r="S15" s="852">
        <v>0</v>
      </c>
      <c r="T15" s="850" t="str">
        <f t="shared" si="4"/>
        <v>-</v>
      </c>
      <c r="U15" s="851">
        <f t="shared" ref="U15:V15" si="25">(1450*25)/1000</f>
        <v>36.25</v>
      </c>
      <c r="V15" s="851">
        <f t="shared" si="25"/>
        <v>36.25</v>
      </c>
      <c r="W15" s="850" t="str">
        <f t="shared" si="5"/>
        <v>-</v>
      </c>
      <c r="X15" s="851">
        <v>0</v>
      </c>
      <c r="Y15" s="852">
        <v>0</v>
      </c>
      <c r="Z15" s="850" t="str">
        <f t="shared" si="6"/>
        <v>-</v>
      </c>
      <c r="AA15" s="853"/>
      <c r="AB15" s="854"/>
      <c r="AC15" s="850" t="str">
        <f t="shared" si="7"/>
        <v>-</v>
      </c>
      <c r="AD15" s="853"/>
      <c r="AE15" s="854"/>
      <c r="AF15" s="850" t="str">
        <f t="shared" si="8"/>
        <v>-</v>
      </c>
      <c r="AG15" s="853"/>
      <c r="AH15" s="854"/>
      <c r="AI15" s="850" t="str">
        <f t="shared" si="9"/>
        <v>-</v>
      </c>
      <c r="AJ15" s="853"/>
      <c r="AK15" s="854"/>
      <c r="AL15" s="850" t="str">
        <f t="shared" si="10"/>
        <v>-</v>
      </c>
      <c r="AM15" s="853"/>
      <c r="AN15" s="854"/>
      <c r="AO15" s="850" t="str">
        <f t="shared" si="11"/>
        <v>-</v>
      </c>
      <c r="AP15" s="853"/>
      <c r="AQ15" s="854"/>
      <c r="AR15" s="856" t="str">
        <f t="shared" si="12"/>
        <v>-</v>
      </c>
      <c r="AS15" s="927">
        <f t="shared" si="22"/>
        <v>97.009999999999991</v>
      </c>
      <c r="AT15" s="858">
        <f>IF(SUMIF($I$8:$AR$8,$AT$8,$I15:$AR15)*IF($E15=Waste_Annexure1!$E$4,"1",IF($E15=Waste_Annexure1!$E$3,0.001,IF($E15=Waste_Annexure1!$E$5,1000,0)))=0,"-",SUMIF($I$8:$AR$8,$AT$8,$I15:$AR15)*IF($E15=Waste_Annexure1!$E$4,"1",IF($E15=Waste_Annexure1!$E$3,0.001,IF($E15=Waste_Annexure1!$E$5,1000,0))))</f>
        <v>97009.999999999985</v>
      </c>
      <c r="AU15" s="859">
        <f>IF(SUMIF($I$8:$AR$8,$AU$8,$I15:$AR15)*IF($E15=Waste_Annexure1!$E$4,"1",IF($E15=Waste_Annexure1!$E$3,0.001,IF($E15=Waste_Annexure1!$E$5,1000,0)))=0,"-",SUMIF($I$8:$AR$8,$AU$8,$I15:$AR15)*IF($E15=Waste_Annexure1!$E$4,"1",IF($E15=Waste_Annexure1!$E$3,0.001,IF($E15=Waste_Annexure1!$E$5,1000,0))))</f>
        <v>97009.999999999985</v>
      </c>
      <c r="AV15" s="860">
        <f t="shared" si="14"/>
        <v>0</v>
      </c>
      <c r="AW15" s="884">
        <f t="shared" si="15"/>
        <v>0.11175000283262812</v>
      </c>
      <c r="AX15" s="885" t="str">
        <f ca="1">IFERROR(_xludf.IFS((Waste_Annexure1!$D$3)=$G15,$AT15,(Waste_Annexure1!$D$4)=$G15,$AT15,(Waste_Annexure1!$D$5)=$G15,$AT15,(Waste_Annexure1!$D$6)=$G15,$AT15),"-")</f>
        <v>-</v>
      </c>
      <c r="AY15" s="886" t="str">
        <f ca="1">IFERROR(_xludf.IFS((Waste_Annexure1!$D$7)=$G15,$AT15,(Waste_Annexure1!$D$8)=$G15,$AT15,(Waste_Annexure1!$D$9)=$G15,$AT15,(Waste_Annexure1!$D$10)=$G15,$AT15,(Waste_Annexure1!$D$11)=$G15,$AT15,(Waste_Annexure1!$D$12)=$G15,$AT15,(Waste_Annexure1!$D$13)=$G15,$AT15),"-")</f>
        <v>-</v>
      </c>
      <c r="AZ15" s="887" t="str">
        <f ca="1">IFERROR(_xludf.IFS((Waste_Annexure1!$D$14)=$G15,$AT15,(Waste_Annexure1!$D$15)=$G15,$AT15,(Waste_Annexure1!$D$16)=$G15,$AT15,(Waste_Annexure1!$D$17)=$G15,$AT15,(Waste_Annexure1!$D$18)=$G15,$AT15),"-")</f>
        <v>-</v>
      </c>
      <c r="BA15" s="888" t="str">
        <f t="shared" ref="BA15:BD15" si="26">IF(SUMIF($G15,BA$6,$AT15)=0,"-",SUMIF($G15,BA$6,$AT15))</f>
        <v>-</v>
      </c>
      <c r="BB15" s="889" t="str">
        <f t="shared" si="26"/>
        <v>-</v>
      </c>
      <c r="BC15" s="83" t="str">
        <f t="shared" si="26"/>
        <v>-</v>
      </c>
      <c r="BD15" s="216" t="str">
        <f t="shared" si="26"/>
        <v>-</v>
      </c>
      <c r="BE15" s="868">
        <f t="shared" si="17"/>
        <v>60.76</v>
      </c>
    </row>
    <row r="16" spans="1:57" ht="14.4">
      <c r="A16" s="1713"/>
      <c r="B16" s="1636"/>
      <c r="C16" s="928" t="s">
        <v>443</v>
      </c>
      <c r="D16" s="870"/>
      <c r="E16" s="871" t="s">
        <v>166</v>
      </c>
      <c r="F16" s="872"/>
      <c r="G16" s="873"/>
      <c r="H16" s="872"/>
      <c r="I16" s="877">
        <v>500</v>
      </c>
      <c r="J16" s="878">
        <v>500</v>
      </c>
      <c r="K16" s="876" t="str">
        <f t="shared" si="1"/>
        <v>-</v>
      </c>
      <c r="L16" s="877">
        <v>370</v>
      </c>
      <c r="M16" s="878">
        <v>370</v>
      </c>
      <c r="N16" s="876" t="str">
        <f t="shared" si="2"/>
        <v>-</v>
      </c>
      <c r="O16" s="877">
        <v>385</v>
      </c>
      <c r="P16" s="878">
        <v>385</v>
      </c>
      <c r="Q16" s="876" t="str">
        <f t="shared" si="3"/>
        <v>-</v>
      </c>
      <c r="R16" s="877">
        <v>380</v>
      </c>
      <c r="S16" s="878">
        <v>380</v>
      </c>
      <c r="T16" s="876" t="str">
        <f t="shared" si="4"/>
        <v>-</v>
      </c>
      <c r="U16" s="877">
        <v>340</v>
      </c>
      <c r="V16" s="878">
        <v>340</v>
      </c>
      <c r="W16" s="876" t="str">
        <f t="shared" si="5"/>
        <v>-</v>
      </c>
      <c r="X16" s="929">
        <v>0</v>
      </c>
      <c r="Y16" s="878">
        <v>0</v>
      </c>
      <c r="Z16" s="876" t="str">
        <f t="shared" si="6"/>
        <v>-</v>
      </c>
      <c r="AA16" s="877"/>
      <c r="AB16" s="878"/>
      <c r="AC16" s="876" t="str">
        <f t="shared" si="7"/>
        <v>-</v>
      </c>
      <c r="AD16" s="877"/>
      <c r="AE16" s="878"/>
      <c r="AF16" s="876" t="str">
        <f t="shared" si="8"/>
        <v>-</v>
      </c>
      <c r="AG16" s="877"/>
      <c r="AH16" s="878"/>
      <c r="AI16" s="876" t="str">
        <f t="shared" si="9"/>
        <v>-</v>
      </c>
      <c r="AJ16" s="877"/>
      <c r="AK16" s="878"/>
      <c r="AL16" s="876" t="str">
        <f t="shared" si="10"/>
        <v>-</v>
      </c>
      <c r="AM16" s="877"/>
      <c r="AN16" s="878"/>
      <c r="AO16" s="876" t="str">
        <f t="shared" si="11"/>
        <v>-</v>
      </c>
      <c r="AP16" s="877"/>
      <c r="AQ16" s="878"/>
      <c r="AR16" s="879" t="str">
        <f t="shared" si="12"/>
        <v>-</v>
      </c>
      <c r="AS16" s="930">
        <f t="shared" si="22"/>
        <v>1.9750000000000001</v>
      </c>
      <c r="AT16" s="912">
        <f>IF(SUMIF($I$8:$AR$8,$AT$8,$I16:$AR16)*IF($E16=Waste_Annexure1!$E$4,"1",IF($E16=Waste_Annexure1!$E$3,0.001,IF($E16=Waste_Annexure1!$E$5,1000,0)))=0,"-",SUMIF($I$8:$AR$8,$AT$8,$I16:$AR16)*IF($E16=Waste_Annexure1!$E$4,"1",IF($E16=Waste_Annexure1!$E$3,0.001,IF($E16=Waste_Annexure1!$E$5,1000,0))))</f>
        <v>1975</v>
      </c>
      <c r="AU16" s="913">
        <f>IF(SUMIF($I$8:$AR$8,$AU$8,$I16:$AR16)*IF($E16=Waste_Annexure1!$E$4,"1",IF($E16=Waste_Annexure1!$E$3,0.001,IF($E16=Waste_Annexure1!$E$5,1000,0)))=0,"-",SUMIF($I$8:$AR$8,$AU$8,$I16:$AR16)*IF($E16=Waste_Annexure1!$E$4,"1",IF($E16=Waste_Annexure1!$E$3,0.001,IF($E16=Waste_Annexure1!$E$5,1000,0))))</f>
        <v>1975</v>
      </c>
      <c r="AV16" s="914">
        <f t="shared" si="14"/>
        <v>0</v>
      </c>
      <c r="AW16" s="884">
        <f t="shared" si="15"/>
        <v>2.2750876775017065E-3</v>
      </c>
      <c r="AX16" s="885" t="str">
        <f ca="1">IFERROR(_xludf.IFS((Waste_Annexure1!$D$3)=$G16,$AT16,(Waste_Annexure1!$D$4)=$G16,$AT16,(Waste_Annexure1!$D$5)=$G16,$AT16,(Waste_Annexure1!$D$6)=$G16,$AT16),"-")</f>
        <v>-</v>
      </c>
      <c r="AY16" s="886" t="str">
        <f ca="1">IFERROR(_xludf.IFS((Waste_Annexure1!$D$7)=$G16,$AT16,(Waste_Annexure1!$D$8)=$G16,$AT16,(Waste_Annexure1!$D$9)=$G16,$AT16,(Waste_Annexure1!$D$10)=$G16,$AT16,(Waste_Annexure1!$D$11)=$G16,$AT16,(Waste_Annexure1!$D$12)=$G16,$AT16,(Waste_Annexure1!$D$13)=$G16,$AT16),"-")</f>
        <v>-</v>
      </c>
      <c r="AZ16" s="887" t="str">
        <f ca="1">IFERROR(_xludf.IFS((Waste_Annexure1!$D$14)=$G16,$AT16,(Waste_Annexure1!$D$15)=$G16,$AT16,(Waste_Annexure1!$D$16)=$G16,$AT16,(Waste_Annexure1!$D$17)=$G16,$AT16,(Waste_Annexure1!$D$18)=$G16,$AT16),"-")</f>
        <v>-</v>
      </c>
      <c r="BA16" s="888" t="str">
        <f t="shared" ref="BA16:BD16" si="27">IF(SUMIF($G16,BA$6,$AT16)=0,"-",SUMIF($G16,BA$6,$AT16))</f>
        <v>-</v>
      </c>
      <c r="BB16" s="889" t="str">
        <f t="shared" si="27"/>
        <v>-</v>
      </c>
      <c r="BC16" s="83" t="str">
        <f t="shared" si="27"/>
        <v>-</v>
      </c>
      <c r="BD16" s="216" t="str">
        <f t="shared" si="27"/>
        <v>-</v>
      </c>
      <c r="BE16" s="868">
        <f t="shared" si="17"/>
        <v>1255</v>
      </c>
    </row>
    <row r="17" spans="1:57" ht="28.8">
      <c r="A17" s="1713"/>
      <c r="B17" s="1735" t="s">
        <v>444</v>
      </c>
      <c r="C17" s="1736" t="s">
        <v>445</v>
      </c>
      <c r="D17" s="931" t="s">
        <v>446</v>
      </c>
      <c r="E17" s="845" t="s">
        <v>166</v>
      </c>
      <c r="F17" s="891" t="s">
        <v>436</v>
      </c>
      <c r="G17" s="892" t="s">
        <v>437</v>
      </c>
      <c r="H17" s="891"/>
      <c r="I17" s="848">
        <v>2790</v>
      </c>
      <c r="J17" s="849">
        <v>2790</v>
      </c>
      <c r="K17" s="855" t="str">
        <f t="shared" si="1"/>
        <v>-</v>
      </c>
      <c r="L17" s="848">
        <v>2540</v>
      </c>
      <c r="M17" s="849">
        <v>2540</v>
      </c>
      <c r="N17" s="855" t="str">
        <f t="shared" si="2"/>
        <v>-</v>
      </c>
      <c r="O17" s="848">
        <v>2600</v>
      </c>
      <c r="P17" s="849">
        <v>2600</v>
      </c>
      <c r="Q17" s="855" t="str">
        <f t="shared" si="3"/>
        <v>-</v>
      </c>
      <c r="R17" s="848">
        <v>2530</v>
      </c>
      <c r="S17" s="849">
        <v>2530</v>
      </c>
      <c r="T17" s="855" t="str">
        <f t="shared" si="4"/>
        <v>-</v>
      </c>
      <c r="U17" s="848">
        <v>3040</v>
      </c>
      <c r="V17" s="849">
        <v>3040</v>
      </c>
      <c r="W17" s="855" t="str">
        <f t="shared" si="5"/>
        <v>-</v>
      </c>
      <c r="X17" s="848">
        <v>2390</v>
      </c>
      <c r="Y17" s="849">
        <v>2390</v>
      </c>
      <c r="Z17" s="855" t="str">
        <f t="shared" si="6"/>
        <v>-</v>
      </c>
      <c r="AA17" s="848">
        <v>2620</v>
      </c>
      <c r="AB17" s="849">
        <v>2620</v>
      </c>
      <c r="AC17" s="855" t="str">
        <f t="shared" si="7"/>
        <v>-</v>
      </c>
      <c r="AD17" s="848">
        <v>2800</v>
      </c>
      <c r="AE17" s="849">
        <v>2800</v>
      </c>
      <c r="AF17" s="855" t="str">
        <f t="shared" si="8"/>
        <v>-</v>
      </c>
      <c r="AG17" s="893"/>
      <c r="AH17" s="894"/>
      <c r="AI17" s="855" t="str">
        <f t="shared" si="9"/>
        <v>-</v>
      </c>
      <c r="AJ17" s="893"/>
      <c r="AK17" s="894"/>
      <c r="AL17" s="855" t="str">
        <f t="shared" si="10"/>
        <v>-</v>
      </c>
      <c r="AM17" s="893"/>
      <c r="AN17" s="894"/>
      <c r="AO17" s="855" t="str">
        <f t="shared" si="11"/>
        <v>-</v>
      </c>
      <c r="AP17" s="893"/>
      <c r="AQ17" s="894"/>
      <c r="AR17" s="895" t="str">
        <f t="shared" si="12"/>
        <v>-</v>
      </c>
      <c r="AS17" s="1712">
        <f>IF(SUM(AT17:AT19)/1000=0,"-",SUM(AT17:AT19)/1000)</f>
        <v>22.501999999999999</v>
      </c>
      <c r="AT17" s="896">
        <f>IF(SUMIF($I$8:$AR$8,$AT$8,$I17:$AR17)*IF($E17=Waste_Annexure1!$E$4,"1",IF($E17=Waste_Annexure1!$E$3,0.001,IF($E17=Waste_Annexure1!$E$5,1000,0)))=0,"-",SUMIF($I$8:$AR$8,$AT$8,$I17:$AR17)*IF($E17=Waste_Annexure1!$E$4,"1",IF($E17=Waste_Annexure1!$E$3,0.001,IF($E17=Waste_Annexure1!$E$5,1000,0))))</f>
        <v>21310</v>
      </c>
      <c r="AU17" s="897">
        <f>IF(SUMIF($I$8:$AR$8,$AU$8,$I17:$AR17)*IF($E17=Waste_Annexure1!$E$4,"1",IF($E17=Waste_Annexure1!$E$3,0.001,IF($E17=Waste_Annexure1!$E$5,1000,0)))=0,"-",SUMIF($I$8:$AR$8,$AU$8,$I17:$AR17)*IF($E17=Waste_Annexure1!$E$4,"1",IF($E17=Waste_Annexure1!$E$3,0.001,IF($E17=Waste_Annexure1!$E$5,1000,0))))</f>
        <v>21310</v>
      </c>
      <c r="AV17" s="898">
        <f t="shared" si="14"/>
        <v>0</v>
      </c>
      <c r="AW17" s="884">
        <f t="shared" si="15"/>
        <v>2.4547908054461453E-2</v>
      </c>
      <c r="AX17" s="885" t="str">
        <f ca="1">IFERROR(_xludf.IFS((Waste_Annexure1!$D$3)=$G17,$AT17,(Waste_Annexure1!$D$4)=$G17,$AT17,(Waste_Annexure1!$D$5)=$G17,$AT17,(Waste_Annexure1!$D$6)=$G17,$AT17),"-")</f>
        <v>-</v>
      </c>
      <c r="AY17" s="886" t="str">
        <f ca="1">IFERROR(_xludf.IFS((Waste_Annexure1!$D$7)=$G17,$AT17,(Waste_Annexure1!$D$8)=$G17,$AT17,(Waste_Annexure1!$D$9)=$G17,$AT17,(Waste_Annexure1!$D$10)=$G17,$AT17,(Waste_Annexure1!$D$11)=$G17,$AT17,(Waste_Annexure1!$D$12)=$G17,$AT17,(Waste_Annexure1!$D$13)=$G17,$AT17),"-")</f>
        <v>-</v>
      </c>
      <c r="AZ17" s="887" t="str">
        <f ca="1">IFERROR(_xludf.IFS((Waste_Annexure1!$D$14)=$G17,$AT17,(Waste_Annexure1!$D$15)=$G17,$AT17,(Waste_Annexure1!$D$16)=$G17,$AT17,(Waste_Annexure1!$D$17)=$G17,$AT17,(Waste_Annexure1!$D$18)=$G17,$AT17),"-")</f>
        <v>-</v>
      </c>
      <c r="BA17" s="888" t="str">
        <f t="shared" ref="BA17:BD17" si="28">IF(SUMIF($G17,BA$6,$AT17)=0,"-",SUMIF($G17,BA$6,$AT17))</f>
        <v>-</v>
      </c>
      <c r="BB17" s="889" t="str">
        <f t="shared" si="28"/>
        <v>-</v>
      </c>
      <c r="BC17" s="83" t="str">
        <f t="shared" si="28"/>
        <v>-</v>
      </c>
      <c r="BD17" s="216" t="str">
        <f t="shared" si="28"/>
        <v>-</v>
      </c>
      <c r="BE17" s="868">
        <f t="shared" si="17"/>
        <v>7930</v>
      </c>
    </row>
    <row r="18" spans="1:57" ht="14.4">
      <c r="A18" s="1713"/>
      <c r="B18" s="1713"/>
      <c r="C18" s="1528"/>
      <c r="D18" s="932" t="s">
        <v>447</v>
      </c>
      <c r="E18" s="900" t="s">
        <v>166</v>
      </c>
      <c r="F18" s="901" t="s">
        <v>436</v>
      </c>
      <c r="G18" s="714" t="s">
        <v>437</v>
      </c>
      <c r="H18" s="901"/>
      <c r="I18" s="851">
        <v>140</v>
      </c>
      <c r="J18" s="852">
        <v>140</v>
      </c>
      <c r="K18" s="850" t="str">
        <f t="shared" si="1"/>
        <v>-</v>
      </c>
      <c r="L18" s="851">
        <v>220</v>
      </c>
      <c r="M18" s="852">
        <v>220</v>
      </c>
      <c r="N18" s="850" t="str">
        <f t="shared" si="2"/>
        <v>-</v>
      </c>
      <c r="O18" s="851">
        <v>90</v>
      </c>
      <c r="P18" s="852">
        <v>90</v>
      </c>
      <c r="Q18" s="850" t="str">
        <f t="shared" si="3"/>
        <v>-</v>
      </c>
      <c r="R18" s="851">
        <v>110</v>
      </c>
      <c r="S18" s="852">
        <v>110</v>
      </c>
      <c r="T18" s="850" t="str">
        <f t="shared" si="4"/>
        <v>-</v>
      </c>
      <c r="U18" s="851">
        <v>190</v>
      </c>
      <c r="V18" s="852">
        <v>190</v>
      </c>
      <c r="W18" s="850" t="str">
        <f t="shared" si="5"/>
        <v>-</v>
      </c>
      <c r="X18" s="851">
        <v>120</v>
      </c>
      <c r="Y18" s="852">
        <v>120</v>
      </c>
      <c r="Z18" s="850" t="str">
        <f t="shared" si="6"/>
        <v>-</v>
      </c>
      <c r="AA18" s="851">
        <v>110</v>
      </c>
      <c r="AB18" s="852">
        <v>110</v>
      </c>
      <c r="AC18" s="850" t="str">
        <f t="shared" si="7"/>
        <v>-</v>
      </c>
      <c r="AD18" s="851">
        <v>0</v>
      </c>
      <c r="AE18" s="852">
        <v>0</v>
      </c>
      <c r="AF18" s="850" t="str">
        <f t="shared" si="8"/>
        <v>-</v>
      </c>
      <c r="AG18" s="853"/>
      <c r="AH18" s="854"/>
      <c r="AI18" s="850" t="str">
        <f t="shared" si="9"/>
        <v>-</v>
      </c>
      <c r="AJ18" s="853"/>
      <c r="AK18" s="854"/>
      <c r="AL18" s="850" t="str">
        <f t="shared" si="10"/>
        <v>-</v>
      </c>
      <c r="AM18" s="853"/>
      <c r="AN18" s="854"/>
      <c r="AO18" s="850" t="str">
        <f t="shared" si="11"/>
        <v>-</v>
      </c>
      <c r="AP18" s="853"/>
      <c r="AQ18" s="854"/>
      <c r="AR18" s="856" t="str">
        <f t="shared" si="12"/>
        <v>-</v>
      </c>
      <c r="AS18" s="1713"/>
      <c r="AT18" s="858">
        <f>IF(SUMIF($I$8:$AR$8,$AT$8,$I18:$AR18)*IF($E18=Waste_Annexure1!$E$4,"1",IF($E18=Waste_Annexure1!$E$3,0.001,IF($E18=Waste_Annexure1!$E$5,1000,0)))=0,"-",SUMIF($I$8:$AR$8,$AT$8,$I18:$AR18)*IF($E18=Waste_Annexure1!$E$4,"1",IF($E18=Waste_Annexure1!$E$3,0.001,IF($E18=Waste_Annexure1!$E$5,1000,0))))</f>
        <v>980</v>
      </c>
      <c r="AU18" s="859">
        <f>IF(SUMIF($I$8:$AR$8,$AU$8,$I18:$AR18)*IF($E18=Waste_Annexure1!$E$4,"1",IF($E18=Waste_Annexure1!$E$3,0.001,IF($E18=Waste_Annexure1!$E$5,1000,0)))=0,"-",SUMIF($I$8:$AR$8,$AU$8,$I18:$AR18)*IF($E18=Waste_Annexure1!$E$4,"1",IF($E18=Waste_Annexure1!$E$3,0.001,IF($E18=Waste_Annexure1!$E$5,1000,0))))</f>
        <v>980</v>
      </c>
      <c r="AV18" s="860">
        <f t="shared" si="14"/>
        <v>0</v>
      </c>
      <c r="AW18" s="884">
        <f t="shared" si="15"/>
        <v>1.1289042652919861E-3</v>
      </c>
      <c r="AX18" s="885" t="str">
        <f ca="1">IFERROR(_xludf.IFS((Waste_Annexure1!$D$3)=$G18,$AT18,(Waste_Annexure1!$D$4)=$G18,$AT18,(Waste_Annexure1!$D$5)=$G18,$AT18,(Waste_Annexure1!$D$6)=$G18,$AT18),"-")</f>
        <v>-</v>
      </c>
      <c r="AY18" s="886" t="str">
        <f ca="1">IFERROR(_xludf.IFS((Waste_Annexure1!$D$7)=$G18,$AT18,(Waste_Annexure1!$D$8)=$G18,$AT18,(Waste_Annexure1!$D$9)=$G18,$AT18,(Waste_Annexure1!$D$10)=$G18,$AT18,(Waste_Annexure1!$D$11)=$G18,$AT18,(Waste_Annexure1!$D$12)=$G18,$AT18,(Waste_Annexure1!$D$13)=$G18,$AT18),"-")</f>
        <v>-</v>
      </c>
      <c r="AZ18" s="887" t="str">
        <f ca="1">IFERROR(_xludf.IFS((Waste_Annexure1!$D$14)=$G18,$AT18,(Waste_Annexure1!$D$15)=$G18,$AT18,(Waste_Annexure1!$D$16)=$G18,$AT18,(Waste_Annexure1!$D$17)=$G18,$AT18,(Waste_Annexure1!$D$18)=$G18,$AT18),"-")</f>
        <v>-</v>
      </c>
      <c r="BA18" s="888" t="str">
        <f t="shared" ref="BA18:BD18" si="29">IF(SUMIF($G18,BA$6,$AT18)=0,"-",SUMIF($G18,BA$6,$AT18))</f>
        <v>-</v>
      </c>
      <c r="BB18" s="889" t="str">
        <f t="shared" si="29"/>
        <v>-</v>
      </c>
      <c r="BC18" s="83" t="str">
        <f t="shared" si="29"/>
        <v>-</v>
      </c>
      <c r="BD18" s="216" t="str">
        <f t="shared" si="29"/>
        <v>-</v>
      </c>
      <c r="BE18" s="868">
        <f t="shared" si="17"/>
        <v>450</v>
      </c>
    </row>
    <row r="19" spans="1:57" ht="14.4">
      <c r="A19" s="1713"/>
      <c r="B19" s="1713"/>
      <c r="C19" s="1543"/>
      <c r="D19" s="933" t="s">
        <v>448</v>
      </c>
      <c r="E19" s="903" t="s">
        <v>166</v>
      </c>
      <c r="F19" s="904" t="s">
        <v>436</v>
      </c>
      <c r="G19" s="905" t="s">
        <v>437</v>
      </c>
      <c r="H19" s="904"/>
      <c r="I19" s="909"/>
      <c r="J19" s="910"/>
      <c r="K19" s="908" t="str">
        <f t="shared" si="1"/>
        <v>-</v>
      </c>
      <c r="L19" s="934"/>
      <c r="M19" s="910"/>
      <c r="N19" s="908" t="str">
        <f t="shared" si="2"/>
        <v>-</v>
      </c>
      <c r="O19" s="909">
        <v>2</v>
      </c>
      <c r="P19" s="935">
        <v>2</v>
      </c>
      <c r="Q19" s="908" t="str">
        <f t="shared" si="3"/>
        <v>-</v>
      </c>
      <c r="R19" s="934"/>
      <c r="S19" s="910"/>
      <c r="T19" s="908" t="str">
        <f t="shared" si="4"/>
        <v>-</v>
      </c>
      <c r="U19" s="906">
        <v>60</v>
      </c>
      <c r="V19" s="907">
        <v>60</v>
      </c>
      <c r="W19" s="908" t="str">
        <f t="shared" si="5"/>
        <v>-</v>
      </c>
      <c r="X19" s="909">
        <v>150</v>
      </c>
      <c r="Y19" s="910">
        <v>150</v>
      </c>
      <c r="Z19" s="908" t="str">
        <f t="shared" si="6"/>
        <v>-</v>
      </c>
      <c r="AA19" s="909"/>
      <c r="AB19" s="910"/>
      <c r="AC19" s="908" t="str">
        <f t="shared" si="7"/>
        <v>-</v>
      </c>
      <c r="AD19" s="909"/>
      <c r="AE19" s="910"/>
      <c r="AF19" s="908" t="str">
        <f t="shared" si="8"/>
        <v>-</v>
      </c>
      <c r="AG19" s="909"/>
      <c r="AH19" s="910"/>
      <c r="AI19" s="908" t="str">
        <f t="shared" si="9"/>
        <v>-</v>
      </c>
      <c r="AJ19" s="909"/>
      <c r="AK19" s="910"/>
      <c r="AL19" s="908" t="str">
        <f t="shared" si="10"/>
        <v>-</v>
      </c>
      <c r="AM19" s="909"/>
      <c r="AN19" s="910"/>
      <c r="AO19" s="908" t="str">
        <f t="shared" si="11"/>
        <v>-</v>
      </c>
      <c r="AP19" s="909"/>
      <c r="AQ19" s="910"/>
      <c r="AR19" s="911" t="str">
        <f t="shared" si="12"/>
        <v>-</v>
      </c>
      <c r="AS19" s="1539"/>
      <c r="AT19" s="912">
        <f>IF(SUMIF($I$8:$AR$8,$AT$8,$I19:$AR19)*IF($E19=Waste_Annexure1!$E$4,"1",IF($E19=Waste_Annexure1!$E$3,0.001,IF($E19=Waste_Annexure1!$E$5,1000,0)))=0,"-",SUMIF($I$8:$AR$8,$AT$8,$I19:$AR19)*IF($E19=Waste_Annexure1!$E$4,"1",IF($E19=Waste_Annexure1!$E$3,0.001,IF($E19=Waste_Annexure1!$E$5,1000,0))))</f>
        <v>212</v>
      </c>
      <c r="AU19" s="913">
        <f>IF(SUMIF($I$8:$AR$8,$AU$8,$I19:$AR19)*IF($E19=Waste_Annexure1!$E$4,"1",IF($E19=Waste_Annexure1!$E$3,0.001,IF($E19=Waste_Annexure1!$E$5,1000,0)))=0,"-",SUMIF($I$8:$AR$8,$AU$8,$I19:$AR19)*IF($E19=Waste_Annexure1!$E$4,"1",IF($E19=Waste_Annexure1!$E$3,0.001,IF($E19=Waste_Annexure1!$E$5,1000,0))))</f>
        <v>212</v>
      </c>
      <c r="AV19" s="914">
        <f t="shared" si="14"/>
        <v>0</v>
      </c>
      <c r="AW19" s="884">
        <f t="shared" si="15"/>
        <v>2.4421194310398069E-4</v>
      </c>
      <c r="AX19" s="885" t="str">
        <f ca="1">IFERROR(_xludf.IFS((Waste_Annexure1!$D$3)=$G19,$AT19,(Waste_Annexure1!$D$4)=$G19,$AT19,(Waste_Annexure1!$D$5)=$G19,$AT19,(Waste_Annexure1!$D$6)=$G19,$AT19),"-")</f>
        <v>-</v>
      </c>
      <c r="AY19" s="886" t="str">
        <f ca="1">IFERROR(_xludf.IFS((Waste_Annexure1!$D$7)=$G19,$AT19,(Waste_Annexure1!$D$8)=$G19,$AT19,(Waste_Annexure1!$D$9)=$G19,$AT19,(Waste_Annexure1!$D$10)=$G19,$AT19,(Waste_Annexure1!$D$11)=$G19,$AT19,(Waste_Annexure1!$D$12)=$G19,$AT19,(Waste_Annexure1!$D$13)=$G19,$AT19),"-")</f>
        <v>-</v>
      </c>
      <c r="AZ19" s="887" t="str">
        <f ca="1">IFERROR(_xludf.IFS((Waste_Annexure1!$D$14)=$G19,$AT19,(Waste_Annexure1!$D$15)=$G19,$AT19,(Waste_Annexure1!$D$16)=$G19,$AT19,(Waste_Annexure1!$D$17)=$G19,$AT19,(Waste_Annexure1!$D$18)=$G19,$AT19),"-")</f>
        <v>-</v>
      </c>
      <c r="BA19" s="888" t="str">
        <f t="shared" ref="BA19:BD19" si="30">IF(SUMIF($G19,BA$6,$AT19)=0,"-",SUMIF($G19,BA$6,$AT19))</f>
        <v>-</v>
      </c>
      <c r="BB19" s="889" t="str">
        <f t="shared" si="30"/>
        <v>-</v>
      </c>
      <c r="BC19" s="83" t="str">
        <f t="shared" si="30"/>
        <v>-</v>
      </c>
      <c r="BD19" s="216" t="str">
        <f t="shared" si="30"/>
        <v>-</v>
      </c>
      <c r="BE19" s="868">
        <f t="shared" si="17"/>
        <v>2</v>
      </c>
    </row>
    <row r="20" spans="1:57" ht="14.4">
      <c r="A20" s="1713"/>
      <c r="B20" s="1713"/>
      <c r="C20" s="936" t="s">
        <v>449</v>
      </c>
      <c r="D20" s="937"/>
      <c r="E20" s="917" t="s">
        <v>166</v>
      </c>
      <c r="F20" s="846" t="s">
        <v>436</v>
      </c>
      <c r="G20" s="697" t="s">
        <v>437</v>
      </c>
      <c r="H20" s="846"/>
      <c r="I20" s="918">
        <v>0</v>
      </c>
      <c r="J20" s="919">
        <v>0</v>
      </c>
      <c r="K20" s="920" t="str">
        <f t="shared" si="1"/>
        <v>-</v>
      </c>
      <c r="L20" s="918">
        <v>0</v>
      </c>
      <c r="M20" s="919">
        <v>0</v>
      </c>
      <c r="N20" s="920" t="str">
        <f t="shared" si="2"/>
        <v>-</v>
      </c>
      <c r="O20" s="918">
        <v>0</v>
      </c>
      <c r="P20" s="919">
        <v>0</v>
      </c>
      <c r="Q20" s="920" t="str">
        <f t="shared" si="3"/>
        <v>-</v>
      </c>
      <c r="R20" s="918">
        <v>0</v>
      </c>
      <c r="S20" s="919">
        <v>0</v>
      </c>
      <c r="T20" s="920" t="str">
        <f t="shared" si="4"/>
        <v>-</v>
      </c>
      <c r="U20" s="918">
        <v>0</v>
      </c>
      <c r="V20" s="919">
        <v>0</v>
      </c>
      <c r="W20" s="920" t="str">
        <f t="shared" si="5"/>
        <v>-</v>
      </c>
      <c r="X20" s="918">
        <v>0</v>
      </c>
      <c r="Y20" s="919">
        <v>0</v>
      </c>
      <c r="Z20" s="920" t="str">
        <f t="shared" si="6"/>
        <v>-</v>
      </c>
      <c r="AA20" s="918">
        <v>3070.11</v>
      </c>
      <c r="AB20" s="919">
        <v>3070.11</v>
      </c>
      <c r="AC20" s="920" t="str">
        <f t="shared" si="7"/>
        <v>-</v>
      </c>
      <c r="AD20" s="918">
        <v>0</v>
      </c>
      <c r="AE20" s="919">
        <v>0</v>
      </c>
      <c r="AF20" s="920" t="str">
        <f t="shared" si="8"/>
        <v>-</v>
      </c>
      <c r="AG20" s="921"/>
      <c r="AH20" s="922"/>
      <c r="AI20" s="920" t="str">
        <f t="shared" si="9"/>
        <v>-</v>
      </c>
      <c r="AJ20" s="921"/>
      <c r="AK20" s="922"/>
      <c r="AL20" s="920" t="str">
        <f t="shared" si="10"/>
        <v>-</v>
      </c>
      <c r="AM20" s="921"/>
      <c r="AN20" s="922"/>
      <c r="AO20" s="920" t="str">
        <f t="shared" si="11"/>
        <v>-</v>
      </c>
      <c r="AP20" s="921"/>
      <c r="AQ20" s="922"/>
      <c r="AR20" s="923" t="str">
        <f t="shared" si="12"/>
        <v>-</v>
      </c>
      <c r="AS20" s="857">
        <f t="shared" ref="AS20:AS22" si="31">IFERROR(AT20/1000,"-")</f>
        <v>3.0701100000000001</v>
      </c>
      <c r="AT20" s="938">
        <f>IF(SUMIF($I$8:$AR$8,$AT$8,$I20:$AR20)*IF($E20=Waste_Annexure1!$E$4,"1",IF($E20=Waste_Annexure1!$E$3,0.001,IF($E20=Waste_Annexure1!$E$5,1000,0)))=0,"-",SUMIF($I$8:$AR$8,$AT$8,$I20:$AR20)*IF($E20=Waste_Annexure1!$E$4,"1",IF($E20=Waste_Annexure1!$E$3,0.001,IF($E20=Waste_Annexure1!$E$5,1000,0))))</f>
        <v>3070.11</v>
      </c>
      <c r="AU20" s="939">
        <f>IF(SUMIF($I$8:$AR$8,$AU$8,$I20:$AR20)*IF($E20=Waste_Annexure1!$E$4,"1",IF($E20=Waste_Annexure1!$E$3,0.001,IF($E20=Waste_Annexure1!$E$5,1000,0)))=0,"-",SUMIF($I$8:$AR$8,$AU$8,$I20:$AR20)*IF($E20=Waste_Annexure1!$E$4,"1",IF($E20=Waste_Annexure1!$E$3,0.001,IF($E20=Waste_Annexure1!$E$5,1000,0))))</f>
        <v>3070.11</v>
      </c>
      <c r="AV20" s="940">
        <f t="shared" si="14"/>
        <v>0</v>
      </c>
      <c r="AW20" s="884">
        <f t="shared" si="15"/>
        <v>3.5365921162403874E-3</v>
      </c>
      <c r="AX20" s="885" t="str">
        <f ca="1">IFERROR(_xludf.IFS((Waste_Annexure1!$D$3)=$G20,$AT20,(Waste_Annexure1!$D$4)=$G20,$AT20,(Waste_Annexure1!$D$5)=$G20,$AT20,(Waste_Annexure1!$D$6)=$G20,$AT20),"-")</f>
        <v>-</v>
      </c>
      <c r="AY20" s="886" t="str">
        <f ca="1">IFERROR(_xludf.IFS((Waste_Annexure1!$D$7)=$G20,$AT20,(Waste_Annexure1!$D$8)=$G20,$AT20,(Waste_Annexure1!$D$9)=$G20,$AT20,(Waste_Annexure1!$D$10)=$G20,$AT20,(Waste_Annexure1!$D$11)=$G20,$AT20,(Waste_Annexure1!$D$12)=$G20,$AT20,(Waste_Annexure1!$D$13)=$G20,$AT20),"-")</f>
        <v>-</v>
      </c>
      <c r="AZ20" s="887" t="str">
        <f ca="1">IFERROR(_xludf.IFS((Waste_Annexure1!$D$14)=$G20,$AT20,(Waste_Annexure1!$D$15)=$G20,$AT20,(Waste_Annexure1!$D$16)=$G20,$AT20,(Waste_Annexure1!$D$17)=$G20,$AT20,(Waste_Annexure1!$D$18)=$G20,$AT20),"-")</f>
        <v>-</v>
      </c>
      <c r="BA20" s="888" t="str">
        <f t="shared" ref="BA20:BD20" si="32">IF(SUMIF($G20,BA$6,$AT20)=0,"-",SUMIF($G20,BA$6,$AT20))</f>
        <v>-</v>
      </c>
      <c r="BB20" s="889" t="str">
        <f t="shared" si="32"/>
        <v>-</v>
      </c>
      <c r="BC20" s="83" t="str">
        <f t="shared" si="32"/>
        <v>-</v>
      </c>
      <c r="BD20" s="216" t="str">
        <f t="shared" si="32"/>
        <v>-</v>
      </c>
      <c r="BE20" s="868">
        <f t="shared" si="17"/>
        <v>0</v>
      </c>
    </row>
    <row r="21" spans="1:57" ht="14.4">
      <c r="A21" s="1713"/>
      <c r="B21" s="1713"/>
      <c r="C21" s="941" t="s">
        <v>450</v>
      </c>
      <c r="D21" s="942"/>
      <c r="E21" s="943" t="s">
        <v>166</v>
      </c>
      <c r="F21" s="901" t="s">
        <v>436</v>
      </c>
      <c r="G21" s="714" t="s">
        <v>408</v>
      </c>
      <c r="H21" s="901"/>
      <c r="I21" s="851">
        <f t="shared" ref="I21:J21" si="33">2908*0.102</f>
        <v>296.61599999999999</v>
      </c>
      <c r="J21" s="852">
        <f t="shared" si="33"/>
        <v>296.61599999999999</v>
      </c>
      <c r="K21" s="850" t="str">
        <f t="shared" si="1"/>
        <v>-</v>
      </c>
      <c r="L21" s="851">
        <f t="shared" ref="L21:M21" si="34">2710*0.102</f>
        <v>276.41999999999996</v>
      </c>
      <c r="M21" s="852">
        <f t="shared" si="34"/>
        <v>276.41999999999996</v>
      </c>
      <c r="N21" s="850" t="str">
        <f t="shared" si="2"/>
        <v>-</v>
      </c>
      <c r="O21" s="851">
        <f t="shared" ref="O21:P21" si="35">2804*0.102</f>
        <v>286.00799999999998</v>
      </c>
      <c r="P21" s="852">
        <f t="shared" si="35"/>
        <v>286.00799999999998</v>
      </c>
      <c r="Q21" s="850" t="str">
        <f t="shared" si="3"/>
        <v>-</v>
      </c>
      <c r="R21" s="851">
        <f t="shared" ref="R21:S21" si="36">2153*0.102</f>
        <v>219.60599999999999</v>
      </c>
      <c r="S21" s="852">
        <f t="shared" si="36"/>
        <v>219.60599999999999</v>
      </c>
      <c r="T21" s="850" t="str">
        <f t="shared" si="4"/>
        <v>-</v>
      </c>
      <c r="U21" s="851">
        <f t="shared" ref="U21:V21" si="37">3345*0.102</f>
        <v>341.19</v>
      </c>
      <c r="V21" s="852">
        <f t="shared" si="37"/>
        <v>341.19</v>
      </c>
      <c r="W21" s="850" t="str">
        <f t="shared" si="5"/>
        <v>-</v>
      </c>
      <c r="X21" s="851">
        <f t="shared" ref="X21:Y21" si="38">2415*0.102</f>
        <v>246.32999999999998</v>
      </c>
      <c r="Y21" s="852">
        <f t="shared" si="38"/>
        <v>246.32999999999998</v>
      </c>
      <c r="Z21" s="850" t="str">
        <f t="shared" si="6"/>
        <v>-</v>
      </c>
      <c r="AA21" s="851">
        <f t="shared" ref="AA21:AB21" si="39">2487*0.102</f>
        <v>253.67399999999998</v>
      </c>
      <c r="AB21" s="852">
        <f t="shared" si="39"/>
        <v>253.67399999999998</v>
      </c>
      <c r="AC21" s="850" t="str">
        <f t="shared" si="7"/>
        <v>-</v>
      </c>
      <c r="AD21" s="851">
        <f t="shared" ref="AD21:AE21" si="40">0.102*3359</f>
        <v>342.61799999999999</v>
      </c>
      <c r="AE21" s="852">
        <f t="shared" si="40"/>
        <v>342.61799999999999</v>
      </c>
      <c r="AF21" s="850" t="str">
        <f t="shared" si="8"/>
        <v>-</v>
      </c>
      <c r="AG21" s="853"/>
      <c r="AH21" s="854"/>
      <c r="AI21" s="850" t="str">
        <f t="shared" si="9"/>
        <v>-</v>
      </c>
      <c r="AJ21" s="853"/>
      <c r="AK21" s="854"/>
      <c r="AL21" s="850" t="str">
        <f t="shared" si="10"/>
        <v>-</v>
      </c>
      <c r="AM21" s="853"/>
      <c r="AN21" s="854"/>
      <c r="AO21" s="850" t="str">
        <f t="shared" si="11"/>
        <v>-</v>
      </c>
      <c r="AP21" s="853"/>
      <c r="AQ21" s="854"/>
      <c r="AR21" s="856" t="str">
        <f t="shared" si="12"/>
        <v>-</v>
      </c>
      <c r="AS21" s="944">
        <f t="shared" si="31"/>
        <v>2.2624620000000002</v>
      </c>
      <c r="AT21" s="858">
        <f>IF(SUMIF($I$8:$AR$8,$AT$8,$I21:$AR21)*IF($E21=Waste_Annexure1!$E$4,"1",IF($E21=Waste_Annexure1!$E$3,0.001,IF($E21=Waste_Annexure1!$E$5,1000,0)))=0,"-",SUMIF($I$8:$AR$8,$AT$8,$I21:$AR21)*IF($E21=Waste_Annexure1!$E$4,"1",IF($E21=Waste_Annexure1!$E$3,0.001,IF($E21=Waste_Annexure1!$E$5,1000,0))))</f>
        <v>2262.462</v>
      </c>
      <c r="AU21" s="859">
        <f>IF(SUMIF($I$8:$AR$8,$AU$8,$I21:$AR21)*IF($E21=Waste_Annexure1!$E$4,"1",IF($E21=Waste_Annexure1!$E$3,0.001,IF($E21=Waste_Annexure1!$E$5,1000,0)))=0,"-",SUMIF($I$8:$AR$8,$AU$8,$I21:$AR21)*IF($E21=Waste_Annexure1!$E$4,"1",IF($E21=Waste_Annexure1!$E$3,0.001,IF($E21=Waste_Annexure1!$E$5,1000,0))))</f>
        <v>2262.462</v>
      </c>
      <c r="AV21" s="860">
        <f t="shared" si="14"/>
        <v>0</v>
      </c>
      <c r="AW21" s="884">
        <f t="shared" si="15"/>
        <v>2.606227552919426E-3</v>
      </c>
      <c r="AX21" s="885" t="str">
        <f ca="1">IFERROR(_xludf.IFS((Waste_Annexure1!$D$3)=$G21,$AT21,(Waste_Annexure1!$D$4)=$G21,$AT21,(Waste_Annexure1!$D$5)=$G21,$AT21,(Waste_Annexure1!$D$6)=$G21,$AT21),"-")</f>
        <v>-</v>
      </c>
      <c r="AY21" s="886" t="str">
        <f ca="1">IFERROR(_xludf.IFS((Waste_Annexure1!$D$7)=$G21,$AT21,(Waste_Annexure1!$D$8)=$G21,$AT21,(Waste_Annexure1!$D$9)=$G21,$AT21,(Waste_Annexure1!$D$10)=$G21,$AT21,(Waste_Annexure1!$D$11)=$G21,$AT21,(Waste_Annexure1!$D$12)=$G21,$AT21,(Waste_Annexure1!$D$13)=$G21,$AT21),"-")</f>
        <v>-</v>
      </c>
      <c r="AZ21" s="887" t="str">
        <f ca="1">IFERROR(_xludf.IFS((Waste_Annexure1!$D$14)=$G21,$AT21,(Waste_Annexure1!$D$15)=$G21,$AT21,(Waste_Annexure1!$D$16)=$G21,$AT21,(Waste_Annexure1!$D$17)=$G21,$AT21,(Waste_Annexure1!$D$18)=$G21,$AT21),"-")</f>
        <v>-</v>
      </c>
      <c r="BA21" s="888" t="str">
        <f t="shared" ref="BA21:BD21" si="41">IF(SUMIF($G21,BA$6,$AT21)=0,"-",SUMIF($G21,BA$6,$AT21))</f>
        <v>-</v>
      </c>
      <c r="BB21" s="889">
        <f t="shared" si="41"/>
        <v>2262.462</v>
      </c>
      <c r="BC21" s="83" t="str">
        <f t="shared" si="41"/>
        <v>-</v>
      </c>
      <c r="BD21" s="216" t="str">
        <f t="shared" si="41"/>
        <v>-</v>
      </c>
      <c r="BE21" s="868">
        <f t="shared" si="17"/>
        <v>859.04399999999987</v>
      </c>
    </row>
    <row r="22" spans="1:57" ht="14.4">
      <c r="A22" s="1713"/>
      <c r="B22" s="1713"/>
      <c r="C22" s="945" t="s">
        <v>451</v>
      </c>
      <c r="D22" s="946"/>
      <c r="E22" s="947" t="s">
        <v>166</v>
      </c>
      <c r="F22" s="872" t="s">
        <v>436</v>
      </c>
      <c r="G22" s="873" t="s">
        <v>452</v>
      </c>
      <c r="H22" s="872"/>
      <c r="I22" s="874">
        <v>1000</v>
      </c>
      <c r="J22" s="875">
        <v>1000</v>
      </c>
      <c r="K22" s="876" t="str">
        <f t="shared" si="1"/>
        <v>-</v>
      </c>
      <c r="L22" s="874">
        <v>880</v>
      </c>
      <c r="M22" s="875">
        <v>880</v>
      </c>
      <c r="N22" s="876" t="str">
        <f t="shared" si="2"/>
        <v>-</v>
      </c>
      <c r="O22" s="874">
        <v>880</v>
      </c>
      <c r="P22" s="875">
        <v>880</v>
      </c>
      <c r="Q22" s="876" t="str">
        <f t="shared" si="3"/>
        <v>-</v>
      </c>
      <c r="R22" s="874">
        <v>800</v>
      </c>
      <c r="S22" s="875">
        <v>800</v>
      </c>
      <c r="T22" s="876" t="str">
        <f t="shared" si="4"/>
        <v>-</v>
      </c>
      <c r="U22" s="874">
        <f t="shared" ref="U22:V22" si="42">990</f>
        <v>990</v>
      </c>
      <c r="V22" s="875">
        <f t="shared" si="42"/>
        <v>990</v>
      </c>
      <c r="W22" s="876" t="str">
        <f t="shared" si="5"/>
        <v>-</v>
      </c>
      <c r="X22" s="874">
        <f t="shared" ref="X22:Y22" si="43">870</f>
        <v>870</v>
      </c>
      <c r="Y22" s="875">
        <f t="shared" si="43"/>
        <v>870</v>
      </c>
      <c r="Z22" s="876" t="str">
        <f t="shared" si="6"/>
        <v>-</v>
      </c>
      <c r="AA22" s="874">
        <v>1330</v>
      </c>
      <c r="AB22" s="875">
        <v>1330</v>
      </c>
      <c r="AC22" s="876" t="str">
        <f t="shared" si="7"/>
        <v>-</v>
      </c>
      <c r="AD22" s="874">
        <v>820</v>
      </c>
      <c r="AE22" s="875">
        <v>820</v>
      </c>
      <c r="AF22" s="876" t="str">
        <f t="shared" si="8"/>
        <v>-</v>
      </c>
      <c r="AG22" s="877"/>
      <c r="AH22" s="878"/>
      <c r="AI22" s="876" t="str">
        <f t="shared" si="9"/>
        <v>-</v>
      </c>
      <c r="AJ22" s="877"/>
      <c r="AK22" s="878"/>
      <c r="AL22" s="876" t="str">
        <f t="shared" si="10"/>
        <v>-</v>
      </c>
      <c r="AM22" s="877"/>
      <c r="AN22" s="878"/>
      <c r="AO22" s="876" t="str">
        <f t="shared" si="11"/>
        <v>-</v>
      </c>
      <c r="AP22" s="877"/>
      <c r="AQ22" s="878"/>
      <c r="AR22" s="879" t="str">
        <f t="shared" si="12"/>
        <v>-</v>
      </c>
      <c r="AS22" s="880">
        <f t="shared" si="31"/>
        <v>7.57</v>
      </c>
      <c r="AT22" s="881">
        <f>IF(SUMIF($I$8:$AR$8,$AT$8,$I22:$AR22)*IF($E22=Waste_Annexure1!$E$4,"1",IF($E22=Waste_Annexure1!$E$3,0.001,IF($E22=Waste_Annexure1!$E$5,1000,0)))=0,"-",SUMIF($I$8:$AR$8,$AT$8,$I22:$AR22)*IF($E22=Waste_Annexure1!$E$4,"1",IF($E22=Waste_Annexure1!$E$3,0.001,IF($E22=Waste_Annexure1!$E$5,1000,0))))</f>
        <v>7570</v>
      </c>
      <c r="AU22" s="882">
        <f>IF(SUMIF($I$8:$AR$8,$AU$8,$I22:$AR22)*IF($E22=Waste_Annexure1!$E$4,"1",IF($E22=Waste_Annexure1!$E$3,0.001,IF($E22=Waste_Annexure1!$E$5,1000,0)))=0,"-",SUMIF($I$8:$AR$8,$AU$8,$I22:$AR22)*IF($E22=Waste_Annexure1!$E$4,"1",IF($E22=Waste_Annexure1!$E$3,0.001,IF($E22=Waste_Annexure1!$E$5,1000,0))))</f>
        <v>7570</v>
      </c>
      <c r="AV22" s="883">
        <f t="shared" si="14"/>
        <v>0</v>
      </c>
      <c r="AW22" s="884">
        <f t="shared" si="15"/>
        <v>8.7202094778166678E-3</v>
      </c>
      <c r="AX22" s="885" t="str">
        <f ca="1">IFERROR(_xludf.IFS((Waste_Annexure1!$D$3)=$G22,$AT22,(Waste_Annexure1!$D$4)=$G22,$AT22,(Waste_Annexure1!$D$5)=$G22,$AT22,(Waste_Annexure1!$D$6)=$G22,$AT22),"-")</f>
        <v>-</v>
      </c>
      <c r="AY22" s="886" t="str">
        <f ca="1">IFERROR(_xludf.IFS((Waste_Annexure1!$D$7)=$G22,$AT22,(Waste_Annexure1!$D$8)=$G22,$AT22,(Waste_Annexure1!$D$9)=$G22,$AT22,(Waste_Annexure1!$D$10)=$G22,$AT22,(Waste_Annexure1!$D$11)=$G22,$AT22,(Waste_Annexure1!$D$12)=$G22,$AT22,(Waste_Annexure1!$D$13)=$G22,$AT22),"-")</f>
        <v>-</v>
      </c>
      <c r="AZ22" s="887" t="str">
        <f ca="1">IFERROR(_xludf.IFS((Waste_Annexure1!$D$14)=$G22,$AT22,(Waste_Annexure1!$D$15)=$G22,$AT22,(Waste_Annexure1!$D$16)=$G22,$AT22,(Waste_Annexure1!$D$17)=$G22,$AT22,(Waste_Annexure1!$D$18)=$G22,$AT22),"-")</f>
        <v>-</v>
      </c>
      <c r="BA22" s="888" t="str">
        <f t="shared" ref="BA22:BD22" si="44">IF(SUMIF($G22,BA$6,$AT22)=0,"-",SUMIF($G22,BA$6,$AT22))</f>
        <v>-</v>
      </c>
      <c r="BB22" s="889" t="str">
        <f t="shared" si="44"/>
        <v>-</v>
      </c>
      <c r="BC22" s="83" t="str">
        <f t="shared" si="44"/>
        <v>-</v>
      </c>
      <c r="BD22" s="216" t="str">
        <f t="shared" si="44"/>
        <v>-</v>
      </c>
      <c r="BE22" s="868">
        <f t="shared" si="17"/>
        <v>2760</v>
      </c>
    </row>
    <row r="23" spans="1:57" ht="14.4">
      <c r="A23" s="1713"/>
      <c r="B23" s="1713"/>
      <c r="C23" s="1737" t="s">
        <v>453</v>
      </c>
      <c r="D23" s="931" t="s">
        <v>454</v>
      </c>
      <c r="E23" s="845" t="s">
        <v>166</v>
      </c>
      <c r="F23" s="891"/>
      <c r="G23" s="892"/>
      <c r="H23" s="891"/>
      <c r="I23" s="893">
        <v>0</v>
      </c>
      <c r="J23" s="894">
        <v>0</v>
      </c>
      <c r="K23" s="855" t="str">
        <f t="shared" si="1"/>
        <v>-</v>
      </c>
      <c r="L23" s="893">
        <v>0</v>
      </c>
      <c r="M23" s="894">
        <v>0</v>
      </c>
      <c r="N23" s="855" t="str">
        <f t="shared" si="2"/>
        <v>-</v>
      </c>
      <c r="O23" s="893">
        <v>635</v>
      </c>
      <c r="P23" s="894">
        <v>635</v>
      </c>
      <c r="Q23" s="855" t="str">
        <f t="shared" si="3"/>
        <v>-</v>
      </c>
      <c r="R23" s="848">
        <v>0</v>
      </c>
      <c r="S23" s="849">
        <v>0</v>
      </c>
      <c r="T23" s="855" t="str">
        <f t="shared" si="4"/>
        <v>-</v>
      </c>
      <c r="U23" s="848">
        <f t="shared" ref="U23:V23" si="45">3220+2025</f>
        <v>5245</v>
      </c>
      <c r="V23" s="849">
        <f t="shared" si="45"/>
        <v>5245</v>
      </c>
      <c r="W23" s="855" t="str">
        <f t="shared" si="5"/>
        <v>-</v>
      </c>
      <c r="X23" s="893">
        <v>2470</v>
      </c>
      <c r="Y23" s="894">
        <v>2470</v>
      </c>
      <c r="Z23" s="855" t="str">
        <f t="shared" si="6"/>
        <v>-</v>
      </c>
      <c r="AA23" s="893"/>
      <c r="AB23" s="894"/>
      <c r="AC23" s="855" t="str">
        <f t="shared" si="7"/>
        <v>-</v>
      </c>
      <c r="AD23" s="893"/>
      <c r="AE23" s="894"/>
      <c r="AF23" s="855" t="str">
        <f t="shared" si="8"/>
        <v>-</v>
      </c>
      <c r="AG23" s="893"/>
      <c r="AH23" s="948"/>
      <c r="AI23" s="949" t="str">
        <f t="shared" si="9"/>
        <v>-</v>
      </c>
      <c r="AJ23" s="948"/>
      <c r="AK23" s="894"/>
      <c r="AL23" s="855" t="str">
        <f t="shared" si="10"/>
        <v>-</v>
      </c>
      <c r="AM23" s="893"/>
      <c r="AN23" s="894"/>
      <c r="AO23" s="855" t="str">
        <f t="shared" si="11"/>
        <v>-</v>
      </c>
      <c r="AP23" s="893"/>
      <c r="AQ23" s="894"/>
      <c r="AR23" s="895" t="str">
        <f t="shared" si="12"/>
        <v>-</v>
      </c>
      <c r="AS23" s="1712">
        <f>IF(SUM(AT23:AT25)/1000=0,"-",SUM(AT23:AT25)/1000)</f>
        <v>8.35</v>
      </c>
      <c r="AT23" s="896">
        <f>IF(SUMIF($I$8:$AR$8,$AT$8,$I23:$AR23)*IF($E23=Waste_Annexure1!$E$4,"1",IF($E23=Waste_Annexure1!$E$3,0.001,IF($E23=Waste_Annexure1!$E$5,1000,0)))=0,"-",SUMIF($I$8:$AR$8,$AT$8,$I23:$AR23)*IF($E23=Waste_Annexure1!$E$4,"1",IF($E23=Waste_Annexure1!$E$3,0.001,IF($E23=Waste_Annexure1!$E$5,1000,0))))</f>
        <v>8350</v>
      </c>
      <c r="AU23" s="897">
        <f>IF(SUMIF($I$8:$AR$8,$AU$8,$I23:$AR23)*IF($E23=Waste_Annexure1!$E$4,"1",IF($E23=Waste_Annexure1!$E$3,0.001,IF($E23=Waste_Annexure1!$E$5,1000,0)))=0,"-",SUMIF($I$8:$AR$8,$AU$8,$I23:$AR23)*IF($E23=Waste_Annexure1!$E$4,"1",IF($E23=Waste_Annexure1!$E$3,0.001,IF($E23=Waste_Annexure1!$E$5,1000,0))))</f>
        <v>8350</v>
      </c>
      <c r="AV23" s="898">
        <f t="shared" si="14"/>
        <v>0</v>
      </c>
      <c r="AW23" s="884">
        <f t="shared" si="15"/>
        <v>9.6187251175388604E-3</v>
      </c>
      <c r="AX23" s="885" t="str">
        <f ca="1">IFERROR(_xludf.IFS((Waste_Annexure1!$D$3)=$G23,$AT23,(Waste_Annexure1!$D$4)=$G23,$AT23,(Waste_Annexure1!$D$5)=$G23,$AT23,(Waste_Annexure1!$D$6)=$G23,$AT23),"-")</f>
        <v>-</v>
      </c>
      <c r="AY23" s="886" t="str">
        <f ca="1">IFERROR(_xludf.IFS((Waste_Annexure1!$D$7)=$G23,$AT23,(Waste_Annexure1!$D$8)=$G23,$AT23,(Waste_Annexure1!$D$9)=$G23,$AT23,(Waste_Annexure1!$D$10)=$G23,$AT23,(Waste_Annexure1!$D$11)=$G23,$AT23,(Waste_Annexure1!$D$12)=$G23,$AT23,(Waste_Annexure1!$D$13)=$G23,$AT23),"-")</f>
        <v>-</v>
      </c>
      <c r="AZ23" s="887" t="str">
        <f ca="1">IFERROR(_xludf.IFS((Waste_Annexure1!$D$14)=$G23,$AT23,(Waste_Annexure1!$D$15)=$G23,$AT23,(Waste_Annexure1!$D$16)=$G23,$AT23,(Waste_Annexure1!$D$17)=$G23,$AT23,(Waste_Annexure1!$D$18)=$G23,$AT23),"-")</f>
        <v>-</v>
      </c>
      <c r="BA23" s="888" t="str">
        <f t="shared" ref="BA23:BD23" si="46">IF(SUMIF($G23,BA$6,$AT23)=0,"-",SUMIF($G23,BA$6,$AT23))</f>
        <v>-</v>
      </c>
      <c r="BB23" s="889" t="str">
        <f t="shared" si="46"/>
        <v>-</v>
      </c>
      <c r="BC23" s="83" t="str">
        <f t="shared" si="46"/>
        <v>-</v>
      </c>
      <c r="BD23" s="216" t="str">
        <f t="shared" si="46"/>
        <v>-</v>
      </c>
      <c r="BE23" s="868">
        <f t="shared" si="17"/>
        <v>635</v>
      </c>
    </row>
    <row r="24" spans="1:57" ht="14.4">
      <c r="A24" s="1713"/>
      <c r="B24" s="1713"/>
      <c r="C24" s="1528"/>
      <c r="D24" s="950" t="s">
        <v>455</v>
      </c>
      <c r="E24" s="900" t="s">
        <v>166</v>
      </c>
      <c r="F24" s="901"/>
      <c r="G24" s="714"/>
      <c r="H24" s="901"/>
      <c r="I24" s="853"/>
      <c r="J24" s="854"/>
      <c r="K24" s="850" t="str">
        <f t="shared" si="1"/>
        <v>-</v>
      </c>
      <c r="L24" s="853"/>
      <c r="M24" s="854"/>
      <c r="N24" s="850" t="str">
        <f t="shared" si="2"/>
        <v>-</v>
      </c>
      <c r="O24" s="853"/>
      <c r="P24" s="854"/>
      <c r="Q24" s="850" t="str">
        <f t="shared" si="3"/>
        <v>-</v>
      </c>
      <c r="R24" s="853"/>
      <c r="S24" s="854"/>
      <c r="T24" s="850" t="str">
        <f t="shared" si="4"/>
        <v>-</v>
      </c>
      <c r="U24" s="853"/>
      <c r="V24" s="854"/>
      <c r="W24" s="850" t="str">
        <f t="shared" si="5"/>
        <v>-</v>
      </c>
      <c r="X24" s="853"/>
      <c r="Y24" s="854"/>
      <c r="Z24" s="850" t="str">
        <f t="shared" si="6"/>
        <v>-</v>
      </c>
      <c r="AA24" s="853"/>
      <c r="AB24" s="854"/>
      <c r="AC24" s="850" t="str">
        <f t="shared" si="7"/>
        <v>-</v>
      </c>
      <c r="AD24" s="853"/>
      <c r="AE24" s="854"/>
      <c r="AF24" s="850" t="str">
        <f t="shared" si="8"/>
        <v>-</v>
      </c>
      <c r="AG24" s="853"/>
      <c r="AH24" s="951"/>
      <c r="AI24" s="952" t="str">
        <f t="shared" si="9"/>
        <v>-</v>
      </c>
      <c r="AJ24" s="951"/>
      <c r="AK24" s="854"/>
      <c r="AL24" s="850" t="str">
        <f t="shared" si="10"/>
        <v>-</v>
      </c>
      <c r="AM24" s="853"/>
      <c r="AN24" s="854"/>
      <c r="AO24" s="850" t="str">
        <f t="shared" si="11"/>
        <v>-</v>
      </c>
      <c r="AP24" s="853"/>
      <c r="AQ24" s="854"/>
      <c r="AR24" s="856" t="str">
        <f t="shared" si="12"/>
        <v>-</v>
      </c>
      <c r="AS24" s="1713"/>
      <c r="AT24" s="858" t="str">
        <f>IF(SUMIF($I$8:$AR$8,$AT$8,$I24:$AR24)*IF($E24=Waste_Annexure1!$E$4,"1",IF($E24=Waste_Annexure1!$E$3,0.001,IF($E24=Waste_Annexure1!$E$5,1000,0)))=0,"-",SUMIF($I$8:$AR$8,$AT$8,$I24:$AR24)*IF($E24=Waste_Annexure1!$E$4,"1",IF($E24=Waste_Annexure1!$E$3,0.001,IF($E24=Waste_Annexure1!$E$5,1000,0))))</f>
        <v>-</v>
      </c>
      <c r="AU24" s="859" t="str">
        <f>IF(SUMIF($I$8:$AR$8,$AU$8,$I24:$AR24)*IF($E24=Waste_Annexure1!$E$4,"1",IF($E24=Waste_Annexure1!$E$3,0.001,IF($E24=Waste_Annexure1!$E$5,1000,0)))=0,"-",SUMIF($I$8:$AR$8,$AU$8,$I24:$AR24)*IF($E24=Waste_Annexure1!$E$4,"1",IF($E24=Waste_Annexure1!$E$3,0.001,IF($E24=Waste_Annexure1!$E$5,1000,0))))</f>
        <v>-</v>
      </c>
      <c r="AV24" s="860" t="str">
        <f t="shared" si="14"/>
        <v>-</v>
      </c>
      <c r="AW24" s="884" t="str">
        <f t="shared" si="15"/>
        <v>-</v>
      </c>
      <c r="AX24" s="885" t="str">
        <f ca="1">IFERROR(_xludf.IFS((Waste_Annexure1!$D$3)=$G24,$AT24,(Waste_Annexure1!$D$4)=$G24,$AT24,(Waste_Annexure1!$D$5)=$G24,$AT24,(Waste_Annexure1!$D$6)=$G24,$AT24),"-")</f>
        <v>-</v>
      </c>
      <c r="AY24" s="886" t="str">
        <f ca="1">IFERROR(_xludf.IFS((Waste_Annexure1!$D$7)=$G24,$AT24,(Waste_Annexure1!$D$8)=$G24,$AT24,(Waste_Annexure1!$D$9)=$G24,$AT24,(Waste_Annexure1!$D$10)=$G24,$AT24,(Waste_Annexure1!$D$11)=$G24,$AT24,(Waste_Annexure1!$D$12)=$G24,$AT24,(Waste_Annexure1!$D$13)=$G24,$AT24),"-")</f>
        <v>-</v>
      </c>
      <c r="AZ24" s="887" t="str">
        <f ca="1">IFERROR(_xludf.IFS((Waste_Annexure1!$D$14)=$G24,$AT24,(Waste_Annexure1!$D$15)=$G24,$AT24,(Waste_Annexure1!$D$16)=$G24,$AT24,(Waste_Annexure1!$D$17)=$G24,$AT24,(Waste_Annexure1!$D$18)=$G24,$AT24),"-")</f>
        <v>-</v>
      </c>
      <c r="BA24" s="888" t="str">
        <f t="shared" ref="BA24:BD24" si="47">IF(SUMIF($G24,BA$6,$AT24)=0,"-",SUMIF($G24,BA$6,$AT24))</f>
        <v>-</v>
      </c>
      <c r="BB24" s="889" t="str">
        <f t="shared" si="47"/>
        <v>-</v>
      </c>
      <c r="BC24" s="83" t="str">
        <f t="shared" si="47"/>
        <v>-</v>
      </c>
      <c r="BD24" s="216" t="str">
        <f t="shared" si="47"/>
        <v>-</v>
      </c>
      <c r="BE24" s="868">
        <f t="shared" si="17"/>
        <v>0</v>
      </c>
    </row>
    <row r="25" spans="1:57" ht="14.4">
      <c r="A25" s="1713"/>
      <c r="B25" s="1713"/>
      <c r="C25" s="1543"/>
      <c r="D25" s="953" t="s">
        <v>456</v>
      </c>
      <c r="E25" s="903" t="s">
        <v>166</v>
      </c>
      <c r="F25" s="904"/>
      <c r="G25" s="905"/>
      <c r="H25" s="904"/>
      <c r="I25" s="909"/>
      <c r="J25" s="910"/>
      <c r="K25" s="908" t="str">
        <f t="shared" si="1"/>
        <v>-</v>
      </c>
      <c r="L25" s="909"/>
      <c r="M25" s="910"/>
      <c r="N25" s="908" t="str">
        <f t="shared" si="2"/>
        <v>-</v>
      </c>
      <c r="O25" s="909"/>
      <c r="P25" s="910"/>
      <c r="Q25" s="908" t="str">
        <f t="shared" si="3"/>
        <v>-</v>
      </c>
      <c r="R25" s="909"/>
      <c r="S25" s="910"/>
      <c r="T25" s="908" t="str">
        <f t="shared" si="4"/>
        <v>-</v>
      </c>
      <c r="U25" s="909"/>
      <c r="V25" s="910"/>
      <c r="W25" s="908" t="str">
        <f t="shared" si="5"/>
        <v>-</v>
      </c>
      <c r="X25" s="909"/>
      <c r="Y25" s="910"/>
      <c r="Z25" s="908" t="str">
        <f t="shared" si="6"/>
        <v>-</v>
      </c>
      <c r="AA25" s="909"/>
      <c r="AB25" s="910"/>
      <c r="AC25" s="908" t="str">
        <f t="shared" si="7"/>
        <v>-</v>
      </c>
      <c r="AD25" s="909"/>
      <c r="AE25" s="910"/>
      <c r="AF25" s="908" t="str">
        <f t="shared" si="8"/>
        <v>-</v>
      </c>
      <c r="AG25" s="909"/>
      <c r="AH25" s="954"/>
      <c r="AI25" s="955" t="str">
        <f t="shared" si="9"/>
        <v>-</v>
      </c>
      <c r="AJ25" s="954"/>
      <c r="AK25" s="910"/>
      <c r="AL25" s="908" t="str">
        <f t="shared" si="10"/>
        <v>-</v>
      </c>
      <c r="AM25" s="909"/>
      <c r="AN25" s="910"/>
      <c r="AO25" s="908" t="str">
        <f t="shared" si="11"/>
        <v>-</v>
      </c>
      <c r="AP25" s="909"/>
      <c r="AQ25" s="910"/>
      <c r="AR25" s="911" t="str">
        <f t="shared" si="12"/>
        <v>-</v>
      </c>
      <c r="AS25" s="1539"/>
      <c r="AT25" s="912" t="str">
        <f>IF(SUMIF($I$8:$AR$8,$AT$8,$I25:$AR25)*IF($E25=Waste_Annexure1!$E$4,"1",IF($E25=Waste_Annexure1!$E$3,0.001,IF($E25=Waste_Annexure1!$E$5,1000,0)))=0,"-",SUMIF($I$8:$AR$8,$AT$8,$I25:$AR25)*IF($E25=Waste_Annexure1!$E$4,"1",IF($E25=Waste_Annexure1!$E$3,0.001,IF($E25=Waste_Annexure1!$E$5,1000,0))))</f>
        <v>-</v>
      </c>
      <c r="AU25" s="913" t="str">
        <f>IF(SUMIF($I$8:$AR$8,$AU$8,$I25:$AR25)*IF($E25=Waste_Annexure1!$E$4,"1",IF($E25=Waste_Annexure1!$E$3,0.001,IF($E25=Waste_Annexure1!$E$5,1000,0)))=0,"-",SUMIF($I$8:$AR$8,$AU$8,$I25:$AR25)*IF($E25=Waste_Annexure1!$E$4,"1",IF($E25=Waste_Annexure1!$E$3,0.001,IF($E25=Waste_Annexure1!$E$5,1000,0))))</f>
        <v>-</v>
      </c>
      <c r="AV25" s="914" t="str">
        <f t="shared" si="14"/>
        <v>-</v>
      </c>
      <c r="AW25" s="884" t="str">
        <f t="shared" si="15"/>
        <v>-</v>
      </c>
      <c r="AX25" s="885" t="str">
        <f ca="1">IFERROR(_xludf.IFS((Waste_Annexure1!$D$3)=$G25,$AT25,(Waste_Annexure1!$D$4)=$G25,$AT25,(Waste_Annexure1!$D$5)=$G25,$AT25,(Waste_Annexure1!$D$6)=$G25,$AT25),"-")</f>
        <v>-</v>
      </c>
      <c r="AY25" s="886" t="str">
        <f ca="1">IFERROR(_xludf.IFS((Waste_Annexure1!$D$7)=$G25,$AT25,(Waste_Annexure1!$D$8)=$G25,$AT25,(Waste_Annexure1!$D$9)=$G25,$AT25,(Waste_Annexure1!$D$10)=$G25,$AT25,(Waste_Annexure1!$D$11)=$G25,$AT25,(Waste_Annexure1!$D$12)=$G25,$AT25,(Waste_Annexure1!$D$13)=$G25,$AT25),"-")</f>
        <v>-</v>
      </c>
      <c r="AZ25" s="887" t="str">
        <f ca="1">IFERROR(_xludf.IFS((Waste_Annexure1!$D$14)=$G25,$AT25,(Waste_Annexure1!$D$15)=$G25,$AT25,(Waste_Annexure1!$D$16)=$G25,$AT25,(Waste_Annexure1!$D$17)=$G25,$AT25,(Waste_Annexure1!$D$18)=$G25,$AT25),"-")</f>
        <v>-</v>
      </c>
      <c r="BA25" s="888" t="str">
        <f t="shared" ref="BA25:BD25" si="48">IF(SUMIF($G25,BA$6,$AT25)=0,"-",SUMIF($G25,BA$6,$AT25))</f>
        <v>-</v>
      </c>
      <c r="BB25" s="889" t="str">
        <f t="shared" si="48"/>
        <v>-</v>
      </c>
      <c r="BC25" s="83" t="str">
        <f t="shared" si="48"/>
        <v>-</v>
      </c>
      <c r="BD25" s="216" t="str">
        <f t="shared" si="48"/>
        <v>-</v>
      </c>
      <c r="BE25" s="868">
        <f t="shared" si="17"/>
        <v>0</v>
      </c>
    </row>
    <row r="26" spans="1:57" ht="14.4">
      <c r="A26" s="1713"/>
      <c r="B26" s="1713"/>
      <c r="C26" s="956" t="s">
        <v>457</v>
      </c>
      <c r="D26" s="957"/>
      <c r="E26" s="958" t="s">
        <v>166</v>
      </c>
      <c r="F26" s="846"/>
      <c r="G26" s="959"/>
      <c r="H26" s="960"/>
      <c r="I26" s="961">
        <v>0</v>
      </c>
      <c r="J26" s="962">
        <v>0</v>
      </c>
      <c r="K26" s="920" t="str">
        <f t="shared" si="1"/>
        <v>-</v>
      </c>
      <c r="L26" s="961">
        <v>0</v>
      </c>
      <c r="M26" s="962">
        <v>0</v>
      </c>
      <c r="N26" s="920" t="str">
        <f t="shared" si="2"/>
        <v>-</v>
      </c>
      <c r="O26" s="961">
        <v>0</v>
      </c>
      <c r="P26" s="962">
        <v>0</v>
      </c>
      <c r="Q26" s="920" t="str">
        <f t="shared" si="3"/>
        <v>-</v>
      </c>
      <c r="R26" s="961">
        <v>0</v>
      </c>
      <c r="S26" s="962">
        <v>0</v>
      </c>
      <c r="T26" s="920" t="str">
        <f t="shared" si="4"/>
        <v>-</v>
      </c>
      <c r="U26" s="961">
        <v>0</v>
      </c>
      <c r="V26" s="962">
        <v>0</v>
      </c>
      <c r="W26" s="920" t="str">
        <f t="shared" si="5"/>
        <v>-</v>
      </c>
      <c r="X26" s="961">
        <v>0</v>
      </c>
      <c r="Y26" s="962">
        <v>0</v>
      </c>
      <c r="Z26" s="920" t="str">
        <f t="shared" si="6"/>
        <v>-</v>
      </c>
      <c r="AA26" s="961"/>
      <c r="AB26" s="962"/>
      <c r="AC26" s="920" t="str">
        <f t="shared" si="7"/>
        <v>-</v>
      </c>
      <c r="AD26" s="961"/>
      <c r="AE26" s="962"/>
      <c r="AF26" s="920" t="str">
        <f t="shared" si="8"/>
        <v>-</v>
      </c>
      <c r="AG26" s="961"/>
      <c r="AH26" s="962"/>
      <c r="AI26" s="963" t="str">
        <f t="shared" si="9"/>
        <v>-</v>
      </c>
      <c r="AJ26" s="961"/>
      <c r="AK26" s="962"/>
      <c r="AL26" s="920" t="str">
        <f t="shared" si="10"/>
        <v>-</v>
      </c>
      <c r="AM26" s="961"/>
      <c r="AN26" s="962"/>
      <c r="AO26" s="920" t="str">
        <f t="shared" si="11"/>
        <v>-</v>
      </c>
      <c r="AP26" s="961"/>
      <c r="AQ26" s="962"/>
      <c r="AR26" s="923" t="str">
        <f t="shared" si="12"/>
        <v>-</v>
      </c>
      <c r="AS26" s="857" t="str">
        <f t="shared" ref="AS26:AS30" si="49">IFERROR(AT26/1000,"-")</f>
        <v>-</v>
      </c>
      <c r="AT26" s="938" t="str">
        <f>IF(SUMIF($I$8:$AR$8,$AT$8,$I26:$AR26)*IF($E26=Waste_Annexure1!$E$4,"1",IF($E26=Waste_Annexure1!$E$3,0.001,IF($E26=Waste_Annexure1!$E$5,1000,0)))=0,"-",SUMIF($I$8:$AR$8,$AT$8,$I26:$AR26)*IF($E26=Waste_Annexure1!$E$4,"1",IF($E26=Waste_Annexure1!$E$3,0.001,IF($E26=Waste_Annexure1!$E$5,1000,0))))</f>
        <v>-</v>
      </c>
      <c r="AU26" s="939" t="str">
        <f>IF(SUMIF($I$8:$AR$8,$AU$8,$I26:$AR26)*IF($E26=Waste_Annexure1!$E$4,"1",IF($E26=Waste_Annexure1!$E$3,0.001,IF($E26=Waste_Annexure1!$E$5,1000,0)))=0,"-",SUMIF($I$8:$AR$8,$AU$8,$I26:$AR26)*IF($E26=Waste_Annexure1!$E$4,"1",IF($E26=Waste_Annexure1!$E$3,0.001,IF($E26=Waste_Annexure1!$E$5,1000,0))))</f>
        <v>-</v>
      </c>
      <c r="AV26" s="940" t="str">
        <f t="shared" si="14"/>
        <v>-</v>
      </c>
      <c r="AW26" s="884" t="str">
        <f t="shared" si="15"/>
        <v>-</v>
      </c>
      <c r="AX26" s="885" t="str">
        <f ca="1">IFERROR(_xludf.IFS((Waste_Annexure1!$D$3)=$G26,$AT26,(Waste_Annexure1!$D$4)=$G26,$AT26,(Waste_Annexure1!$D$5)=$G26,$AT26,(Waste_Annexure1!$D$6)=$G26,$AT26),"-")</f>
        <v>-</v>
      </c>
      <c r="AY26" s="886" t="str">
        <f ca="1">IFERROR(_xludf.IFS((Waste_Annexure1!$D$7)=$G26,$AT26,(Waste_Annexure1!$D$8)=$G26,$AT26,(Waste_Annexure1!$D$9)=$G26,$AT26,(Waste_Annexure1!$D$10)=$G26,$AT26,(Waste_Annexure1!$D$11)=$G26,$AT26,(Waste_Annexure1!$D$12)=$G26,$AT26,(Waste_Annexure1!$D$13)=$G26,$AT26),"-")</f>
        <v>-</v>
      </c>
      <c r="AZ26" s="887" t="str">
        <f ca="1">IFERROR(_xludf.IFS((Waste_Annexure1!$D$14)=$G26,$AT26,(Waste_Annexure1!$D$15)=$G26,$AT26,(Waste_Annexure1!$D$16)=$G26,$AT26,(Waste_Annexure1!$D$17)=$G26,$AT26,(Waste_Annexure1!$D$18)=$G26,$AT26),"-")</f>
        <v>-</v>
      </c>
      <c r="BA26" s="888" t="str">
        <f t="shared" ref="BA26:BD26" si="50">IF(SUMIF($G26,BA$6,$AT26)=0,"-",SUMIF($G26,BA$6,$AT26))</f>
        <v>-</v>
      </c>
      <c r="BB26" s="889" t="str">
        <f t="shared" si="50"/>
        <v>-</v>
      </c>
      <c r="BC26" s="83" t="str">
        <f t="shared" si="50"/>
        <v>-</v>
      </c>
      <c r="BD26" s="216" t="str">
        <f t="shared" si="50"/>
        <v>-</v>
      </c>
      <c r="BE26" s="868">
        <f t="shared" si="17"/>
        <v>0</v>
      </c>
    </row>
    <row r="27" spans="1:57" ht="14.4">
      <c r="A27" s="1713"/>
      <c r="B27" s="1599"/>
      <c r="C27" s="1760" t="s">
        <v>458</v>
      </c>
      <c r="D27" s="1508"/>
      <c r="E27" s="871" t="s">
        <v>166</v>
      </c>
      <c r="F27" s="872"/>
      <c r="G27" s="873"/>
      <c r="H27" s="872"/>
      <c r="I27" s="877">
        <v>0</v>
      </c>
      <c r="J27" s="878">
        <v>0</v>
      </c>
      <c r="K27" s="876" t="str">
        <f t="shared" si="1"/>
        <v>-</v>
      </c>
      <c r="L27" s="877">
        <v>0</v>
      </c>
      <c r="M27" s="878">
        <v>0</v>
      </c>
      <c r="N27" s="876" t="str">
        <f t="shared" si="2"/>
        <v>-</v>
      </c>
      <c r="O27" s="877">
        <v>0</v>
      </c>
      <c r="P27" s="878">
        <v>0</v>
      </c>
      <c r="Q27" s="876" t="str">
        <f t="shared" si="3"/>
        <v>-</v>
      </c>
      <c r="R27" s="877">
        <v>0</v>
      </c>
      <c r="S27" s="878">
        <v>0</v>
      </c>
      <c r="T27" s="876" t="str">
        <f t="shared" si="4"/>
        <v>-</v>
      </c>
      <c r="U27" s="877">
        <v>0</v>
      </c>
      <c r="V27" s="878">
        <v>0</v>
      </c>
      <c r="W27" s="876" t="str">
        <f t="shared" si="5"/>
        <v>-</v>
      </c>
      <c r="X27" s="877">
        <v>0</v>
      </c>
      <c r="Y27" s="878">
        <v>0</v>
      </c>
      <c r="Z27" s="876" t="str">
        <f t="shared" si="6"/>
        <v>-</v>
      </c>
      <c r="AA27" s="877"/>
      <c r="AB27" s="878"/>
      <c r="AC27" s="876" t="str">
        <f t="shared" si="7"/>
        <v>-</v>
      </c>
      <c r="AD27" s="877"/>
      <c r="AE27" s="878"/>
      <c r="AF27" s="876" t="str">
        <f t="shared" si="8"/>
        <v>-</v>
      </c>
      <c r="AG27" s="877"/>
      <c r="AH27" s="964"/>
      <c r="AI27" s="965" t="str">
        <f t="shared" si="9"/>
        <v>-</v>
      </c>
      <c r="AJ27" s="964"/>
      <c r="AK27" s="878"/>
      <c r="AL27" s="876" t="str">
        <f t="shared" si="10"/>
        <v>-</v>
      </c>
      <c r="AM27" s="877"/>
      <c r="AN27" s="878"/>
      <c r="AO27" s="876" t="str">
        <f t="shared" si="11"/>
        <v>-</v>
      </c>
      <c r="AP27" s="877"/>
      <c r="AQ27" s="878"/>
      <c r="AR27" s="879" t="str">
        <f t="shared" si="12"/>
        <v>-</v>
      </c>
      <c r="AS27" s="880" t="str">
        <f t="shared" si="49"/>
        <v>-</v>
      </c>
      <c r="AT27" s="881" t="str">
        <f>IF(SUMIF($I$8:$AR$8,$AT$8,$I27:$AR27)*IF($E27=Waste_Annexure1!$E$4,"1",IF($E27=Waste_Annexure1!$E$3,0.001,IF($E27=Waste_Annexure1!$E$5,1000,0)))=0,"-",SUMIF($I$8:$AR$8,$AT$8,$I27:$AR27)*IF($E27=Waste_Annexure1!$E$4,"1",IF($E27=Waste_Annexure1!$E$3,0.001,IF($E27=Waste_Annexure1!$E$5,1000,0))))</f>
        <v>-</v>
      </c>
      <c r="AU27" s="882" t="str">
        <f>IF(SUMIF($I$8:$AR$8,$AU$8,$I27:$AR27)*IF($E27=Waste_Annexure1!$E$4,"1",IF($E27=Waste_Annexure1!$E$3,0.001,IF($E27=Waste_Annexure1!$E$5,1000,0)))=0,"-",SUMIF($I$8:$AR$8,$AU$8,$I27:$AR27)*IF($E27=Waste_Annexure1!$E$4,"1",IF($E27=Waste_Annexure1!$E$3,0.001,IF($E27=Waste_Annexure1!$E$5,1000,0))))</f>
        <v>-</v>
      </c>
      <c r="AV27" s="883" t="str">
        <f t="shared" si="14"/>
        <v>-</v>
      </c>
      <c r="AW27" s="884" t="str">
        <f t="shared" si="15"/>
        <v>-</v>
      </c>
      <c r="AX27" s="885" t="str">
        <f ca="1">IFERROR(_xludf.IFS((Waste_Annexure1!$D$3)=$G27,$AT27,(Waste_Annexure1!$D$4)=$G27,$AT27,(Waste_Annexure1!$D$5)=$G27,$AT27,(Waste_Annexure1!$D$6)=$G27,$AT27),"-")</f>
        <v>-</v>
      </c>
      <c r="AY27" s="886" t="str">
        <f ca="1">IFERROR(_xludf.IFS((Waste_Annexure1!$D$7)=$G27,$AT27,(Waste_Annexure1!$D$8)=$G27,$AT27,(Waste_Annexure1!$D$9)=$G27,$AT27,(Waste_Annexure1!$D$10)=$G27,$AT27,(Waste_Annexure1!$D$11)=$G27,$AT27,(Waste_Annexure1!$D$12)=$G27,$AT27,(Waste_Annexure1!$D$13)=$G27,$AT27),"-")</f>
        <v>-</v>
      </c>
      <c r="AZ27" s="887" t="str">
        <f ca="1">IFERROR(_xludf.IFS((Waste_Annexure1!$D$14)=$G27,$AT27,(Waste_Annexure1!$D$15)=$G27,$AT27,(Waste_Annexure1!$D$16)=$G27,$AT27,(Waste_Annexure1!$D$17)=$G27,$AT27,(Waste_Annexure1!$D$18)=$G27,$AT27),"-")</f>
        <v>-</v>
      </c>
      <c r="BA27" s="888" t="str">
        <f t="shared" ref="BA27:BD27" si="51">IF(SUMIF($G27,BA$6,$AT27)=0,"-",SUMIF($G27,BA$6,$AT27))</f>
        <v>-</v>
      </c>
      <c r="BB27" s="889" t="str">
        <f t="shared" si="51"/>
        <v>-</v>
      </c>
      <c r="BC27" s="83" t="str">
        <f t="shared" si="51"/>
        <v>-</v>
      </c>
      <c r="BD27" s="216" t="str">
        <f t="shared" si="51"/>
        <v>-</v>
      </c>
      <c r="BE27" s="868">
        <f t="shared" si="17"/>
        <v>0</v>
      </c>
    </row>
    <row r="28" spans="1:57" ht="14.4">
      <c r="A28" s="1599"/>
      <c r="B28" s="1761" t="s">
        <v>459</v>
      </c>
      <c r="C28" s="1507"/>
      <c r="D28" s="1513"/>
      <c r="E28" s="966" t="s">
        <v>166</v>
      </c>
      <c r="F28" s="967"/>
      <c r="G28" s="487"/>
      <c r="H28" s="967"/>
      <c r="I28" s="968">
        <v>0</v>
      </c>
      <c r="J28" s="966">
        <v>0</v>
      </c>
      <c r="K28" s="969" t="str">
        <f t="shared" si="1"/>
        <v>-</v>
      </c>
      <c r="L28" s="968"/>
      <c r="M28" s="966"/>
      <c r="N28" s="969" t="str">
        <f t="shared" si="2"/>
        <v>-</v>
      </c>
      <c r="O28" s="968"/>
      <c r="P28" s="966"/>
      <c r="Q28" s="969" t="str">
        <f t="shared" si="3"/>
        <v>-</v>
      </c>
      <c r="R28" s="968"/>
      <c r="S28" s="966"/>
      <c r="T28" s="969" t="str">
        <f t="shared" si="4"/>
        <v>-</v>
      </c>
      <c r="U28" s="968"/>
      <c r="V28" s="966"/>
      <c r="W28" s="969" t="str">
        <f t="shared" si="5"/>
        <v>-</v>
      </c>
      <c r="X28" s="968"/>
      <c r="Y28" s="966"/>
      <c r="Z28" s="969" t="str">
        <f t="shared" si="6"/>
        <v>-</v>
      </c>
      <c r="AA28" s="968"/>
      <c r="AB28" s="966"/>
      <c r="AC28" s="969" t="str">
        <f t="shared" si="7"/>
        <v>-</v>
      </c>
      <c r="AD28" s="968"/>
      <c r="AE28" s="966"/>
      <c r="AF28" s="969" t="str">
        <f t="shared" si="8"/>
        <v>-</v>
      </c>
      <c r="AG28" s="968"/>
      <c r="AH28" s="970"/>
      <c r="AI28" s="971" t="str">
        <f t="shared" si="9"/>
        <v>-</v>
      </c>
      <c r="AJ28" s="970"/>
      <c r="AK28" s="966"/>
      <c r="AL28" s="969" t="str">
        <f t="shared" si="10"/>
        <v>-</v>
      </c>
      <c r="AM28" s="968"/>
      <c r="AN28" s="966"/>
      <c r="AO28" s="969" t="str">
        <f t="shared" si="11"/>
        <v>-</v>
      </c>
      <c r="AP28" s="968"/>
      <c r="AQ28" s="966"/>
      <c r="AR28" s="972" t="str">
        <f t="shared" si="12"/>
        <v>-</v>
      </c>
      <c r="AS28" s="973" t="str">
        <f t="shared" si="49"/>
        <v>-</v>
      </c>
      <c r="AT28" s="974" t="str">
        <f>IF(SUMIF($I$8:$AR$8,$AT$8,$I28:$AR28)*IF($E28=Waste_Annexure1!$E$4,"1",IF($E28=Waste_Annexure1!$E$3,0.001,IF($E28=Waste_Annexure1!$E$5,1000,0)))=0,"-",SUMIF($I$8:$AR$8,$AT$8,$I28:$AR28)*IF($E28=Waste_Annexure1!$E$4,"1",IF($E28=Waste_Annexure1!$E$3,0.001,IF($E28=Waste_Annexure1!$E$5,1000,0))))</f>
        <v>-</v>
      </c>
      <c r="AU28" s="975" t="str">
        <f>IF(SUMIF($I$8:$AR$8,$AU$8,$I28:$AR28)*IF($E28=Waste_Annexure1!$E$4,"1",IF($E28=Waste_Annexure1!$E$3,0.001,IF($E28=Waste_Annexure1!$E$5,1000,0)))=0,"-",SUMIF($I$8:$AR$8,$AU$8,$I28:$AR28)*IF($E28=Waste_Annexure1!$E$4,"1",IF($E28=Waste_Annexure1!$E$3,0.001,IF($E28=Waste_Annexure1!$E$5,1000,0))))</f>
        <v>-</v>
      </c>
      <c r="AV28" s="976" t="str">
        <f t="shared" si="14"/>
        <v>-</v>
      </c>
      <c r="AW28" s="977" t="str">
        <f t="shared" si="15"/>
        <v>-</v>
      </c>
      <c r="AX28" s="885" t="str">
        <f ca="1">IFERROR(_xludf.IFS((Waste_Annexure1!$D$3)=$G28,$AT28,(Waste_Annexure1!$D$4)=$G28,$AT28,(Waste_Annexure1!$D$5)=$G28,$AT28,(Waste_Annexure1!$D$6)=$G28,$AT28),"-")</f>
        <v>-</v>
      </c>
      <c r="AY28" s="886" t="str">
        <f ca="1">IFERROR(_xludf.IFS((Waste_Annexure1!$D$7)=$G28,$AT28,(Waste_Annexure1!$D$8)=$G28,$AT28,(Waste_Annexure1!$D$9)=$G28,$AT28,(Waste_Annexure1!$D$10)=$G28,$AT28,(Waste_Annexure1!$D$11)=$G28,$AT28,(Waste_Annexure1!$D$12)=$G28,$AT28,(Waste_Annexure1!$D$13)=$G28,$AT28),"-")</f>
        <v>-</v>
      </c>
      <c r="AZ28" s="887" t="str">
        <f ca="1">IFERROR(_xludf.IFS((Waste_Annexure1!$D$14)=$G28,$AT28,(Waste_Annexure1!$D$15)=$G28,$AT28,(Waste_Annexure1!$D$16)=$G28,$AT28,(Waste_Annexure1!$D$17)=$G28,$AT28,(Waste_Annexure1!$D$18)=$G28,$AT28),"-")</f>
        <v>-</v>
      </c>
      <c r="BA28" s="888" t="str">
        <f t="shared" ref="BA28:BD28" si="52">IF(SUMIF($G28,BA$6,$AT28)=0,"-",SUMIF($G28,BA$6,$AT28))</f>
        <v>-</v>
      </c>
      <c r="BB28" s="889" t="str">
        <f t="shared" si="52"/>
        <v>-</v>
      </c>
      <c r="BC28" s="83" t="str">
        <f t="shared" si="52"/>
        <v>-</v>
      </c>
      <c r="BD28" s="216" t="str">
        <f t="shared" si="52"/>
        <v>-</v>
      </c>
      <c r="BE28" s="868">
        <f t="shared" si="17"/>
        <v>0</v>
      </c>
    </row>
    <row r="29" spans="1:57" ht="14.4">
      <c r="A29" s="1748" t="s">
        <v>460</v>
      </c>
      <c r="B29" s="1749"/>
      <c r="C29" s="1762" t="s">
        <v>461</v>
      </c>
      <c r="D29" s="1698"/>
      <c r="E29" s="917" t="s">
        <v>166</v>
      </c>
      <c r="F29" s="846"/>
      <c r="G29" s="697"/>
      <c r="H29" s="846"/>
      <c r="I29" s="921">
        <v>0</v>
      </c>
      <c r="J29" s="922">
        <v>0</v>
      </c>
      <c r="K29" s="920" t="str">
        <f t="shared" si="1"/>
        <v>-</v>
      </c>
      <c r="L29" s="921">
        <v>0</v>
      </c>
      <c r="M29" s="922">
        <v>0</v>
      </c>
      <c r="N29" s="920" t="str">
        <f t="shared" si="2"/>
        <v>-</v>
      </c>
      <c r="O29" s="921">
        <v>40</v>
      </c>
      <c r="P29" s="922">
        <v>40</v>
      </c>
      <c r="Q29" s="920" t="str">
        <f t="shared" si="3"/>
        <v>-</v>
      </c>
      <c r="R29" s="921">
        <v>0</v>
      </c>
      <c r="S29" s="922">
        <v>0</v>
      </c>
      <c r="T29" s="920" t="str">
        <f t="shared" si="4"/>
        <v>-</v>
      </c>
      <c r="U29" s="921">
        <v>0</v>
      </c>
      <c r="V29" s="922">
        <v>0</v>
      </c>
      <c r="W29" s="920" t="str">
        <f t="shared" si="5"/>
        <v>-</v>
      </c>
      <c r="X29" s="921">
        <v>0</v>
      </c>
      <c r="Y29" s="922">
        <v>0</v>
      </c>
      <c r="Z29" s="920" t="str">
        <f t="shared" si="6"/>
        <v>-</v>
      </c>
      <c r="AA29" s="921"/>
      <c r="AB29" s="922"/>
      <c r="AC29" s="920" t="str">
        <f t="shared" si="7"/>
        <v>-</v>
      </c>
      <c r="AD29" s="921"/>
      <c r="AE29" s="922"/>
      <c r="AF29" s="920" t="str">
        <f t="shared" si="8"/>
        <v>-</v>
      </c>
      <c r="AG29" s="921"/>
      <c r="AH29" s="922"/>
      <c r="AI29" s="920" t="str">
        <f t="shared" si="9"/>
        <v>-</v>
      </c>
      <c r="AJ29" s="921"/>
      <c r="AK29" s="922"/>
      <c r="AL29" s="920" t="str">
        <f t="shared" si="10"/>
        <v>-</v>
      </c>
      <c r="AM29" s="921"/>
      <c r="AN29" s="922"/>
      <c r="AO29" s="920" t="str">
        <f t="shared" si="11"/>
        <v>-</v>
      </c>
      <c r="AP29" s="921"/>
      <c r="AQ29" s="922"/>
      <c r="AR29" s="923" t="str">
        <f t="shared" si="12"/>
        <v>-</v>
      </c>
      <c r="AS29" s="857">
        <f t="shared" si="49"/>
        <v>0.04</v>
      </c>
      <c r="AT29" s="938">
        <f>IF(SUMIF($I$8:$AR$8,$AT$8,$I29:$AR29)*IF($E29=Waste_Annexure1!$E$4,"1",IF($E29=Waste_Annexure1!$E$3,0.001,IF($E29=Waste_Annexure1!$E$5,1000,0)))=0,"-",SUMIF($I$8:$AR$8,$AT$8,$I29:$AR29)*IF($E29=Waste_Annexure1!$E$4,"1",IF($E29=Waste_Annexure1!$E$3,0.001,IF($E29=Waste_Annexure1!$E$5,1000,0))))</f>
        <v>40</v>
      </c>
      <c r="AU29" s="939">
        <f>IF(SUMIF($I$8:$AR$8,$AU$8,$I29:$AR29)*IF($E29=Waste_Annexure1!$E$4,"1",IF($E29=Waste_Annexure1!$E$3,0.001,IF($E29=Waste_Annexure1!$E$5,1000,0)))=0,"-",SUMIF($I$8:$AR$8,$AU$8,$I29:$AR29)*IF($E29=Waste_Annexure1!$E$4,"1",IF($E29=Waste_Annexure1!$E$3,0.001,IF($E29=Waste_Annexure1!$E$5,1000,0))))</f>
        <v>40</v>
      </c>
      <c r="AV29" s="940">
        <f t="shared" si="14"/>
        <v>0</v>
      </c>
      <c r="AW29" s="884">
        <f t="shared" si="15"/>
        <v>4.6077725113958616E-5</v>
      </c>
      <c r="AX29" s="885" t="str">
        <f ca="1">IFERROR(_xludf.IFS((Waste_Annexure1!$D$3)=$G29,$AT29,(Waste_Annexure1!$D$4)=$G29,$AT29,(Waste_Annexure1!$D$5)=$G29,$AT29,(Waste_Annexure1!$D$6)=$G29,$AT29),"-")</f>
        <v>-</v>
      </c>
      <c r="AY29" s="886" t="str">
        <f ca="1">IFERROR(_xludf.IFS((Waste_Annexure1!$D$7)=$G29,$AT29,(Waste_Annexure1!$D$8)=$G29,$AT29,(Waste_Annexure1!$D$9)=$G29,$AT29,(Waste_Annexure1!$D$10)=$G29,$AT29,(Waste_Annexure1!$D$11)=$G29,$AT29,(Waste_Annexure1!$D$12)=$G29,$AT29,(Waste_Annexure1!$D$13)=$G29,$AT29),"-")</f>
        <v>-</v>
      </c>
      <c r="AZ29" s="887" t="str">
        <f ca="1">IFERROR(_xludf.IFS((Waste_Annexure1!$D$14)=$G29,$AT29,(Waste_Annexure1!$D$15)=$G29,$AT29,(Waste_Annexure1!$D$16)=$G29,$AT29,(Waste_Annexure1!$D$17)=$G29,$AT29,(Waste_Annexure1!$D$18)=$G29,$AT29),"-")</f>
        <v>-</v>
      </c>
      <c r="BA29" s="888" t="str">
        <f t="shared" ref="BA29:BD29" si="53">IF(SUMIF($G29,BA$6,$AT29)=0,"-",SUMIF($G29,BA$6,$AT29))</f>
        <v>-</v>
      </c>
      <c r="BB29" s="889" t="str">
        <f t="shared" si="53"/>
        <v>-</v>
      </c>
      <c r="BC29" s="83" t="str">
        <f t="shared" si="53"/>
        <v>-</v>
      </c>
      <c r="BD29" s="216" t="str">
        <f t="shared" si="53"/>
        <v>-</v>
      </c>
      <c r="BE29" s="868">
        <f t="shared" si="17"/>
        <v>40</v>
      </c>
    </row>
    <row r="30" spans="1:57" ht="14.4">
      <c r="A30" s="1578"/>
      <c r="B30" s="1750"/>
      <c r="C30" s="978" t="s">
        <v>462</v>
      </c>
      <c r="D30" s="979"/>
      <c r="E30" s="871" t="s">
        <v>166</v>
      </c>
      <c r="F30" s="872"/>
      <c r="G30" s="873"/>
      <c r="H30" s="872"/>
      <c r="I30" s="980">
        <v>0</v>
      </c>
      <c r="J30" s="981">
        <v>0</v>
      </c>
      <c r="K30" s="876" t="str">
        <f t="shared" si="1"/>
        <v>-</v>
      </c>
      <c r="L30" s="980">
        <v>0</v>
      </c>
      <c r="M30" s="981">
        <v>0</v>
      </c>
      <c r="N30" s="876" t="str">
        <f t="shared" si="2"/>
        <v>-</v>
      </c>
      <c r="O30" s="982">
        <v>0</v>
      </c>
      <c r="P30" s="983">
        <v>0</v>
      </c>
      <c r="Q30" s="876" t="str">
        <f t="shared" si="3"/>
        <v>-</v>
      </c>
      <c r="R30" s="980">
        <v>0</v>
      </c>
      <c r="S30" s="981">
        <v>0</v>
      </c>
      <c r="T30" s="876" t="str">
        <f t="shared" si="4"/>
        <v>-</v>
      </c>
      <c r="U30" s="984">
        <v>1045</v>
      </c>
      <c r="V30" s="985">
        <v>1045</v>
      </c>
      <c r="W30" s="876" t="str">
        <f t="shared" si="5"/>
        <v>-</v>
      </c>
      <c r="X30" s="986">
        <v>0</v>
      </c>
      <c r="Y30" s="878">
        <v>0</v>
      </c>
      <c r="Z30" s="876" t="str">
        <f t="shared" si="6"/>
        <v>-</v>
      </c>
      <c r="AA30" s="980"/>
      <c r="AB30" s="981"/>
      <c r="AC30" s="876" t="str">
        <f t="shared" si="7"/>
        <v>-</v>
      </c>
      <c r="AD30" s="980"/>
      <c r="AE30" s="981"/>
      <c r="AF30" s="876" t="str">
        <f t="shared" si="8"/>
        <v>-</v>
      </c>
      <c r="AG30" s="987"/>
      <c r="AH30" s="988"/>
      <c r="AI30" s="876" t="str">
        <f t="shared" si="9"/>
        <v>-</v>
      </c>
      <c r="AJ30" s="980"/>
      <c r="AK30" s="981"/>
      <c r="AL30" s="876" t="str">
        <f t="shared" si="10"/>
        <v>-</v>
      </c>
      <c r="AM30" s="987"/>
      <c r="AN30" s="989"/>
      <c r="AO30" s="876" t="str">
        <f t="shared" si="11"/>
        <v>-</v>
      </c>
      <c r="AP30" s="980"/>
      <c r="AQ30" s="981"/>
      <c r="AR30" s="879" t="str">
        <f t="shared" si="12"/>
        <v>-</v>
      </c>
      <c r="AS30" s="880">
        <f t="shared" si="49"/>
        <v>1.0449999999999999</v>
      </c>
      <c r="AT30" s="881">
        <f>IF(SUMIF($I$8:$AR$8,$AT$8,$I30:$AR30)*IF($E30=Waste_Annexure1!$E$4,"1",IF($E30=Waste_Annexure1!$E$3,0.001,IF($E30=Waste_Annexure1!$E$5,1000,0)))=0,"-",SUMIF($I$8:$AR$8,$AT$8,$I30:$AR30)*IF($E30=Waste_Annexure1!$E$4,"1",IF($E30=Waste_Annexure1!$E$3,0.001,IF($E30=Waste_Annexure1!$E$5,1000,0))))</f>
        <v>1045</v>
      </c>
      <c r="AU30" s="882">
        <f>IF(SUMIF($I$8:$AR$8,$AU$8,$I30:$AR30)*IF($E30=Waste_Annexure1!$E$4,"1",IF($E30=Waste_Annexure1!$E$3,0.001,IF($E30=Waste_Annexure1!$E$5,1000,0)))=0,"-",SUMIF($I$8:$AR$8,$AU$8,$I30:$AR30)*IF($E30=Waste_Annexure1!$E$4,"1",IF($E30=Waste_Annexure1!$E$3,0.001,IF($E30=Waste_Annexure1!$E$5,1000,0))))</f>
        <v>1045</v>
      </c>
      <c r="AV30" s="883">
        <f t="shared" si="14"/>
        <v>0</v>
      </c>
      <c r="AW30" s="884">
        <f t="shared" si="15"/>
        <v>1.2037805686021688E-3</v>
      </c>
      <c r="AX30" s="885" t="str">
        <f ca="1">IFERROR(_xludf.IFS((Waste_Annexure1!$D$3)=$G30,$AT30,(Waste_Annexure1!$D$4)=$G30,$AT30,(Waste_Annexure1!$D$5)=$G30,$AT30,(Waste_Annexure1!$D$6)=$G30,$AT30),"-")</f>
        <v>-</v>
      </c>
      <c r="AY30" s="886" t="str">
        <f ca="1">IFERROR(_xludf.IFS((Waste_Annexure1!$D$7)=$G30,$AT30,(Waste_Annexure1!$D$8)=$G30,$AT30,(Waste_Annexure1!$D$9)=$G30,$AT30,(Waste_Annexure1!$D$10)=$G30,$AT30,(Waste_Annexure1!$D$11)=$G30,$AT30,(Waste_Annexure1!$D$12)=$G30,$AT30,(Waste_Annexure1!$D$13)=$G30,$AT30),"-")</f>
        <v>-</v>
      </c>
      <c r="AZ30" s="887" t="str">
        <f ca="1">IFERROR(_xludf.IFS((Waste_Annexure1!$D$14)=$G30,$AT30,(Waste_Annexure1!$D$15)=$G30,$AT30,(Waste_Annexure1!$D$16)=$G30,$AT30,(Waste_Annexure1!$D$17)=$G30,$AT30,(Waste_Annexure1!$D$18)=$G30,$AT30),"-")</f>
        <v>-</v>
      </c>
      <c r="BA30" s="888" t="str">
        <f t="shared" ref="BA30:BD30" si="54">IF(SUMIF($G30,BA$6,$AT30)=0,"-",SUMIF($G30,BA$6,$AT30))</f>
        <v>-</v>
      </c>
      <c r="BB30" s="889" t="str">
        <f t="shared" si="54"/>
        <v>-</v>
      </c>
      <c r="BC30" s="83" t="str">
        <f t="shared" si="54"/>
        <v>-</v>
      </c>
      <c r="BD30" s="216" t="str">
        <f t="shared" si="54"/>
        <v>-</v>
      </c>
      <c r="BE30" s="868">
        <f t="shared" si="17"/>
        <v>0</v>
      </c>
    </row>
    <row r="31" spans="1:57" ht="14.4">
      <c r="A31" s="1578"/>
      <c r="B31" s="1750"/>
      <c r="C31" s="1763" t="s">
        <v>463</v>
      </c>
      <c r="D31" s="990" t="s">
        <v>464</v>
      </c>
      <c r="E31" s="948" t="s">
        <v>166</v>
      </c>
      <c r="F31" s="991"/>
      <c r="G31" s="948"/>
      <c r="H31" s="991"/>
      <c r="I31" s="948">
        <v>0</v>
      </c>
      <c r="J31" s="948">
        <v>0</v>
      </c>
      <c r="K31" s="949" t="str">
        <f t="shared" si="1"/>
        <v>-</v>
      </c>
      <c r="L31" s="948">
        <v>0</v>
      </c>
      <c r="M31" s="948">
        <v>0</v>
      </c>
      <c r="N31" s="949" t="str">
        <f t="shared" si="2"/>
        <v>-</v>
      </c>
      <c r="O31" s="948">
        <v>0</v>
      </c>
      <c r="P31" s="948">
        <v>0</v>
      </c>
      <c r="Q31" s="949" t="str">
        <f t="shared" si="3"/>
        <v>-</v>
      </c>
      <c r="R31" s="948">
        <v>0</v>
      </c>
      <c r="S31" s="948">
        <v>0</v>
      </c>
      <c r="T31" s="949" t="str">
        <f t="shared" si="4"/>
        <v>-</v>
      </c>
      <c r="U31" s="948">
        <v>0</v>
      </c>
      <c r="V31" s="948">
        <v>0</v>
      </c>
      <c r="W31" s="949" t="str">
        <f t="shared" si="5"/>
        <v>-</v>
      </c>
      <c r="X31" s="948">
        <v>0</v>
      </c>
      <c r="Y31" s="948">
        <v>0</v>
      </c>
      <c r="Z31" s="949" t="str">
        <f t="shared" si="6"/>
        <v>-</v>
      </c>
      <c r="AA31" s="948"/>
      <c r="AB31" s="948"/>
      <c r="AC31" s="949" t="str">
        <f t="shared" si="7"/>
        <v>-</v>
      </c>
      <c r="AD31" s="948"/>
      <c r="AE31" s="948"/>
      <c r="AF31" s="949" t="str">
        <f t="shared" si="8"/>
        <v>-</v>
      </c>
      <c r="AG31" s="948"/>
      <c r="AH31" s="948"/>
      <c r="AI31" s="949" t="str">
        <f t="shared" si="9"/>
        <v>-</v>
      </c>
      <c r="AJ31" s="948"/>
      <c r="AK31" s="948"/>
      <c r="AL31" s="949" t="str">
        <f t="shared" si="10"/>
        <v>-</v>
      </c>
      <c r="AM31" s="948"/>
      <c r="AN31" s="948"/>
      <c r="AO31" s="949" t="str">
        <f t="shared" si="11"/>
        <v>-</v>
      </c>
      <c r="AP31" s="948"/>
      <c r="AQ31" s="948"/>
      <c r="AR31" s="992" t="str">
        <f t="shared" si="12"/>
        <v>-</v>
      </c>
      <c r="AS31" s="1712" t="str">
        <f>IF(SUM(AT31:AT34)/1000=0,"-",SUM(AT31:AT34)/1000)</f>
        <v>-</v>
      </c>
      <c r="AT31" s="896" t="str">
        <f>IF(SUMIF($I$8:$AR$8,$AT$8,$I31:$AR31)*IF($E31=Waste_Annexure1!$E$4,"1",IF($E31=Waste_Annexure1!$E$3,0.001,IF($E31=Waste_Annexure1!$E$5,1000,0)))=0,"-",SUMIF($I$8:$AR$8,$AT$8,$I31:$AR31)*IF($E31=Waste_Annexure1!$E$4,"1",IF($E31=Waste_Annexure1!$E$3,0.001,IF($E31=Waste_Annexure1!$E$5,1000,0))))</f>
        <v>-</v>
      </c>
      <c r="AU31" s="897" t="str">
        <f>IF(SUMIF($I$8:$AR$8,$AU$8,$I31:$AR31)*IF($E31=Waste_Annexure1!$E$4,"1",IF($E31=Waste_Annexure1!$E$3,0.001,IF($E31=Waste_Annexure1!$E$5,1000,0)))=0,"-",SUMIF($I$8:$AR$8,$AU$8,$I31:$AR31)*IF($E31=Waste_Annexure1!$E$4,"1",IF($E31=Waste_Annexure1!$E$3,0.001,IF($E31=Waste_Annexure1!$E$5,1000,0))))</f>
        <v>-</v>
      </c>
      <c r="AV31" s="898" t="str">
        <f t="shared" si="14"/>
        <v>-</v>
      </c>
      <c r="AW31" s="884" t="str">
        <f t="shared" si="15"/>
        <v>-</v>
      </c>
      <c r="AX31" s="885" t="str">
        <f ca="1">IFERROR(_xludf.IFS((Waste_Annexure1!$D$3)=$G31,$AT31,(Waste_Annexure1!$D$4)=$G31,$AT31,(Waste_Annexure1!$D$5)=$G31,$AT31,(Waste_Annexure1!$D$6)=$G31,$AT31),"-")</f>
        <v>-</v>
      </c>
      <c r="AY31" s="886" t="str">
        <f ca="1">IFERROR(_xludf.IFS((Waste_Annexure1!$D$7)=$G31,$AT31,(Waste_Annexure1!$D$8)=$G31,$AT31,(Waste_Annexure1!$D$9)=$G31,$AT31,(Waste_Annexure1!$D$10)=$G31,$AT31,(Waste_Annexure1!$D$11)=$G31,$AT31,(Waste_Annexure1!$D$12)=$G31,$AT31,(Waste_Annexure1!$D$13)=$G31,$AT31),"-")</f>
        <v>-</v>
      </c>
      <c r="AZ31" s="887" t="str">
        <f ca="1">IFERROR(_xludf.IFS((Waste_Annexure1!$D$14)=$G31,$AT31,(Waste_Annexure1!$D$15)=$G31,$AT31,(Waste_Annexure1!$D$16)=$G31,$AT31,(Waste_Annexure1!$D$17)=$G31,$AT31,(Waste_Annexure1!$D$18)=$G31,$AT31),"-")</f>
        <v>-</v>
      </c>
      <c r="BA31" s="888" t="str">
        <f t="shared" ref="BA31:BD31" si="55">IF(SUMIF($G31,BA$6,$AT31)=0,"-",SUMIF($G31,BA$6,$AT31))</f>
        <v>-</v>
      </c>
      <c r="BB31" s="889" t="str">
        <f t="shared" si="55"/>
        <v>-</v>
      </c>
      <c r="BC31" s="83" t="str">
        <f t="shared" si="55"/>
        <v>-</v>
      </c>
      <c r="BD31" s="216" t="str">
        <f t="shared" si="55"/>
        <v>-</v>
      </c>
      <c r="BE31" s="868">
        <f t="shared" si="17"/>
        <v>0</v>
      </c>
    </row>
    <row r="32" spans="1:57" ht="14.4">
      <c r="A32" s="1578"/>
      <c r="B32" s="1750"/>
      <c r="C32" s="1528"/>
      <c r="D32" s="993" t="s">
        <v>465</v>
      </c>
      <c r="E32" s="951" t="s">
        <v>166</v>
      </c>
      <c r="F32" s="994"/>
      <c r="G32" s="951"/>
      <c r="H32" s="994"/>
      <c r="I32" s="951">
        <v>0</v>
      </c>
      <c r="J32" s="951">
        <v>0</v>
      </c>
      <c r="K32" s="952" t="str">
        <f t="shared" si="1"/>
        <v>-</v>
      </c>
      <c r="L32" s="951">
        <v>0</v>
      </c>
      <c r="M32" s="951">
        <v>0</v>
      </c>
      <c r="N32" s="952" t="str">
        <f t="shared" si="2"/>
        <v>-</v>
      </c>
      <c r="O32" s="951">
        <v>0</v>
      </c>
      <c r="P32" s="951">
        <v>0</v>
      </c>
      <c r="Q32" s="952" t="str">
        <f t="shared" si="3"/>
        <v>-</v>
      </c>
      <c r="R32" s="951">
        <v>0</v>
      </c>
      <c r="S32" s="951">
        <v>0</v>
      </c>
      <c r="T32" s="952" t="str">
        <f t="shared" si="4"/>
        <v>-</v>
      </c>
      <c r="U32" s="948">
        <v>0</v>
      </c>
      <c r="V32" s="948">
        <v>0</v>
      </c>
      <c r="W32" s="952" t="str">
        <f t="shared" si="5"/>
        <v>-</v>
      </c>
      <c r="X32" s="948">
        <v>0</v>
      </c>
      <c r="Y32" s="948">
        <v>0</v>
      </c>
      <c r="Z32" s="952" t="str">
        <f t="shared" si="6"/>
        <v>-</v>
      </c>
      <c r="AA32" s="951"/>
      <c r="AB32" s="951"/>
      <c r="AC32" s="952" t="str">
        <f t="shared" si="7"/>
        <v>-</v>
      </c>
      <c r="AD32" s="951"/>
      <c r="AE32" s="951"/>
      <c r="AF32" s="952" t="str">
        <f t="shared" si="8"/>
        <v>-</v>
      </c>
      <c r="AG32" s="951"/>
      <c r="AH32" s="951"/>
      <c r="AI32" s="952" t="str">
        <f t="shared" si="9"/>
        <v>-</v>
      </c>
      <c r="AJ32" s="951"/>
      <c r="AK32" s="951"/>
      <c r="AL32" s="952" t="str">
        <f t="shared" si="10"/>
        <v>-</v>
      </c>
      <c r="AM32" s="951"/>
      <c r="AN32" s="951"/>
      <c r="AO32" s="952" t="str">
        <f t="shared" si="11"/>
        <v>-</v>
      </c>
      <c r="AP32" s="951"/>
      <c r="AQ32" s="951"/>
      <c r="AR32" s="995" t="str">
        <f t="shared" si="12"/>
        <v>-</v>
      </c>
      <c r="AS32" s="1713"/>
      <c r="AT32" s="858" t="str">
        <f>IF(SUMIF($I$8:$AR$8,$AT$8,$I32:$AR32)*IF($E32=Waste_Annexure1!$E$4,"1",IF($E32=Waste_Annexure1!$E$3,0.001,IF($E32=Waste_Annexure1!$E$5,1000,0)))=0,"-",SUMIF($I$8:$AR$8,$AT$8,$I32:$AR32)*IF($E32=Waste_Annexure1!$E$4,"1",IF($E32=Waste_Annexure1!$E$3,0.001,IF($E32=Waste_Annexure1!$E$5,1000,0))))</f>
        <v>-</v>
      </c>
      <c r="AU32" s="859" t="str">
        <f>IF(SUMIF($I$8:$AR$8,$AU$8,$I32:$AR32)*IF($E32=Waste_Annexure1!$E$4,"1",IF($E32=Waste_Annexure1!$E$3,0.001,IF($E32=Waste_Annexure1!$E$5,1000,0)))=0,"-",SUMIF($I$8:$AR$8,$AU$8,$I32:$AR32)*IF($E32=Waste_Annexure1!$E$4,"1",IF($E32=Waste_Annexure1!$E$3,0.001,IF($E32=Waste_Annexure1!$E$5,1000,0))))</f>
        <v>-</v>
      </c>
      <c r="AV32" s="860" t="str">
        <f t="shared" si="14"/>
        <v>-</v>
      </c>
      <c r="AW32" s="884" t="str">
        <f t="shared" si="15"/>
        <v>-</v>
      </c>
      <c r="AX32" s="885" t="str">
        <f ca="1">IFERROR(_xludf.IFS((Waste_Annexure1!$D$3)=$G32,$AT32,(Waste_Annexure1!$D$4)=$G32,$AT32,(Waste_Annexure1!$D$5)=$G32,$AT32,(Waste_Annexure1!$D$6)=$G32,$AT32),"-")</f>
        <v>-</v>
      </c>
      <c r="AY32" s="886" t="str">
        <f ca="1">IFERROR(_xludf.IFS((Waste_Annexure1!$D$7)=$G32,$AT32,(Waste_Annexure1!$D$8)=$G32,$AT32,(Waste_Annexure1!$D$9)=$G32,$AT32,(Waste_Annexure1!$D$10)=$G32,$AT32,(Waste_Annexure1!$D$11)=$G32,$AT32,(Waste_Annexure1!$D$12)=$G32,$AT32,(Waste_Annexure1!$D$13)=$G32,$AT32),"-")</f>
        <v>-</v>
      </c>
      <c r="AZ32" s="887" t="str">
        <f ca="1">IFERROR(_xludf.IFS((Waste_Annexure1!$D$14)=$G32,$AT32,(Waste_Annexure1!$D$15)=$G32,$AT32,(Waste_Annexure1!$D$16)=$G32,$AT32,(Waste_Annexure1!$D$17)=$G32,$AT32,(Waste_Annexure1!$D$18)=$G32,$AT32),"-")</f>
        <v>-</v>
      </c>
      <c r="BA32" s="888" t="str">
        <f t="shared" ref="BA32:BD32" si="56">IF(SUMIF($G32,BA$6,$AT32)=0,"-",SUMIF($G32,BA$6,$AT32))</f>
        <v>-</v>
      </c>
      <c r="BB32" s="889" t="str">
        <f t="shared" si="56"/>
        <v>-</v>
      </c>
      <c r="BC32" s="83" t="str">
        <f t="shared" si="56"/>
        <v>-</v>
      </c>
      <c r="BD32" s="216" t="str">
        <f t="shared" si="56"/>
        <v>-</v>
      </c>
      <c r="BE32" s="868">
        <f t="shared" si="17"/>
        <v>0</v>
      </c>
    </row>
    <row r="33" spans="1:57" ht="14.4">
      <c r="A33" s="1578"/>
      <c r="B33" s="1750"/>
      <c r="C33" s="1528"/>
      <c r="D33" s="993" t="s">
        <v>466</v>
      </c>
      <c r="E33" s="951" t="s">
        <v>166</v>
      </c>
      <c r="F33" s="994"/>
      <c r="G33" s="951"/>
      <c r="H33" s="994"/>
      <c r="I33" s="951">
        <v>0</v>
      </c>
      <c r="J33" s="951">
        <v>0</v>
      </c>
      <c r="K33" s="952" t="str">
        <f t="shared" si="1"/>
        <v>-</v>
      </c>
      <c r="L33" s="951">
        <v>0</v>
      </c>
      <c r="M33" s="951">
        <v>0</v>
      </c>
      <c r="N33" s="952" t="str">
        <f t="shared" si="2"/>
        <v>-</v>
      </c>
      <c r="O33" s="951">
        <v>0</v>
      </c>
      <c r="P33" s="951">
        <v>0</v>
      </c>
      <c r="Q33" s="952" t="str">
        <f t="shared" si="3"/>
        <v>-</v>
      </c>
      <c r="R33" s="951">
        <v>0</v>
      </c>
      <c r="S33" s="951">
        <v>0</v>
      </c>
      <c r="T33" s="952" t="str">
        <f t="shared" si="4"/>
        <v>-</v>
      </c>
      <c r="U33" s="948">
        <v>0</v>
      </c>
      <c r="V33" s="948">
        <v>0</v>
      </c>
      <c r="W33" s="952" t="str">
        <f t="shared" si="5"/>
        <v>-</v>
      </c>
      <c r="X33" s="948">
        <v>0</v>
      </c>
      <c r="Y33" s="948">
        <v>0</v>
      </c>
      <c r="Z33" s="952" t="str">
        <f t="shared" si="6"/>
        <v>-</v>
      </c>
      <c r="AA33" s="951"/>
      <c r="AB33" s="951"/>
      <c r="AC33" s="952" t="str">
        <f t="shared" si="7"/>
        <v>-</v>
      </c>
      <c r="AD33" s="951"/>
      <c r="AE33" s="951"/>
      <c r="AF33" s="952" t="str">
        <f t="shared" si="8"/>
        <v>-</v>
      </c>
      <c r="AG33" s="951"/>
      <c r="AH33" s="951"/>
      <c r="AI33" s="952" t="str">
        <f t="shared" si="9"/>
        <v>-</v>
      </c>
      <c r="AJ33" s="951"/>
      <c r="AK33" s="951"/>
      <c r="AL33" s="952" t="str">
        <f t="shared" si="10"/>
        <v>-</v>
      </c>
      <c r="AM33" s="951"/>
      <c r="AN33" s="951"/>
      <c r="AO33" s="952" t="str">
        <f t="shared" si="11"/>
        <v>-</v>
      </c>
      <c r="AP33" s="951"/>
      <c r="AQ33" s="951"/>
      <c r="AR33" s="995" t="str">
        <f t="shared" si="12"/>
        <v>-</v>
      </c>
      <c r="AS33" s="1713"/>
      <c r="AT33" s="858" t="str">
        <f>IF(SUMIF($I$8:$AR$8,$AT$8,$I33:$AR33)*IF($E33=Waste_Annexure1!$E$4,"1",IF($E33=Waste_Annexure1!$E$3,0.001,IF($E33=Waste_Annexure1!$E$5,1000,0)))=0,"-",SUMIF($I$8:$AR$8,$AT$8,$I33:$AR33)*IF($E33=Waste_Annexure1!$E$4,"1",IF($E33=Waste_Annexure1!$E$3,0.001,IF($E33=Waste_Annexure1!$E$5,1000,0))))</f>
        <v>-</v>
      </c>
      <c r="AU33" s="859" t="str">
        <f>IF(SUMIF($I$8:$AR$8,$AU$8,$I33:$AR33)*IF($E33=Waste_Annexure1!$E$4,"1",IF($E33=Waste_Annexure1!$E$3,0.001,IF($E33=Waste_Annexure1!$E$5,1000,0)))=0,"-",SUMIF($I$8:$AR$8,$AU$8,$I33:$AR33)*IF($E33=Waste_Annexure1!$E$4,"1",IF($E33=Waste_Annexure1!$E$3,0.001,IF($E33=Waste_Annexure1!$E$5,1000,0))))</f>
        <v>-</v>
      </c>
      <c r="AV33" s="860" t="str">
        <f t="shared" si="14"/>
        <v>-</v>
      </c>
      <c r="AW33" s="884" t="str">
        <f t="shared" si="15"/>
        <v>-</v>
      </c>
      <c r="AX33" s="885" t="str">
        <f ca="1">IFERROR(_xludf.IFS((Waste_Annexure1!$D$3)=$G33,$AT33,(Waste_Annexure1!$D$4)=$G33,$AT33,(Waste_Annexure1!$D$5)=$G33,$AT33,(Waste_Annexure1!$D$6)=$G33,$AT33),"-")</f>
        <v>-</v>
      </c>
      <c r="AY33" s="886" t="str">
        <f ca="1">IFERROR(_xludf.IFS((Waste_Annexure1!$D$7)=$G33,$AT33,(Waste_Annexure1!$D$8)=$G33,$AT33,(Waste_Annexure1!$D$9)=$G33,$AT33,(Waste_Annexure1!$D$10)=$G33,$AT33,(Waste_Annexure1!$D$11)=$G33,$AT33,(Waste_Annexure1!$D$12)=$G33,$AT33,(Waste_Annexure1!$D$13)=$G33,$AT33),"-")</f>
        <v>-</v>
      </c>
      <c r="AZ33" s="887" t="str">
        <f ca="1">IFERROR(_xludf.IFS((Waste_Annexure1!$D$14)=$G33,$AT33,(Waste_Annexure1!$D$15)=$G33,$AT33,(Waste_Annexure1!$D$16)=$G33,$AT33,(Waste_Annexure1!$D$17)=$G33,$AT33,(Waste_Annexure1!$D$18)=$G33,$AT33),"-")</f>
        <v>-</v>
      </c>
      <c r="BA33" s="888" t="str">
        <f t="shared" ref="BA33:BD33" si="57">IF(SUMIF($G33,BA$6,$AT33)=0,"-",SUMIF($G33,BA$6,$AT33))</f>
        <v>-</v>
      </c>
      <c r="BB33" s="889" t="str">
        <f t="shared" si="57"/>
        <v>-</v>
      </c>
      <c r="BC33" s="83" t="str">
        <f t="shared" si="57"/>
        <v>-</v>
      </c>
      <c r="BD33" s="216" t="str">
        <f t="shared" si="57"/>
        <v>-</v>
      </c>
      <c r="BE33" s="868">
        <f t="shared" si="17"/>
        <v>0</v>
      </c>
    </row>
    <row r="34" spans="1:57" ht="28.8">
      <c r="A34" s="1520"/>
      <c r="B34" s="1681"/>
      <c r="C34" s="1543"/>
      <c r="D34" s="996" t="s">
        <v>467</v>
      </c>
      <c r="E34" s="954" t="s">
        <v>166</v>
      </c>
      <c r="F34" s="997"/>
      <c r="G34" s="954"/>
      <c r="H34" s="997"/>
      <c r="I34" s="954">
        <v>0</v>
      </c>
      <c r="J34" s="954">
        <v>0</v>
      </c>
      <c r="K34" s="955" t="str">
        <f t="shared" si="1"/>
        <v>-</v>
      </c>
      <c r="L34" s="954">
        <v>0</v>
      </c>
      <c r="M34" s="954">
        <v>0</v>
      </c>
      <c r="N34" s="955" t="str">
        <f t="shared" si="2"/>
        <v>-</v>
      </c>
      <c r="O34" s="954">
        <v>0</v>
      </c>
      <c r="P34" s="954">
        <v>0</v>
      </c>
      <c r="Q34" s="955" t="str">
        <f t="shared" si="3"/>
        <v>-</v>
      </c>
      <c r="R34" s="954">
        <v>0</v>
      </c>
      <c r="S34" s="954">
        <v>0</v>
      </c>
      <c r="T34" s="955" t="str">
        <f t="shared" si="4"/>
        <v>-</v>
      </c>
      <c r="U34" s="948">
        <v>0</v>
      </c>
      <c r="V34" s="948">
        <v>0</v>
      </c>
      <c r="W34" s="955" t="str">
        <f t="shared" si="5"/>
        <v>-</v>
      </c>
      <c r="X34" s="948">
        <v>0</v>
      </c>
      <c r="Y34" s="948">
        <v>0</v>
      </c>
      <c r="Z34" s="955" t="str">
        <f t="shared" si="6"/>
        <v>-</v>
      </c>
      <c r="AA34" s="954"/>
      <c r="AB34" s="954"/>
      <c r="AC34" s="955" t="str">
        <f t="shared" si="7"/>
        <v>-</v>
      </c>
      <c r="AD34" s="954"/>
      <c r="AE34" s="954"/>
      <c r="AF34" s="955" t="str">
        <f t="shared" si="8"/>
        <v>-</v>
      </c>
      <c r="AG34" s="954"/>
      <c r="AH34" s="954"/>
      <c r="AI34" s="955" t="str">
        <f t="shared" si="9"/>
        <v>-</v>
      </c>
      <c r="AJ34" s="954"/>
      <c r="AK34" s="954"/>
      <c r="AL34" s="955" t="str">
        <f t="shared" si="10"/>
        <v>-</v>
      </c>
      <c r="AM34" s="954"/>
      <c r="AN34" s="954"/>
      <c r="AO34" s="955" t="str">
        <f t="shared" si="11"/>
        <v>-</v>
      </c>
      <c r="AP34" s="954"/>
      <c r="AQ34" s="954"/>
      <c r="AR34" s="998" t="str">
        <f t="shared" si="12"/>
        <v>-</v>
      </c>
      <c r="AS34" s="1539"/>
      <c r="AT34" s="912" t="str">
        <f>IF(SUMIF($I$8:$AR$8,$AT$8,$I34:$AR34)*IF($E34=Waste_Annexure1!$E$4,"1",IF($E34=Waste_Annexure1!$E$3,0.001,IF($E34=Waste_Annexure1!$E$5,1000,0)))=0,"-",SUMIF($I$8:$AR$8,$AT$8,$I34:$AR34)*IF($E34=Waste_Annexure1!$E$4,"1",IF($E34=Waste_Annexure1!$E$3,0.001,IF($E34=Waste_Annexure1!$E$5,1000,0))))</f>
        <v>-</v>
      </c>
      <c r="AU34" s="913" t="str">
        <f>IF(SUMIF($I$8:$AR$8,$AU$8,$I34:$AR34)*IF($E34=Waste_Annexure1!$E$4,"1",IF($E34=Waste_Annexure1!$E$3,0.001,IF($E34=Waste_Annexure1!$E$5,1000,0)))=0,"-",SUMIF($I$8:$AR$8,$AU$8,$I34:$AR34)*IF($E34=Waste_Annexure1!$E$4,"1",IF($E34=Waste_Annexure1!$E$3,0.001,IF($E34=Waste_Annexure1!$E$5,1000,0))))</f>
        <v>-</v>
      </c>
      <c r="AV34" s="914" t="str">
        <f t="shared" si="14"/>
        <v>-</v>
      </c>
      <c r="AW34" s="884" t="str">
        <f t="shared" si="15"/>
        <v>-</v>
      </c>
      <c r="AX34" s="885" t="str">
        <f ca="1">IFERROR(_xludf.IFS((Waste_Annexure1!$D$3)=$G34,$AT34,(Waste_Annexure1!$D$4)=$G34,$AT34,(Waste_Annexure1!$D$5)=$G34,$AT34,(Waste_Annexure1!$D$6)=$G34,$AT34),"-")</f>
        <v>-</v>
      </c>
      <c r="AY34" s="886" t="str">
        <f ca="1">IFERROR(_xludf.IFS((Waste_Annexure1!$D$7)=$G34,$AT34,(Waste_Annexure1!$D$8)=$G34,$AT34,(Waste_Annexure1!$D$9)=$G34,$AT34,(Waste_Annexure1!$D$10)=$G34,$AT34,(Waste_Annexure1!$D$11)=$G34,$AT34,(Waste_Annexure1!$D$12)=$G34,$AT34,(Waste_Annexure1!$D$13)=$G34,$AT34),"-")</f>
        <v>-</v>
      </c>
      <c r="AZ34" s="887" t="str">
        <f ca="1">IFERROR(_xludf.IFS((Waste_Annexure1!$D$14)=$G34,$AT34,(Waste_Annexure1!$D$15)=$G34,$AT34,(Waste_Annexure1!$D$16)=$G34,$AT34,(Waste_Annexure1!$D$17)=$G34,$AT34,(Waste_Annexure1!$D$18)=$G34,$AT34),"-")</f>
        <v>-</v>
      </c>
      <c r="BA34" s="888" t="str">
        <f t="shared" ref="BA34:BD34" si="58">IF(SUMIF($G34,BA$6,$AT34)=0,"-",SUMIF($G34,BA$6,$AT34))</f>
        <v>-</v>
      </c>
      <c r="BB34" s="889" t="str">
        <f t="shared" si="58"/>
        <v>-</v>
      </c>
      <c r="BC34" s="83" t="str">
        <f t="shared" si="58"/>
        <v>-</v>
      </c>
      <c r="BD34" s="216" t="str">
        <f t="shared" si="58"/>
        <v>-</v>
      </c>
      <c r="BE34" s="868">
        <f t="shared" si="17"/>
        <v>0</v>
      </c>
    </row>
    <row r="35" spans="1:57" ht="14.4">
      <c r="A35" s="1738" t="s">
        <v>468</v>
      </c>
      <c r="B35" s="1601"/>
      <c r="C35" s="1733" t="s">
        <v>1210</v>
      </c>
      <c r="D35" s="999" t="s">
        <v>147</v>
      </c>
      <c r="E35" s="845" t="s">
        <v>166</v>
      </c>
      <c r="F35" s="891"/>
      <c r="G35" s="892"/>
      <c r="H35" s="891"/>
      <c r="I35" s="893">
        <v>0</v>
      </c>
      <c r="J35" s="894">
        <v>0</v>
      </c>
      <c r="K35" s="855" t="str">
        <f t="shared" si="1"/>
        <v>-</v>
      </c>
      <c r="L35" s="893">
        <v>0</v>
      </c>
      <c r="M35" s="894">
        <v>0</v>
      </c>
      <c r="N35" s="855" t="str">
        <f t="shared" si="2"/>
        <v>-</v>
      </c>
      <c r="O35" s="893">
        <v>0</v>
      </c>
      <c r="P35" s="894">
        <v>0</v>
      </c>
      <c r="Q35" s="855" t="str">
        <f t="shared" si="3"/>
        <v>-</v>
      </c>
      <c r="R35" s="893">
        <v>0</v>
      </c>
      <c r="S35" s="894">
        <v>0</v>
      </c>
      <c r="T35" s="855" t="str">
        <f t="shared" si="4"/>
        <v>-</v>
      </c>
      <c r="U35" s="893">
        <v>0</v>
      </c>
      <c r="V35" s="894">
        <v>0</v>
      </c>
      <c r="W35" s="855" t="str">
        <f t="shared" si="5"/>
        <v>-</v>
      </c>
      <c r="X35" s="893">
        <v>0</v>
      </c>
      <c r="Y35" s="894">
        <v>0</v>
      </c>
      <c r="Z35" s="855" t="str">
        <f t="shared" si="6"/>
        <v>-</v>
      </c>
      <c r="AA35" s="893"/>
      <c r="AB35" s="894"/>
      <c r="AC35" s="855" t="str">
        <f t="shared" si="7"/>
        <v>-</v>
      </c>
      <c r="AD35" s="893"/>
      <c r="AE35" s="894"/>
      <c r="AF35" s="855" t="str">
        <f t="shared" si="8"/>
        <v>-</v>
      </c>
      <c r="AG35" s="893"/>
      <c r="AH35" s="894"/>
      <c r="AI35" s="855" t="str">
        <f t="shared" si="9"/>
        <v>-</v>
      </c>
      <c r="AJ35" s="893"/>
      <c r="AK35" s="894"/>
      <c r="AL35" s="855" t="str">
        <f t="shared" si="10"/>
        <v>-</v>
      </c>
      <c r="AM35" s="893"/>
      <c r="AN35" s="894"/>
      <c r="AO35" s="855" t="str">
        <f t="shared" si="11"/>
        <v>-</v>
      </c>
      <c r="AP35" s="893"/>
      <c r="AQ35" s="894"/>
      <c r="AR35" s="895" t="str">
        <f t="shared" si="12"/>
        <v>-</v>
      </c>
      <c r="AS35" s="1712" t="str">
        <f>IF(SUM(AT35:AT38)/1000=0,"-",SUM(AT35:AT38)/1000)</f>
        <v>-</v>
      </c>
      <c r="AT35" s="896" t="str">
        <f>IF(SUMIF($I$8:$AR$8,$AT$8,$I35:$AR35)*IF($E35=Waste_Annexure1!$E$4,"1",IF($E35=Waste_Annexure1!$E$3,0.001,IF($E35=Waste_Annexure1!$E$5,1000,0)))=0,"-",SUMIF($I$8:$AR$8,$AT$8,$I35:$AR35)*IF($E35=Waste_Annexure1!$E$4,"1",IF($E35=Waste_Annexure1!$E$3,0.001,IF($E35=Waste_Annexure1!$E$5,1000,0))))</f>
        <v>-</v>
      </c>
      <c r="AU35" s="897" t="str">
        <f>IF(SUMIF($I$8:$AR$8,$AU$8,$I35:$AR35)*IF($E35=Waste_Annexure1!$E$4,"1",IF($E35=Waste_Annexure1!$E$3,0.001,IF($E35=Waste_Annexure1!$E$5,1000,0)))=0,"-",SUMIF($I$8:$AR$8,$AU$8,$I35:$AR35)*IF($E35=Waste_Annexure1!$E$4,"1",IF($E35=Waste_Annexure1!$E$3,0.001,IF($E35=Waste_Annexure1!$E$5,1000,0))))</f>
        <v>-</v>
      </c>
      <c r="AV35" s="898" t="str">
        <f t="shared" si="14"/>
        <v>-</v>
      </c>
      <c r="AW35" s="1000" t="str">
        <f t="shared" si="15"/>
        <v>-</v>
      </c>
      <c r="AX35" s="885" t="str">
        <f ca="1">IFERROR(_xludf.IFS((Waste_Annexure1!$D$3)=$G35,$AT35,(Waste_Annexure1!$D$4)=$G35,$AT35,(Waste_Annexure1!$D$5)=$G35,$AT35,(Waste_Annexure1!$D$6)=$G35,$AT35),"-")</f>
        <v>-</v>
      </c>
      <c r="AY35" s="886" t="str">
        <f ca="1">IFERROR(_xludf.IFS((Waste_Annexure1!$D$7)=$G35,$AT35,(Waste_Annexure1!$D$8)=$G35,$AT35,(Waste_Annexure1!$D$9)=$G35,$AT35,(Waste_Annexure1!$D$10)=$G35,$AT35,(Waste_Annexure1!$D$11)=$G35,$AT35,(Waste_Annexure1!$D$12)=$G35,$AT35,(Waste_Annexure1!$D$13)=$G35,$AT35),"-")</f>
        <v>-</v>
      </c>
      <c r="AZ35" s="887" t="str">
        <f ca="1">IFERROR(_xludf.IFS((Waste_Annexure1!$D$14)=$G35,$AT35,(Waste_Annexure1!$D$15)=$G35,$AT35,(Waste_Annexure1!$D$16)=$G35,$AT35,(Waste_Annexure1!$D$17)=$G35,$AT35,(Waste_Annexure1!$D$18)=$G35,$AT35),"-")</f>
        <v>-</v>
      </c>
      <c r="BA35" s="888" t="str">
        <f t="shared" ref="BA35:BD35" si="59">IF(SUMIF($G35,BA$6,$AT35)=0,"-",SUMIF($G35,BA$6,$AT35))</f>
        <v>-</v>
      </c>
      <c r="BB35" s="889" t="str">
        <f t="shared" si="59"/>
        <v>-</v>
      </c>
      <c r="BC35" s="83" t="str">
        <f t="shared" si="59"/>
        <v>-</v>
      </c>
      <c r="BD35" s="216" t="str">
        <f t="shared" si="59"/>
        <v>-</v>
      </c>
      <c r="BE35" s="868">
        <f t="shared" si="17"/>
        <v>0</v>
      </c>
    </row>
    <row r="36" spans="1:57" ht="14.4">
      <c r="A36" s="1578"/>
      <c r="B36" s="1739"/>
      <c r="C36" s="1528"/>
      <c r="D36" s="1001" t="s">
        <v>233</v>
      </c>
      <c r="E36" s="900" t="s">
        <v>166</v>
      </c>
      <c r="F36" s="901"/>
      <c r="G36" s="714"/>
      <c r="H36" s="901"/>
      <c r="I36" s="853">
        <v>0</v>
      </c>
      <c r="J36" s="854">
        <v>0</v>
      </c>
      <c r="K36" s="850" t="str">
        <f t="shared" si="1"/>
        <v>-</v>
      </c>
      <c r="L36" s="853">
        <v>0</v>
      </c>
      <c r="M36" s="854">
        <v>0</v>
      </c>
      <c r="N36" s="850" t="str">
        <f t="shared" si="2"/>
        <v>-</v>
      </c>
      <c r="O36" s="853">
        <v>0</v>
      </c>
      <c r="P36" s="854">
        <v>0</v>
      </c>
      <c r="Q36" s="850" t="str">
        <f t="shared" si="3"/>
        <v>-</v>
      </c>
      <c r="R36" s="853">
        <v>0</v>
      </c>
      <c r="S36" s="854">
        <v>0</v>
      </c>
      <c r="T36" s="850" t="str">
        <f t="shared" si="4"/>
        <v>-</v>
      </c>
      <c r="U36" s="853">
        <v>0</v>
      </c>
      <c r="V36" s="854">
        <v>0</v>
      </c>
      <c r="W36" s="850" t="str">
        <f t="shared" si="5"/>
        <v>-</v>
      </c>
      <c r="X36" s="853">
        <v>0</v>
      </c>
      <c r="Y36" s="854">
        <v>0</v>
      </c>
      <c r="Z36" s="850" t="str">
        <f t="shared" si="6"/>
        <v>-</v>
      </c>
      <c r="AA36" s="853"/>
      <c r="AB36" s="854"/>
      <c r="AC36" s="850" t="str">
        <f t="shared" si="7"/>
        <v>-</v>
      </c>
      <c r="AD36" s="853"/>
      <c r="AE36" s="854"/>
      <c r="AF36" s="850" t="str">
        <f t="shared" si="8"/>
        <v>-</v>
      </c>
      <c r="AG36" s="853"/>
      <c r="AH36" s="854"/>
      <c r="AI36" s="850" t="str">
        <f t="shared" si="9"/>
        <v>-</v>
      </c>
      <c r="AJ36" s="853"/>
      <c r="AK36" s="854"/>
      <c r="AL36" s="850" t="str">
        <f t="shared" si="10"/>
        <v>-</v>
      </c>
      <c r="AM36" s="853"/>
      <c r="AN36" s="854"/>
      <c r="AO36" s="850" t="str">
        <f t="shared" si="11"/>
        <v>-</v>
      </c>
      <c r="AP36" s="853"/>
      <c r="AQ36" s="854"/>
      <c r="AR36" s="856" t="str">
        <f t="shared" si="12"/>
        <v>-</v>
      </c>
      <c r="AS36" s="1713"/>
      <c r="AT36" s="858" t="str">
        <f>IF(SUMIF($I$8:$AR$8,$AT$8,$I36:$AR36)*IF($E36=Waste_Annexure1!$E$4,"1",IF($E36=Waste_Annexure1!$E$3,0.001,IF($E36=Waste_Annexure1!$E$5,1000,0)))=0,"-",SUMIF($I$8:$AR$8,$AT$8,$I36:$AR36)*IF($E36=Waste_Annexure1!$E$4,"1",IF($E36=Waste_Annexure1!$E$3,0.001,IF($E36=Waste_Annexure1!$E$5,1000,0))))</f>
        <v>-</v>
      </c>
      <c r="AU36" s="859" t="str">
        <f>IF(SUMIF($I$8:$AR$8,$AU$8,$I36:$AR36)*IF($E36=Waste_Annexure1!$E$4,"1",IF($E36=Waste_Annexure1!$E$3,0.001,IF($E36=Waste_Annexure1!$E$5,1000,0)))=0,"-",SUMIF($I$8:$AR$8,$AU$8,$I36:$AR36)*IF($E36=Waste_Annexure1!$E$4,"1",IF($E36=Waste_Annexure1!$E$3,0.001,IF($E36=Waste_Annexure1!$E$5,1000,0))))</f>
        <v>-</v>
      </c>
      <c r="AV36" s="860" t="str">
        <f t="shared" si="14"/>
        <v>-</v>
      </c>
      <c r="AW36" s="1000" t="str">
        <f t="shared" si="15"/>
        <v>-</v>
      </c>
      <c r="AX36" s="885" t="str">
        <f ca="1">IFERROR(_xludf.IFS((Waste_Annexure1!$D$3)=$G36,$AT36,(Waste_Annexure1!$D$4)=$G36,$AT36,(Waste_Annexure1!$D$5)=$G36,$AT36,(Waste_Annexure1!$D$6)=$G36,$AT36),"-")</f>
        <v>-</v>
      </c>
      <c r="AY36" s="886" t="str">
        <f ca="1">IFERROR(_xludf.IFS((Waste_Annexure1!$D$7)=$G36,$AT36,(Waste_Annexure1!$D$8)=$G36,$AT36,(Waste_Annexure1!$D$9)=$G36,$AT36,(Waste_Annexure1!$D$10)=$G36,$AT36,(Waste_Annexure1!$D$11)=$G36,$AT36,(Waste_Annexure1!$D$12)=$G36,$AT36,(Waste_Annexure1!$D$13)=$G36,$AT36),"-")</f>
        <v>-</v>
      </c>
      <c r="AZ36" s="887" t="str">
        <f ca="1">IFERROR(_xludf.IFS((Waste_Annexure1!$D$14)=$G36,$AT36,(Waste_Annexure1!$D$15)=$G36,$AT36,(Waste_Annexure1!$D$16)=$G36,$AT36,(Waste_Annexure1!$D$17)=$G36,$AT36,(Waste_Annexure1!$D$18)=$G36,$AT36),"-")</f>
        <v>-</v>
      </c>
      <c r="BA36" s="888" t="str">
        <f t="shared" ref="BA36:BD36" si="60">IF(SUMIF($G36,BA$6,$AT36)=0,"-",SUMIF($G36,BA$6,$AT36))</f>
        <v>-</v>
      </c>
      <c r="BB36" s="889" t="str">
        <f t="shared" si="60"/>
        <v>-</v>
      </c>
      <c r="BC36" s="83" t="str">
        <f t="shared" si="60"/>
        <v>-</v>
      </c>
      <c r="BD36" s="216" t="str">
        <f t="shared" si="60"/>
        <v>-</v>
      </c>
      <c r="BE36" s="868">
        <f t="shared" si="17"/>
        <v>0</v>
      </c>
    </row>
    <row r="37" spans="1:57" ht="14.4">
      <c r="A37" s="1578"/>
      <c r="B37" s="1739"/>
      <c r="C37" s="1528"/>
      <c r="D37" s="1002" t="s">
        <v>469</v>
      </c>
      <c r="E37" s="900" t="s">
        <v>166</v>
      </c>
      <c r="F37" s="901"/>
      <c r="G37" s="714"/>
      <c r="H37" s="901"/>
      <c r="I37" s="853">
        <v>0</v>
      </c>
      <c r="J37" s="854">
        <v>0</v>
      </c>
      <c r="K37" s="850" t="str">
        <f t="shared" si="1"/>
        <v>-</v>
      </c>
      <c r="L37" s="853">
        <v>0</v>
      </c>
      <c r="M37" s="854">
        <v>0</v>
      </c>
      <c r="N37" s="850" t="str">
        <f t="shared" si="2"/>
        <v>-</v>
      </c>
      <c r="O37" s="853">
        <v>0</v>
      </c>
      <c r="P37" s="854">
        <v>0</v>
      </c>
      <c r="Q37" s="850" t="str">
        <f t="shared" si="3"/>
        <v>-</v>
      </c>
      <c r="R37" s="853">
        <v>0</v>
      </c>
      <c r="S37" s="854">
        <v>0</v>
      </c>
      <c r="T37" s="850" t="str">
        <f t="shared" si="4"/>
        <v>-</v>
      </c>
      <c r="U37" s="853">
        <v>0</v>
      </c>
      <c r="V37" s="854">
        <v>0</v>
      </c>
      <c r="W37" s="850" t="str">
        <f t="shared" si="5"/>
        <v>-</v>
      </c>
      <c r="X37" s="853">
        <v>0</v>
      </c>
      <c r="Y37" s="854">
        <v>0</v>
      </c>
      <c r="Z37" s="850" t="str">
        <f t="shared" si="6"/>
        <v>-</v>
      </c>
      <c r="AA37" s="853"/>
      <c r="AB37" s="854"/>
      <c r="AC37" s="850" t="str">
        <f t="shared" si="7"/>
        <v>-</v>
      </c>
      <c r="AD37" s="853"/>
      <c r="AE37" s="854"/>
      <c r="AF37" s="850" t="str">
        <f t="shared" si="8"/>
        <v>-</v>
      </c>
      <c r="AG37" s="853"/>
      <c r="AH37" s="854"/>
      <c r="AI37" s="850" t="str">
        <f t="shared" si="9"/>
        <v>-</v>
      </c>
      <c r="AJ37" s="853"/>
      <c r="AK37" s="854"/>
      <c r="AL37" s="850" t="str">
        <f t="shared" si="10"/>
        <v>-</v>
      </c>
      <c r="AM37" s="853"/>
      <c r="AN37" s="854"/>
      <c r="AO37" s="850" t="str">
        <f t="shared" si="11"/>
        <v>-</v>
      </c>
      <c r="AP37" s="853"/>
      <c r="AQ37" s="854"/>
      <c r="AR37" s="856" t="str">
        <f t="shared" si="12"/>
        <v>-</v>
      </c>
      <c r="AS37" s="1713"/>
      <c r="AT37" s="858" t="str">
        <f>IF(SUMIF($I$8:$AR$8,$AT$8,$I37:$AR37)*IF($E37=Waste_Annexure1!$E$4,"1",IF($E37=Waste_Annexure1!$E$3,0.001,IF($E37=Waste_Annexure1!$E$5,1000,0)))=0,"-",SUMIF($I$8:$AR$8,$AT$8,$I37:$AR37)*IF($E37=Waste_Annexure1!$E$4,"1",IF($E37=Waste_Annexure1!$E$3,0.001,IF($E37=Waste_Annexure1!$E$5,1000,0))))</f>
        <v>-</v>
      </c>
      <c r="AU37" s="859" t="str">
        <f>IF(SUMIF($I$8:$AR$8,$AU$8,$I37:$AR37)*IF($E37=Waste_Annexure1!$E$4,"1",IF($E37=Waste_Annexure1!$E$3,0.001,IF($E37=Waste_Annexure1!$E$5,1000,0)))=0,"-",SUMIF($I$8:$AR$8,$AU$8,$I37:$AR37)*IF($E37=Waste_Annexure1!$E$4,"1",IF($E37=Waste_Annexure1!$E$3,0.001,IF($E37=Waste_Annexure1!$E$5,1000,0))))</f>
        <v>-</v>
      </c>
      <c r="AV37" s="860" t="str">
        <f t="shared" si="14"/>
        <v>-</v>
      </c>
      <c r="AW37" s="1000" t="str">
        <f t="shared" si="15"/>
        <v>-</v>
      </c>
      <c r="AX37" s="885" t="str">
        <f ca="1">IFERROR(_xludf.IFS((Waste_Annexure1!$D$3)=$G37,$AT37,(Waste_Annexure1!$D$4)=$G37,$AT37,(Waste_Annexure1!$D$5)=$G37,$AT37,(Waste_Annexure1!$D$6)=$G37,$AT37),"-")</f>
        <v>-</v>
      </c>
      <c r="AY37" s="886" t="str">
        <f ca="1">IFERROR(_xludf.IFS((Waste_Annexure1!$D$7)=$G37,$AT37,(Waste_Annexure1!$D$8)=$G37,$AT37,(Waste_Annexure1!$D$9)=$G37,$AT37,(Waste_Annexure1!$D$10)=$G37,$AT37,(Waste_Annexure1!$D$11)=$G37,$AT37,(Waste_Annexure1!$D$12)=$G37,$AT37,(Waste_Annexure1!$D$13)=$G37,$AT37),"-")</f>
        <v>-</v>
      </c>
      <c r="AZ37" s="887" t="str">
        <f ca="1">IFERROR(_xludf.IFS((Waste_Annexure1!$D$14)=$G37,$AT37,(Waste_Annexure1!$D$15)=$G37,$AT37,(Waste_Annexure1!$D$16)=$G37,$AT37,(Waste_Annexure1!$D$17)=$G37,$AT37,(Waste_Annexure1!$D$18)=$G37,$AT37),"-")</f>
        <v>-</v>
      </c>
      <c r="BA37" s="888" t="str">
        <f t="shared" ref="BA37:BD37" si="61">IF(SUMIF($G37,BA$6,$AT37)=0,"-",SUMIF($G37,BA$6,$AT37))</f>
        <v>-</v>
      </c>
      <c r="BB37" s="889" t="str">
        <f t="shared" si="61"/>
        <v>-</v>
      </c>
      <c r="BC37" s="83" t="str">
        <f t="shared" si="61"/>
        <v>-</v>
      </c>
      <c r="BD37" s="216" t="str">
        <f t="shared" si="61"/>
        <v>-</v>
      </c>
      <c r="BE37" s="868">
        <f t="shared" si="17"/>
        <v>0</v>
      </c>
    </row>
    <row r="38" spans="1:57" ht="14.4">
      <c r="A38" s="1578"/>
      <c r="B38" s="1739"/>
      <c r="C38" s="1543"/>
      <c r="D38" s="1003" t="s">
        <v>394</v>
      </c>
      <c r="E38" s="903" t="s">
        <v>166</v>
      </c>
      <c r="F38" s="904"/>
      <c r="G38" s="905"/>
      <c r="H38" s="904"/>
      <c r="I38" s="909">
        <v>0</v>
      </c>
      <c r="J38" s="910">
        <v>0</v>
      </c>
      <c r="K38" s="908" t="str">
        <f t="shared" si="1"/>
        <v>-</v>
      </c>
      <c r="L38" s="909">
        <v>0</v>
      </c>
      <c r="M38" s="910">
        <v>0</v>
      </c>
      <c r="N38" s="908" t="str">
        <f t="shared" si="2"/>
        <v>-</v>
      </c>
      <c r="O38" s="909">
        <v>0</v>
      </c>
      <c r="P38" s="910">
        <v>0</v>
      </c>
      <c r="Q38" s="908" t="str">
        <f t="shared" si="3"/>
        <v>-</v>
      </c>
      <c r="R38" s="909">
        <v>0</v>
      </c>
      <c r="S38" s="910">
        <v>0</v>
      </c>
      <c r="T38" s="908" t="str">
        <f t="shared" si="4"/>
        <v>-</v>
      </c>
      <c r="U38" s="909">
        <v>0</v>
      </c>
      <c r="V38" s="910">
        <v>0</v>
      </c>
      <c r="W38" s="908" t="str">
        <f t="shared" si="5"/>
        <v>-</v>
      </c>
      <c r="X38" s="909">
        <v>0</v>
      </c>
      <c r="Y38" s="910">
        <v>0</v>
      </c>
      <c r="Z38" s="908" t="str">
        <f t="shared" si="6"/>
        <v>-</v>
      </c>
      <c r="AA38" s="909"/>
      <c r="AB38" s="910"/>
      <c r="AC38" s="908" t="str">
        <f t="shared" si="7"/>
        <v>-</v>
      </c>
      <c r="AD38" s="909"/>
      <c r="AE38" s="910"/>
      <c r="AF38" s="908" t="str">
        <f t="shared" si="8"/>
        <v>-</v>
      </c>
      <c r="AG38" s="909"/>
      <c r="AH38" s="910"/>
      <c r="AI38" s="908" t="str">
        <f t="shared" si="9"/>
        <v>-</v>
      </c>
      <c r="AJ38" s="909"/>
      <c r="AK38" s="910"/>
      <c r="AL38" s="908" t="str">
        <f t="shared" si="10"/>
        <v>-</v>
      </c>
      <c r="AM38" s="909"/>
      <c r="AN38" s="910"/>
      <c r="AO38" s="908" t="str">
        <f t="shared" si="11"/>
        <v>-</v>
      </c>
      <c r="AP38" s="909"/>
      <c r="AQ38" s="910"/>
      <c r="AR38" s="911" t="str">
        <f t="shared" si="12"/>
        <v>-</v>
      </c>
      <c r="AS38" s="1539"/>
      <c r="AT38" s="912" t="str">
        <f>IF(SUMIF($I$8:$AR$8,$AT$8,$I38:$AR38)*IF($E38=Waste_Annexure1!$E$4,"1",IF($E38=Waste_Annexure1!$E$3,0.001,IF($E38=Waste_Annexure1!$E$5,1000,0)))=0,"-",SUMIF($I$8:$AR$8,$AT$8,$I38:$AR38)*IF($E38=Waste_Annexure1!$E$4,"1",IF($E38=Waste_Annexure1!$E$3,0.001,IF($E38=Waste_Annexure1!$E$5,1000,0))))</f>
        <v>-</v>
      </c>
      <c r="AU38" s="913" t="str">
        <f>IF(SUMIF($I$8:$AR$8,$AU$8,$I38:$AR38)*IF($E38=Waste_Annexure1!$E$4,"1",IF($E38=Waste_Annexure1!$E$3,0.001,IF($E38=Waste_Annexure1!$E$5,1000,0)))=0,"-",SUMIF($I$8:$AR$8,$AU$8,$I38:$AR38)*IF($E38=Waste_Annexure1!$E$4,"1",IF($E38=Waste_Annexure1!$E$3,0.001,IF($E38=Waste_Annexure1!$E$5,1000,0))))</f>
        <v>-</v>
      </c>
      <c r="AV38" s="914" t="str">
        <f t="shared" si="14"/>
        <v>-</v>
      </c>
      <c r="AW38" s="1000" t="str">
        <f t="shared" si="15"/>
        <v>-</v>
      </c>
      <c r="AX38" s="885" t="str">
        <f ca="1">IFERROR(_xludf.IFS((Waste_Annexure1!$D$3)=$G38,$AT38,(Waste_Annexure1!$D$4)=$G38,$AT38,(Waste_Annexure1!$D$5)=$G38,$AT38,(Waste_Annexure1!$D$6)=$G38,$AT38),"-")</f>
        <v>-</v>
      </c>
      <c r="AY38" s="886" t="str">
        <f ca="1">IFERROR(_xludf.IFS((Waste_Annexure1!$D$7)=$G38,$AT38,(Waste_Annexure1!$D$8)=$G38,$AT38,(Waste_Annexure1!$D$9)=$G38,$AT38,(Waste_Annexure1!$D$10)=$G38,$AT38,(Waste_Annexure1!$D$11)=$G38,$AT38,(Waste_Annexure1!$D$12)=$G38,$AT38,(Waste_Annexure1!$D$13)=$G38,$AT38),"-")</f>
        <v>-</v>
      </c>
      <c r="AZ38" s="887" t="str">
        <f ca="1">IFERROR(_xludf.IFS((Waste_Annexure1!$D$14)=$G38,$AT38,(Waste_Annexure1!$D$15)=$G38,$AT38,(Waste_Annexure1!$D$16)=$G38,$AT38,(Waste_Annexure1!$D$17)=$G38,$AT38,(Waste_Annexure1!$D$18)=$G38,$AT38),"-")</f>
        <v>-</v>
      </c>
      <c r="BA38" s="888" t="str">
        <f t="shared" ref="BA38:BD38" si="62">IF(SUMIF($G38,BA$6,$AT38)=0,"-",SUMIF($G38,BA$6,$AT38))</f>
        <v>-</v>
      </c>
      <c r="BB38" s="889" t="str">
        <f t="shared" si="62"/>
        <v>-</v>
      </c>
      <c r="BC38" s="83" t="str">
        <f t="shared" si="62"/>
        <v>-</v>
      </c>
      <c r="BD38" s="216" t="str">
        <f t="shared" si="62"/>
        <v>-</v>
      </c>
      <c r="BE38" s="868">
        <f t="shared" si="17"/>
        <v>0</v>
      </c>
    </row>
    <row r="39" spans="1:57" ht="14.4">
      <c r="A39" s="1578"/>
      <c r="B39" s="1739"/>
      <c r="C39" s="1756" t="s">
        <v>470</v>
      </c>
      <c r="D39" s="1508"/>
      <c r="E39" s="958" t="s">
        <v>166</v>
      </c>
      <c r="F39" s="960"/>
      <c r="G39" s="959"/>
      <c r="H39" s="960"/>
      <c r="I39" s="961"/>
      <c r="J39" s="962"/>
      <c r="K39" s="963" t="str">
        <f t="shared" si="1"/>
        <v>-</v>
      </c>
      <c r="L39" s="961"/>
      <c r="M39" s="962"/>
      <c r="N39" s="963" t="str">
        <f t="shared" si="2"/>
        <v>-</v>
      </c>
      <c r="O39" s="961"/>
      <c r="P39" s="962"/>
      <c r="Q39" s="963" t="str">
        <f t="shared" si="3"/>
        <v>-</v>
      </c>
      <c r="R39" s="961"/>
      <c r="S39" s="962"/>
      <c r="T39" s="963" t="str">
        <f t="shared" si="4"/>
        <v>-</v>
      </c>
      <c r="U39" s="961"/>
      <c r="V39" s="962"/>
      <c r="W39" s="963" t="str">
        <f t="shared" si="5"/>
        <v>-</v>
      </c>
      <c r="X39" s="961"/>
      <c r="Y39" s="962"/>
      <c r="Z39" s="963" t="str">
        <f t="shared" si="6"/>
        <v>-</v>
      </c>
      <c r="AA39" s="961"/>
      <c r="AB39" s="962"/>
      <c r="AC39" s="963" t="str">
        <f t="shared" si="7"/>
        <v>-</v>
      </c>
      <c r="AD39" s="961"/>
      <c r="AE39" s="962"/>
      <c r="AF39" s="963" t="str">
        <f t="shared" si="8"/>
        <v>-</v>
      </c>
      <c r="AG39" s="961"/>
      <c r="AH39" s="962"/>
      <c r="AI39" s="963" t="str">
        <f t="shared" si="9"/>
        <v>-</v>
      </c>
      <c r="AJ39" s="961"/>
      <c r="AK39" s="962"/>
      <c r="AL39" s="963" t="str">
        <f t="shared" si="10"/>
        <v>-</v>
      </c>
      <c r="AM39" s="961"/>
      <c r="AN39" s="962"/>
      <c r="AO39" s="963" t="str">
        <f t="shared" si="11"/>
        <v>-</v>
      </c>
      <c r="AP39" s="961"/>
      <c r="AQ39" s="962"/>
      <c r="AR39" s="1004" t="str">
        <f t="shared" si="12"/>
        <v>-</v>
      </c>
      <c r="AS39" s="1005" t="str">
        <f>IFERROR(AT39/1000,"-")</f>
        <v>-</v>
      </c>
      <c r="AT39" s="1006" t="str">
        <f>IF(SUMIF($I$8:$AR$8,$AT$8,$I39:$AR39)*IF($E39=Waste_Annexure1!$E$4,"1",IF($E39=Waste_Annexure1!$E$3,0.001,IF($E39=Waste_Annexure1!$E$5,1000,0)))=0,"-",SUMIF($I$8:$AR$8,$AT$8,$I39:$AR39)*IF($E39=Waste_Annexure1!$E$4,"1",IF($E39=Waste_Annexure1!$E$3,0.001,IF($E39=Waste_Annexure1!$E$5,1000,0))))</f>
        <v>-</v>
      </c>
      <c r="AU39" s="1007" t="str">
        <f>IF(SUMIF($I$8:$AR$8,$AU$8,$I39:$AR39)*IF($E39=Waste_Annexure1!$E$4,"1",IF($E39=Waste_Annexure1!$E$3,0.001,IF($E39=Waste_Annexure1!$E$5,1000,0)))=0,"-",SUMIF($I$8:$AR$8,$AU$8,$I39:$AR39)*IF($E39=Waste_Annexure1!$E$4,"1",IF($E39=Waste_Annexure1!$E$3,0.001,IF($E39=Waste_Annexure1!$E$5,1000,0))))</f>
        <v>-</v>
      </c>
      <c r="AV39" s="1008" t="str">
        <f t="shared" si="14"/>
        <v>-</v>
      </c>
      <c r="AW39" s="1000" t="str">
        <f t="shared" si="15"/>
        <v>-</v>
      </c>
      <c r="AX39" s="885" t="str">
        <f ca="1">IFERROR(_xludf.IFS((Waste_Annexure1!$D$3)=$G39,$AT39,(Waste_Annexure1!$D$4)=$G39,$AT39,(Waste_Annexure1!$D$5)=$G39,$AT39,(Waste_Annexure1!$D$6)=$G39,$AT39),"-")</f>
        <v>-</v>
      </c>
      <c r="AY39" s="886" t="str">
        <f ca="1">IFERROR(_xludf.IFS((Waste_Annexure1!$D$7)=$G39,$AT39,(Waste_Annexure1!$D$8)=$G39,$AT39,(Waste_Annexure1!$D$9)=$G39,$AT39,(Waste_Annexure1!$D$10)=$G39,$AT39,(Waste_Annexure1!$D$11)=$G39,$AT39,(Waste_Annexure1!$D$12)=$G39,$AT39,(Waste_Annexure1!$D$13)=$G39,$AT39),"-")</f>
        <v>-</v>
      </c>
      <c r="AZ39" s="887" t="str">
        <f ca="1">IFERROR(_xludf.IFS((Waste_Annexure1!$D$14)=$G39,$AT39,(Waste_Annexure1!$D$15)=$G39,$AT39,(Waste_Annexure1!$D$16)=$G39,$AT39,(Waste_Annexure1!$D$17)=$G39,$AT39,(Waste_Annexure1!$D$18)=$G39,$AT39),"-")</f>
        <v>-</v>
      </c>
      <c r="BA39" s="888" t="str">
        <f t="shared" ref="BA39:BD39" si="63">IF(SUMIF($G39,BA$6,$AT39)=0,"-",SUMIF($G39,BA$6,$AT39))</f>
        <v>-</v>
      </c>
      <c r="BB39" s="889" t="str">
        <f t="shared" si="63"/>
        <v>-</v>
      </c>
      <c r="BC39" s="83" t="str">
        <f t="shared" si="63"/>
        <v>-</v>
      </c>
      <c r="BD39" s="216" t="str">
        <f t="shared" si="63"/>
        <v>-</v>
      </c>
      <c r="BE39" s="868">
        <f t="shared" si="17"/>
        <v>0</v>
      </c>
    </row>
    <row r="40" spans="1:57" ht="14.4">
      <c r="A40" s="1578"/>
      <c r="B40" s="1739"/>
      <c r="C40" s="1740" t="s">
        <v>471</v>
      </c>
      <c r="D40" s="1009" t="s">
        <v>472</v>
      </c>
      <c r="E40" s="845" t="s">
        <v>166</v>
      </c>
      <c r="F40" s="891"/>
      <c r="G40" s="892"/>
      <c r="H40" s="891"/>
      <c r="I40" s="893"/>
      <c r="J40" s="894"/>
      <c r="K40" s="855" t="str">
        <f t="shared" si="1"/>
        <v>-</v>
      </c>
      <c r="L40" s="893"/>
      <c r="M40" s="894"/>
      <c r="N40" s="855" t="str">
        <f t="shared" si="2"/>
        <v>-</v>
      </c>
      <c r="O40" s="893"/>
      <c r="P40" s="894"/>
      <c r="Q40" s="855" t="str">
        <f t="shared" si="3"/>
        <v>-</v>
      </c>
      <c r="R40" s="893"/>
      <c r="S40" s="894"/>
      <c r="T40" s="855" t="str">
        <f t="shared" si="4"/>
        <v>-</v>
      </c>
      <c r="U40" s="893"/>
      <c r="V40" s="894"/>
      <c r="W40" s="855" t="str">
        <f t="shared" si="5"/>
        <v>-</v>
      </c>
      <c r="X40" s="893"/>
      <c r="Y40" s="894"/>
      <c r="Z40" s="855" t="str">
        <f t="shared" si="6"/>
        <v>-</v>
      </c>
      <c r="AA40" s="893"/>
      <c r="AB40" s="894"/>
      <c r="AC40" s="855" t="str">
        <f t="shared" si="7"/>
        <v>-</v>
      </c>
      <c r="AD40" s="893"/>
      <c r="AE40" s="894"/>
      <c r="AF40" s="855" t="str">
        <f t="shared" si="8"/>
        <v>-</v>
      </c>
      <c r="AG40" s="893"/>
      <c r="AH40" s="894"/>
      <c r="AI40" s="855" t="str">
        <f t="shared" si="9"/>
        <v>-</v>
      </c>
      <c r="AJ40" s="893"/>
      <c r="AK40" s="894"/>
      <c r="AL40" s="855" t="str">
        <f t="shared" si="10"/>
        <v>-</v>
      </c>
      <c r="AM40" s="893"/>
      <c r="AN40" s="894"/>
      <c r="AO40" s="855" t="str">
        <f t="shared" si="11"/>
        <v>-</v>
      </c>
      <c r="AP40" s="893"/>
      <c r="AQ40" s="894"/>
      <c r="AR40" s="895" t="str">
        <f t="shared" si="12"/>
        <v>-</v>
      </c>
      <c r="AS40" s="1714" t="str">
        <f>IF(SUM(AT40:AT43)/1000=0,"-",SUM(AT40:AT43)/1000)</f>
        <v>-</v>
      </c>
      <c r="AT40" s="896" t="str">
        <f>IF(SUMIF($I$8:$AR$8,$AT$8,$I40:$AR40)*IF($E40=Waste_Annexure1!$E$4,"1",IF($E40=Waste_Annexure1!$E$3,0.001,IF($E40=Waste_Annexure1!$E$5,1000,0)))=0,"-",SUMIF($I$8:$AR$8,$AT$8,$I40:$AR40)*IF($E40=Waste_Annexure1!$E$4,"1",IF($E40=Waste_Annexure1!$E$3,0.001,IF($E40=Waste_Annexure1!$E$5,1000,0))))</f>
        <v>-</v>
      </c>
      <c r="AU40" s="897" t="str">
        <f>IF(SUMIF($I$8:$AR$8,$AU$8,$I40:$AR40)*IF($E40=Waste_Annexure1!$E$4,"1",IF($E40=Waste_Annexure1!$E$3,0.001,IF($E40=Waste_Annexure1!$E$5,1000,0)))=0,"-",SUMIF($I$8:$AR$8,$AU$8,$I40:$AR40)*IF($E40=Waste_Annexure1!$E$4,"1",IF($E40=Waste_Annexure1!$E$3,0.001,IF($E40=Waste_Annexure1!$E$5,1000,0))))</f>
        <v>-</v>
      </c>
      <c r="AV40" s="898" t="str">
        <f t="shared" si="14"/>
        <v>-</v>
      </c>
      <c r="AW40" s="1000" t="str">
        <f t="shared" si="15"/>
        <v>-</v>
      </c>
      <c r="AX40" s="885" t="str">
        <f ca="1">IFERROR(_xludf.IFS((Waste_Annexure1!$D$3)=$G40,$AT40,(Waste_Annexure1!$D$4)=$G40,$AT40,(Waste_Annexure1!$D$5)=$G40,$AT40,(Waste_Annexure1!$D$6)=$G40,$AT40),"-")</f>
        <v>-</v>
      </c>
      <c r="AY40" s="886" t="str">
        <f ca="1">IFERROR(_xludf.IFS((Waste_Annexure1!$D$7)=$G40,$AT40,(Waste_Annexure1!$D$8)=$G40,$AT40,(Waste_Annexure1!$D$9)=$G40,$AT40,(Waste_Annexure1!$D$10)=$G40,$AT40,(Waste_Annexure1!$D$11)=$G40,$AT40,(Waste_Annexure1!$D$12)=$G40,$AT40,(Waste_Annexure1!$D$13)=$G40,$AT40),"-")</f>
        <v>-</v>
      </c>
      <c r="AZ40" s="887" t="str">
        <f ca="1">IFERROR(_xludf.IFS((Waste_Annexure1!$D$14)=$G40,$AT40,(Waste_Annexure1!$D$15)=$G40,$AT40,(Waste_Annexure1!$D$16)=$G40,$AT40,(Waste_Annexure1!$D$17)=$G40,$AT40,(Waste_Annexure1!$D$18)=$G40,$AT40),"-")</f>
        <v>-</v>
      </c>
      <c r="BA40" s="888" t="str">
        <f t="shared" ref="BA40:BD40" si="64">IF(SUMIF($G40,BA$6,$AT40)=0,"-",SUMIF($G40,BA$6,$AT40))</f>
        <v>-</v>
      </c>
      <c r="BB40" s="889" t="str">
        <f t="shared" si="64"/>
        <v>-</v>
      </c>
      <c r="BC40" s="83" t="str">
        <f t="shared" si="64"/>
        <v>-</v>
      </c>
      <c r="BD40" s="216" t="str">
        <f t="shared" si="64"/>
        <v>-</v>
      </c>
      <c r="BE40" s="868">
        <f t="shared" si="17"/>
        <v>0</v>
      </c>
    </row>
    <row r="41" spans="1:57" ht="14.4">
      <c r="A41" s="1578"/>
      <c r="B41" s="1739"/>
      <c r="C41" s="1528"/>
      <c r="D41" s="1010" t="s">
        <v>473</v>
      </c>
      <c r="E41" s="900" t="s">
        <v>166</v>
      </c>
      <c r="F41" s="901"/>
      <c r="G41" s="714"/>
      <c r="H41" s="901"/>
      <c r="I41" s="853"/>
      <c r="J41" s="854"/>
      <c r="K41" s="850" t="str">
        <f t="shared" si="1"/>
        <v>-</v>
      </c>
      <c r="L41" s="853"/>
      <c r="M41" s="854"/>
      <c r="N41" s="850" t="str">
        <f t="shared" si="2"/>
        <v>-</v>
      </c>
      <c r="O41" s="853"/>
      <c r="P41" s="854"/>
      <c r="Q41" s="850" t="str">
        <f t="shared" si="3"/>
        <v>-</v>
      </c>
      <c r="R41" s="853"/>
      <c r="S41" s="854"/>
      <c r="T41" s="850" t="str">
        <f t="shared" si="4"/>
        <v>-</v>
      </c>
      <c r="U41" s="853"/>
      <c r="V41" s="854"/>
      <c r="W41" s="850" t="str">
        <f t="shared" si="5"/>
        <v>-</v>
      </c>
      <c r="X41" s="853"/>
      <c r="Y41" s="854"/>
      <c r="Z41" s="850" t="str">
        <f t="shared" si="6"/>
        <v>-</v>
      </c>
      <c r="AA41" s="853"/>
      <c r="AB41" s="854"/>
      <c r="AC41" s="850" t="str">
        <f t="shared" si="7"/>
        <v>-</v>
      </c>
      <c r="AD41" s="853"/>
      <c r="AE41" s="854"/>
      <c r="AF41" s="850" t="str">
        <f t="shared" si="8"/>
        <v>-</v>
      </c>
      <c r="AG41" s="853"/>
      <c r="AH41" s="854"/>
      <c r="AI41" s="850" t="str">
        <f t="shared" si="9"/>
        <v>-</v>
      </c>
      <c r="AJ41" s="853"/>
      <c r="AK41" s="854"/>
      <c r="AL41" s="850" t="str">
        <f t="shared" si="10"/>
        <v>-</v>
      </c>
      <c r="AM41" s="853"/>
      <c r="AN41" s="854"/>
      <c r="AO41" s="850" t="str">
        <f t="shared" si="11"/>
        <v>-</v>
      </c>
      <c r="AP41" s="853"/>
      <c r="AQ41" s="854"/>
      <c r="AR41" s="856" t="str">
        <f t="shared" si="12"/>
        <v>-</v>
      </c>
      <c r="AS41" s="1713"/>
      <c r="AT41" s="858" t="str">
        <f>IF(SUMIF($I$8:$AR$8,$AT$8,$I41:$AR41)*IF($E41=Waste_Annexure1!$E$4,"1",IF($E41=Waste_Annexure1!$E$3,0.001,IF($E41=Waste_Annexure1!$E$5,1000,0)))=0,"-",SUMIF($I$8:$AR$8,$AT$8,$I41:$AR41)*IF($E41=Waste_Annexure1!$E$4,"1",IF($E41=Waste_Annexure1!$E$3,0.001,IF($E41=Waste_Annexure1!$E$5,1000,0))))</f>
        <v>-</v>
      </c>
      <c r="AU41" s="859" t="str">
        <f>IF(SUMIF($I$8:$AR$8,$AU$8,$I41:$AR41)*IF($E41=Waste_Annexure1!$E$4,"1",IF($E41=Waste_Annexure1!$E$3,0.001,IF($E41=Waste_Annexure1!$E$5,1000,0)))=0,"-",SUMIF($I$8:$AR$8,$AU$8,$I41:$AR41)*IF($E41=Waste_Annexure1!$E$4,"1",IF($E41=Waste_Annexure1!$E$3,0.001,IF($E41=Waste_Annexure1!$E$5,1000,0))))</f>
        <v>-</v>
      </c>
      <c r="AV41" s="860" t="str">
        <f t="shared" si="14"/>
        <v>-</v>
      </c>
      <c r="AW41" s="1000" t="str">
        <f t="shared" si="15"/>
        <v>-</v>
      </c>
      <c r="AX41" s="885" t="str">
        <f ca="1">IFERROR(_xludf.IFS((Waste_Annexure1!$D$3)=$G41,$AT41,(Waste_Annexure1!$D$4)=$G41,$AT41,(Waste_Annexure1!$D$5)=$G41,$AT41,(Waste_Annexure1!$D$6)=$G41,$AT41),"-")</f>
        <v>-</v>
      </c>
      <c r="AY41" s="886" t="str">
        <f ca="1">IFERROR(_xludf.IFS((Waste_Annexure1!$D$7)=$G41,$AT41,(Waste_Annexure1!$D$8)=$G41,$AT41,(Waste_Annexure1!$D$9)=$G41,$AT41,(Waste_Annexure1!$D$10)=$G41,$AT41,(Waste_Annexure1!$D$11)=$G41,$AT41,(Waste_Annexure1!$D$12)=$G41,$AT41,(Waste_Annexure1!$D$13)=$G41,$AT41),"-")</f>
        <v>-</v>
      </c>
      <c r="AZ41" s="887" t="str">
        <f ca="1">IFERROR(_xludf.IFS((Waste_Annexure1!$D$14)=$G41,$AT41,(Waste_Annexure1!$D$15)=$G41,$AT41,(Waste_Annexure1!$D$16)=$G41,$AT41,(Waste_Annexure1!$D$17)=$G41,$AT41,(Waste_Annexure1!$D$18)=$G41,$AT41),"-")</f>
        <v>-</v>
      </c>
      <c r="BA41" s="888" t="str">
        <f t="shared" ref="BA41:BD41" si="65">IF(SUMIF($G41,BA$6,$AT41)=0,"-",SUMIF($G41,BA$6,$AT41))</f>
        <v>-</v>
      </c>
      <c r="BB41" s="889" t="str">
        <f t="shared" si="65"/>
        <v>-</v>
      </c>
      <c r="BC41" s="83" t="str">
        <f t="shared" si="65"/>
        <v>-</v>
      </c>
      <c r="BD41" s="216" t="str">
        <f t="shared" si="65"/>
        <v>-</v>
      </c>
      <c r="BE41" s="868">
        <f t="shared" si="17"/>
        <v>0</v>
      </c>
    </row>
    <row r="42" spans="1:57" ht="14.4">
      <c r="A42" s="1578"/>
      <c r="B42" s="1739"/>
      <c r="C42" s="1528"/>
      <c r="D42" s="1010" t="s">
        <v>474</v>
      </c>
      <c r="E42" s="900" t="s">
        <v>166</v>
      </c>
      <c r="F42" s="901"/>
      <c r="G42" s="714"/>
      <c r="H42" s="901"/>
      <c r="I42" s="853"/>
      <c r="J42" s="854"/>
      <c r="K42" s="850" t="str">
        <f t="shared" si="1"/>
        <v>-</v>
      </c>
      <c r="L42" s="853"/>
      <c r="M42" s="854"/>
      <c r="N42" s="850" t="str">
        <f t="shared" si="2"/>
        <v>-</v>
      </c>
      <c r="O42" s="853"/>
      <c r="P42" s="854"/>
      <c r="Q42" s="850" t="str">
        <f t="shared" si="3"/>
        <v>-</v>
      </c>
      <c r="R42" s="853"/>
      <c r="S42" s="854"/>
      <c r="T42" s="850" t="str">
        <f t="shared" si="4"/>
        <v>-</v>
      </c>
      <c r="U42" s="853"/>
      <c r="V42" s="854"/>
      <c r="W42" s="850" t="str">
        <f t="shared" si="5"/>
        <v>-</v>
      </c>
      <c r="X42" s="853"/>
      <c r="Y42" s="854"/>
      <c r="Z42" s="850" t="str">
        <f t="shared" si="6"/>
        <v>-</v>
      </c>
      <c r="AA42" s="853"/>
      <c r="AB42" s="854"/>
      <c r="AC42" s="850" t="str">
        <f t="shared" si="7"/>
        <v>-</v>
      </c>
      <c r="AD42" s="853"/>
      <c r="AE42" s="854"/>
      <c r="AF42" s="850" t="str">
        <f t="shared" si="8"/>
        <v>-</v>
      </c>
      <c r="AG42" s="853"/>
      <c r="AH42" s="854"/>
      <c r="AI42" s="850" t="str">
        <f t="shared" si="9"/>
        <v>-</v>
      </c>
      <c r="AJ42" s="853"/>
      <c r="AK42" s="854"/>
      <c r="AL42" s="850" t="str">
        <f t="shared" si="10"/>
        <v>-</v>
      </c>
      <c r="AM42" s="853"/>
      <c r="AN42" s="854"/>
      <c r="AO42" s="850" t="str">
        <f t="shared" si="11"/>
        <v>-</v>
      </c>
      <c r="AP42" s="853"/>
      <c r="AQ42" s="854"/>
      <c r="AR42" s="856" t="str">
        <f t="shared" si="12"/>
        <v>-</v>
      </c>
      <c r="AS42" s="1713"/>
      <c r="AT42" s="858" t="str">
        <f>IF(SUMIF($I$8:$AR$8,$AT$8,$I42:$AR42)*IF($E42=Waste_Annexure1!$E$4,"1",IF($E42=Waste_Annexure1!$E$3,0.001,IF($E42=Waste_Annexure1!$E$5,1000,0)))=0,"-",SUMIF($I$8:$AR$8,$AT$8,$I42:$AR42)*IF($E42=Waste_Annexure1!$E$4,"1",IF($E42=Waste_Annexure1!$E$3,0.001,IF($E42=Waste_Annexure1!$E$5,1000,0))))</f>
        <v>-</v>
      </c>
      <c r="AU42" s="859" t="str">
        <f>IF(SUMIF($I$8:$AR$8,$AU$8,$I42:$AR42)*IF($E42=Waste_Annexure1!$E$4,"1",IF($E42=Waste_Annexure1!$E$3,0.001,IF($E42=Waste_Annexure1!$E$5,1000,0)))=0,"-",SUMIF($I$8:$AR$8,$AU$8,$I42:$AR42)*IF($E42=Waste_Annexure1!$E$4,"1",IF($E42=Waste_Annexure1!$E$3,0.001,IF($E42=Waste_Annexure1!$E$5,1000,0))))</f>
        <v>-</v>
      </c>
      <c r="AV42" s="860" t="str">
        <f t="shared" si="14"/>
        <v>-</v>
      </c>
      <c r="AW42" s="1000" t="str">
        <f t="shared" si="15"/>
        <v>-</v>
      </c>
      <c r="AX42" s="885" t="str">
        <f ca="1">IFERROR(_xludf.IFS((Waste_Annexure1!$D$3)=$G42,$AT42,(Waste_Annexure1!$D$4)=$G42,$AT42,(Waste_Annexure1!$D$5)=$G42,$AT42,(Waste_Annexure1!$D$6)=$G42,$AT42),"-")</f>
        <v>-</v>
      </c>
      <c r="AY42" s="886" t="str">
        <f ca="1">IFERROR(_xludf.IFS((Waste_Annexure1!$D$7)=$G42,$AT42,(Waste_Annexure1!$D$8)=$G42,$AT42,(Waste_Annexure1!$D$9)=$G42,$AT42,(Waste_Annexure1!$D$10)=$G42,$AT42,(Waste_Annexure1!$D$11)=$G42,$AT42,(Waste_Annexure1!$D$12)=$G42,$AT42,(Waste_Annexure1!$D$13)=$G42,$AT42),"-")</f>
        <v>-</v>
      </c>
      <c r="AZ42" s="887" t="str">
        <f ca="1">IFERROR(_xludf.IFS((Waste_Annexure1!$D$14)=$G42,$AT42,(Waste_Annexure1!$D$15)=$G42,$AT42,(Waste_Annexure1!$D$16)=$G42,$AT42,(Waste_Annexure1!$D$17)=$G42,$AT42,(Waste_Annexure1!$D$18)=$G42,$AT42),"-")</f>
        <v>-</v>
      </c>
      <c r="BA42" s="888" t="str">
        <f t="shared" ref="BA42:BD42" si="66">IF(SUMIF($G42,BA$6,$AT42)=0,"-",SUMIF($G42,BA$6,$AT42))</f>
        <v>-</v>
      </c>
      <c r="BB42" s="889" t="str">
        <f t="shared" si="66"/>
        <v>-</v>
      </c>
      <c r="BC42" s="83" t="str">
        <f t="shared" si="66"/>
        <v>-</v>
      </c>
      <c r="BD42" s="216" t="str">
        <f t="shared" si="66"/>
        <v>-</v>
      </c>
      <c r="BE42" s="868">
        <f t="shared" si="17"/>
        <v>0</v>
      </c>
    </row>
    <row r="43" spans="1:57" ht="14.4">
      <c r="A43" s="1578"/>
      <c r="B43" s="1739"/>
      <c r="C43" s="1543"/>
      <c r="D43" s="1011" t="s">
        <v>394</v>
      </c>
      <c r="E43" s="903" t="s">
        <v>166</v>
      </c>
      <c r="F43" s="904"/>
      <c r="G43" s="905"/>
      <c r="H43" s="904"/>
      <c r="I43" s="909"/>
      <c r="J43" s="910"/>
      <c r="K43" s="908" t="str">
        <f t="shared" si="1"/>
        <v>-</v>
      </c>
      <c r="L43" s="909"/>
      <c r="M43" s="910"/>
      <c r="N43" s="908" t="str">
        <f t="shared" si="2"/>
        <v>-</v>
      </c>
      <c r="O43" s="909"/>
      <c r="P43" s="910"/>
      <c r="Q43" s="908" t="str">
        <f t="shared" si="3"/>
        <v>-</v>
      </c>
      <c r="R43" s="909"/>
      <c r="S43" s="910"/>
      <c r="T43" s="908" t="str">
        <f t="shared" si="4"/>
        <v>-</v>
      </c>
      <c r="U43" s="909"/>
      <c r="V43" s="910"/>
      <c r="W43" s="908" t="str">
        <f t="shared" si="5"/>
        <v>-</v>
      </c>
      <c r="X43" s="909"/>
      <c r="Y43" s="910"/>
      <c r="Z43" s="908" t="str">
        <f t="shared" si="6"/>
        <v>-</v>
      </c>
      <c r="AA43" s="909"/>
      <c r="AB43" s="910"/>
      <c r="AC43" s="908" t="str">
        <f t="shared" si="7"/>
        <v>-</v>
      </c>
      <c r="AD43" s="909"/>
      <c r="AE43" s="910"/>
      <c r="AF43" s="908" t="str">
        <f t="shared" si="8"/>
        <v>-</v>
      </c>
      <c r="AG43" s="909"/>
      <c r="AH43" s="910"/>
      <c r="AI43" s="908" t="str">
        <f t="shared" si="9"/>
        <v>-</v>
      </c>
      <c r="AJ43" s="909"/>
      <c r="AK43" s="910"/>
      <c r="AL43" s="908" t="str">
        <f t="shared" si="10"/>
        <v>-</v>
      </c>
      <c r="AM43" s="909"/>
      <c r="AN43" s="910"/>
      <c r="AO43" s="908" t="str">
        <f t="shared" si="11"/>
        <v>-</v>
      </c>
      <c r="AP43" s="909"/>
      <c r="AQ43" s="910"/>
      <c r="AR43" s="911" t="str">
        <f t="shared" si="12"/>
        <v>-</v>
      </c>
      <c r="AS43" s="1539"/>
      <c r="AT43" s="912" t="str">
        <f>IF(SUMIF($I$8:$AR$8,$AT$8,$I43:$AR43)*IF($E43=Waste_Annexure1!$E$4,"1",IF($E43=Waste_Annexure1!$E$3,0.001,IF($E43=Waste_Annexure1!$E$5,1000,0)))=0,"-",SUMIF($I$8:$AR$8,$AT$8,$I43:$AR43)*IF($E43=Waste_Annexure1!$E$4,"1",IF($E43=Waste_Annexure1!$E$3,0.001,IF($E43=Waste_Annexure1!$E$5,1000,0))))</f>
        <v>-</v>
      </c>
      <c r="AU43" s="913" t="str">
        <f>IF(SUMIF($I$8:$AR$8,$AU$8,$I43:$AR43)*IF($E43=Waste_Annexure1!$E$4,"1",IF($E43=Waste_Annexure1!$E$3,0.001,IF($E43=Waste_Annexure1!$E$5,1000,0)))=0,"-",SUMIF($I$8:$AR$8,$AU$8,$I43:$AR43)*IF($E43=Waste_Annexure1!$E$4,"1",IF($E43=Waste_Annexure1!$E$3,0.001,IF($E43=Waste_Annexure1!$E$5,1000,0))))</f>
        <v>-</v>
      </c>
      <c r="AV43" s="914" t="str">
        <f t="shared" si="14"/>
        <v>-</v>
      </c>
      <c r="AW43" s="1000" t="str">
        <f t="shared" si="15"/>
        <v>-</v>
      </c>
      <c r="AX43" s="885" t="str">
        <f ca="1">IFERROR(_xludf.IFS((Waste_Annexure1!$D$3)=$G43,$AT43,(Waste_Annexure1!$D$4)=$G43,$AT43,(Waste_Annexure1!$D$5)=$G43,$AT43,(Waste_Annexure1!$D$6)=$G43,$AT43),"-")</f>
        <v>-</v>
      </c>
      <c r="AY43" s="886" t="str">
        <f ca="1">IFERROR(_xludf.IFS((Waste_Annexure1!$D$7)=$G43,$AT43,(Waste_Annexure1!$D$8)=$G43,$AT43,(Waste_Annexure1!$D$9)=$G43,$AT43,(Waste_Annexure1!$D$10)=$G43,$AT43,(Waste_Annexure1!$D$11)=$G43,$AT43,(Waste_Annexure1!$D$12)=$G43,$AT43,(Waste_Annexure1!$D$13)=$G43,$AT43),"-")</f>
        <v>-</v>
      </c>
      <c r="AZ43" s="887" t="str">
        <f ca="1">IFERROR(_xludf.IFS((Waste_Annexure1!$D$14)=$G43,$AT43,(Waste_Annexure1!$D$15)=$G43,$AT43,(Waste_Annexure1!$D$16)=$G43,$AT43,(Waste_Annexure1!$D$17)=$G43,$AT43,(Waste_Annexure1!$D$18)=$G43,$AT43),"-")</f>
        <v>-</v>
      </c>
      <c r="BA43" s="888" t="str">
        <f t="shared" ref="BA43:BD43" si="67">IF(SUMIF($G43,BA$6,$AT43)=0,"-",SUMIF($G43,BA$6,$AT43))</f>
        <v>-</v>
      </c>
      <c r="BB43" s="889" t="str">
        <f t="shared" si="67"/>
        <v>-</v>
      </c>
      <c r="BC43" s="83" t="str">
        <f t="shared" si="67"/>
        <v>-</v>
      </c>
      <c r="BD43" s="216" t="str">
        <f t="shared" si="67"/>
        <v>-</v>
      </c>
      <c r="BE43" s="868">
        <f t="shared" si="17"/>
        <v>0</v>
      </c>
    </row>
    <row r="44" spans="1:57" ht="28.8">
      <c r="A44" s="1578"/>
      <c r="B44" s="1739"/>
      <c r="C44" s="1741" t="s">
        <v>475</v>
      </c>
      <c r="D44" s="1012" t="s">
        <v>476</v>
      </c>
      <c r="E44" s="845" t="s">
        <v>166</v>
      </c>
      <c r="F44" s="891"/>
      <c r="G44" s="892"/>
      <c r="H44" s="891"/>
      <c r="I44" s="893">
        <v>0</v>
      </c>
      <c r="J44" s="894">
        <v>0</v>
      </c>
      <c r="K44" s="855" t="str">
        <f t="shared" si="1"/>
        <v>-</v>
      </c>
      <c r="L44" s="893">
        <v>0</v>
      </c>
      <c r="M44" s="894">
        <v>0</v>
      </c>
      <c r="N44" s="855" t="str">
        <f t="shared" si="2"/>
        <v>-</v>
      </c>
      <c r="O44" s="893">
        <v>0</v>
      </c>
      <c r="P44" s="894">
        <v>0</v>
      </c>
      <c r="Q44" s="855" t="str">
        <f t="shared" si="3"/>
        <v>-</v>
      </c>
      <c r="R44" s="893">
        <v>0</v>
      </c>
      <c r="S44" s="894">
        <v>0</v>
      </c>
      <c r="T44" s="855" t="str">
        <f t="shared" si="4"/>
        <v>-</v>
      </c>
      <c r="U44" s="893">
        <v>0</v>
      </c>
      <c r="V44" s="894">
        <v>0</v>
      </c>
      <c r="W44" s="855" t="str">
        <f t="shared" si="5"/>
        <v>-</v>
      </c>
      <c r="X44" s="893">
        <v>0</v>
      </c>
      <c r="Y44" s="894">
        <v>0</v>
      </c>
      <c r="Z44" s="855" t="str">
        <f t="shared" si="6"/>
        <v>-</v>
      </c>
      <c r="AA44" s="893"/>
      <c r="AB44" s="894"/>
      <c r="AC44" s="855" t="str">
        <f t="shared" si="7"/>
        <v>-</v>
      </c>
      <c r="AD44" s="893"/>
      <c r="AE44" s="894"/>
      <c r="AF44" s="855" t="str">
        <f t="shared" si="8"/>
        <v>-</v>
      </c>
      <c r="AG44" s="893"/>
      <c r="AH44" s="894"/>
      <c r="AI44" s="855" t="str">
        <f t="shared" si="9"/>
        <v>-</v>
      </c>
      <c r="AJ44" s="893"/>
      <c r="AK44" s="894"/>
      <c r="AL44" s="855" t="str">
        <f t="shared" si="10"/>
        <v>-</v>
      </c>
      <c r="AM44" s="893"/>
      <c r="AN44" s="894"/>
      <c r="AO44" s="855" t="str">
        <f t="shared" si="11"/>
        <v>-</v>
      </c>
      <c r="AP44" s="893"/>
      <c r="AQ44" s="894"/>
      <c r="AR44" s="895" t="str">
        <f t="shared" si="12"/>
        <v>-</v>
      </c>
      <c r="AS44" s="1712" t="str">
        <f>IF(SUM(AT44:AT45)/1000=0,"-",SUM(AT44:AT45)/1000)</f>
        <v>-</v>
      </c>
      <c r="AT44" s="896" t="str">
        <f>IF(SUMIF($I$8:$AR$8,$AT$8,$I44:$AR44)*IF($E44=Waste_Annexure1!$E$4,"1",IF($E44=Waste_Annexure1!$E$3,0.001,IF($E44=Waste_Annexure1!$E$5,1000,0)))=0,"-",SUMIF($I$8:$AR$8,$AT$8,$I44:$AR44)*IF($E44=Waste_Annexure1!$E$4,"1",IF($E44=Waste_Annexure1!$E$3,0.001,IF($E44=Waste_Annexure1!$E$5,1000,0))))</f>
        <v>-</v>
      </c>
      <c r="AU44" s="897" t="str">
        <f>IF(SUMIF($I$8:$AR$8,$AU$8,$I44:$AR44)*IF($E44=Waste_Annexure1!$E$4,"1",IF($E44=Waste_Annexure1!$E$3,0.001,IF($E44=Waste_Annexure1!$E$5,1000,0)))=0,"-",SUMIF($I$8:$AR$8,$AU$8,$I44:$AR44)*IF($E44=Waste_Annexure1!$E$4,"1",IF($E44=Waste_Annexure1!$E$3,0.001,IF($E44=Waste_Annexure1!$E$5,1000,0))))</f>
        <v>-</v>
      </c>
      <c r="AV44" s="898" t="str">
        <f t="shared" si="14"/>
        <v>-</v>
      </c>
      <c r="AW44" s="1000" t="str">
        <f t="shared" si="15"/>
        <v>-</v>
      </c>
      <c r="AX44" s="885" t="str">
        <f ca="1">IFERROR(_xludf.IFS((Waste_Annexure1!$D$3)=$G44,$AT44,(Waste_Annexure1!$D$4)=$G44,$AT44,(Waste_Annexure1!$D$5)=$G44,$AT44,(Waste_Annexure1!$D$6)=$G44,$AT44),"-")</f>
        <v>-</v>
      </c>
      <c r="AY44" s="886" t="str">
        <f ca="1">IFERROR(_xludf.IFS((Waste_Annexure1!$D$7)=$G44,$AT44,(Waste_Annexure1!$D$8)=$G44,$AT44,(Waste_Annexure1!$D$9)=$G44,$AT44,(Waste_Annexure1!$D$10)=$G44,$AT44,(Waste_Annexure1!$D$11)=$G44,$AT44,(Waste_Annexure1!$D$12)=$G44,$AT44,(Waste_Annexure1!$D$13)=$G44,$AT44),"-")</f>
        <v>-</v>
      </c>
      <c r="AZ44" s="887" t="str">
        <f ca="1">IFERROR(_xludf.IFS((Waste_Annexure1!$D$14)=$G44,$AT44,(Waste_Annexure1!$D$15)=$G44,$AT44,(Waste_Annexure1!$D$16)=$G44,$AT44,(Waste_Annexure1!$D$17)=$G44,$AT44,(Waste_Annexure1!$D$18)=$G44,$AT44),"-")</f>
        <v>-</v>
      </c>
      <c r="BA44" s="888" t="str">
        <f t="shared" ref="BA44:BD44" si="68">IF(SUMIF($G44,BA$6,$AT44)=0,"-",SUMIF($G44,BA$6,$AT44))</f>
        <v>-</v>
      </c>
      <c r="BB44" s="889" t="str">
        <f t="shared" si="68"/>
        <v>-</v>
      </c>
      <c r="BC44" s="83" t="str">
        <f t="shared" si="68"/>
        <v>-</v>
      </c>
      <c r="BD44" s="216" t="str">
        <f t="shared" si="68"/>
        <v>-</v>
      </c>
      <c r="BE44" s="868">
        <f t="shared" si="17"/>
        <v>0</v>
      </c>
    </row>
    <row r="45" spans="1:57" ht="14.4">
      <c r="A45" s="1578"/>
      <c r="B45" s="1739"/>
      <c r="C45" s="1543"/>
      <c r="D45" s="1013" t="s">
        <v>394</v>
      </c>
      <c r="E45" s="903" t="s">
        <v>166</v>
      </c>
      <c r="F45" s="904"/>
      <c r="G45" s="905"/>
      <c r="H45" s="904"/>
      <c r="I45" s="909"/>
      <c r="J45" s="910"/>
      <c r="K45" s="908" t="str">
        <f t="shared" si="1"/>
        <v>-</v>
      </c>
      <c r="L45" s="909"/>
      <c r="M45" s="910"/>
      <c r="N45" s="908" t="str">
        <f t="shared" si="2"/>
        <v>-</v>
      </c>
      <c r="O45" s="909"/>
      <c r="P45" s="910"/>
      <c r="Q45" s="908" t="str">
        <f t="shared" si="3"/>
        <v>-</v>
      </c>
      <c r="R45" s="909"/>
      <c r="S45" s="910"/>
      <c r="T45" s="908" t="str">
        <f t="shared" si="4"/>
        <v>-</v>
      </c>
      <c r="U45" s="909"/>
      <c r="V45" s="910"/>
      <c r="W45" s="908" t="str">
        <f t="shared" si="5"/>
        <v>-</v>
      </c>
      <c r="X45" s="909"/>
      <c r="Y45" s="910"/>
      <c r="Z45" s="908" t="str">
        <f t="shared" si="6"/>
        <v>-</v>
      </c>
      <c r="AA45" s="909"/>
      <c r="AB45" s="910"/>
      <c r="AC45" s="908" t="str">
        <f t="shared" si="7"/>
        <v>-</v>
      </c>
      <c r="AD45" s="909"/>
      <c r="AE45" s="910"/>
      <c r="AF45" s="908" t="str">
        <f t="shared" si="8"/>
        <v>-</v>
      </c>
      <c r="AG45" s="909"/>
      <c r="AH45" s="910"/>
      <c r="AI45" s="908" t="str">
        <f t="shared" si="9"/>
        <v>-</v>
      </c>
      <c r="AJ45" s="909"/>
      <c r="AK45" s="910"/>
      <c r="AL45" s="908" t="str">
        <f t="shared" si="10"/>
        <v>-</v>
      </c>
      <c r="AM45" s="909"/>
      <c r="AN45" s="910"/>
      <c r="AO45" s="908" t="str">
        <f t="shared" si="11"/>
        <v>-</v>
      </c>
      <c r="AP45" s="909"/>
      <c r="AQ45" s="910"/>
      <c r="AR45" s="911" t="str">
        <f t="shared" si="12"/>
        <v>-</v>
      </c>
      <c r="AS45" s="1539"/>
      <c r="AT45" s="912" t="str">
        <f>IF(SUMIF($I$8:$AR$8,$AT$8,$I45:$AR45)*IF($E45=Waste_Annexure1!$E$4,"1",IF($E45=Waste_Annexure1!$E$3,0.001,IF($E45=Waste_Annexure1!$E$5,1000,0)))=0,"-",SUMIF($I$8:$AR$8,$AT$8,$I45:$AR45)*IF($E45=Waste_Annexure1!$E$4,"1",IF($E45=Waste_Annexure1!$E$3,0.001,IF($E45=Waste_Annexure1!$E$5,1000,0))))</f>
        <v>-</v>
      </c>
      <c r="AU45" s="913" t="str">
        <f>IF(SUMIF($I$8:$AR$8,$AU$8,$I45:$AR45)*IF($E45=Waste_Annexure1!$E$4,"1",IF($E45=Waste_Annexure1!$E$3,0.001,IF($E45=Waste_Annexure1!$E$5,1000,0)))=0,"-",SUMIF($I$8:$AR$8,$AU$8,$I45:$AR45)*IF($E45=Waste_Annexure1!$E$4,"1",IF($E45=Waste_Annexure1!$E$3,0.001,IF($E45=Waste_Annexure1!$E$5,1000,0))))</f>
        <v>-</v>
      </c>
      <c r="AV45" s="914" t="str">
        <f t="shared" si="14"/>
        <v>-</v>
      </c>
      <c r="AW45" s="1000" t="str">
        <f t="shared" si="15"/>
        <v>-</v>
      </c>
      <c r="AX45" s="885" t="str">
        <f ca="1">IFERROR(_xludf.IFS((Waste_Annexure1!$D$3)=$G45,$AT45,(Waste_Annexure1!$D$4)=$G45,$AT45,(Waste_Annexure1!$D$5)=$G45,$AT45,(Waste_Annexure1!$D$6)=$G45,$AT45),"-")</f>
        <v>-</v>
      </c>
      <c r="AY45" s="886" t="str">
        <f ca="1">IFERROR(_xludf.IFS((Waste_Annexure1!$D$7)=$G45,$AT45,(Waste_Annexure1!$D$8)=$G45,$AT45,(Waste_Annexure1!$D$9)=$G45,$AT45,(Waste_Annexure1!$D$10)=$G45,$AT45,(Waste_Annexure1!$D$11)=$G45,$AT45,(Waste_Annexure1!$D$12)=$G45,$AT45,(Waste_Annexure1!$D$13)=$G45,$AT45),"-")</f>
        <v>-</v>
      </c>
      <c r="AZ45" s="887" t="str">
        <f ca="1">IFERROR(_xludf.IFS((Waste_Annexure1!$D$14)=$G45,$AT45,(Waste_Annexure1!$D$15)=$G45,$AT45,(Waste_Annexure1!$D$16)=$G45,$AT45,(Waste_Annexure1!$D$17)=$G45,$AT45,(Waste_Annexure1!$D$18)=$G45,$AT45),"-")</f>
        <v>-</v>
      </c>
      <c r="BA45" s="888" t="str">
        <f t="shared" ref="BA45:BD45" si="69">IF(SUMIF($G45,BA$6,$AT45)=0,"-",SUMIF($G45,BA$6,$AT45))</f>
        <v>-</v>
      </c>
      <c r="BB45" s="889" t="str">
        <f t="shared" si="69"/>
        <v>-</v>
      </c>
      <c r="BC45" s="83" t="str">
        <f t="shared" si="69"/>
        <v>-</v>
      </c>
      <c r="BD45" s="216" t="str">
        <f t="shared" si="69"/>
        <v>-</v>
      </c>
      <c r="BE45" s="868">
        <f t="shared" si="17"/>
        <v>0</v>
      </c>
    </row>
    <row r="46" spans="1:57" ht="14.4">
      <c r="A46" s="1578"/>
      <c r="B46" s="1739"/>
      <c r="C46" s="1757" t="s">
        <v>477</v>
      </c>
      <c r="D46" s="1508"/>
      <c r="E46" s="958" t="s">
        <v>166</v>
      </c>
      <c r="F46" s="960"/>
      <c r="G46" s="959"/>
      <c r="H46" s="960"/>
      <c r="I46" s="961">
        <v>0</v>
      </c>
      <c r="J46" s="962">
        <v>0</v>
      </c>
      <c r="K46" s="963" t="str">
        <f t="shared" si="1"/>
        <v>-</v>
      </c>
      <c r="L46" s="961"/>
      <c r="M46" s="962"/>
      <c r="N46" s="963" t="str">
        <f t="shared" si="2"/>
        <v>-</v>
      </c>
      <c r="O46" s="961"/>
      <c r="P46" s="962"/>
      <c r="Q46" s="963" t="str">
        <f t="shared" si="3"/>
        <v>-</v>
      </c>
      <c r="R46" s="961"/>
      <c r="S46" s="962"/>
      <c r="T46" s="963" t="str">
        <f t="shared" si="4"/>
        <v>-</v>
      </c>
      <c r="U46" s="961"/>
      <c r="V46" s="962"/>
      <c r="W46" s="963" t="str">
        <f t="shared" si="5"/>
        <v>-</v>
      </c>
      <c r="X46" s="961"/>
      <c r="Y46" s="962"/>
      <c r="Z46" s="963" t="str">
        <f t="shared" si="6"/>
        <v>-</v>
      </c>
      <c r="AA46" s="961"/>
      <c r="AB46" s="962"/>
      <c r="AC46" s="963" t="str">
        <f t="shared" si="7"/>
        <v>-</v>
      </c>
      <c r="AD46" s="961"/>
      <c r="AE46" s="962"/>
      <c r="AF46" s="963" t="str">
        <f t="shared" si="8"/>
        <v>-</v>
      </c>
      <c r="AG46" s="961"/>
      <c r="AH46" s="962"/>
      <c r="AI46" s="963" t="str">
        <f t="shared" si="9"/>
        <v>-</v>
      </c>
      <c r="AJ46" s="961"/>
      <c r="AK46" s="962"/>
      <c r="AL46" s="963" t="str">
        <f t="shared" si="10"/>
        <v>-</v>
      </c>
      <c r="AM46" s="961"/>
      <c r="AN46" s="962"/>
      <c r="AO46" s="963" t="str">
        <f t="shared" si="11"/>
        <v>-</v>
      </c>
      <c r="AP46" s="961"/>
      <c r="AQ46" s="962"/>
      <c r="AR46" s="1004" t="str">
        <f t="shared" si="12"/>
        <v>-</v>
      </c>
      <c r="AS46" s="1005" t="str">
        <f>IFERROR(AT46/1000,"-")</f>
        <v>-</v>
      </c>
      <c r="AT46" s="1006" t="str">
        <f>IF(SUMIF($I$8:$AR$8,$AT$8,$I46:$AR46)*IF($E46=Waste_Annexure1!$E$4,"1",IF($E46=Waste_Annexure1!$E$3,0.001,IF($E46=Waste_Annexure1!$E$5,1000,0)))=0,"-",SUMIF($I$8:$AR$8,$AT$8,$I46:$AR46)*IF($E46=Waste_Annexure1!$E$4,"1",IF($E46=Waste_Annexure1!$E$3,0.001,IF($E46=Waste_Annexure1!$E$5,1000,0))))</f>
        <v>-</v>
      </c>
      <c r="AU46" s="1007" t="str">
        <f>IF(SUMIF($I$8:$AR$8,$AU$8,$I46:$AR46)*IF($E46=Waste_Annexure1!$E$4,"1",IF($E46=Waste_Annexure1!$E$3,0.001,IF($E46=Waste_Annexure1!$E$5,1000,0)))=0,"-",SUMIF($I$8:$AR$8,$AU$8,$I46:$AR46)*IF($E46=Waste_Annexure1!$E$4,"1",IF($E46=Waste_Annexure1!$E$3,0.001,IF($E46=Waste_Annexure1!$E$5,1000,0))))</f>
        <v>-</v>
      </c>
      <c r="AV46" s="1008" t="str">
        <f t="shared" si="14"/>
        <v>-</v>
      </c>
      <c r="AW46" s="1000" t="str">
        <f t="shared" si="15"/>
        <v>-</v>
      </c>
      <c r="AX46" s="885" t="str">
        <f ca="1">IFERROR(_xludf.IFS((Waste_Annexure1!$D$3)=$G46,$AT46,(Waste_Annexure1!$D$4)=$G46,$AT46,(Waste_Annexure1!$D$5)=$G46,$AT46,(Waste_Annexure1!$D$6)=$G46,$AT46),"-")</f>
        <v>-</v>
      </c>
      <c r="AY46" s="886" t="str">
        <f ca="1">IFERROR(_xludf.IFS((Waste_Annexure1!$D$7)=$G46,$AT46,(Waste_Annexure1!$D$8)=$G46,$AT46,(Waste_Annexure1!$D$9)=$G46,$AT46,(Waste_Annexure1!$D$10)=$G46,$AT46,(Waste_Annexure1!$D$11)=$G46,$AT46,(Waste_Annexure1!$D$12)=$G46,$AT46,(Waste_Annexure1!$D$13)=$G46,$AT46),"-")</f>
        <v>-</v>
      </c>
      <c r="AZ46" s="887" t="str">
        <f ca="1">IFERROR(_xludf.IFS((Waste_Annexure1!$D$14)=$G46,$AT46,(Waste_Annexure1!$D$15)=$G46,$AT46,(Waste_Annexure1!$D$16)=$G46,$AT46,(Waste_Annexure1!$D$17)=$G46,$AT46,(Waste_Annexure1!$D$18)=$G46,$AT46),"-")</f>
        <v>-</v>
      </c>
      <c r="BA46" s="888" t="str">
        <f t="shared" ref="BA46:BD46" si="70">IF(SUMIF($G46,BA$6,$AT46)=0,"-",SUMIF($G46,BA$6,$AT46))</f>
        <v>-</v>
      </c>
      <c r="BB46" s="889" t="str">
        <f t="shared" si="70"/>
        <v>-</v>
      </c>
      <c r="BC46" s="83" t="str">
        <f t="shared" si="70"/>
        <v>-</v>
      </c>
      <c r="BD46" s="216" t="str">
        <f t="shared" si="70"/>
        <v>-</v>
      </c>
      <c r="BE46" s="868">
        <f t="shared" si="17"/>
        <v>0</v>
      </c>
    </row>
    <row r="47" spans="1:57" ht="14.4">
      <c r="A47" s="1578"/>
      <c r="B47" s="1739"/>
      <c r="C47" s="1733" t="s">
        <v>478</v>
      </c>
      <c r="D47" s="1014" t="s">
        <v>255</v>
      </c>
      <c r="E47" s="845" t="s">
        <v>166</v>
      </c>
      <c r="F47" s="891" t="s">
        <v>436</v>
      </c>
      <c r="G47" s="892"/>
      <c r="H47" s="891"/>
      <c r="I47" s="848">
        <v>240</v>
      </c>
      <c r="J47" s="849">
        <v>240</v>
      </c>
      <c r="K47" s="855" t="str">
        <f t="shared" si="1"/>
        <v>-</v>
      </c>
      <c r="L47" s="848">
        <v>313.55</v>
      </c>
      <c r="M47" s="849">
        <v>313.55</v>
      </c>
      <c r="N47" s="855" t="str">
        <f t="shared" si="2"/>
        <v>-</v>
      </c>
      <c r="O47" s="848">
        <v>77</v>
      </c>
      <c r="P47" s="849">
        <v>77</v>
      </c>
      <c r="Q47" s="855" t="str">
        <f t="shared" si="3"/>
        <v>-</v>
      </c>
      <c r="R47" s="848">
        <v>125</v>
      </c>
      <c r="S47" s="849">
        <v>125</v>
      </c>
      <c r="T47" s="855" t="str">
        <f t="shared" si="4"/>
        <v>-</v>
      </c>
      <c r="U47" s="848">
        <v>273</v>
      </c>
      <c r="V47" s="849">
        <v>273</v>
      </c>
      <c r="W47" s="855" t="str">
        <f t="shared" si="5"/>
        <v>-</v>
      </c>
      <c r="X47" s="848">
        <v>218</v>
      </c>
      <c r="Y47" s="849">
        <v>218</v>
      </c>
      <c r="Z47" s="855" t="str">
        <f t="shared" si="6"/>
        <v>-</v>
      </c>
      <c r="AA47" s="893">
        <v>363.6</v>
      </c>
      <c r="AB47" s="894">
        <v>363.6</v>
      </c>
      <c r="AC47" s="855" t="str">
        <f t="shared" si="7"/>
        <v>-</v>
      </c>
      <c r="AD47" s="893">
        <v>286.39999999999998</v>
      </c>
      <c r="AE47" s="894">
        <v>286.39999999999998</v>
      </c>
      <c r="AF47" s="855" t="str">
        <f t="shared" si="8"/>
        <v>-</v>
      </c>
      <c r="AG47" s="893"/>
      <c r="AH47" s="894"/>
      <c r="AI47" s="855" t="str">
        <f t="shared" si="9"/>
        <v>-</v>
      </c>
      <c r="AJ47" s="893"/>
      <c r="AK47" s="894"/>
      <c r="AL47" s="855" t="str">
        <f t="shared" si="10"/>
        <v>-</v>
      </c>
      <c r="AM47" s="893"/>
      <c r="AN47" s="894"/>
      <c r="AO47" s="855" t="str">
        <f t="shared" si="11"/>
        <v>-</v>
      </c>
      <c r="AP47" s="893"/>
      <c r="AQ47" s="894"/>
      <c r="AR47" s="895" t="str">
        <f t="shared" si="12"/>
        <v>-</v>
      </c>
      <c r="AS47" s="1712">
        <f>IF(SUM(AT47:AT51)/1000=0,"-",SUM(AT47:AT51)/1000)</f>
        <v>2.1784500000000002</v>
      </c>
      <c r="AT47" s="896">
        <f>IF(SUMIF($I$8:$AR$8,$AT$8,$I47:$AR47)*IF($E47=Waste_Annexure1!$E$4,"1",IF($E47=Waste_Annexure1!$E$3,0.001,IF($E47=Waste_Annexure1!$E$5,1000,0)))=0,"-",SUMIF($I$8:$AR$8,$AT$8,$I47:$AR47)*IF($E47=Waste_Annexure1!$E$4,"1",IF($E47=Waste_Annexure1!$E$3,0.001,IF($E47=Waste_Annexure1!$E$5,1000,0))))</f>
        <v>1896.5500000000002</v>
      </c>
      <c r="AU47" s="897">
        <f>IF(SUMIF($I$8:$AR$8,$AU$8,$I47:$AR47)*IF($E47=Waste_Annexure1!$E$4,"1",IF($E47=Waste_Annexure1!$E$3,0.001,IF($E47=Waste_Annexure1!$E$5,1000,0)))=0,"-",SUMIF($I$8:$AR$8,$AU$8,$I47:$AR47)*IF($E47=Waste_Annexure1!$E$4,"1",IF($E47=Waste_Annexure1!$E$3,0.001,IF($E47=Waste_Annexure1!$E$5,1000,0))))</f>
        <v>1896.5500000000002</v>
      </c>
      <c r="AV47" s="898">
        <f t="shared" si="14"/>
        <v>0</v>
      </c>
      <c r="AW47" s="1000">
        <f t="shared" si="15"/>
        <v>2.1847177391219556E-3</v>
      </c>
      <c r="AX47" s="885" t="str">
        <f ca="1">IFERROR(_xludf.IFS((Waste_Annexure1!$D$3)=$G47,$AT47,(Waste_Annexure1!$D$4)=$G47,$AT47,(Waste_Annexure1!$D$5)=$G47,$AT47,(Waste_Annexure1!$D$6)=$G47,$AT47),"-")</f>
        <v>-</v>
      </c>
      <c r="AY47" s="886" t="str">
        <f ca="1">IFERROR(_xludf.IFS((Waste_Annexure1!$D$7)=$G47,$AT47,(Waste_Annexure1!$D$8)=$G47,$AT47,(Waste_Annexure1!$D$9)=$G47,$AT47,(Waste_Annexure1!$D$10)=$G47,$AT47,(Waste_Annexure1!$D$11)=$G47,$AT47,(Waste_Annexure1!$D$12)=$G47,$AT47,(Waste_Annexure1!$D$13)=$G47,$AT47),"-")</f>
        <v>-</v>
      </c>
      <c r="AZ47" s="887" t="str">
        <f ca="1">IFERROR(_xludf.IFS((Waste_Annexure1!$D$14)=$G47,$AT47,(Waste_Annexure1!$D$15)=$G47,$AT47,(Waste_Annexure1!$D$16)=$G47,$AT47,(Waste_Annexure1!$D$17)=$G47,$AT47,(Waste_Annexure1!$D$18)=$G47,$AT47),"-")</f>
        <v>-</v>
      </c>
      <c r="BA47" s="888" t="str">
        <f t="shared" ref="BA47:BD47" si="71">IF(SUMIF($G47,BA$6,$AT47)=0,"-",SUMIF($G47,BA$6,$AT47))</f>
        <v>-</v>
      </c>
      <c r="BB47" s="889" t="str">
        <f t="shared" si="71"/>
        <v>-</v>
      </c>
      <c r="BC47" s="83" t="str">
        <f t="shared" si="71"/>
        <v>-</v>
      </c>
      <c r="BD47" s="216" t="str">
        <f t="shared" si="71"/>
        <v>-</v>
      </c>
      <c r="BE47" s="868">
        <f t="shared" si="17"/>
        <v>630.54999999999995</v>
      </c>
    </row>
    <row r="48" spans="1:57" ht="14.4">
      <c r="A48" s="1578"/>
      <c r="B48" s="1739"/>
      <c r="C48" s="1528"/>
      <c r="D48" s="1015" t="s">
        <v>254</v>
      </c>
      <c r="E48" s="900" t="s">
        <v>166</v>
      </c>
      <c r="F48" s="901"/>
      <c r="G48" s="714"/>
      <c r="H48" s="901"/>
      <c r="I48" s="853">
        <v>0</v>
      </c>
      <c r="J48" s="854">
        <v>0</v>
      </c>
      <c r="K48" s="850" t="str">
        <f t="shared" si="1"/>
        <v>-</v>
      </c>
      <c r="L48" s="853">
        <v>0</v>
      </c>
      <c r="M48" s="854">
        <v>0</v>
      </c>
      <c r="N48" s="850" t="str">
        <f t="shared" si="2"/>
        <v>-</v>
      </c>
      <c r="O48" s="853">
        <v>0</v>
      </c>
      <c r="P48" s="854">
        <v>0</v>
      </c>
      <c r="Q48" s="850" t="str">
        <f t="shared" si="3"/>
        <v>-</v>
      </c>
      <c r="R48" s="853">
        <v>0</v>
      </c>
      <c r="S48" s="854">
        <v>0</v>
      </c>
      <c r="T48" s="850" t="str">
        <f t="shared" si="4"/>
        <v>-</v>
      </c>
      <c r="U48" s="1016">
        <v>281.89999999999998</v>
      </c>
      <c r="V48" s="1017">
        <v>281.89999999999998</v>
      </c>
      <c r="W48" s="850" t="str">
        <f t="shared" si="5"/>
        <v>-</v>
      </c>
      <c r="X48" s="853">
        <v>0</v>
      </c>
      <c r="Y48" s="854">
        <v>0</v>
      </c>
      <c r="Z48" s="850" t="str">
        <f t="shared" si="6"/>
        <v>-</v>
      </c>
      <c r="AA48" s="853">
        <v>0</v>
      </c>
      <c r="AB48" s="854">
        <v>0</v>
      </c>
      <c r="AC48" s="850" t="str">
        <f t="shared" si="7"/>
        <v>-</v>
      </c>
      <c r="AD48" s="853"/>
      <c r="AE48" s="854"/>
      <c r="AF48" s="850" t="str">
        <f t="shared" si="8"/>
        <v>-</v>
      </c>
      <c r="AG48" s="853"/>
      <c r="AH48" s="854"/>
      <c r="AI48" s="850" t="str">
        <f t="shared" si="9"/>
        <v>-</v>
      </c>
      <c r="AJ48" s="853"/>
      <c r="AK48" s="854"/>
      <c r="AL48" s="850" t="str">
        <f t="shared" si="10"/>
        <v>-</v>
      </c>
      <c r="AM48" s="853"/>
      <c r="AN48" s="854"/>
      <c r="AO48" s="850" t="str">
        <f t="shared" si="11"/>
        <v>-</v>
      </c>
      <c r="AP48" s="853"/>
      <c r="AQ48" s="854"/>
      <c r="AR48" s="856" t="str">
        <f t="shared" si="12"/>
        <v>-</v>
      </c>
      <c r="AS48" s="1713"/>
      <c r="AT48" s="858">
        <f>IF(SUMIF($I$8:$AR$8,$AT$8,$I48:$AR48)*IF($E48=Waste_Annexure1!$E$4,"1",IF($E48=Waste_Annexure1!$E$3,0.001,IF($E48=Waste_Annexure1!$E$5,1000,0)))=0,"-",SUMIF($I$8:$AR$8,$AT$8,$I48:$AR48)*IF($E48=Waste_Annexure1!$E$4,"1",IF($E48=Waste_Annexure1!$E$3,0.001,IF($E48=Waste_Annexure1!$E$5,1000,0))))</f>
        <v>281.89999999999998</v>
      </c>
      <c r="AU48" s="859">
        <f>IF(SUMIF($I$8:$AR$8,$AU$8,$I48:$AR48)*IF($E48=Waste_Annexure1!$E$4,"1",IF($E48=Waste_Annexure1!$E$3,0.001,IF($E48=Waste_Annexure1!$E$5,1000,0)))=0,"-",SUMIF($I$8:$AR$8,$AU$8,$I48:$AR48)*IF($E48=Waste_Annexure1!$E$4,"1",IF($E48=Waste_Annexure1!$E$3,0.001,IF($E48=Waste_Annexure1!$E$5,1000,0))))</f>
        <v>281.89999999999998</v>
      </c>
      <c r="AV48" s="860">
        <f t="shared" si="14"/>
        <v>0</v>
      </c>
      <c r="AW48" s="1000">
        <f t="shared" si="15"/>
        <v>3.2473276774062335E-4</v>
      </c>
      <c r="AX48" s="885" t="str">
        <f ca="1">IFERROR(_xludf.IFS((Waste_Annexure1!$D$3)=$G48,$AT48,(Waste_Annexure1!$D$4)=$G48,$AT48,(Waste_Annexure1!$D$5)=$G48,$AT48,(Waste_Annexure1!$D$6)=$G48,$AT48),"-")</f>
        <v>-</v>
      </c>
      <c r="AY48" s="886" t="str">
        <f ca="1">IFERROR(_xludf.IFS((Waste_Annexure1!$D$7)=$G48,$AT48,(Waste_Annexure1!$D$8)=$G48,$AT48,(Waste_Annexure1!$D$9)=$G48,$AT48,(Waste_Annexure1!$D$10)=$G48,$AT48,(Waste_Annexure1!$D$11)=$G48,$AT48,(Waste_Annexure1!$D$12)=$G48,$AT48,(Waste_Annexure1!$D$13)=$G48,$AT48),"-")</f>
        <v>-</v>
      </c>
      <c r="AZ48" s="887" t="str">
        <f ca="1">IFERROR(_xludf.IFS((Waste_Annexure1!$D$14)=$G48,$AT48,(Waste_Annexure1!$D$15)=$G48,$AT48,(Waste_Annexure1!$D$16)=$G48,$AT48,(Waste_Annexure1!$D$17)=$G48,$AT48,(Waste_Annexure1!$D$18)=$G48,$AT48),"-")</f>
        <v>-</v>
      </c>
      <c r="BA48" s="888" t="str">
        <f t="shared" ref="BA48:BD48" si="72">IF(SUMIF($G48,BA$6,$AT48)=0,"-",SUMIF($G48,BA$6,$AT48))</f>
        <v>-</v>
      </c>
      <c r="BB48" s="889" t="str">
        <f t="shared" si="72"/>
        <v>-</v>
      </c>
      <c r="BC48" s="83" t="str">
        <f t="shared" si="72"/>
        <v>-</v>
      </c>
      <c r="BD48" s="216" t="str">
        <f t="shared" si="72"/>
        <v>-</v>
      </c>
      <c r="BE48" s="868">
        <f t="shared" si="17"/>
        <v>0</v>
      </c>
    </row>
    <row r="49" spans="1:57" ht="14.4">
      <c r="A49" s="1578"/>
      <c r="B49" s="1739"/>
      <c r="C49" s="1528"/>
      <c r="D49" s="1015" t="s">
        <v>479</v>
      </c>
      <c r="E49" s="900" t="s">
        <v>166</v>
      </c>
      <c r="F49" s="901"/>
      <c r="G49" s="714"/>
      <c r="H49" s="901"/>
      <c r="I49" s="853"/>
      <c r="J49" s="854"/>
      <c r="K49" s="850" t="str">
        <f t="shared" si="1"/>
        <v>-</v>
      </c>
      <c r="L49" s="853"/>
      <c r="M49" s="854"/>
      <c r="N49" s="850" t="str">
        <f t="shared" si="2"/>
        <v>-</v>
      </c>
      <c r="O49" s="853"/>
      <c r="P49" s="854"/>
      <c r="Q49" s="850" t="str">
        <f t="shared" si="3"/>
        <v>-</v>
      </c>
      <c r="R49" s="853"/>
      <c r="S49" s="854"/>
      <c r="T49" s="850" t="str">
        <f t="shared" si="4"/>
        <v>-</v>
      </c>
      <c r="U49" s="853"/>
      <c r="V49" s="854"/>
      <c r="W49" s="850" t="str">
        <f t="shared" si="5"/>
        <v>-</v>
      </c>
      <c r="X49" s="853"/>
      <c r="Y49" s="854"/>
      <c r="Z49" s="850" t="str">
        <f t="shared" si="6"/>
        <v>-</v>
      </c>
      <c r="AA49" s="853"/>
      <c r="AB49" s="854"/>
      <c r="AC49" s="850" t="str">
        <f t="shared" si="7"/>
        <v>-</v>
      </c>
      <c r="AD49" s="853"/>
      <c r="AE49" s="854"/>
      <c r="AF49" s="850" t="str">
        <f t="shared" si="8"/>
        <v>-</v>
      </c>
      <c r="AG49" s="853"/>
      <c r="AH49" s="854"/>
      <c r="AI49" s="850" t="str">
        <f t="shared" si="9"/>
        <v>-</v>
      </c>
      <c r="AJ49" s="853"/>
      <c r="AK49" s="854"/>
      <c r="AL49" s="850" t="str">
        <f t="shared" si="10"/>
        <v>-</v>
      </c>
      <c r="AM49" s="853"/>
      <c r="AN49" s="854"/>
      <c r="AO49" s="850" t="str">
        <f t="shared" si="11"/>
        <v>-</v>
      </c>
      <c r="AP49" s="853"/>
      <c r="AQ49" s="854"/>
      <c r="AR49" s="856" t="str">
        <f t="shared" si="12"/>
        <v>-</v>
      </c>
      <c r="AS49" s="1713"/>
      <c r="AT49" s="858" t="str">
        <f>IF(SUMIF($I$8:$AR$8,$AT$8,$I49:$AR49)*IF($E49=Waste_Annexure1!$E$4,"1",IF($E49=Waste_Annexure1!$E$3,0.001,IF($E49=Waste_Annexure1!$E$5,1000,0)))=0,"-",SUMIF($I$8:$AR$8,$AT$8,$I49:$AR49)*IF($E49=Waste_Annexure1!$E$4,"1",IF($E49=Waste_Annexure1!$E$3,0.001,IF($E49=Waste_Annexure1!$E$5,1000,0))))</f>
        <v>-</v>
      </c>
      <c r="AU49" s="859" t="str">
        <f>IF(SUMIF($I$8:$AR$8,$AU$8,$I49:$AR49)*IF($E49=Waste_Annexure1!$E$4,"1",IF($E49=Waste_Annexure1!$E$3,0.001,IF($E49=Waste_Annexure1!$E$5,1000,0)))=0,"-",SUMIF($I$8:$AR$8,$AU$8,$I49:$AR49)*IF($E49=Waste_Annexure1!$E$4,"1",IF($E49=Waste_Annexure1!$E$3,0.001,IF($E49=Waste_Annexure1!$E$5,1000,0))))</f>
        <v>-</v>
      </c>
      <c r="AV49" s="860" t="str">
        <f t="shared" si="14"/>
        <v>-</v>
      </c>
      <c r="AW49" s="1000" t="str">
        <f t="shared" si="15"/>
        <v>-</v>
      </c>
      <c r="AX49" s="885" t="str">
        <f ca="1">IFERROR(_xludf.IFS((Waste_Annexure1!$D$3)=$G49,$AT49,(Waste_Annexure1!$D$4)=$G49,$AT49,(Waste_Annexure1!$D$5)=$G49,$AT49,(Waste_Annexure1!$D$6)=$G49,$AT49),"-")</f>
        <v>-</v>
      </c>
      <c r="AY49" s="886" t="str">
        <f ca="1">IFERROR(_xludf.IFS((Waste_Annexure1!$D$7)=$G49,$AT49,(Waste_Annexure1!$D$8)=$G49,$AT49,(Waste_Annexure1!$D$9)=$G49,$AT49,(Waste_Annexure1!$D$10)=$G49,$AT49,(Waste_Annexure1!$D$11)=$G49,$AT49,(Waste_Annexure1!$D$12)=$G49,$AT49,(Waste_Annexure1!$D$13)=$G49,$AT49),"-")</f>
        <v>-</v>
      </c>
      <c r="AZ49" s="887" t="str">
        <f ca="1">IFERROR(_xludf.IFS((Waste_Annexure1!$D$14)=$G49,$AT49,(Waste_Annexure1!$D$15)=$G49,$AT49,(Waste_Annexure1!$D$16)=$G49,$AT49,(Waste_Annexure1!$D$17)=$G49,$AT49,(Waste_Annexure1!$D$18)=$G49,$AT49),"-")</f>
        <v>-</v>
      </c>
      <c r="BA49" s="888" t="str">
        <f t="shared" ref="BA49:BD49" si="73">IF(SUMIF($G49,BA$6,$AT49)=0,"-",SUMIF($G49,BA$6,$AT49))</f>
        <v>-</v>
      </c>
      <c r="BB49" s="889" t="str">
        <f t="shared" si="73"/>
        <v>-</v>
      </c>
      <c r="BC49" s="83" t="str">
        <f t="shared" si="73"/>
        <v>-</v>
      </c>
      <c r="BD49" s="216" t="str">
        <f t="shared" si="73"/>
        <v>-</v>
      </c>
      <c r="BE49" s="868">
        <f t="shared" si="17"/>
        <v>0</v>
      </c>
    </row>
    <row r="50" spans="1:57" ht="14.4">
      <c r="A50" s="1578"/>
      <c r="B50" s="1739"/>
      <c r="C50" s="1528"/>
      <c r="D50" s="1015" t="s">
        <v>261</v>
      </c>
      <c r="E50" s="900" t="s">
        <v>166</v>
      </c>
      <c r="F50" s="901"/>
      <c r="G50" s="714"/>
      <c r="H50" s="901"/>
      <c r="I50" s="853"/>
      <c r="J50" s="854"/>
      <c r="K50" s="850" t="str">
        <f t="shared" si="1"/>
        <v>-</v>
      </c>
      <c r="L50" s="853"/>
      <c r="M50" s="854"/>
      <c r="N50" s="850" t="str">
        <f t="shared" si="2"/>
        <v>-</v>
      </c>
      <c r="O50" s="853"/>
      <c r="P50" s="854"/>
      <c r="Q50" s="850" t="str">
        <f t="shared" si="3"/>
        <v>-</v>
      </c>
      <c r="R50" s="853"/>
      <c r="S50" s="854"/>
      <c r="T50" s="850" t="str">
        <f t="shared" si="4"/>
        <v>-</v>
      </c>
      <c r="U50" s="853"/>
      <c r="V50" s="854"/>
      <c r="W50" s="850" t="str">
        <f t="shared" si="5"/>
        <v>-</v>
      </c>
      <c r="X50" s="853"/>
      <c r="Y50" s="854"/>
      <c r="Z50" s="850" t="str">
        <f t="shared" si="6"/>
        <v>-</v>
      </c>
      <c r="AA50" s="853"/>
      <c r="AB50" s="854"/>
      <c r="AC50" s="850" t="str">
        <f t="shared" si="7"/>
        <v>-</v>
      </c>
      <c r="AD50" s="853"/>
      <c r="AE50" s="854"/>
      <c r="AF50" s="850" t="str">
        <f t="shared" si="8"/>
        <v>-</v>
      </c>
      <c r="AG50" s="853"/>
      <c r="AH50" s="854"/>
      <c r="AI50" s="850" t="str">
        <f t="shared" si="9"/>
        <v>-</v>
      </c>
      <c r="AJ50" s="853"/>
      <c r="AK50" s="854"/>
      <c r="AL50" s="850" t="str">
        <f t="shared" si="10"/>
        <v>-</v>
      </c>
      <c r="AM50" s="853"/>
      <c r="AN50" s="854"/>
      <c r="AO50" s="850" t="str">
        <f t="shared" si="11"/>
        <v>-</v>
      </c>
      <c r="AP50" s="853"/>
      <c r="AQ50" s="854"/>
      <c r="AR50" s="856" t="str">
        <f t="shared" si="12"/>
        <v>-</v>
      </c>
      <c r="AS50" s="1713"/>
      <c r="AT50" s="858" t="str">
        <f>IF(SUMIF($I$8:$AR$8,$AT$8,$I50:$AR50)*IF($E50=Waste_Annexure1!$E$4,"1",IF($E50=Waste_Annexure1!$E$3,0.001,IF($E50=Waste_Annexure1!$E$5,1000,0)))=0,"-",SUMIF($I$8:$AR$8,$AT$8,$I50:$AR50)*IF($E50=Waste_Annexure1!$E$4,"1",IF($E50=Waste_Annexure1!$E$3,0.001,IF($E50=Waste_Annexure1!$E$5,1000,0))))</f>
        <v>-</v>
      </c>
      <c r="AU50" s="859" t="str">
        <f>IF(SUMIF($I$8:$AR$8,$AU$8,$I50:$AR50)*IF($E50=Waste_Annexure1!$E$4,"1",IF($E50=Waste_Annexure1!$E$3,0.001,IF($E50=Waste_Annexure1!$E$5,1000,0)))=0,"-",SUMIF($I$8:$AR$8,$AU$8,$I50:$AR50)*IF($E50=Waste_Annexure1!$E$4,"1",IF($E50=Waste_Annexure1!$E$3,0.001,IF($E50=Waste_Annexure1!$E$5,1000,0))))</f>
        <v>-</v>
      </c>
      <c r="AV50" s="860" t="str">
        <f t="shared" si="14"/>
        <v>-</v>
      </c>
      <c r="AW50" s="1000" t="str">
        <f t="shared" si="15"/>
        <v>-</v>
      </c>
      <c r="AX50" s="885" t="str">
        <f ca="1">IFERROR(_xludf.IFS((Waste_Annexure1!$D$3)=$G50,$AT50,(Waste_Annexure1!$D$4)=$G50,$AT50,(Waste_Annexure1!$D$5)=$G50,$AT50,(Waste_Annexure1!$D$6)=$G50,$AT50),"-")</f>
        <v>-</v>
      </c>
      <c r="AY50" s="886" t="str">
        <f ca="1">IFERROR(_xludf.IFS((Waste_Annexure1!$D$7)=$G50,$AT50,(Waste_Annexure1!$D$8)=$G50,$AT50,(Waste_Annexure1!$D$9)=$G50,$AT50,(Waste_Annexure1!$D$10)=$G50,$AT50,(Waste_Annexure1!$D$11)=$G50,$AT50,(Waste_Annexure1!$D$12)=$G50,$AT50,(Waste_Annexure1!$D$13)=$G50,$AT50),"-")</f>
        <v>-</v>
      </c>
      <c r="AZ50" s="887" t="str">
        <f ca="1">IFERROR(_xludf.IFS((Waste_Annexure1!$D$14)=$G50,$AT50,(Waste_Annexure1!$D$15)=$G50,$AT50,(Waste_Annexure1!$D$16)=$G50,$AT50,(Waste_Annexure1!$D$17)=$G50,$AT50,(Waste_Annexure1!$D$18)=$G50,$AT50),"-")</f>
        <v>-</v>
      </c>
      <c r="BA50" s="888" t="str">
        <f t="shared" ref="BA50:BD50" si="74">IF(SUMIF($G50,BA$6,$AT50)=0,"-",SUMIF($G50,BA$6,$AT50))</f>
        <v>-</v>
      </c>
      <c r="BB50" s="889" t="str">
        <f t="shared" si="74"/>
        <v>-</v>
      </c>
      <c r="BC50" s="83" t="str">
        <f t="shared" si="74"/>
        <v>-</v>
      </c>
      <c r="BD50" s="216" t="str">
        <f t="shared" si="74"/>
        <v>-</v>
      </c>
      <c r="BE50" s="868">
        <f t="shared" si="17"/>
        <v>0</v>
      </c>
    </row>
    <row r="51" spans="1:57" ht="14.4">
      <c r="A51" s="1578"/>
      <c r="B51" s="1739"/>
      <c r="C51" s="1543"/>
      <c r="D51" s="1018" t="s">
        <v>480</v>
      </c>
      <c r="E51" s="903" t="s">
        <v>166</v>
      </c>
      <c r="F51" s="904"/>
      <c r="G51" s="905"/>
      <c r="H51" s="904"/>
      <c r="I51" s="909"/>
      <c r="J51" s="910"/>
      <c r="K51" s="908" t="str">
        <f t="shared" si="1"/>
        <v>-</v>
      </c>
      <c r="L51" s="909"/>
      <c r="M51" s="910"/>
      <c r="N51" s="908" t="str">
        <f t="shared" si="2"/>
        <v>-</v>
      </c>
      <c r="O51" s="909"/>
      <c r="P51" s="910"/>
      <c r="Q51" s="908" t="str">
        <f t="shared" si="3"/>
        <v>-</v>
      </c>
      <c r="R51" s="909"/>
      <c r="S51" s="910"/>
      <c r="T51" s="908" t="str">
        <f t="shared" si="4"/>
        <v>-</v>
      </c>
      <c r="U51" s="909"/>
      <c r="V51" s="910"/>
      <c r="W51" s="908" t="str">
        <f t="shared" si="5"/>
        <v>-</v>
      </c>
      <c r="X51" s="909"/>
      <c r="Y51" s="910"/>
      <c r="Z51" s="908" t="str">
        <f t="shared" si="6"/>
        <v>-</v>
      </c>
      <c r="AA51" s="909"/>
      <c r="AB51" s="910"/>
      <c r="AC51" s="908" t="str">
        <f t="shared" si="7"/>
        <v>-</v>
      </c>
      <c r="AD51" s="909"/>
      <c r="AE51" s="910"/>
      <c r="AF51" s="908" t="str">
        <f t="shared" si="8"/>
        <v>-</v>
      </c>
      <c r="AG51" s="909"/>
      <c r="AH51" s="910"/>
      <c r="AI51" s="908" t="str">
        <f t="shared" si="9"/>
        <v>-</v>
      </c>
      <c r="AJ51" s="909"/>
      <c r="AK51" s="910"/>
      <c r="AL51" s="908" t="str">
        <f t="shared" si="10"/>
        <v>-</v>
      </c>
      <c r="AM51" s="909"/>
      <c r="AN51" s="910"/>
      <c r="AO51" s="908" t="str">
        <f t="shared" si="11"/>
        <v>-</v>
      </c>
      <c r="AP51" s="909"/>
      <c r="AQ51" s="910"/>
      <c r="AR51" s="911" t="str">
        <f t="shared" si="12"/>
        <v>-</v>
      </c>
      <c r="AS51" s="1539"/>
      <c r="AT51" s="912" t="str">
        <f>IF(SUMIF($I$8:$AR$8,$AT$8,$I51:$AR51)*IF($E51=Waste_Annexure1!$E$4,"1",IF($E51=Waste_Annexure1!$E$3,0.001,IF($E51=Waste_Annexure1!$E$5,1000,0)))=0,"-",SUMIF($I$8:$AR$8,$AT$8,$I51:$AR51)*IF($E51=Waste_Annexure1!$E$4,"1",IF($E51=Waste_Annexure1!$E$3,0.001,IF($E51=Waste_Annexure1!$E$5,1000,0))))</f>
        <v>-</v>
      </c>
      <c r="AU51" s="913" t="str">
        <f>IF(SUMIF($I$8:$AR$8,$AU$8,$I51:$AR51)*IF($E51=Waste_Annexure1!$E$4,"1",IF($E51=Waste_Annexure1!$E$3,0.001,IF($E51=Waste_Annexure1!$E$5,1000,0)))=0,"-",SUMIF($I$8:$AR$8,$AU$8,$I51:$AR51)*IF($E51=Waste_Annexure1!$E$4,"1",IF($E51=Waste_Annexure1!$E$3,0.001,IF($E51=Waste_Annexure1!$E$5,1000,0))))</f>
        <v>-</v>
      </c>
      <c r="AV51" s="914" t="str">
        <f t="shared" si="14"/>
        <v>-</v>
      </c>
      <c r="AW51" s="1000" t="str">
        <f t="shared" si="15"/>
        <v>-</v>
      </c>
      <c r="AX51" s="885" t="str">
        <f ca="1">IFERROR(_xludf.IFS((Waste_Annexure1!$D$3)=$G51,$AT51,(Waste_Annexure1!$D$4)=$G51,$AT51,(Waste_Annexure1!$D$5)=$G51,$AT51,(Waste_Annexure1!$D$6)=$G51,$AT51),"-")</f>
        <v>-</v>
      </c>
      <c r="AY51" s="886" t="str">
        <f ca="1">IFERROR(_xludf.IFS((Waste_Annexure1!$D$7)=$G51,$AT51,(Waste_Annexure1!$D$8)=$G51,$AT51,(Waste_Annexure1!$D$9)=$G51,$AT51,(Waste_Annexure1!$D$10)=$G51,$AT51,(Waste_Annexure1!$D$11)=$G51,$AT51,(Waste_Annexure1!$D$12)=$G51,$AT51,(Waste_Annexure1!$D$13)=$G51,$AT51),"-")</f>
        <v>-</v>
      </c>
      <c r="AZ51" s="887" t="str">
        <f ca="1">IFERROR(_xludf.IFS((Waste_Annexure1!$D$14)=$G51,$AT51,(Waste_Annexure1!$D$15)=$G51,$AT51,(Waste_Annexure1!$D$16)=$G51,$AT51,(Waste_Annexure1!$D$17)=$G51,$AT51,(Waste_Annexure1!$D$18)=$G51,$AT51),"-")</f>
        <v>-</v>
      </c>
      <c r="BA51" s="888" t="str">
        <f t="shared" ref="BA51:BD51" si="75">IF(SUMIF($G51,BA$6,$AT51)=0,"-",SUMIF($G51,BA$6,$AT51))</f>
        <v>-</v>
      </c>
      <c r="BB51" s="889" t="str">
        <f t="shared" si="75"/>
        <v>-</v>
      </c>
      <c r="BC51" s="83" t="str">
        <f t="shared" si="75"/>
        <v>-</v>
      </c>
      <c r="BD51" s="216" t="str">
        <f t="shared" si="75"/>
        <v>-</v>
      </c>
      <c r="BE51" s="868">
        <f t="shared" si="17"/>
        <v>0</v>
      </c>
    </row>
    <row r="52" spans="1:57" ht="14.4">
      <c r="A52" s="1578"/>
      <c r="B52" s="1739"/>
      <c r="C52" s="1733" t="s">
        <v>481</v>
      </c>
      <c r="D52" s="1014" t="s">
        <v>482</v>
      </c>
      <c r="E52" s="845" t="s">
        <v>166</v>
      </c>
      <c r="F52" s="891"/>
      <c r="G52" s="892"/>
      <c r="H52" s="891"/>
      <c r="I52" s="893"/>
      <c r="J52" s="894"/>
      <c r="K52" s="855" t="str">
        <f t="shared" si="1"/>
        <v>-</v>
      </c>
      <c r="L52" s="893"/>
      <c r="M52" s="894"/>
      <c r="N52" s="855" t="str">
        <f t="shared" si="2"/>
        <v>-</v>
      </c>
      <c r="O52" s="893"/>
      <c r="P52" s="894"/>
      <c r="Q52" s="855" t="str">
        <f t="shared" si="3"/>
        <v>-</v>
      </c>
      <c r="R52" s="893"/>
      <c r="S52" s="894"/>
      <c r="T52" s="855" t="str">
        <f t="shared" si="4"/>
        <v>-</v>
      </c>
      <c r="U52" s="893"/>
      <c r="V52" s="894"/>
      <c r="W52" s="855" t="str">
        <f t="shared" si="5"/>
        <v>-</v>
      </c>
      <c r="X52" s="893"/>
      <c r="Y52" s="894"/>
      <c r="Z52" s="855" t="str">
        <f t="shared" si="6"/>
        <v>-</v>
      </c>
      <c r="AA52" s="893"/>
      <c r="AB52" s="894"/>
      <c r="AC52" s="855" t="str">
        <f t="shared" si="7"/>
        <v>-</v>
      </c>
      <c r="AD52" s="893"/>
      <c r="AE52" s="894"/>
      <c r="AF52" s="855" t="str">
        <f t="shared" si="8"/>
        <v>-</v>
      </c>
      <c r="AG52" s="893"/>
      <c r="AH52" s="894"/>
      <c r="AI52" s="855" t="str">
        <f t="shared" si="9"/>
        <v>-</v>
      </c>
      <c r="AJ52" s="893"/>
      <c r="AK52" s="894"/>
      <c r="AL52" s="855" t="str">
        <f t="shared" si="10"/>
        <v>-</v>
      </c>
      <c r="AM52" s="893"/>
      <c r="AN52" s="894"/>
      <c r="AO52" s="855" t="str">
        <f t="shared" si="11"/>
        <v>-</v>
      </c>
      <c r="AP52" s="893"/>
      <c r="AQ52" s="894"/>
      <c r="AR52" s="895" t="str">
        <f t="shared" si="12"/>
        <v>-</v>
      </c>
      <c r="AS52" s="1715" t="str">
        <f>IF(SUM(AT52:AT55)/1000=0,"-",SUM(AT52:AT55)/1000)</f>
        <v>-</v>
      </c>
      <c r="AT52" s="938" t="str">
        <f>IF(SUMIF($I$8:$AR$8,$AT$8,$I52:$AR52)*IF($E52=Waste_Annexure1!$E$4,"1",IF($E52=Waste_Annexure1!$E$3,0.001,IF($E52=Waste_Annexure1!$E$5,1000,0)))=0,"-",SUMIF($I$8:$AR$8,$AT$8,$I52:$AR52)*IF($E52=Waste_Annexure1!$E$4,"1",IF($E52=Waste_Annexure1!$E$3,0.001,IF($E52=Waste_Annexure1!$E$5,1000,0))))</f>
        <v>-</v>
      </c>
      <c r="AU52" s="939" t="str">
        <f>IF(SUMIF($I$8:$AR$8,$AU$8,$I52:$AR52)*IF($E52=Waste_Annexure1!$E$4,"1",IF($E52=Waste_Annexure1!$E$3,0.001,IF($E52=Waste_Annexure1!$E$5,1000,0)))=0,"-",SUMIF($I$8:$AR$8,$AU$8,$I52:$AR52)*IF($E52=Waste_Annexure1!$E$4,"1",IF($E52=Waste_Annexure1!$E$3,0.001,IF($E52=Waste_Annexure1!$E$5,1000,0))))</f>
        <v>-</v>
      </c>
      <c r="AV52" s="940" t="str">
        <f t="shared" si="14"/>
        <v>-</v>
      </c>
      <c r="AW52" s="1000" t="str">
        <f t="shared" si="15"/>
        <v>-</v>
      </c>
      <c r="AX52" s="885" t="str">
        <f ca="1">IFERROR(_xludf.IFS((Waste_Annexure1!$D$3)=$G52,$AT52,(Waste_Annexure1!$D$4)=$G52,$AT52,(Waste_Annexure1!$D$5)=$G52,$AT52,(Waste_Annexure1!$D$6)=$G52,$AT52),"-")</f>
        <v>-</v>
      </c>
      <c r="AY52" s="886" t="str">
        <f ca="1">IFERROR(_xludf.IFS((Waste_Annexure1!$D$7)=$G52,$AT52,(Waste_Annexure1!$D$8)=$G52,$AT52,(Waste_Annexure1!$D$9)=$G52,$AT52,(Waste_Annexure1!$D$10)=$G52,$AT52,(Waste_Annexure1!$D$11)=$G52,$AT52,(Waste_Annexure1!$D$12)=$G52,$AT52,(Waste_Annexure1!$D$13)=$G52,$AT52),"-")</f>
        <v>-</v>
      </c>
      <c r="AZ52" s="887" t="str">
        <f ca="1">IFERROR(_xludf.IFS((Waste_Annexure1!$D$14)=$G52,$AT52,(Waste_Annexure1!$D$15)=$G52,$AT52,(Waste_Annexure1!$D$16)=$G52,$AT52,(Waste_Annexure1!$D$17)=$G52,$AT52,(Waste_Annexure1!$D$18)=$G52,$AT52),"-")</f>
        <v>-</v>
      </c>
      <c r="BA52" s="888" t="str">
        <f t="shared" ref="BA52:BD52" si="76">IF(SUMIF($G52,BA$6,$AT52)=0,"-",SUMIF($G52,BA$6,$AT52))</f>
        <v>-</v>
      </c>
      <c r="BB52" s="889" t="str">
        <f t="shared" si="76"/>
        <v>-</v>
      </c>
      <c r="BC52" s="83" t="str">
        <f t="shared" si="76"/>
        <v>-</v>
      </c>
      <c r="BD52" s="216" t="str">
        <f t="shared" si="76"/>
        <v>-</v>
      </c>
      <c r="BE52" s="868">
        <f t="shared" si="17"/>
        <v>0</v>
      </c>
    </row>
    <row r="53" spans="1:57" ht="14.4">
      <c r="A53" s="1578"/>
      <c r="B53" s="1739"/>
      <c r="C53" s="1528"/>
      <c r="D53" s="1015" t="s">
        <v>483</v>
      </c>
      <c r="E53" s="900" t="s">
        <v>166</v>
      </c>
      <c r="F53" s="901"/>
      <c r="G53" s="714"/>
      <c r="H53" s="901"/>
      <c r="I53" s="853"/>
      <c r="J53" s="854"/>
      <c r="K53" s="850" t="str">
        <f t="shared" si="1"/>
        <v>-</v>
      </c>
      <c r="L53" s="853"/>
      <c r="M53" s="854"/>
      <c r="N53" s="850" t="str">
        <f t="shared" si="2"/>
        <v>-</v>
      </c>
      <c r="O53" s="853"/>
      <c r="P53" s="854"/>
      <c r="Q53" s="850" t="str">
        <f t="shared" si="3"/>
        <v>-</v>
      </c>
      <c r="R53" s="853"/>
      <c r="S53" s="854"/>
      <c r="T53" s="850" t="str">
        <f t="shared" si="4"/>
        <v>-</v>
      </c>
      <c r="U53" s="853"/>
      <c r="V53" s="854"/>
      <c r="W53" s="850" t="str">
        <f t="shared" si="5"/>
        <v>-</v>
      </c>
      <c r="X53" s="853"/>
      <c r="Y53" s="854"/>
      <c r="Z53" s="850" t="str">
        <f t="shared" si="6"/>
        <v>-</v>
      </c>
      <c r="AA53" s="853"/>
      <c r="AB53" s="854"/>
      <c r="AC53" s="850" t="str">
        <f t="shared" si="7"/>
        <v>-</v>
      </c>
      <c r="AD53" s="853"/>
      <c r="AE53" s="854"/>
      <c r="AF53" s="850" t="str">
        <f t="shared" si="8"/>
        <v>-</v>
      </c>
      <c r="AG53" s="853"/>
      <c r="AH53" s="854"/>
      <c r="AI53" s="850" t="str">
        <f t="shared" si="9"/>
        <v>-</v>
      </c>
      <c r="AJ53" s="853"/>
      <c r="AK53" s="854"/>
      <c r="AL53" s="850" t="str">
        <f t="shared" si="10"/>
        <v>-</v>
      </c>
      <c r="AM53" s="853"/>
      <c r="AN53" s="854"/>
      <c r="AO53" s="850" t="str">
        <f t="shared" si="11"/>
        <v>-</v>
      </c>
      <c r="AP53" s="853"/>
      <c r="AQ53" s="854"/>
      <c r="AR53" s="856" t="str">
        <f t="shared" si="12"/>
        <v>-</v>
      </c>
      <c r="AS53" s="1713"/>
      <c r="AT53" s="858" t="str">
        <f>IF(SUMIF($I$8:$AR$8,$AT$8,$I53:$AR53)*IF($E53=Waste_Annexure1!$E$4,"1",IF($E53=Waste_Annexure1!$E$3,0.001,IF($E53=Waste_Annexure1!$E$5,1000,0)))=0,"-",SUMIF($I$8:$AR$8,$AT$8,$I53:$AR53)*IF($E53=Waste_Annexure1!$E$4,"1",IF($E53=Waste_Annexure1!$E$3,0.001,IF($E53=Waste_Annexure1!$E$5,1000,0))))</f>
        <v>-</v>
      </c>
      <c r="AU53" s="859" t="str">
        <f>IF(SUMIF($I$8:$AR$8,$AU$8,$I53:$AR53)*IF($E53=Waste_Annexure1!$E$4,"1",IF($E53=Waste_Annexure1!$E$3,0.001,IF($E53=Waste_Annexure1!$E$5,1000,0)))=0,"-",SUMIF($I$8:$AR$8,$AU$8,$I53:$AR53)*IF($E53=Waste_Annexure1!$E$4,"1",IF($E53=Waste_Annexure1!$E$3,0.001,IF($E53=Waste_Annexure1!$E$5,1000,0))))</f>
        <v>-</v>
      </c>
      <c r="AV53" s="860" t="str">
        <f t="shared" si="14"/>
        <v>-</v>
      </c>
      <c r="AW53" s="1000" t="str">
        <f t="shared" si="15"/>
        <v>-</v>
      </c>
      <c r="AX53" s="885" t="str">
        <f ca="1">IFERROR(_xludf.IFS((Waste_Annexure1!$D$3)=$G53,$AT53,(Waste_Annexure1!$D$4)=$G53,$AT53,(Waste_Annexure1!$D$5)=$G53,$AT53,(Waste_Annexure1!$D$6)=$G53,$AT53),"-")</f>
        <v>-</v>
      </c>
      <c r="AY53" s="886" t="str">
        <f ca="1">IFERROR(_xludf.IFS((Waste_Annexure1!$D$7)=$G53,$AT53,(Waste_Annexure1!$D$8)=$G53,$AT53,(Waste_Annexure1!$D$9)=$G53,$AT53,(Waste_Annexure1!$D$10)=$G53,$AT53,(Waste_Annexure1!$D$11)=$G53,$AT53,(Waste_Annexure1!$D$12)=$G53,$AT53,(Waste_Annexure1!$D$13)=$G53,$AT53),"-")</f>
        <v>-</v>
      </c>
      <c r="AZ53" s="887" t="str">
        <f ca="1">IFERROR(_xludf.IFS((Waste_Annexure1!$D$14)=$G53,$AT53,(Waste_Annexure1!$D$15)=$G53,$AT53,(Waste_Annexure1!$D$16)=$G53,$AT53,(Waste_Annexure1!$D$17)=$G53,$AT53,(Waste_Annexure1!$D$18)=$G53,$AT53),"-")</f>
        <v>-</v>
      </c>
      <c r="BA53" s="888" t="str">
        <f t="shared" ref="BA53:BD53" si="77">IF(SUMIF($G53,BA$6,$AT53)=0,"-",SUMIF($G53,BA$6,$AT53))</f>
        <v>-</v>
      </c>
      <c r="BB53" s="889" t="str">
        <f t="shared" si="77"/>
        <v>-</v>
      </c>
      <c r="BC53" s="83" t="str">
        <f t="shared" si="77"/>
        <v>-</v>
      </c>
      <c r="BD53" s="216" t="str">
        <f t="shared" si="77"/>
        <v>-</v>
      </c>
      <c r="BE53" s="868">
        <f t="shared" si="17"/>
        <v>0</v>
      </c>
    </row>
    <row r="54" spans="1:57" ht="14.4">
      <c r="A54" s="1578"/>
      <c r="B54" s="1739"/>
      <c r="C54" s="1528"/>
      <c r="D54" s="1015" t="s">
        <v>484</v>
      </c>
      <c r="E54" s="900" t="s">
        <v>166</v>
      </c>
      <c r="F54" s="901"/>
      <c r="G54" s="714"/>
      <c r="H54" s="901"/>
      <c r="I54" s="853"/>
      <c r="J54" s="854"/>
      <c r="K54" s="850" t="str">
        <f t="shared" si="1"/>
        <v>-</v>
      </c>
      <c r="L54" s="853"/>
      <c r="M54" s="854"/>
      <c r="N54" s="850" t="str">
        <f t="shared" si="2"/>
        <v>-</v>
      </c>
      <c r="O54" s="853"/>
      <c r="P54" s="854"/>
      <c r="Q54" s="850" t="str">
        <f t="shared" si="3"/>
        <v>-</v>
      </c>
      <c r="R54" s="853"/>
      <c r="S54" s="854"/>
      <c r="T54" s="850" t="str">
        <f t="shared" si="4"/>
        <v>-</v>
      </c>
      <c r="U54" s="853"/>
      <c r="V54" s="854"/>
      <c r="W54" s="850" t="str">
        <f t="shared" si="5"/>
        <v>-</v>
      </c>
      <c r="X54" s="853"/>
      <c r="Y54" s="854"/>
      <c r="Z54" s="850" t="str">
        <f t="shared" si="6"/>
        <v>-</v>
      </c>
      <c r="AA54" s="853"/>
      <c r="AB54" s="854"/>
      <c r="AC54" s="850" t="str">
        <f t="shared" si="7"/>
        <v>-</v>
      </c>
      <c r="AD54" s="853"/>
      <c r="AE54" s="854"/>
      <c r="AF54" s="850" t="str">
        <f t="shared" si="8"/>
        <v>-</v>
      </c>
      <c r="AG54" s="853"/>
      <c r="AH54" s="854"/>
      <c r="AI54" s="850" t="str">
        <f t="shared" si="9"/>
        <v>-</v>
      </c>
      <c r="AJ54" s="853"/>
      <c r="AK54" s="854"/>
      <c r="AL54" s="850" t="str">
        <f t="shared" si="10"/>
        <v>-</v>
      </c>
      <c r="AM54" s="853"/>
      <c r="AN54" s="854"/>
      <c r="AO54" s="850" t="str">
        <f t="shared" si="11"/>
        <v>-</v>
      </c>
      <c r="AP54" s="853"/>
      <c r="AQ54" s="854"/>
      <c r="AR54" s="856" t="str">
        <f t="shared" si="12"/>
        <v>-</v>
      </c>
      <c r="AS54" s="1713"/>
      <c r="AT54" s="858" t="str">
        <f>IF(SUMIF($I$8:$AR$8,$AT$8,$I54:$AR54)*IF($E54=Waste_Annexure1!$E$4,"1",IF($E54=Waste_Annexure1!$E$3,0.001,IF($E54=Waste_Annexure1!$E$5,1000,0)))=0,"-",SUMIF($I$8:$AR$8,$AT$8,$I54:$AR54)*IF($E54=Waste_Annexure1!$E$4,"1",IF($E54=Waste_Annexure1!$E$3,0.001,IF($E54=Waste_Annexure1!$E$5,1000,0))))</f>
        <v>-</v>
      </c>
      <c r="AU54" s="859" t="str">
        <f>IF(SUMIF($I$8:$AR$8,$AU$8,$I54:$AR54)*IF($E54=Waste_Annexure1!$E$4,"1",IF($E54=Waste_Annexure1!$E$3,0.001,IF($E54=Waste_Annexure1!$E$5,1000,0)))=0,"-",SUMIF($I$8:$AR$8,$AU$8,$I54:$AR54)*IF($E54=Waste_Annexure1!$E$4,"1",IF($E54=Waste_Annexure1!$E$3,0.001,IF($E54=Waste_Annexure1!$E$5,1000,0))))</f>
        <v>-</v>
      </c>
      <c r="AV54" s="860" t="str">
        <f t="shared" si="14"/>
        <v>-</v>
      </c>
      <c r="AW54" s="1019" t="str">
        <f t="shared" si="15"/>
        <v>-</v>
      </c>
      <c r="AX54" s="885" t="str">
        <f ca="1">IFERROR(_xludf.IFS((Waste_Annexure1!$D$3)=$G54,$AT54,(Waste_Annexure1!$D$4)=$G54,$AT54,(Waste_Annexure1!$D$5)=$G54,$AT54,(Waste_Annexure1!$D$6)=$G54,$AT54),"-")</f>
        <v>-</v>
      </c>
      <c r="AY54" s="886" t="str">
        <f ca="1">IFERROR(_xludf.IFS((Waste_Annexure1!$D$7)=$G54,$AT54,(Waste_Annexure1!$D$8)=$G54,$AT54,(Waste_Annexure1!$D$9)=$G54,$AT54,(Waste_Annexure1!$D$10)=$G54,$AT54,(Waste_Annexure1!$D$11)=$G54,$AT54,(Waste_Annexure1!$D$12)=$G54,$AT54,(Waste_Annexure1!$D$13)=$G54,$AT54),"-")</f>
        <v>-</v>
      </c>
      <c r="AZ54" s="887" t="str">
        <f ca="1">IFERROR(_xludf.IFS((Waste_Annexure1!$D$14)=$G54,$AT54,(Waste_Annexure1!$D$15)=$G54,$AT54,(Waste_Annexure1!$D$16)=$G54,$AT54,(Waste_Annexure1!$D$17)=$G54,$AT54,(Waste_Annexure1!$D$18)=$G54,$AT54),"-")</f>
        <v>-</v>
      </c>
      <c r="BA54" s="888" t="str">
        <f t="shared" ref="BA54:BD54" si="78">IF(SUMIF($G54,BA$6,$AT54)=0,"-",SUMIF($G54,BA$6,$AT54))</f>
        <v>-</v>
      </c>
      <c r="BB54" s="889" t="str">
        <f t="shared" si="78"/>
        <v>-</v>
      </c>
      <c r="BC54" s="83" t="str">
        <f t="shared" si="78"/>
        <v>-</v>
      </c>
      <c r="BD54" s="216" t="str">
        <f t="shared" si="78"/>
        <v>-</v>
      </c>
      <c r="BE54" s="868">
        <f t="shared" si="17"/>
        <v>0</v>
      </c>
    </row>
    <row r="55" spans="1:57" ht="14.4">
      <c r="A55" s="1578"/>
      <c r="B55" s="1739"/>
      <c r="C55" s="1543"/>
      <c r="D55" s="1020" t="s">
        <v>394</v>
      </c>
      <c r="E55" s="903" t="s">
        <v>166</v>
      </c>
      <c r="F55" s="904"/>
      <c r="G55" s="905"/>
      <c r="H55" s="904"/>
      <c r="I55" s="909"/>
      <c r="J55" s="910"/>
      <c r="K55" s="908" t="str">
        <f t="shared" si="1"/>
        <v>-</v>
      </c>
      <c r="L55" s="909"/>
      <c r="M55" s="910"/>
      <c r="N55" s="908" t="str">
        <f t="shared" si="2"/>
        <v>-</v>
      </c>
      <c r="O55" s="909"/>
      <c r="P55" s="910"/>
      <c r="Q55" s="908" t="str">
        <f t="shared" si="3"/>
        <v>-</v>
      </c>
      <c r="R55" s="909"/>
      <c r="S55" s="910"/>
      <c r="T55" s="908" t="str">
        <f t="shared" si="4"/>
        <v>-</v>
      </c>
      <c r="U55" s="909"/>
      <c r="V55" s="910"/>
      <c r="W55" s="908" t="str">
        <f t="shared" si="5"/>
        <v>-</v>
      </c>
      <c r="X55" s="909"/>
      <c r="Y55" s="910"/>
      <c r="Z55" s="908" t="str">
        <f t="shared" si="6"/>
        <v>-</v>
      </c>
      <c r="AA55" s="909"/>
      <c r="AB55" s="910"/>
      <c r="AC55" s="908" t="str">
        <f t="shared" si="7"/>
        <v>-</v>
      </c>
      <c r="AD55" s="909"/>
      <c r="AE55" s="910"/>
      <c r="AF55" s="908" t="str">
        <f t="shared" si="8"/>
        <v>-</v>
      </c>
      <c r="AG55" s="909"/>
      <c r="AH55" s="910"/>
      <c r="AI55" s="908" t="str">
        <f t="shared" si="9"/>
        <v>-</v>
      </c>
      <c r="AJ55" s="909"/>
      <c r="AK55" s="910"/>
      <c r="AL55" s="908" t="str">
        <f t="shared" si="10"/>
        <v>-</v>
      </c>
      <c r="AM55" s="909"/>
      <c r="AN55" s="910"/>
      <c r="AO55" s="908" t="str">
        <f t="shared" si="11"/>
        <v>-</v>
      </c>
      <c r="AP55" s="909"/>
      <c r="AQ55" s="910"/>
      <c r="AR55" s="911" t="str">
        <f t="shared" si="12"/>
        <v>-</v>
      </c>
      <c r="AS55" s="1599"/>
      <c r="AT55" s="881" t="str">
        <f>IF(SUMIF($I$8:$AR$8,$AT$8,$I55:$AR55)*IF($E55=Waste_Annexure1!$E$4,"1",IF($E55=Waste_Annexure1!$E$3,0.001,IF($E55=Waste_Annexure1!$E$5,1000,0)))=0,"-",SUMIF($I$8:$AR$8,$AT$8,$I55:$AR55)*IF($E55=Waste_Annexure1!$E$4,"1",IF($E55=Waste_Annexure1!$E$3,0.001,IF($E55=Waste_Annexure1!$E$5,1000,0))))</f>
        <v>-</v>
      </c>
      <c r="AU55" s="882" t="str">
        <f>IF(SUMIF($I$8:$AR$8,$AU$8,$I55:$AR55)*IF($E55=Waste_Annexure1!$E$4,"1",IF($E55=Waste_Annexure1!$E$3,0.001,IF($E55=Waste_Annexure1!$E$5,1000,0)))=0,"-",SUMIF($I$8:$AR$8,$AU$8,$I55:$AR55)*IF($E55=Waste_Annexure1!$E$4,"1",IF($E55=Waste_Annexure1!$E$3,0.001,IF($E55=Waste_Annexure1!$E$5,1000,0))))</f>
        <v>-</v>
      </c>
      <c r="AV55" s="883" t="str">
        <f t="shared" si="14"/>
        <v>-</v>
      </c>
      <c r="AW55" s="1019" t="str">
        <f t="shared" si="15"/>
        <v>-</v>
      </c>
      <c r="AX55" s="885" t="str">
        <f ca="1">IFERROR(_xludf.IFS((Waste_Annexure1!$D$3)=$G55,$AT55,(Waste_Annexure1!$D$4)=$G55,$AT55,(Waste_Annexure1!$D$5)=$G55,$AT55,(Waste_Annexure1!$D$6)=$G55,$AT55),"-")</f>
        <v>-</v>
      </c>
      <c r="AY55" s="886" t="str">
        <f ca="1">IFERROR(_xludf.IFS((Waste_Annexure1!$D$7)=$G55,$AT55,(Waste_Annexure1!$D$8)=$G55,$AT55,(Waste_Annexure1!$D$9)=$G55,$AT55,(Waste_Annexure1!$D$10)=$G55,$AT55,(Waste_Annexure1!$D$11)=$G55,$AT55,(Waste_Annexure1!$D$12)=$G55,$AT55,(Waste_Annexure1!$D$13)=$G55,$AT55),"-")</f>
        <v>-</v>
      </c>
      <c r="AZ55" s="887" t="str">
        <f ca="1">IFERROR(_xludf.IFS((Waste_Annexure1!$D$14)=$G55,$AT55,(Waste_Annexure1!$D$15)=$G55,$AT55,(Waste_Annexure1!$D$16)=$G55,$AT55,(Waste_Annexure1!$D$17)=$G55,$AT55,(Waste_Annexure1!$D$18)=$G55,$AT55),"-")</f>
        <v>-</v>
      </c>
      <c r="BA55" s="888" t="str">
        <f t="shared" ref="BA55:BD55" si="79">IF(SUMIF($G55,BA$6,$AT55)=0,"-",SUMIF($G55,BA$6,$AT55))</f>
        <v>-</v>
      </c>
      <c r="BB55" s="889" t="str">
        <f t="shared" si="79"/>
        <v>-</v>
      </c>
      <c r="BC55" s="83" t="str">
        <f t="shared" si="79"/>
        <v>-</v>
      </c>
      <c r="BD55" s="216" t="str">
        <f t="shared" si="79"/>
        <v>-</v>
      </c>
      <c r="BE55" s="868">
        <f t="shared" si="17"/>
        <v>0</v>
      </c>
    </row>
    <row r="56" spans="1:57" ht="14.4">
      <c r="A56" s="1578"/>
      <c r="B56" s="1739"/>
      <c r="C56" s="1733" t="s">
        <v>485</v>
      </c>
      <c r="D56" s="1014" t="s">
        <v>486</v>
      </c>
      <c r="E56" s="845" t="s">
        <v>166</v>
      </c>
      <c r="F56" s="891"/>
      <c r="G56" s="892"/>
      <c r="H56" s="891"/>
      <c r="I56" s="893"/>
      <c r="J56" s="894"/>
      <c r="K56" s="855" t="str">
        <f t="shared" si="1"/>
        <v>-</v>
      </c>
      <c r="L56" s="893"/>
      <c r="M56" s="894"/>
      <c r="N56" s="855" t="str">
        <f t="shared" si="2"/>
        <v>-</v>
      </c>
      <c r="O56" s="893"/>
      <c r="P56" s="894"/>
      <c r="Q56" s="855" t="str">
        <f t="shared" si="3"/>
        <v>-</v>
      </c>
      <c r="R56" s="893"/>
      <c r="S56" s="894"/>
      <c r="T56" s="855" t="str">
        <f t="shared" si="4"/>
        <v>-</v>
      </c>
      <c r="U56" s="893"/>
      <c r="V56" s="894"/>
      <c r="W56" s="855" t="str">
        <f t="shared" si="5"/>
        <v>-</v>
      </c>
      <c r="X56" s="893"/>
      <c r="Y56" s="894"/>
      <c r="Z56" s="855" t="str">
        <f t="shared" si="6"/>
        <v>-</v>
      </c>
      <c r="AA56" s="893"/>
      <c r="AB56" s="894"/>
      <c r="AC56" s="855" t="str">
        <f t="shared" si="7"/>
        <v>-</v>
      </c>
      <c r="AD56" s="893"/>
      <c r="AE56" s="894"/>
      <c r="AF56" s="855" t="str">
        <f t="shared" si="8"/>
        <v>-</v>
      </c>
      <c r="AG56" s="893"/>
      <c r="AH56" s="894"/>
      <c r="AI56" s="855" t="str">
        <f t="shared" si="9"/>
        <v>-</v>
      </c>
      <c r="AJ56" s="893"/>
      <c r="AK56" s="894"/>
      <c r="AL56" s="855" t="str">
        <f t="shared" si="10"/>
        <v>-</v>
      </c>
      <c r="AM56" s="893"/>
      <c r="AN56" s="894"/>
      <c r="AO56" s="855" t="str">
        <f t="shared" si="11"/>
        <v>-</v>
      </c>
      <c r="AP56" s="893"/>
      <c r="AQ56" s="894"/>
      <c r="AR56" s="895" t="str">
        <f t="shared" si="12"/>
        <v>-</v>
      </c>
      <c r="AS56" s="1712" t="str">
        <f>IF(SUM(AT56:AT57)/1000=0,"-",SUM(AT56:AT57)/1000)</f>
        <v>-</v>
      </c>
      <c r="AT56" s="896" t="str">
        <f>IF(SUMIF($I$8:$AR$8,$AT$8,$I56:$AR56)*IF($E56=Waste_Annexure1!$E$4,"1",IF($E56=Waste_Annexure1!$E$3,0.001,IF($E56=Waste_Annexure1!$E$5,1000,0)))=0,"-",SUMIF($I$8:$AR$8,$AT$8,$I56:$AR56)*IF($E56=Waste_Annexure1!$E$4,"1",IF($E56=Waste_Annexure1!$E$3,0.001,IF($E56=Waste_Annexure1!$E$5,1000,0))))</f>
        <v>-</v>
      </c>
      <c r="AU56" s="897" t="str">
        <f>IF(SUMIF($I$8:$AR$8,$AU$8,$I56:$AR56)*IF($E56=Waste_Annexure1!$E$4,"1",IF($E56=Waste_Annexure1!$E$3,0.001,IF($E56=Waste_Annexure1!$E$5,1000,0)))=0,"-",SUMIF($I$8:$AR$8,$AU$8,$I56:$AR56)*IF($E56=Waste_Annexure1!$E$4,"1",IF($E56=Waste_Annexure1!$E$3,0.001,IF($E56=Waste_Annexure1!$E$5,1000,0))))</f>
        <v>-</v>
      </c>
      <c r="AV56" s="898" t="str">
        <f t="shared" si="14"/>
        <v>-</v>
      </c>
      <c r="AW56" s="1019" t="str">
        <f t="shared" si="15"/>
        <v>-</v>
      </c>
      <c r="AX56" s="885" t="str">
        <f ca="1">IFERROR(_xludf.IFS((Waste_Annexure1!$D$3)=$G56,$AT56,(Waste_Annexure1!$D$4)=$G56,$AT56,(Waste_Annexure1!$D$5)=$G56,$AT56,(Waste_Annexure1!$D$6)=$G56,$AT56),"-")</f>
        <v>-</v>
      </c>
      <c r="AY56" s="886" t="str">
        <f ca="1">IFERROR(_xludf.IFS((Waste_Annexure1!$D$7)=$G56,$AT56,(Waste_Annexure1!$D$8)=$G56,$AT56,(Waste_Annexure1!$D$9)=$G56,$AT56,(Waste_Annexure1!$D$10)=$G56,$AT56,(Waste_Annexure1!$D$11)=$G56,$AT56,(Waste_Annexure1!$D$12)=$G56,$AT56,(Waste_Annexure1!$D$13)=$G56,$AT56),"-")</f>
        <v>-</v>
      </c>
      <c r="AZ56" s="887" t="str">
        <f ca="1">IFERROR(_xludf.IFS((Waste_Annexure1!$D$14)=$G56,$AT56,(Waste_Annexure1!$D$15)=$G56,$AT56,(Waste_Annexure1!$D$16)=$G56,$AT56,(Waste_Annexure1!$D$17)=$G56,$AT56,(Waste_Annexure1!$D$18)=$G56,$AT56),"-")</f>
        <v>-</v>
      </c>
      <c r="BA56" s="888" t="str">
        <f t="shared" ref="BA56:BD56" si="80">IF(SUMIF($G56,BA$6,$AT56)=0,"-",SUMIF($G56,BA$6,$AT56))</f>
        <v>-</v>
      </c>
      <c r="BB56" s="889" t="str">
        <f t="shared" si="80"/>
        <v>-</v>
      </c>
      <c r="BC56" s="83" t="str">
        <f t="shared" si="80"/>
        <v>-</v>
      </c>
      <c r="BD56" s="216" t="str">
        <f t="shared" si="80"/>
        <v>-</v>
      </c>
      <c r="BE56" s="868">
        <f t="shared" si="17"/>
        <v>0</v>
      </c>
    </row>
    <row r="57" spans="1:57" ht="14.4">
      <c r="A57" s="1578"/>
      <c r="B57" s="1739"/>
      <c r="C57" s="1543"/>
      <c r="D57" s="1020" t="s">
        <v>394</v>
      </c>
      <c r="E57" s="903" t="s">
        <v>166</v>
      </c>
      <c r="F57" s="904"/>
      <c r="G57" s="905"/>
      <c r="H57" s="904"/>
      <c r="I57" s="909"/>
      <c r="J57" s="910"/>
      <c r="K57" s="908" t="str">
        <f t="shared" si="1"/>
        <v>-</v>
      </c>
      <c r="L57" s="909"/>
      <c r="M57" s="910"/>
      <c r="N57" s="908" t="str">
        <f t="shared" si="2"/>
        <v>-</v>
      </c>
      <c r="O57" s="909"/>
      <c r="P57" s="910"/>
      <c r="Q57" s="908" t="str">
        <f t="shared" si="3"/>
        <v>-</v>
      </c>
      <c r="R57" s="909"/>
      <c r="S57" s="910"/>
      <c r="T57" s="908" t="str">
        <f t="shared" si="4"/>
        <v>-</v>
      </c>
      <c r="U57" s="909"/>
      <c r="V57" s="910"/>
      <c r="W57" s="908" t="str">
        <f t="shared" si="5"/>
        <v>-</v>
      </c>
      <c r="X57" s="909"/>
      <c r="Y57" s="910"/>
      <c r="Z57" s="908" t="str">
        <f t="shared" si="6"/>
        <v>-</v>
      </c>
      <c r="AA57" s="909"/>
      <c r="AB57" s="910"/>
      <c r="AC57" s="908" t="str">
        <f t="shared" si="7"/>
        <v>-</v>
      </c>
      <c r="AD57" s="909"/>
      <c r="AE57" s="910"/>
      <c r="AF57" s="908" t="str">
        <f t="shared" si="8"/>
        <v>-</v>
      </c>
      <c r="AG57" s="909"/>
      <c r="AH57" s="910"/>
      <c r="AI57" s="908" t="str">
        <f t="shared" si="9"/>
        <v>-</v>
      </c>
      <c r="AJ57" s="909"/>
      <c r="AK57" s="910"/>
      <c r="AL57" s="908" t="str">
        <f t="shared" si="10"/>
        <v>-</v>
      </c>
      <c r="AM57" s="909"/>
      <c r="AN57" s="910"/>
      <c r="AO57" s="908" t="str">
        <f t="shared" si="11"/>
        <v>-</v>
      </c>
      <c r="AP57" s="909"/>
      <c r="AQ57" s="910"/>
      <c r="AR57" s="911" t="str">
        <f t="shared" si="12"/>
        <v>-</v>
      </c>
      <c r="AS57" s="1539"/>
      <c r="AT57" s="912" t="str">
        <f>IF(SUMIF($I$8:$AR$8,$AT$8,$I57:$AR57)*IF($E57=Waste_Annexure1!$E$4,"1",IF($E57=Waste_Annexure1!$E$3,0.001,IF($E57=Waste_Annexure1!$E$5,1000,0)))=0,"-",SUMIF($I$8:$AR$8,$AT$8,$I57:$AR57)*IF($E57=Waste_Annexure1!$E$4,"1",IF($E57=Waste_Annexure1!$E$3,0.001,IF($E57=Waste_Annexure1!$E$5,1000,0))))</f>
        <v>-</v>
      </c>
      <c r="AU57" s="913" t="str">
        <f>IF(SUMIF($I$8:$AR$8,$AU$8,$I57:$AR57)*IF($E57=Waste_Annexure1!$E$4,"1",IF($E57=Waste_Annexure1!$E$3,0.001,IF($E57=Waste_Annexure1!$E$5,1000,0)))=0,"-",SUMIF($I$8:$AR$8,$AU$8,$I57:$AR57)*IF($E57=Waste_Annexure1!$E$4,"1",IF($E57=Waste_Annexure1!$E$3,0.001,IF($E57=Waste_Annexure1!$E$5,1000,0))))</f>
        <v>-</v>
      </c>
      <c r="AV57" s="914" t="str">
        <f t="shared" si="14"/>
        <v>-</v>
      </c>
      <c r="AW57" s="1019" t="str">
        <f t="shared" si="15"/>
        <v>-</v>
      </c>
      <c r="AX57" s="885" t="str">
        <f ca="1">IFERROR(_xludf.IFS((Waste_Annexure1!$D$3)=$G57,$AT57,(Waste_Annexure1!$D$4)=$G57,$AT57,(Waste_Annexure1!$D$5)=$G57,$AT57,(Waste_Annexure1!$D$6)=$G57,$AT57),"-")</f>
        <v>-</v>
      </c>
      <c r="AY57" s="886" t="str">
        <f ca="1">IFERROR(_xludf.IFS((Waste_Annexure1!$D$7)=$G57,$AT57,(Waste_Annexure1!$D$8)=$G57,$AT57,(Waste_Annexure1!$D$9)=$G57,$AT57,(Waste_Annexure1!$D$10)=$G57,$AT57,(Waste_Annexure1!$D$11)=$G57,$AT57,(Waste_Annexure1!$D$12)=$G57,$AT57,(Waste_Annexure1!$D$13)=$G57,$AT57),"-")</f>
        <v>-</v>
      </c>
      <c r="AZ57" s="887" t="str">
        <f ca="1">IFERROR(_xludf.IFS((Waste_Annexure1!$D$14)=$G57,$AT57,(Waste_Annexure1!$D$15)=$G57,$AT57,(Waste_Annexure1!$D$16)=$G57,$AT57,(Waste_Annexure1!$D$17)=$G57,$AT57,(Waste_Annexure1!$D$18)=$G57,$AT57),"-")</f>
        <v>-</v>
      </c>
      <c r="BA57" s="888" t="str">
        <f t="shared" ref="BA57:BD57" si="81">IF(SUMIF($G57,BA$6,$AT57)=0,"-",SUMIF($G57,BA$6,$AT57))</f>
        <v>-</v>
      </c>
      <c r="BB57" s="889" t="str">
        <f t="shared" si="81"/>
        <v>-</v>
      </c>
      <c r="BC57" s="83" t="str">
        <f t="shared" si="81"/>
        <v>-</v>
      </c>
      <c r="BD57" s="216" t="str">
        <f t="shared" si="81"/>
        <v>-</v>
      </c>
      <c r="BE57" s="868">
        <f t="shared" si="17"/>
        <v>0</v>
      </c>
    </row>
    <row r="58" spans="1:57" ht="14.4">
      <c r="A58" s="1578"/>
      <c r="B58" s="1739"/>
      <c r="C58" s="1021" t="s">
        <v>487</v>
      </c>
      <c r="D58" s="1022"/>
      <c r="E58" s="917" t="s">
        <v>166</v>
      </c>
      <c r="F58" s="846"/>
      <c r="G58" s="697"/>
      <c r="H58" s="846"/>
      <c r="I58" s="921"/>
      <c r="J58" s="922"/>
      <c r="K58" s="920" t="str">
        <f t="shared" si="1"/>
        <v>-</v>
      </c>
      <c r="L58" s="921"/>
      <c r="M58" s="922"/>
      <c r="N58" s="920" t="str">
        <f t="shared" si="2"/>
        <v>-</v>
      </c>
      <c r="O58" s="921"/>
      <c r="P58" s="922"/>
      <c r="Q58" s="920" t="str">
        <f t="shared" si="3"/>
        <v>-</v>
      </c>
      <c r="R58" s="921"/>
      <c r="S58" s="922"/>
      <c r="T58" s="920" t="str">
        <f t="shared" si="4"/>
        <v>-</v>
      </c>
      <c r="U58" s="921"/>
      <c r="V58" s="922"/>
      <c r="W58" s="920" t="str">
        <f t="shared" si="5"/>
        <v>-</v>
      </c>
      <c r="X58" s="921"/>
      <c r="Y58" s="922"/>
      <c r="Z58" s="920" t="str">
        <f t="shared" si="6"/>
        <v>-</v>
      </c>
      <c r="AA58" s="921"/>
      <c r="AB58" s="922"/>
      <c r="AC58" s="920" t="str">
        <f t="shared" si="7"/>
        <v>-</v>
      </c>
      <c r="AD58" s="921"/>
      <c r="AE58" s="922"/>
      <c r="AF58" s="920" t="str">
        <f t="shared" si="8"/>
        <v>-</v>
      </c>
      <c r="AG58" s="921"/>
      <c r="AH58" s="922"/>
      <c r="AI58" s="920" t="str">
        <f t="shared" si="9"/>
        <v>-</v>
      </c>
      <c r="AJ58" s="921"/>
      <c r="AK58" s="922"/>
      <c r="AL58" s="920" t="str">
        <f t="shared" si="10"/>
        <v>-</v>
      </c>
      <c r="AM58" s="921"/>
      <c r="AN58" s="922"/>
      <c r="AO58" s="920" t="str">
        <f t="shared" si="11"/>
        <v>-</v>
      </c>
      <c r="AP58" s="921"/>
      <c r="AQ58" s="922"/>
      <c r="AR58" s="923" t="str">
        <f t="shared" si="12"/>
        <v>-</v>
      </c>
      <c r="AS58" s="857" t="str">
        <f t="shared" ref="AS58:AS64" si="82">IFERROR(AT58/1000,"-")</f>
        <v>-</v>
      </c>
      <c r="AT58" s="938" t="str">
        <f>IF(SUMIF($I$8:$AR$8,$AT$8,$I58:$AR58)*IF($E58=Waste_Annexure1!$E$4,"1",IF($E58=Waste_Annexure1!$E$3,0.001,IF($E58=Waste_Annexure1!$E$5,1000,0)))=0,"-",SUMIF($I$8:$AR$8,$AT$8,$I58:$AR58)*IF($E58=Waste_Annexure1!$E$4,"1",IF($E58=Waste_Annexure1!$E$3,0.001,IF($E58=Waste_Annexure1!$E$5,1000,0))))</f>
        <v>-</v>
      </c>
      <c r="AU58" s="939" t="str">
        <f>IF(SUMIF($I$8:$AR$8,$AU$8,$I58:$AR58)*IF($E58=Waste_Annexure1!$E$4,"1",IF($E58=Waste_Annexure1!$E$3,0.001,IF($E58=Waste_Annexure1!$E$5,1000,0)))=0,"-",SUMIF($I$8:$AR$8,$AU$8,$I58:$AR58)*IF($E58=Waste_Annexure1!$E$4,"1",IF($E58=Waste_Annexure1!$E$3,0.001,IF($E58=Waste_Annexure1!$E$5,1000,0))))</f>
        <v>-</v>
      </c>
      <c r="AV58" s="940" t="str">
        <f t="shared" si="14"/>
        <v>-</v>
      </c>
      <c r="AW58" s="1019" t="str">
        <f t="shared" si="15"/>
        <v>-</v>
      </c>
      <c r="AX58" s="885" t="str">
        <f ca="1">IFERROR(_xludf.IFS((Waste_Annexure1!$D$3)=$G58,$AT58,(Waste_Annexure1!$D$4)=$G58,$AT58,(Waste_Annexure1!$D$5)=$G58,$AT58,(Waste_Annexure1!$D$6)=$G58,$AT58),"-")</f>
        <v>-</v>
      </c>
      <c r="AY58" s="886" t="str">
        <f ca="1">IFERROR(_xludf.IFS((Waste_Annexure1!$D$7)=$G58,$AT58,(Waste_Annexure1!$D$8)=$G58,$AT58,(Waste_Annexure1!$D$9)=$G58,$AT58,(Waste_Annexure1!$D$10)=$G58,$AT58,(Waste_Annexure1!$D$11)=$G58,$AT58,(Waste_Annexure1!$D$12)=$G58,$AT58,(Waste_Annexure1!$D$13)=$G58,$AT58),"-")</f>
        <v>-</v>
      </c>
      <c r="AZ58" s="887" t="str">
        <f ca="1">IFERROR(_xludf.IFS((Waste_Annexure1!$D$14)=$G58,$AT58,(Waste_Annexure1!$D$15)=$G58,$AT58,(Waste_Annexure1!$D$16)=$G58,$AT58,(Waste_Annexure1!$D$17)=$G58,$AT58,(Waste_Annexure1!$D$18)=$G58,$AT58),"-")</f>
        <v>-</v>
      </c>
      <c r="BA58" s="888" t="str">
        <f t="shared" ref="BA58:BD58" si="83">IF(SUMIF($G58,BA$6,$AT58)=0,"-",SUMIF($G58,BA$6,$AT58))</f>
        <v>-</v>
      </c>
      <c r="BB58" s="889" t="str">
        <f t="shared" si="83"/>
        <v>-</v>
      </c>
      <c r="BC58" s="83" t="str">
        <f t="shared" si="83"/>
        <v>-</v>
      </c>
      <c r="BD58" s="216" t="str">
        <f t="shared" si="83"/>
        <v>-</v>
      </c>
      <c r="BE58" s="868">
        <f t="shared" si="17"/>
        <v>0</v>
      </c>
    </row>
    <row r="59" spans="1:57" ht="14.4">
      <c r="A59" s="1578"/>
      <c r="B59" s="1739"/>
      <c r="C59" s="1742" t="s">
        <v>488</v>
      </c>
      <c r="D59" s="1743"/>
      <c r="E59" s="900" t="s">
        <v>489</v>
      </c>
      <c r="F59" s="901" t="s">
        <v>436</v>
      </c>
      <c r="G59" s="714" t="s">
        <v>490</v>
      </c>
      <c r="H59" s="901" t="s">
        <v>491</v>
      </c>
      <c r="I59" s="853">
        <v>700</v>
      </c>
      <c r="J59" s="854">
        <v>700</v>
      </c>
      <c r="K59" s="850" t="str">
        <f t="shared" si="1"/>
        <v>-</v>
      </c>
      <c r="L59" s="853">
        <v>250</v>
      </c>
      <c r="M59" s="854">
        <v>250</v>
      </c>
      <c r="N59" s="850" t="str">
        <f t="shared" si="2"/>
        <v>-</v>
      </c>
      <c r="O59" s="853">
        <v>200</v>
      </c>
      <c r="P59" s="854">
        <v>200</v>
      </c>
      <c r="Q59" s="850" t="str">
        <f t="shared" si="3"/>
        <v>-</v>
      </c>
      <c r="R59" s="853">
        <v>300</v>
      </c>
      <c r="S59" s="854">
        <v>300</v>
      </c>
      <c r="T59" s="850" t="str">
        <f t="shared" si="4"/>
        <v>-</v>
      </c>
      <c r="U59" s="853">
        <v>300</v>
      </c>
      <c r="V59" s="854">
        <v>300</v>
      </c>
      <c r="W59" s="850" t="str">
        <f t="shared" si="5"/>
        <v>-</v>
      </c>
      <c r="X59" s="853">
        <v>400</v>
      </c>
      <c r="Y59" s="854">
        <v>400</v>
      </c>
      <c r="Z59" s="850" t="str">
        <f t="shared" si="6"/>
        <v>-</v>
      </c>
      <c r="AA59" s="853">
        <v>600</v>
      </c>
      <c r="AB59" s="854">
        <v>600</v>
      </c>
      <c r="AC59" s="850" t="str">
        <f t="shared" si="7"/>
        <v>-</v>
      </c>
      <c r="AD59" s="853">
        <v>400</v>
      </c>
      <c r="AE59" s="854">
        <v>400</v>
      </c>
      <c r="AF59" s="850" t="str">
        <f t="shared" si="8"/>
        <v>-</v>
      </c>
      <c r="AG59" s="853"/>
      <c r="AH59" s="854"/>
      <c r="AI59" s="850" t="str">
        <f t="shared" si="9"/>
        <v>-</v>
      </c>
      <c r="AJ59" s="853"/>
      <c r="AK59" s="854"/>
      <c r="AL59" s="850" t="str">
        <f t="shared" si="10"/>
        <v>-</v>
      </c>
      <c r="AM59" s="853"/>
      <c r="AN59" s="854"/>
      <c r="AO59" s="850" t="str">
        <f t="shared" si="11"/>
        <v>-</v>
      </c>
      <c r="AP59" s="853"/>
      <c r="AQ59" s="854"/>
      <c r="AR59" s="856" t="str">
        <f t="shared" si="12"/>
        <v>-</v>
      </c>
      <c r="AS59" s="944">
        <f t="shared" si="82"/>
        <v>3.15E-3</v>
      </c>
      <c r="AT59" s="858">
        <f>IF(SUMIF($I$8:$AR$8,$AT$8,$I59:$AR59)*IF($E59=Waste_Annexure1!$E$4,"1",IF($E59=Waste_Annexure1!$E$3,0.001,IF($E59=Waste_Annexure1!$E$5,1000,0)))=0,"-",SUMIF($I$8:$AR$8,$AT$8,$I59:$AR59)*IF($E59=Waste_Annexure1!$E$4,"1",IF($E59=Waste_Annexure1!$E$3,0.001,IF($E59=Waste_Annexure1!$E$5,1000,0))))</f>
        <v>3.15</v>
      </c>
      <c r="AU59" s="859">
        <f>IF(SUMIF($I$8:$AR$8,$AU$8,$I59:$AR59)*IF($E59=Waste_Annexure1!$E$4,"1",IF($E59=Waste_Annexure1!$E$3,0.001,IF($E59=Waste_Annexure1!$E$5,1000,0)))=0,"-",SUMIF($I$8:$AR$8,$AU$8,$I59:$AR59)*IF($E59=Waste_Annexure1!$E$4,"1",IF($E59=Waste_Annexure1!$E$3,0.001,IF($E59=Waste_Annexure1!$E$5,1000,0))))</f>
        <v>3.15</v>
      </c>
      <c r="AV59" s="860">
        <f t="shared" si="14"/>
        <v>0</v>
      </c>
      <c r="AW59" s="1019">
        <f t="shared" si="15"/>
        <v>3.6286208527242408E-6</v>
      </c>
      <c r="AX59" s="885" t="str">
        <f ca="1">IFERROR(_xludf.IFS((Waste_Annexure1!$D$3)=$G59,$AT59,(Waste_Annexure1!$D$4)=$G59,$AT59,(Waste_Annexure1!$D$5)=$G59,$AT59,(Waste_Annexure1!$D$6)=$G59,$AT59),"-")</f>
        <v>-</v>
      </c>
      <c r="AY59" s="886" t="str">
        <f ca="1">IFERROR(_xludf.IFS((Waste_Annexure1!$D$7)=$G59,$AT59,(Waste_Annexure1!$D$8)=$G59,$AT59,(Waste_Annexure1!$D$9)=$G59,$AT59,(Waste_Annexure1!$D$10)=$G59,$AT59,(Waste_Annexure1!$D$11)=$G59,$AT59,(Waste_Annexure1!$D$12)=$G59,$AT59,(Waste_Annexure1!$D$13)=$G59,$AT59),"-")</f>
        <v>-</v>
      </c>
      <c r="AZ59" s="887" t="str">
        <f ca="1">IFERROR(_xludf.IFS((Waste_Annexure1!$D$14)=$G59,$AT59,(Waste_Annexure1!$D$15)=$G59,$AT59,(Waste_Annexure1!$D$16)=$G59,$AT59,(Waste_Annexure1!$D$17)=$G59,$AT59,(Waste_Annexure1!$D$18)=$G59,$AT59),"-")</f>
        <v>-</v>
      </c>
      <c r="BA59" s="888" t="str">
        <f t="shared" ref="BA59:BD59" si="84">IF(SUMIF($G59,BA$6,$AT59)=0,"-",SUMIF($G59,BA$6,$AT59))</f>
        <v>-</v>
      </c>
      <c r="BB59" s="889" t="str">
        <f t="shared" si="84"/>
        <v>-</v>
      </c>
      <c r="BC59" s="83" t="str">
        <f t="shared" si="84"/>
        <v>-</v>
      </c>
      <c r="BD59" s="216" t="str">
        <f t="shared" si="84"/>
        <v>-</v>
      </c>
      <c r="BE59" s="868">
        <f t="shared" si="17"/>
        <v>1150</v>
      </c>
    </row>
    <row r="60" spans="1:57" ht="14.4">
      <c r="A60" s="1578"/>
      <c r="B60" s="1739"/>
      <c r="C60" s="1023" t="s">
        <v>492</v>
      </c>
      <c r="D60" s="1024"/>
      <c r="E60" s="900" t="s">
        <v>166</v>
      </c>
      <c r="F60" s="901"/>
      <c r="G60" s="714"/>
      <c r="H60" s="901"/>
      <c r="I60" s="1025">
        <v>0</v>
      </c>
      <c r="J60" s="1026">
        <v>0</v>
      </c>
      <c r="K60" s="850" t="str">
        <f t="shared" si="1"/>
        <v>-</v>
      </c>
      <c r="L60" s="853">
        <v>0</v>
      </c>
      <c r="M60" s="854">
        <v>0</v>
      </c>
      <c r="N60" s="850" t="str">
        <f t="shared" si="2"/>
        <v>-</v>
      </c>
      <c r="O60" s="853">
        <v>0</v>
      </c>
      <c r="P60" s="854">
        <v>0</v>
      </c>
      <c r="Q60" s="850" t="str">
        <f t="shared" si="3"/>
        <v>-</v>
      </c>
      <c r="R60" s="853">
        <v>0</v>
      </c>
      <c r="S60" s="854">
        <v>0</v>
      </c>
      <c r="T60" s="850" t="str">
        <f t="shared" si="4"/>
        <v>-</v>
      </c>
      <c r="U60" s="851">
        <v>6470</v>
      </c>
      <c r="V60" s="852">
        <v>6470</v>
      </c>
      <c r="W60" s="850" t="str">
        <f t="shared" si="5"/>
        <v>-</v>
      </c>
      <c r="X60" s="853">
        <v>0</v>
      </c>
      <c r="Y60" s="854">
        <v>0</v>
      </c>
      <c r="Z60" s="850" t="str">
        <f t="shared" si="6"/>
        <v>-</v>
      </c>
      <c r="AA60" s="853"/>
      <c r="AB60" s="854"/>
      <c r="AC60" s="850" t="str">
        <f t="shared" si="7"/>
        <v>-</v>
      </c>
      <c r="AD60" s="853"/>
      <c r="AE60" s="854"/>
      <c r="AF60" s="850" t="str">
        <f t="shared" si="8"/>
        <v>-</v>
      </c>
      <c r="AG60" s="853"/>
      <c r="AH60" s="854"/>
      <c r="AI60" s="850" t="str">
        <f t="shared" si="9"/>
        <v>-</v>
      </c>
      <c r="AJ60" s="853"/>
      <c r="AK60" s="854"/>
      <c r="AL60" s="850" t="str">
        <f t="shared" si="10"/>
        <v>-</v>
      </c>
      <c r="AM60" s="853"/>
      <c r="AN60" s="854"/>
      <c r="AO60" s="850" t="str">
        <f t="shared" si="11"/>
        <v>-</v>
      </c>
      <c r="AP60" s="853"/>
      <c r="AQ60" s="854"/>
      <c r="AR60" s="856" t="str">
        <f t="shared" si="12"/>
        <v>-</v>
      </c>
      <c r="AS60" s="944">
        <f t="shared" si="82"/>
        <v>6.47</v>
      </c>
      <c r="AT60" s="858">
        <f>IF(SUMIF($I$8:$AR$8,$AT$8,$I60:$AR60)*IF($E60=Waste_Annexure1!$E$4,"1",IF($E60=Waste_Annexure1!$E$3,0.001,IF($E60=Waste_Annexure1!$E$5,1000,0)))=0,"-",SUMIF($I$8:$AR$8,$AT$8,$I60:$AR60)*IF($E60=Waste_Annexure1!$E$4,"1",IF($E60=Waste_Annexure1!$E$3,0.001,IF($E60=Waste_Annexure1!$E$5,1000,0))))</f>
        <v>6470</v>
      </c>
      <c r="AU60" s="859">
        <f>IF(SUMIF($I$8:$AR$8,$AU$8,$I60:$AR60)*IF($E60=Waste_Annexure1!$E$4,"1",IF($E60=Waste_Annexure1!$E$3,0.001,IF($E60=Waste_Annexure1!$E$5,1000,0)))=0,"-",SUMIF($I$8:$AR$8,$AU$8,$I60:$AR60)*IF($E60=Waste_Annexure1!$E$4,"1",IF($E60=Waste_Annexure1!$E$3,0.001,IF($E60=Waste_Annexure1!$E$5,1000,0))))</f>
        <v>6470</v>
      </c>
      <c r="AV60" s="860">
        <f t="shared" si="14"/>
        <v>0</v>
      </c>
      <c r="AW60" s="1019">
        <f t="shared" si="15"/>
        <v>7.4530720371828061E-3</v>
      </c>
      <c r="AX60" s="885" t="str">
        <f ca="1">IFERROR(_xludf.IFS((Waste_Annexure1!$D$3)=$G60,$AT60,(Waste_Annexure1!$D$4)=$G60,$AT60,(Waste_Annexure1!$D$5)=$G60,$AT60,(Waste_Annexure1!$D$6)=$G60,$AT60),"-")</f>
        <v>-</v>
      </c>
      <c r="AY60" s="886" t="str">
        <f ca="1">IFERROR(_xludf.IFS((Waste_Annexure1!$D$7)=$G60,$AT60,(Waste_Annexure1!$D$8)=$G60,$AT60,(Waste_Annexure1!$D$9)=$G60,$AT60,(Waste_Annexure1!$D$10)=$G60,$AT60,(Waste_Annexure1!$D$11)=$G60,$AT60,(Waste_Annexure1!$D$12)=$G60,$AT60,(Waste_Annexure1!$D$13)=$G60,$AT60),"-")</f>
        <v>-</v>
      </c>
      <c r="AZ60" s="887" t="str">
        <f ca="1">IFERROR(_xludf.IFS((Waste_Annexure1!$D$14)=$G60,$AT60,(Waste_Annexure1!$D$15)=$G60,$AT60,(Waste_Annexure1!$D$16)=$G60,$AT60,(Waste_Annexure1!$D$17)=$G60,$AT60,(Waste_Annexure1!$D$18)=$G60,$AT60),"-")</f>
        <v>-</v>
      </c>
      <c r="BA60" s="888" t="str">
        <f t="shared" ref="BA60:BD60" si="85">IF(SUMIF($G60,BA$6,$AT60)=0,"-",SUMIF($G60,BA$6,$AT60))</f>
        <v>-</v>
      </c>
      <c r="BB60" s="889" t="str">
        <f t="shared" si="85"/>
        <v>-</v>
      </c>
      <c r="BC60" s="83" t="str">
        <f t="shared" si="85"/>
        <v>-</v>
      </c>
      <c r="BD60" s="216" t="str">
        <f t="shared" si="85"/>
        <v>-</v>
      </c>
      <c r="BE60" s="868">
        <f t="shared" si="17"/>
        <v>0</v>
      </c>
    </row>
    <row r="61" spans="1:57" ht="14.4">
      <c r="A61" s="1578"/>
      <c r="B61" s="1739"/>
      <c r="C61" s="1744" t="s">
        <v>493</v>
      </c>
      <c r="D61" s="1743"/>
      <c r="E61" s="900" t="s">
        <v>166</v>
      </c>
      <c r="F61" s="901"/>
      <c r="G61" s="714"/>
      <c r="H61" s="901"/>
      <c r="I61" s="853"/>
      <c r="J61" s="854"/>
      <c r="K61" s="850" t="str">
        <f t="shared" si="1"/>
        <v>-</v>
      </c>
      <c r="L61" s="853"/>
      <c r="M61" s="854"/>
      <c r="N61" s="850" t="str">
        <f t="shared" si="2"/>
        <v>-</v>
      </c>
      <c r="O61" s="853"/>
      <c r="P61" s="854"/>
      <c r="Q61" s="850" t="str">
        <f t="shared" si="3"/>
        <v>-</v>
      </c>
      <c r="R61" s="853"/>
      <c r="S61" s="854"/>
      <c r="T61" s="850" t="str">
        <f t="shared" si="4"/>
        <v>-</v>
      </c>
      <c r="U61" s="853"/>
      <c r="V61" s="854"/>
      <c r="W61" s="850" t="str">
        <f t="shared" si="5"/>
        <v>-</v>
      </c>
      <c r="X61" s="853"/>
      <c r="Y61" s="854"/>
      <c r="Z61" s="850" t="str">
        <f t="shared" si="6"/>
        <v>-</v>
      </c>
      <c r="AA61" s="853"/>
      <c r="AB61" s="854"/>
      <c r="AC61" s="850" t="str">
        <f t="shared" si="7"/>
        <v>-</v>
      </c>
      <c r="AD61" s="853"/>
      <c r="AE61" s="854"/>
      <c r="AF61" s="850" t="str">
        <f t="shared" si="8"/>
        <v>-</v>
      </c>
      <c r="AG61" s="853"/>
      <c r="AH61" s="854"/>
      <c r="AI61" s="850" t="str">
        <f t="shared" si="9"/>
        <v>-</v>
      </c>
      <c r="AJ61" s="853"/>
      <c r="AK61" s="854"/>
      <c r="AL61" s="850" t="str">
        <f t="shared" si="10"/>
        <v>-</v>
      </c>
      <c r="AM61" s="853"/>
      <c r="AN61" s="854"/>
      <c r="AO61" s="850" t="str">
        <f t="shared" si="11"/>
        <v>-</v>
      </c>
      <c r="AP61" s="853"/>
      <c r="AQ61" s="854"/>
      <c r="AR61" s="856" t="str">
        <f t="shared" si="12"/>
        <v>-</v>
      </c>
      <c r="AS61" s="944" t="str">
        <f t="shared" si="82"/>
        <v>-</v>
      </c>
      <c r="AT61" s="858" t="str">
        <f>IF(SUMIF($I$8:$AR$8,$AT$8,$I61:$AR61)*IF($E61=Waste_Annexure1!$E$4,"1",IF($E61=Waste_Annexure1!$E$3,0.001,IF($E61=Waste_Annexure1!$E$5,1000,0)))=0,"-",SUMIF($I$8:$AR$8,$AT$8,$I61:$AR61)*IF($E61=Waste_Annexure1!$E$4,"1",IF($E61=Waste_Annexure1!$E$3,0.001,IF($E61=Waste_Annexure1!$E$5,1000,0))))</f>
        <v>-</v>
      </c>
      <c r="AU61" s="859" t="str">
        <f>IF(SUMIF($I$8:$AR$8,$AU$8,$I61:$AR61)*IF($E61=Waste_Annexure1!$E$4,"1",IF($E61=Waste_Annexure1!$E$3,0.001,IF($E61=Waste_Annexure1!$E$5,1000,0)))=0,"-",SUMIF($I$8:$AR$8,$AU$8,$I61:$AR61)*IF($E61=Waste_Annexure1!$E$4,"1",IF($E61=Waste_Annexure1!$E$3,0.001,IF($E61=Waste_Annexure1!$E$5,1000,0))))</f>
        <v>-</v>
      </c>
      <c r="AV61" s="860" t="str">
        <f t="shared" si="14"/>
        <v>-</v>
      </c>
      <c r="AW61" s="1019" t="str">
        <f t="shared" si="15"/>
        <v>-</v>
      </c>
      <c r="AX61" s="885" t="str">
        <f ca="1">IFERROR(_xludf.IFS((Waste_Annexure1!$D$3)=$G61,$AT61,(Waste_Annexure1!$D$4)=$G61,$AT61,(Waste_Annexure1!$D$5)=$G61,$AT61,(Waste_Annexure1!$D$6)=$G61,$AT61),"-")</f>
        <v>-</v>
      </c>
      <c r="AY61" s="886" t="str">
        <f ca="1">IFERROR(_xludf.IFS((Waste_Annexure1!$D$7)=$G61,$AT61,(Waste_Annexure1!$D$8)=$G61,$AT61,(Waste_Annexure1!$D$9)=$G61,$AT61,(Waste_Annexure1!$D$10)=$G61,$AT61,(Waste_Annexure1!$D$11)=$G61,$AT61,(Waste_Annexure1!$D$12)=$G61,$AT61,(Waste_Annexure1!$D$13)=$G61,$AT61),"-")</f>
        <v>-</v>
      </c>
      <c r="AZ61" s="887" t="str">
        <f ca="1">IFERROR(_xludf.IFS((Waste_Annexure1!$D$14)=$G61,$AT61,(Waste_Annexure1!$D$15)=$G61,$AT61,(Waste_Annexure1!$D$16)=$G61,$AT61,(Waste_Annexure1!$D$17)=$G61,$AT61,(Waste_Annexure1!$D$18)=$G61,$AT61),"-")</f>
        <v>-</v>
      </c>
      <c r="BA61" s="888" t="str">
        <f t="shared" ref="BA61:BD61" si="86">IF(SUMIF($G61,BA$6,$AT61)=0,"-",SUMIF($G61,BA$6,$AT61))</f>
        <v>-</v>
      </c>
      <c r="BB61" s="889" t="str">
        <f t="shared" si="86"/>
        <v>-</v>
      </c>
      <c r="BC61" s="83" t="str">
        <f t="shared" si="86"/>
        <v>-</v>
      </c>
      <c r="BD61" s="216" t="str">
        <f t="shared" si="86"/>
        <v>-</v>
      </c>
      <c r="BE61" s="868">
        <f t="shared" si="17"/>
        <v>0</v>
      </c>
    </row>
    <row r="62" spans="1:57" ht="14.4">
      <c r="A62" s="1578"/>
      <c r="B62" s="1739"/>
      <c r="C62" s="1742" t="s">
        <v>494</v>
      </c>
      <c r="D62" s="1743"/>
      <c r="E62" s="900" t="s">
        <v>166</v>
      </c>
      <c r="F62" s="901"/>
      <c r="G62" s="714"/>
      <c r="H62" s="901"/>
      <c r="I62" s="853"/>
      <c r="J62" s="854"/>
      <c r="K62" s="850" t="str">
        <f t="shared" si="1"/>
        <v>-</v>
      </c>
      <c r="L62" s="853"/>
      <c r="M62" s="854"/>
      <c r="N62" s="850" t="str">
        <f t="shared" si="2"/>
        <v>-</v>
      </c>
      <c r="O62" s="853"/>
      <c r="P62" s="854"/>
      <c r="Q62" s="850" t="str">
        <f t="shared" si="3"/>
        <v>-</v>
      </c>
      <c r="R62" s="853"/>
      <c r="S62" s="854"/>
      <c r="T62" s="850" t="str">
        <f t="shared" si="4"/>
        <v>-</v>
      </c>
      <c r="U62" s="851">
        <v>100</v>
      </c>
      <c r="V62" s="852">
        <v>100</v>
      </c>
      <c r="W62" s="850" t="str">
        <f t="shared" si="5"/>
        <v>-</v>
      </c>
      <c r="X62" s="853"/>
      <c r="Y62" s="854"/>
      <c r="Z62" s="850" t="str">
        <f t="shared" si="6"/>
        <v>-</v>
      </c>
      <c r="AA62" s="853"/>
      <c r="AB62" s="854"/>
      <c r="AC62" s="850" t="str">
        <f t="shared" si="7"/>
        <v>-</v>
      </c>
      <c r="AD62" s="853"/>
      <c r="AE62" s="854"/>
      <c r="AF62" s="850" t="str">
        <f t="shared" si="8"/>
        <v>-</v>
      </c>
      <c r="AG62" s="853"/>
      <c r="AH62" s="854"/>
      <c r="AI62" s="850" t="str">
        <f t="shared" si="9"/>
        <v>-</v>
      </c>
      <c r="AJ62" s="853"/>
      <c r="AK62" s="854"/>
      <c r="AL62" s="850" t="str">
        <f t="shared" si="10"/>
        <v>-</v>
      </c>
      <c r="AM62" s="853"/>
      <c r="AN62" s="854"/>
      <c r="AO62" s="850" t="str">
        <f t="shared" si="11"/>
        <v>-</v>
      </c>
      <c r="AP62" s="853"/>
      <c r="AQ62" s="854"/>
      <c r="AR62" s="856" t="str">
        <f t="shared" si="12"/>
        <v>-</v>
      </c>
      <c r="AS62" s="944">
        <f t="shared" si="82"/>
        <v>0.1</v>
      </c>
      <c r="AT62" s="858">
        <f>IF(SUMIF($I$8:$AR$8,$AT$8,$I62:$AR62)*IF($E62=Waste_Annexure1!$E$4,"1",IF($E62=Waste_Annexure1!$E$3,0.001,IF($E62=Waste_Annexure1!$E$5,1000,0)))=0,"-",SUMIF($I$8:$AR$8,$AT$8,$I62:$AR62)*IF($E62=Waste_Annexure1!$E$4,"1",IF($E62=Waste_Annexure1!$E$3,0.001,IF($E62=Waste_Annexure1!$E$5,1000,0))))</f>
        <v>100</v>
      </c>
      <c r="AU62" s="859">
        <f>IF(SUMIF($I$8:$AR$8,$AU$8,$I62:$AR62)*IF($E62=Waste_Annexure1!$E$4,"1",IF($E62=Waste_Annexure1!$E$3,0.001,IF($E62=Waste_Annexure1!$E$5,1000,0)))=0,"-",SUMIF($I$8:$AR$8,$AU$8,$I62:$AR62)*IF($E62=Waste_Annexure1!$E$4,"1",IF($E62=Waste_Annexure1!$E$3,0.001,IF($E62=Waste_Annexure1!$E$5,1000,0))))</f>
        <v>100</v>
      </c>
      <c r="AV62" s="860">
        <f t="shared" si="14"/>
        <v>0</v>
      </c>
      <c r="AW62" s="1019">
        <f t="shared" si="15"/>
        <v>1.1519431278489654E-4</v>
      </c>
      <c r="AX62" s="885" t="str">
        <f ca="1">IFERROR(_xludf.IFS((Waste_Annexure1!$D$3)=$G62,$AT62,(Waste_Annexure1!$D$4)=$G62,$AT62,(Waste_Annexure1!$D$5)=$G62,$AT62,(Waste_Annexure1!$D$6)=$G62,$AT62),"-")</f>
        <v>-</v>
      </c>
      <c r="AY62" s="886" t="str">
        <f ca="1">IFERROR(_xludf.IFS((Waste_Annexure1!$D$7)=$G62,$AT62,(Waste_Annexure1!$D$8)=$G62,$AT62,(Waste_Annexure1!$D$9)=$G62,$AT62,(Waste_Annexure1!$D$10)=$G62,$AT62,(Waste_Annexure1!$D$11)=$G62,$AT62,(Waste_Annexure1!$D$12)=$G62,$AT62,(Waste_Annexure1!$D$13)=$G62,$AT62),"-")</f>
        <v>-</v>
      </c>
      <c r="AZ62" s="887" t="str">
        <f ca="1">IFERROR(_xludf.IFS((Waste_Annexure1!$D$14)=$G62,$AT62,(Waste_Annexure1!$D$15)=$G62,$AT62,(Waste_Annexure1!$D$16)=$G62,$AT62,(Waste_Annexure1!$D$17)=$G62,$AT62,(Waste_Annexure1!$D$18)=$G62,$AT62),"-")</f>
        <v>-</v>
      </c>
      <c r="BA62" s="888" t="str">
        <f t="shared" ref="BA62:BD62" si="87">IF(SUMIF($G62,BA$6,$AT62)=0,"-",SUMIF($G62,BA$6,$AT62))</f>
        <v>-</v>
      </c>
      <c r="BB62" s="889" t="str">
        <f t="shared" si="87"/>
        <v>-</v>
      </c>
      <c r="BC62" s="83" t="str">
        <f t="shared" si="87"/>
        <v>-</v>
      </c>
      <c r="BD62" s="216" t="str">
        <f t="shared" si="87"/>
        <v>-</v>
      </c>
      <c r="BE62" s="868">
        <f t="shared" si="17"/>
        <v>0</v>
      </c>
    </row>
    <row r="63" spans="1:57" ht="14.4">
      <c r="A63" s="1578"/>
      <c r="B63" s="1739"/>
      <c r="C63" s="1745" t="s">
        <v>495</v>
      </c>
      <c r="D63" s="1743"/>
      <c r="E63" s="900" t="s">
        <v>166</v>
      </c>
      <c r="F63" s="901"/>
      <c r="G63" s="714"/>
      <c r="H63" s="901"/>
      <c r="I63" s="853">
        <v>3450</v>
      </c>
      <c r="J63" s="854">
        <v>3450</v>
      </c>
      <c r="K63" s="850" t="str">
        <f t="shared" si="1"/>
        <v>-</v>
      </c>
      <c r="L63" s="853">
        <v>3380</v>
      </c>
      <c r="M63" s="854">
        <v>3380</v>
      </c>
      <c r="N63" s="850" t="str">
        <f t="shared" si="2"/>
        <v>-</v>
      </c>
      <c r="O63" s="853">
        <v>8570</v>
      </c>
      <c r="P63" s="854">
        <v>8570</v>
      </c>
      <c r="Q63" s="850" t="str">
        <f t="shared" si="3"/>
        <v>-</v>
      </c>
      <c r="R63" s="853">
        <v>4160</v>
      </c>
      <c r="S63" s="854">
        <v>4160</v>
      </c>
      <c r="T63" s="850" t="str">
        <f t="shared" si="4"/>
        <v>-</v>
      </c>
      <c r="U63" s="851">
        <v>3410</v>
      </c>
      <c r="V63" s="852">
        <v>3410</v>
      </c>
      <c r="W63" s="850" t="str">
        <f t="shared" si="5"/>
        <v>-</v>
      </c>
      <c r="X63" s="853">
        <f t="shared" ref="X63:Y63" si="88">4020+3710</f>
        <v>7730</v>
      </c>
      <c r="Y63" s="853">
        <f t="shared" si="88"/>
        <v>7730</v>
      </c>
      <c r="Z63" s="850" t="str">
        <f t="shared" si="6"/>
        <v>-</v>
      </c>
      <c r="AA63" s="853"/>
      <c r="AB63" s="854"/>
      <c r="AC63" s="850" t="str">
        <f t="shared" si="7"/>
        <v>-</v>
      </c>
      <c r="AD63" s="853"/>
      <c r="AE63" s="854"/>
      <c r="AF63" s="850" t="str">
        <f t="shared" si="8"/>
        <v>-</v>
      </c>
      <c r="AG63" s="853"/>
      <c r="AH63" s="854"/>
      <c r="AI63" s="850" t="str">
        <f t="shared" si="9"/>
        <v>-</v>
      </c>
      <c r="AJ63" s="853"/>
      <c r="AK63" s="854"/>
      <c r="AL63" s="850" t="str">
        <f t="shared" si="10"/>
        <v>-</v>
      </c>
      <c r="AM63" s="853"/>
      <c r="AN63" s="854"/>
      <c r="AO63" s="850" t="str">
        <f t="shared" si="11"/>
        <v>-</v>
      </c>
      <c r="AP63" s="853"/>
      <c r="AQ63" s="854"/>
      <c r="AR63" s="856" t="str">
        <f t="shared" si="12"/>
        <v>-</v>
      </c>
      <c r="AS63" s="944">
        <f t="shared" si="82"/>
        <v>30.7</v>
      </c>
      <c r="AT63" s="858">
        <f>IF(SUMIF($I$8:$AR$8,$AT$8,$I63:$AR63)*IF($E63=Waste_Annexure1!$E$4,"1",IF($E63=Waste_Annexure1!$E$3,0.001,IF($E63=Waste_Annexure1!$E$5,1000,0)))=0,"-",SUMIF($I$8:$AR$8,$AT$8,$I63:$AR63)*IF($E63=Waste_Annexure1!$E$4,"1",IF($E63=Waste_Annexure1!$E$3,0.001,IF($E63=Waste_Annexure1!$E$5,1000,0))))</f>
        <v>30700</v>
      </c>
      <c r="AU63" s="859">
        <f>IF(SUMIF($I$8:$AR$8,$AU$8,$I63:$AR63)*IF($E63=Waste_Annexure1!$E$4,"1",IF($E63=Waste_Annexure1!$E$3,0.001,IF($E63=Waste_Annexure1!$E$5,1000,0)))=0,"-",SUMIF($I$8:$AR$8,$AU$8,$I63:$AR63)*IF($E63=Waste_Annexure1!$E$4,"1",IF($E63=Waste_Annexure1!$E$3,0.001,IF($E63=Waste_Annexure1!$E$5,1000,0))))</f>
        <v>30700</v>
      </c>
      <c r="AV63" s="860">
        <f t="shared" si="14"/>
        <v>0</v>
      </c>
      <c r="AW63" s="1019">
        <f t="shared" si="15"/>
        <v>3.5364654024963235E-2</v>
      </c>
      <c r="AX63" s="885" t="str">
        <f ca="1">IFERROR(_xludf.IFS((Waste_Annexure1!$D$3)=$G63,$AT63,(Waste_Annexure1!$D$4)=$G63,$AT63,(Waste_Annexure1!$D$5)=$G63,$AT63,(Waste_Annexure1!$D$6)=$G63,$AT63),"-")</f>
        <v>-</v>
      </c>
      <c r="AY63" s="886" t="str">
        <f ca="1">IFERROR(_xludf.IFS((Waste_Annexure1!$D$7)=$G63,$AT63,(Waste_Annexure1!$D$8)=$G63,$AT63,(Waste_Annexure1!$D$9)=$G63,$AT63,(Waste_Annexure1!$D$10)=$G63,$AT63,(Waste_Annexure1!$D$11)=$G63,$AT63,(Waste_Annexure1!$D$12)=$G63,$AT63,(Waste_Annexure1!$D$13)=$G63,$AT63),"-")</f>
        <v>-</v>
      </c>
      <c r="AZ63" s="887" t="str">
        <f ca="1">IFERROR(_xludf.IFS((Waste_Annexure1!$D$14)=$G63,$AT63,(Waste_Annexure1!$D$15)=$G63,$AT63,(Waste_Annexure1!$D$16)=$G63,$AT63,(Waste_Annexure1!$D$17)=$G63,$AT63,(Waste_Annexure1!$D$18)=$G63,$AT63),"-")</f>
        <v>-</v>
      </c>
      <c r="BA63" s="888" t="str">
        <f t="shared" ref="BA63:BD63" si="89">IF(SUMIF($G63,BA$6,$AT63)=0,"-",SUMIF($G63,BA$6,$AT63))</f>
        <v>-</v>
      </c>
      <c r="BB63" s="889" t="str">
        <f t="shared" si="89"/>
        <v>-</v>
      </c>
      <c r="BC63" s="83" t="str">
        <f t="shared" si="89"/>
        <v>-</v>
      </c>
      <c r="BD63" s="216" t="str">
        <f t="shared" si="89"/>
        <v>-</v>
      </c>
      <c r="BE63" s="868">
        <f t="shared" si="17"/>
        <v>15400</v>
      </c>
    </row>
    <row r="64" spans="1:57" ht="14.4">
      <c r="A64" s="1578"/>
      <c r="B64" s="1739"/>
      <c r="C64" s="1746" t="s">
        <v>496</v>
      </c>
      <c r="D64" s="1747"/>
      <c r="E64" s="871" t="s">
        <v>166</v>
      </c>
      <c r="F64" s="872"/>
      <c r="G64" s="873"/>
      <c r="H64" s="872"/>
      <c r="I64" s="877"/>
      <c r="J64" s="878"/>
      <c r="K64" s="876" t="str">
        <f t="shared" si="1"/>
        <v>-</v>
      </c>
      <c r="L64" s="877"/>
      <c r="M64" s="878"/>
      <c r="N64" s="876" t="str">
        <f t="shared" si="2"/>
        <v>-</v>
      </c>
      <c r="O64" s="877"/>
      <c r="P64" s="878"/>
      <c r="Q64" s="876" t="str">
        <f t="shared" si="3"/>
        <v>-</v>
      </c>
      <c r="R64" s="877"/>
      <c r="S64" s="878"/>
      <c r="T64" s="876" t="str">
        <f t="shared" si="4"/>
        <v>-</v>
      </c>
      <c r="U64" s="877"/>
      <c r="V64" s="878"/>
      <c r="W64" s="876" t="str">
        <f t="shared" si="5"/>
        <v>-</v>
      </c>
      <c r="X64" s="877"/>
      <c r="Y64" s="878"/>
      <c r="Z64" s="876" t="str">
        <f t="shared" si="6"/>
        <v>-</v>
      </c>
      <c r="AA64" s="877"/>
      <c r="AB64" s="878"/>
      <c r="AC64" s="876" t="str">
        <f t="shared" si="7"/>
        <v>-</v>
      </c>
      <c r="AD64" s="877"/>
      <c r="AE64" s="878"/>
      <c r="AF64" s="876" t="str">
        <f t="shared" si="8"/>
        <v>-</v>
      </c>
      <c r="AG64" s="877"/>
      <c r="AH64" s="878"/>
      <c r="AI64" s="876" t="str">
        <f t="shared" si="9"/>
        <v>-</v>
      </c>
      <c r="AJ64" s="877"/>
      <c r="AK64" s="878"/>
      <c r="AL64" s="876" t="str">
        <f t="shared" si="10"/>
        <v>-</v>
      </c>
      <c r="AM64" s="877"/>
      <c r="AN64" s="878"/>
      <c r="AO64" s="876" t="str">
        <f t="shared" si="11"/>
        <v>-</v>
      </c>
      <c r="AP64" s="877"/>
      <c r="AQ64" s="878"/>
      <c r="AR64" s="879" t="str">
        <f t="shared" si="12"/>
        <v>-</v>
      </c>
      <c r="AS64" s="880" t="str">
        <f t="shared" si="82"/>
        <v>-</v>
      </c>
      <c r="AT64" s="881" t="str">
        <f>IF(SUMIF($I$8:$AR$8,$AT$8,$I64:$AR64)*IF($E64=Waste_Annexure1!$E$4,"1",IF($E64=Waste_Annexure1!$E$3,0.001,IF($E64=Waste_Annexure1!$E$5,1000,0)))=0,"-",SUMIF($I$8:$AR$8,$AT$8,$I64:$AR64)*IF($E64=Waste_Annexure1!$E$4,"1",IF($E64=Waste_Annexure1!$E$3,0.001,IF($E64=Waste_Annexure1!$E$5,1000,0))))</f>
        <v>-</v>
      </c>
      <c r="AU64" s="882" t="str">
        <f>IF(SUMIF($I$8:$AR$8,$AU$8,$I64:$AR64)*IF($E64=Waste_Annexure1!$E$4,"1",IF($E64=Waste_Annexure1!$E$3,0.001,IF($E64=Waste_Annexure1!$E$5,1000,0)))=0,"-",SUMIF($I$8:$AR$8,$AU$8,$I64:$AR64)*IF($E64=Waste_Annexure1!$E$4,"1",IF($E64=Waste_Annexure1!$E$3,0.001,IF($E64=Waste_Annexure1!$E$5,1000,0))))</f>
        <v>-</v>
      </c>
      <c r="AV64" s="883" t="str">
        <f t="shared" si="14"/>
        <v>-</v>
      </c>
      <c r="AW64" s="1019" t="str">
        <f t="shared" si="15"/>
        <v>-</v>
      </c>
      <c r="AX64" s="885" t="str">
        <f ca="1">IFERROR(_xludf.IFS((Waste_Annexure1!$D$3)=$G64,$AT64,(Waste_Annexure1!$D$4)=$G64,$AT64,(Waste_Annexure1!$D$5)=$G64,$AT64,(Waste_Annexure1!$D$6)=$G64,$AT64),"-")</f>
        <v>-</v>
      </c>
      <c r="AY64" s="886" t="str">
        <f ca="1">IFERROR(_xludf.IFS((Waste_Annexure1!$D$7)=$G64,$AT64,(Waste_Annexure1!$D$8)=$G64,$AT64,(Waste_Annexure1!$D$9)=$G64,$AT64,(Waste_Annexure1!$D$10)=$G64,$AT64,(Waste_Annexure1!$D$11)=$G64,$AT64,(Waste_Annexure1!$D$12)=$G64,$AT64,(Waste_Annexure1!$D$13)=$G64,$AT64),"-")</f>
        <v>-</v>
      </c>
      <c r="AZ64" s="887" t="str">
        <f ca="1">IFERROR(_xludf.IFS((Waste_Annexure1!$D$14)=$G64,$AT64,(Waste_Annexure1!$D$15)=$G64,$AT64,(Waste_Annexure1!$D$16)=$G64,$AT64,(Waste_Annexure1!$D$17)=$G64,$AT64,(Waste_Annexure1!$D$18)=$G64,$AT64),"-")</f>
        <v>-</v>
      </c>
      <c r="BA64" s="888" t="str">
        <f t="shared" ref="BA64:BD64" si="90">IF(SUMIF($G64,BA$6,$AT64)=0,"-",SUMIF($G64,BA$6,$AT64))</f>
        <v>-</v>
      </c>
      <c r="BB64" s="889" t="str">
        <f t="shared" si="90"/>
        <v>-</v>
      </c>
      <c r="BC64" s="83" t="str">
        <f t="shared" si="90"/>
        <v>-</v>
      </c>
      <c r="BD64" s="216" t="str">
        <f t="shared" si="90"/>
        <v>-</v>
      </c>
      <c r="BE64" s="868">
        <f t="shared" si="17"/>
        <v>0</v>
      </c>
    </row>
    <row r="65" spans="1:57" ht="14.4">
      <c r="A65" s="1578"/>
      <c r="B65" s="1739"/>
      <c r="C65" s="1733" t="s">
        <v>497</v>
      </c>
      <c r="D65" s="1014" t="s">
        <v>498</v>
      </c>
      <c r="E65" s="1027" t="s">
        <v>166</v>
      </c>
      <c r="F65" s="1028"/>
      <c r="G65" s="1029"/>
      <c r="H65" s="1028"/>
      <c r="I65" s="1030"/>
      <c r="J65" s="1031"/>
      <c r="K65" s="855" t="str">
        <f t="shared" si="1"/>
        <v>-</v>
      </c>
      <c r="L65" s="1030"/>
      <c r="M65" s="1031"/>
      <c r="N65" s="855" t="str">
        <f t="shared" si="2"/>
        <v>-</v>
      </c>
      <c r="O65" s="1030"/>
      <c r="P65" s="1031"/>
      <c r="Q65" s="855" t="str">
        <f t="shared" si="3"/>
        <v>-</v>
      </c>
      <c r="R65" s="1030"/>
      <c r="S65" s="1031"/>
      <c r="T65" s="855" t="str">
        <f t="shared" si="4"/>
        <v>-</v>
      </c>
      <c r="U65" s="1030"/>
      <c r="V65" s="1031"/>
      <c r="W65" s="855" t="str">
        <f t="shared" si="5"/>
        <v>-</v>
      </c>
      <c r="X65" s="893"/>
      <c r="Y65" s="894"/>
      <c r="Z65" s="855" t="str">
        <f t="shared" si="6"/>
        <v>-</v>
      </c>
      <c r="AA65" s="893"/>
      <c r="AB65" s="894"/>
      <c r="AC65" s="855" t="str">
        <f t="shared" si="7"/>
        <v>-</v>
      </c>
      <c r="AD65" s="893"/>
      <c r="AE65" s="894"/>
      <c r="AF65" s="855" t="str">
        <f t="shared" si="8"/>
        <v>-</v>
      </c>
      <c r="AG65" s="893"/>
      <c r="AH65" s="894"/>
      <c r="AI65" s="1032" t="str">
        <f t="shared" si="9"/>
        <v>-</v>
      </c>
      <c r="AJ65" s="893"/>
      <c r="AK65" s="894"/>
      <c r="AL65" s="855" t="str">
        <f t="shared" si="10"/>
        <v>-</v>
      </c>
      <c r="AM65" s="893"/>
      <c r="AN65" s="894"/>
      <c r="AO65" s="855" t="str">
        <f t="shared" si="11"/>
        <v>-</v>
      </c>
      <c r="AP65" s="893"/>
      <c r="AQ65" s="894"/>
      <c r="AR65" s="895" t="str">
        <f t="shared" si="12"/>
        <v>-</v>
      </c>
      <c r="AS65" s="1709" t="str">
        <f>IF(SUM(AT65:AT67)/1000=0,"-",SUM(AT65:AT67)/1000)</f>
        <v>-</v>
      </c>
      <c r="AT65" s="1033" t="str">
        <f>IF(SUMIF($I$8:$AR$8,$AT$8,$I65:$AR65)*IF($E65=Waste_Annexure1!$E$4,"1",IF($E65=Waste_Annexure1!$E$3,0.001,IF($E65=Waste_Annexure1!$E$5,1000,0)))=0,"-",SUMIF($I$8:$AR$8,$AT$8,$I65:$AR65)*IF($E65=Waste_Annexure1!$E$4,"1",IF($E65=Waste_Annexure1!$E$3,0.001,IF($E65=Waste_Annexure1!$E$5,1000,0))))</f>
        <v>-</v>
      </c>
      <c r="AU65" s="897" t="str">
        <f>IF(SUMIF($I$8:$AR$8,$AU$8,$I65:$AR65)*IF($E65=Waste_Annexure1!$E$4,"1",IF($E65=Waste_Annexure1!$E$3,0.001,IF($E65=Waste_Annexure1!$E$5,1000,0)))=0,"-",SUMIF($I$8:$AR$8,$AU$8,$I65:$AR65)*IF($E65=Waste_Annexure1!$E$4,"1",IF($E65=Waste_Annexure1!$E$3,0.001,IF($E65=Waste_Annexure1!$E$5,1000,0))))</f>
        <v>-</v>
      </c>
      <c r="AV65" s="898" t="str">
        <f t="shared" si="14"/>
        <v>-</v>
      </c>
      <c r="AW65" s="1019" t="str">
        <f t="shared" si="15"/>
        <v>-</v>
      </c>
      <c r="AX65" s="885" t="str">
        <f ca="1">IFERROR(_xludf.IFS((Waste_Annexure1!$D$3)=$G65,$AT65,(Waste_Annexure1!$D$4)=$G65,$AT65,(Waste_Annexure1!$D$5)=$G65,$AT65,(Waste_Annexure1!$D$6)=$G65,$AT65),"-")</f>
        <v>-</v>
      </c>
      <c r="AY65" s="886" t="str">
        <f ca="1">IFERROR(_xludf.IFS((Waste_Annexure1!$D$7)=$G65,$AT65,(Waste_Annexure1!$D$8)=$G65,$AT65,(Waste_Annexure1!$D$9)=$G65,$AT65,(Waste_Annexure1!$D$10)=$G65,$AT65,(Waste_Annexure1!$D$11)=$G65,$AT65,(Waste_Annexure1!$D$12)=$G65,$AT65,(Waste_Annexure1!$D$13)=$G65,$AT65),"-")</f>
        <v>-</v>
      </c>
      <c r="AZ65" s="887" t="str">
        <f ca="1">IFERROR(_xludf.IFS((Waste_Annexure1!$D$14)=$G65,$AT65,(Waste_Annexure1!$D$15)=$G65,$AT65,(Waste_Annexure1!$D$16)=$G65,$AT65,(Waste_Annexure1!$D$17)=$G65,$AT65,(Waste_Annexure1!$D$18)=$G65,$AT65),"-")</f>
        <v>-</v>
      </c>
      <c r="BA65" s="888" t="str">
        <f t="shared" ref="BA65:BD65" si="91">IF(SUMIF($G65,BA$6,$AT65)=0,"-",SUMIF($G65,BA$6,$AT65))</f>
        <v>-</v>
      </c>
      <c r="BB65" s="889" t="str">
        <f t="shared" si="91"/>
        <v>-</v>
      </c>
      <c r="BC65" s="83" t="str">
        <f t="shared" si="91"/>
        <v>-</v>
      </c>
      <c r="BD65" s="216" t="str">
        <f t="shared" si="91"/>
        <v>-</v>
      </c>
      <c r="BE65" s="868">
        <f t="shared" si="17"/>
        <v>0</v>
      </c>
    </row>
    <row r="66" spans="1:57" ht="14.4">
      <c r="A66" s="1578"/>
      <c r="B66" s="1739"/>
      <c r="C66" s="1528"/>
      <c r="D66" s="1034" t="s">
        <v>499</v>
      </c>
      <c r="E66" s="871" t="s">
        <v>442</v>
      </c>
      <c r="F66" s="872"/>
      <c r="G66" s="873"/>
      <c r="H66" s="872"/>
      <c r="I66" s="877"/>
      <c r="J66" s="878"/>
      <c r="K66" s="850" t="str">
        <f t="shared" si="1"/>
        <v>-</v>
      </c>
      <c r="L66" s="877"/>
      <c r="M66" s="878"/>
      <c r="N66" s="850" t="str">
        <f t="shared" si="2"/>
        <v>-</v>
      </c>
      <c r="O66" s="877"/>
      <c r="P66" s="878"/>
      <c r="Q66" s="850" t="str">
        <f t="shared" si="3"/>
        <v>-</v>
      </c>
      <c r="R66" s="877"/>
      <c r="S66" s="878"/>
      <c r="T66" s="850" t="str">
        <f t="shared" si="4"/>
        <v>-</v>
      </c>
      <c r="U66" s="877"/>
      <c r="V66" s="878"/>
      <c r="W66" s="850" t="str">
        <f t="shared" si="5"/>
        <v>-</v>
      </c>
      <c r="X66" s="853"/>
      <c r="Y66" s="854"/>
      <c r="Z66" s="850" t="str">
        <f t="shared" si="6"/>
        <v>-</v>
      </c>
      <c r="AA66" s="853"/>
      <c r="AB66" s="854"/>
      <c r="AC66" s="850" t="str">
        <f t="shared" si="7"/>
        <v>-</v>
      </c>
      <c r="AD66" s="853"/>
      <c r="AE66" s="854"/>
      <c r="AF66" s="850" t="str">
        <f t="shared" si="8"/>
        <v>-</v>
      </c>
      <c r="AG66" s="853"/>
      <c r="AH66" s="854"/>
      <c r="AI66" s="876" t="str">
        <f t="shared" si="9"/>
        <v>-</v>
      </c>
      <c r="AJ66" s="853"/>
      <c r="AK66" s="854"/>
      <c r="AL66" s="850" t="str">
        <f t="shared" si="10"/>
        <v>-</v>
      </c>
      <c r="AM66" s="853"/>
      <c r="AN66" s="854"/>
      <c r="AO66" s="850" t="str">
        <f t="shared" si="11"/>
        <v>-</v>
      </c>
      <c r="AP66" s="853"/>
      <c r="AQ66" s="854"/>
      <c r="AR66" s="856" t="str">
        <f t="shared" si="12"/>
        <v>-</v>
      </c>
      <c r="AS66" s="1603"/>
      <c r="AT66" s="1035" t="str">
        <f>IF(SUMIF($I$8:$AR$8,$AT$8,$I66:$AR66)*IF($E66=Waste_Annexure1!$E$4,"1",IF($E66=Waste_Annexure1!$E$3,0.001,IF($E66=Waste_Annexure1!$E$5,1000,0)))=0,"-",SUMIF($I$8:$AR$8,$AT$8,$I66:$AR66)*IF($E66=Waste_Annexure1!$E$4,"1",IF($E66=Waste_Annexure1!$E$3,0.001,IF($E66=Waste_Annexure1!$E$5,1000,0))))</f>
        <v>-</v>
      </c>
      <c r="AU66" s="859" t="str">
        <f>IF(SUMIF($I$8:$AR$8,$AU$8,$I66:$AR66)*IF($E66=Waste_Annexure1!$E$4,"1",IF($E66=Waste_Annexure1!$E$3,0.001,IF($E66=Waste_Annexure1!$E$5,1000,0)))=0,"-",SUMIF($I$8:$AR$8,$AU$8,$I66:$AR66)*IF($E66=Waste_Annexure1!$E$4,"1",IF($E66=Waste_Annexure1!$E$3,0.001,IF($E66=Waste_Annexure1!$E$5,1000,0))))</f>
        <v>-</v>
      </c>
      <c r="AV66" s="860" t="str">
        <f t="shared" si="14"/>
        <v>-</v>
      </c>
      <c r="AW66" s="1019" t="str">
        <f t="shared" si="15"/>
        <v>-</v>
      </c>
      <c r="AX66" s="885" t="str">
        <f ca="1">IFERROR(_xludf.IFS((Waste_Annexure1!$D$3)=$G66,$AT66,(Waste_Annexure1!$D$4)=$G66,$AT66,(Waste_Annexure1!$D$5)=$G66,$AT66,(Waste_Annexure1!$D$6)=$G66,$AT66),"-")</f>
        <v>-</v>
      </c>
      <c r="AY66" s="886" t="str">
        <f ca="1">IFERROR(_xludf.IFS((Waste_Annexure1!$D$7)=$G66,$AT66,(Waste_Annexure1!$D$8)=$G66,$AT66,(Waste_Annexure1!$D$9)=$G66,$AT66,(Waste_Annexure1!$D$10)=$G66,$AT66,(Waste_Annexure1!$D$11)=$G66,$AT66,(Waste_Annexure1!$D$12)=$G66,$AT66,(Waste_Annexure1!$D$13)=$G66,$AT66),"-")</f>
        <v>-</v>
      </c>
      <c r="AZ66" s="887" t="str">
        <f ca="1">IFERROR(_xludf.IFS((Waste_Annexure1!$D$14)=$G66,$AT66,(Waste_Annexure1!$D$15)=$G66,$AT66,(Waste_Annexure1!$D$16)=$G66,$AT66,(Waste_Annexure1!$D$17)=$G66,$AT66,(Waste_Annexure1!$D$18)=$G66,$AT66),"-")</f>
        <v>-</v>
      </c>
      <c r="BA66" s="888" t="str">
        <f t="shared" ref="BA66:BD66" si="92">IF(SUMIF($G66,BA$6,$AT66)=0,"-",SUMIF($G66,BA$6,$AT66))</f>
        <v>-</v>
      </c>
      <c r="BB66" s="889" t="str">
        <f t="shared" si="92"/>
        <v>-</v>
      </c>
      <c r="BC66" s="83" t="str">
        <f t="shared" si="92"/>
        <v>-</v>
      </c>
      <c r="BD66" s="216" t="str">
        <f t="shared" si="92"/>
        <v>-</v>
      </c>
      <c r="BE66" s="868">
        <f t="shared" si="17"/>
        <v>0</v>
      </c>
    </row>
    <row r="67" spans="1:57" ht="14.4">
      <c r="A67" s="1520"/>
      <c r="B67" s="1613"/>
      <c r="C67" s="1543"/>
      <c r="D67" s="1036" t="s">
        <v>500</v>
      </c>
      <c r="E67" s="903" t="s">
        <v>166</v>
      </c>
      <c r="F67" s="904"/>
      <c r="G67" s="905"/>
      <c r="H67" s="904"/>
      <c r="I67" s="909"/>
      <c r="J67" s="910"/>
      <c r="K67" s="908" t="str">
        <f t="shared" si="1"/>
        <v>-</v>
      </c>
      <c r="L67" s="909"/>
      <c r="M67" s="910"/>
      <c r="N67" s="908" t="str">
        <f t="shared" si="2"/>
        <v>-</v>
      </c>
      <c r="O67" s="909"/>
      <c r="P67" s="910"/>
      <c r="Q67" s="908" t="str">
        <f t="shared" si="3"/>
        <v>-</v>
      </c>
      <c r="R67" s="909"/>
      <c r="S67" s="910"/>
      <c r="T67" s="908" t="str">
        <f t="shared" si="4"/>
        <v>-</v>
      </c>
      <c r="U67" s="909"/>
      <c r="V67" s="910"/>
      <c r="W67" s="908" t="str">
        <f t="shared" si="5"/>
        <v>-</v>
      </c>
      <c r="X67" s="909"/>
      <c r="Y67" s="910"/>
      <c r="Z67" s="908" t="str">
        <f t="shared" si="6"/>
        <v>-</v>
      </c>
      <c r="AA67" s="909"/>
      <c r="AB67" s="910"/>
      <c r="AC67" s="908" t="str">
        <f t="shared" si="7"/>
        <v>-</v>
      </c>
      <c r="AD67" s="909"/>
      <c r="AE67" s="910"/>
      <c r="AF67" s="908" t="str">
        <f t="shared" si="8"/>
        <v>-</v>
      </c>
      <c r="AG67" s="909"/>
      <c r="AH67" s="910"/>
      <c r="AI67" s="908" t="str">
        <f t="shared" si="9"/>
        <v>-</v>
      </c>
      <c r="AJ67" s="909"/>
      <c r="AK67" s="910"/>
      <c r="AL67" s="908" t="str">
        <f t="shared" si="10"/>
        <v>-</v>
      </c>
      <c r="AM67" s="909"/>
      <c r="AN67" s="910"/>
      <c r="AO67" s="908" t="str">
        <f t="shared" si="11"/>
        <v>-</v>
      </c>
      <c r="AP67" s="909"/>
      <c r="AQ67" s="910"/>
      <c r="AR67" s="911" t="str">
        <f t="shared" si="12"/>
        <v>-</v>
      </c>
      <c r="AS67" s="1522"/>
      <c r="AT67" s="1037" t="str">
        <f>IF(SUMIF($I$8:$AR$8,$AT$8,$I67:$AR67)*IF($E67=Waste_Annexure1!$E$4,"1",IF($E67=Waste_Annexure1!$E$3,0.001,IF($E67=Waste_Annexure1!$E$5,1000,0)))=0,"-",SUMIF($I$8:$AR$8,$AT$8,$I67:$AR67)*IF($E67=Waste_Annexure1!$E$4,"1",IF($E67=Waste_Annexure1!$E$3,0.001,IF($E67=Waste_Annexure1!$E$5,1000,0))))</f>
        <v>-</v>
      </c>
      <c r="AU67" s="913" t="str">
        <f>IF(SUMIF($I$8:$AR$8,$AU$8,$I67:$AR67)*IF($E67=Waste_Annexure1!$E$4,"1",IF($E67=Waste_Annexure1!$E$3,0.001,IF($E67=Waste_Annexure1!$E$5,1000,0)))=0,"-",SUMIF($I$8:$AR$8,$AU$8,$I67:$AR67)*IF($E67=Waste_Annexure1!$E$4,"1",IF($E67=Waste_Annexure1!$E$3,0.001,IF($E67=Waste_Annexure1!$E$5,1000,0))))</f>
        <v>-</v>
      </c>
      <c r="AV67" s="914" t="str">
        <f t="shared" si="14"/>
        <v>-</v>
      </c>
      <c r="AW67" s="1038" t="str">
        <f t="shared" si="15"/>
        <v>-</v>
      </c>
      <c r="AX67" s="1039" t="str">
        <f ca="1">IFERROR(_xludf.IFS((Waste_Annexure1!$D$3)=$G67,$AT67,(Waste_Annexure1!$D$4)=$G67,$AT67,(Waste_Annexure1!$D$5)=$G67,$AT67,(Waste_Annexure1!$D$6)=$G67,$AT67),"-")</f>
        <v>-</v>
      </c>
      <c r="AY67" s="1040" t="str">
        <f ca="1">IFERROR(_xludf.IFS((Waste_Annexure1!$D$7)=$G67,$AT67,(Waste_Annexure1!$D$8)=$G67,$AT67,(Waste_Annexure1!$D$9)=$G67,$AT67,(Waste_Annexure1!$D$10)=$G67,$AT67,(Waste_Annexure1!$D$11)=$G67,$AT67,(Waste_Annexure1!$D$12)=$G67,$AT67,(Waste_Annexure1!$D$13)=$G67,$AT67),"-")</f>
        <v>-</v>
      </c>
      <c r="AZ67" s="1041" t="str">
        <f ca="1">IFERROR(_xludf.IFS((Waste_Annexure1!$D$14)=$G67,$AT67,(Waste_Annexure1!$D$15)=$G67,$AT67,(Waste_Annexure1!$D$16)=$G67,$AT67,(Waste_Annexure1!$D$17)=$G67,$AT67,(Waste_Annexure1!$D$18)=$G67,$AT67),"-")</f>
        <v>-</v>
      </c>
      <c r="BA67" s="1042" t="str">
        <f t="shared" ref="BA67:BD67" si="93">IF(SUMIF($G67,BA$6,$AT67)=0,"-",SUMIF($G67,BA$6,$AT67))</f>
        <v>-</v>
      </c>
      <c r="BB67" s="1043" t="str">
        <f t="shared" si="93"/>
        <v>-</v>
      </c>
      <c r="BC67" s="1044" t="str">
        <f t="shared" si="93"/>
        <v>-</v>
      </c>
      <c r="BD67" s="1045" t="str">
        <f t="shared" si="93"/>
        <v>-</v>
      </c>
      <c r="BE67" s="868">
        <f t="shared" si="17"/>
        <v>0</v>
      </c>
    </row>
    <row r="68" spans="1:57" ht="28.2">
      <c r="A68" s="1734" t="s">
        <v>501</v>
      </c>
      <c r="B68" s="1507"/>
      <c r="C68" s="1507"/>
      <c r="D68" s="1507"/>
      <c r="E68" s="1508"/>
      <c r="F68" s="1046"/>
      <c r="G68" s="1046"/>
      <c r="H68" s="104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048">
        <f t="shared" ref="AT68:BD68" si="94">IF(SUM(AT9:AT67)=0,"-",SUM(AT9:AT67))</f>
        <v>868098.41200000013</v>
      </c>
      <c r="AU68" s="1048">
        <f t="shared" si="94"/>
        <v>868098.41200000013</v>
      </c>
      <c r="AV68" s="1048" t="str">
        <f t="shared" si="94"/>
        <v>-</v>
      </c>
      <c r="AW68" s="1049">
        <f t="shared" si="94"/>
        <v>0.99999999999999978</v>
      </c>
      <c r="AX68" s="1048" t="str">
        <f t="shared" ca="1" si="94"/>
        <v>-</v>
      </c>
      <c r="AY68" s="1048" t="str">
        <f t="shared" ca="1" si="94"/>
        <v>-</v>
      </c>
      <c r="AZ68" s="1048" t="str">
        <f t="shared" ca="1" si="94"/>
        <v>-</v>
      </c>
      <c r="BA68" s="1050" t="str">
        <f t="shared" si="94"/>
        <v>-</v>
      </c>
      <c r="BB68" s="1051">
        <f t="shared" si="94"/>
        <v>2262.462</v>
      </c>
      <c r="BC68" s="1051" t="str">
        <f t="shared" si="94"/>
        <v>-</v>
      </c>
      <c r="BD68" s="1052" t="str">
        <f t="shared" si="94"/>
        <v>-</v>
      </c>
      <c r="BE68" s="868">
        <f t="shared" si="17"/>
        <v>0</v>
      </c>
    </row>
    <row r="69" spans="1:57" ht="28.2">
      <c r="A69" s="127"/>
      <c r="B69" s="127"/>
      <c r="C69" s="127"/>
      <c r="D69" s="127"/>
      <c r="E69" s="1053"/>
      <c r="F69" s="1053"/>
      <c r="G69" s="127"/>
      <c r="H69" s="127"/>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1054"/>
      <c r="AM69" s="1054"/>
      <c r="AN69" s="1054"/>
      <c r="AO69" s="1054"/>
      <c r="AP69" s="1054"/>
      <c r="AQ69" s="1054"/>
      <c r="AR69" s="1054"/>
      <c r="AS69" s="1054"/>
      <c r="AT69" s="127"/>
      <c r="AU69" s="127"/>
      <c r="AV69" s="127"/>
      <c r="AW69" s="127"/>
      <c r="AX69" s="127"/>
      <c r="AY69" s="127"/>
      <c r="AZ69" s="127"/>
      <c r="BA69" s="127"/>
      <c r="BB69" s="127"/>
      <c r="BC69" s="127"/>
      <c r="BD69" s="127"/>
      <c r="BE69" s="792"/>
    </row>
    <row r="70" spans="1:57" ht="15.6">
      <c r="A70" s="127"/>
      <c r="B70" s="127"/>
      <c r="C70" s="127"/>
      <c r="D70" s="1055"/>
      <c r="E70" s="1053"/>
      <c r="F70" s="1053"/>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056"/>
      <c r="AN70" s="164"/>
      <c r="AO70" s="1057"/>
      <c r="AP70" s="127"/>
      <c r="AQ70" s="127"/>
      <c r="AR70" s="127"/>
      <c r="AS70" s="240"/>
      <c r="AT70" s="127"/>
      <c r="AU70" s="127"/>
      <c r="AV70" s="127"/>
      <c r="AW70" s="127"/>
      <c r="AX70" s="127"/>
      <c r="AY70" s="127"/>
      <c r="AZ70" s="127"/>
      <c r="BA70" s="127"/>
      <c r="BB70" s="127"/>
      <c r="BC70" s="127"/>
      <c r="BD70" s="127"/>
      <c r="BE70" s="792"/>
    </row>
    <row r="71" spans="1:57" ht="14.4">
      <c r="A71" s="127"/>
      <c r="B71" s="127"/>
      <c r="C71" s="127"/>
      <c r="D71" s="127"/>
      <c r="E71" s="1053"/>
      <c r="F71" s="1053"/>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056"/>
      <c r="AN71" s="164"/>
      <c r="AO71" s="1057"/>
      <c r="AP71" s="127"/>
      <c r="AQ71" s="127"/>
      <c r="AR71" s="127"/>
      <c r="AS71" s="240"/>
      <c r="AT71" s="127"/>
      <c r="AU71" s="127"/>
      <c r="AV71" s="127"/>
      <c r="AW71" s="127"/>
      <c r="AX71" s="127"/>
      <c r="AY71" s="127"/>
      <c r="AZ71" s="127"/>
      <c r="BA71" s="127"/>
      <c r="BB71" s="127"/>
      <c r="BC71" s="127"/>
      <c r="BD71" s="127"/>
      <c r="BE71" s="792"/>
    </row>
    <row r="72" spans="1:57" ht="14.4">
      <c r="A72" s="127"/>
      <c r="B72" s="127"/>
      <c r="C72" s="127"/>
      <c r="D72" s="127"/>
      <c r="E72" s="1053"/>
      <c r="F72" s="1053"/>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66"/>
      <c r="AN72" s="164"/>
      <c r="AO72" s="1057"/>
      <c r="AP72" s="127"/>
      <c r="AQ72" s="127"/>
      <c r="AR72" s="127"/>
      <c r="AS72" s="240"/>
      <c r="AT72" s="127"/>
      <c r="AU72" s="127"/>
      <c r="AV72" s="127"/>
      <c r="AW72" s="127"/>
      <c r="AX72" s="127"/>
      <c r="AY72" s="127"/>
      <c r="AZ72" s="127"/>
      <c r="BA72" s="127"/>
      <c r="BB72" s="127"/>
      <c r="BC72" s="127"/>
      <c r="BD72" s="127"/>
      <c r="BE72" s="792"/>
    </row>
    <row r="73" spans="1:57" ht="14.4">
      <c r="A73" s="127"/>
      <c r="B73" s="127"/>
      <c r="C73" s="127"/>
      <c r="D73" s="127"/>
      <c r="E73" s="1053"/>
      <c r="F73" s="1053"/>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66"/>
      <c r="AN73" s="164"/>
      <c r="AO73" s="1057"/>
      <c r="AP73" s="127"/>
      <c r="AQ73" s="127"/>
      <c r="AR73" s="127"/>
      <c r="AS73" s="240"/>
      <c r="AT73" s="127"/>
      <c r="AU73" s="127"/>
      <c r="AV73" s="127"/>
      <c r="AW73" s="127"/>
      <c r="AX73" s="127"/>
      <c r="AY73" s="127"/>
      <c r="AZ73" s="127"/>
      <c r="BA73" s="127"/>
      <c r="BB73" s="127"/>
      <c r="BC73" s="127"/>
      <c r="BD73" s="127"/>
      <c r="BE73" s="792"/>
    </row>
    <row r="74" spans="1:57" ht="14.4">
      <c r="A74" s="127"/>
      <c r="B74" s="127"/>
      <c r="C74" s="127"/>
      <c r="D74" s="127"/>
      <c r="E74" s="1053"/>
      <c r="F74" s="1053"/>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058"/>
      <c r="AN74" s="1059"/>
      <c r="AO74" s="1060"/>
      <c r="AP74" s="127"/>
      <c r="AQ74" s="127"/>
      <c r="AR74" s="127"/>
      <c r="AS74" s="240"/>
      <c r="AT74" s="127"/>
      <c r="AU74" s="127"/>
      <c r="AV74" s="127"/>
      <c r="AW74" s="127"/>
      <c r="AX74" s="127"/>
      <c r="AY74" s="127"/>
      <c r="AZ74" s="127"/>
      <c r="BA74" s="127"/>
      <c r="BB74" s="127"/>
      <c r="BC74" s="127"/>
      <c r="BD74" s="127"/>
      <c r="BE74" s="792"/>
    </row>
    <row r="75" spans="1:57" ht="14.4">
      <c r="A75" s="127"/>
      <c r="B75" s="127"/>
      <c r="C75" s="127"/>
      <c r="D75" s="127"/>
      <c r="E75" s="1053"/>
      <c r="F75" s="1053"/>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240"/>
      <c r="AT75" s="127"/>
      <c r="AU75" s="127"/>
      <c r="AV75" s="127"/>
      <c r="AW75" s="127"/>
      <c r="AX75" s="127"/>
      <c r="AY75" s="127"/>
      <c r="AZ75" s="127"/>
      <c r="BA75" s="127"/>
      <c r="BB75" s="127"/>
      <c r="BC75" s="127"/>
      <c r="BD75" s="127"/>
      <c r="BE75" s="792"/>
    </row>
    <row r="76" spans="1:57" ht="14.4">
      <c r="A76" s="127"/>
      <c r="B76" s="127"/>
      <c r="C76" s="127"/>
      <c r="D76" s="127"/>
      <c r="E76" s="1053"/>
      <c r="F76" s="1053"/>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056"/>
      <c r="AN76" s="127"/>
      <c r="AO76" s="127"/>
      <c r="AP76" s="1058"/>
      <c r="AQ76" s="127"/>
      <c r="AR76" s="127"/>
      <c r="AS76" s="240"/>
      <c r="AT76" s="127"/>
      <c r="AU76" s="127"/>
      <c r="AV76" s="127"/>
      <c r="AW76" s="127"/>
      <c r="AX76" s="127"/>
      <c r="AY76" s="127"/>
      <c r="AZ76" s="127"/>
      <c r="BA76" s="127"/>
      <c r="BB76" s="127"/>
      <c r="BC76" s="127"/>
      <c r="BD76" s="127"/>
      <c r="BE76" s="792"/>
    </row>
    <row r="77" spans="1:57" ht="14.4">
      <c r="A77" s="127"/>
      <c r="B77" s="127"/>
      <c r="C77" s="127"/>
      <c r="D77" s="127"/>
      <c r="E77" s="1053"/>
      <c r="F77" s="1053"/>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240"/>
      <c r="AT77" s="127"/>
      <c r="AU77" s="127"/>
      <c r="AV77" s="127"/>
      <c r="AW77" s="127"/>
      <c r="AX77" s="127"/>
      <c r="AY77" s="127"/>
      <c r="AZ77" s="127"/>
      <c r="BA77" s="127"/>
      <c r="BB77" s="127"/>
      <c r="BC77" s="127"/>
      <c r="BD77" s="127"/>
      <c r="BE77" s="792"/>
    </row>
    <row r="78" spans="1:57" ht="14.4">
      <c r="A78" s="127"/>
      <c r="B78" s="127"/>
      <c r="C78" s="127"/>
      <c r="D78" s="127"/>
      <c r="E78" s="1053"/>
      <c r="F78" s="1053"/>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240"/>
      <c r="AT78" s="127"/>
      <c r="AU78" s="127"/>
      <c r="AV78" s="127"/>
      <c r="AW78" s="127"/>
      <c r="AX78" s="127"/>
      <c r="AY78" s="127"/>
      <c r="AZ78" s="127"/>
      <c r="BA78" s="127"/>
      <c r="BB78" s="127"/>
      <c r="BC78" s="127"/>
      <c r="BD78" s="127"/>
      <c r="BE78" s="792"/>
    </row>
    <row r="79" spans="1:57" ht="14.4">
      <c r="A79" s="127"/>
      <c r="B79" s="127"/>
      <c r="C79" s="127"/>
      <c r="D79" s="127"/>
      <c r="E79" s="1053"/>
      <c r="F79" s="1053"/>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240"/>
      <c r="AT79" s="127"/>
      <c r="AU79" s="127"/>
      <c r="AV79" s="127"/>
      <c r="AW79" s="127"/>
      <c r="AX79" s="127"/>
      <c r="AY79" s="127"/>
      <c r="AZ79" s="127"/>
      <c r="BA79" s="127"/>
      <c r="BB79" s="127"/>
      <c r="BC79" s="127"/>
      <c r="BD79" s="127"/>
      <c r="BE79" s="792"/>
    </row>
    <row r="80" spans="1:57" ht="14.4">
      <c r="A80" s="127"/>
      <c r="B80" s="127"/>
      <c r="C80" s="127"/>
      <c r="D80" s="127"/>
      <c r="E80" s="1053"/>
      <c r="F80" s="1053"/>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240"/>
      <c r="AT80" s="127"/>
      <c r="AU80" s="127"/>
      <c r="AV80" s="127"/>
      <c r="AW80" s="127"/>
      <c r="AX80" s="127"/>
      <c r="AY80" s="127"/>
      <c r="AZ80" s="127"/>
      <c r="BA80" s="127"/>
      <c r="BB80" s="127"/>
      <c r="BC80" s="127"/>
      <c r="BD80" s="127"/>
      <c r="BE80" s="792"/>
    </row>
    <row r="81" spans="1:57" ht="14.4">
      <c r="A81" s="127"/>
      <c r="B81" s="127"/>
      <c r="C81" s="127"/>
      <c r="D81" s="127"/>
      <c r="E81" s="1053"/>
      <c r="F81" s="1053"/>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240"/>
      <c r="AT81" s="127"/>
      <c r="AU81" s="127"/>
      <c r="AV81" s="127"/>
      <c r="AW81" s="127"/>
      <c r="AX81" s="127"/>
      <c r="AY81" s="127"/>
      <c r="AZ81" s="127"/>
      <c r="BA81" s="127"/>
      <c r="BB81" s="127"/>
      <c r="BC81" s="127"/>
      <c r="BD81" s="127"/>
      <c r="BE81" s="792"/>
    </row>
    <row r="82" spans="1:57" ht="14.4">
      <c r="A82" s="127"/>
      <c r="B82" s="127"/>
      <c r="C82" s="127"/>
      <c r="D82" s="127"/>
      <c r="E82" s="1053"/>
      <c r="F82" s="1053"/>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240"/>
      <c r="AT82" s="127"/>
      <c r="AU82" s="127"/>
      <c r="AV82" s="127"/>
      <c r="AW82" s="127"/>
      <c r="AX82" s="127"/>
      <c r="AY82" s="127"/>
      <c r="AZ82" s="127"/>
      <c r="BA82" s="127"/>
      <c r="BB82" s="127"/>
      <c r="BC82" s="127"/>
      <c r="BD82" s="127"/>
      <c r="BE82" s="792"/>
    </row>
    <row r="83" spans="1:57" ht="14.4">
      <c r="A83" s="127"/>
      <c r="B83" s="127"/>
      <c r="C83" s="127"/>
      <c r="D83" s="127"/>
      <c r="E83" s="1053"/>
      <c r="F83" s="1053"/>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240"/>
      <c r="AT83" s="127"/>
      <c r="AU83" s="127"/>
      <c r="AV83" s="127"/>
      <c r="AW83" s="127"/>
      <c r="AX83" s="127"/>
      <c r="AY83" s="127"/>
      <c r="AZ83" s="127"/>
      <c r="BA83" s="127"/>
      <c r="BB83" s="127"/>
      <c r="BC83" s="127"/>
      <c r="BD83" s="127"/>
      <c r="BE83" s="792"/>
    </row>
    <row r="84" spans="1:57" ht="14.4">
      <c r="A84" s="127"/>
      <c r="B84" s="127"/>
      <c r="C84" s="127"/>
      <c r="D84" s="127"/>
      <c r="E84" s="1053"/>
      <c r="F84" s="1053"/>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240"/>
      <c r="AT84" s="127"/>
      <c r="AU84" s="127"/>
      <c r="AV84" s="127"/>
      <c r="AW84" s="127"/>
      <c r="AX84" s="127"/>
      <c r="AY84" s="127"/>
      <c r="AZ84" s="127"/>
      <c r="BA84" s="127"/>
      <c r="BB84" s="127"/>
      <c r="BC84" s="127"/>
      <c r="BD84" s="127"/>
      <c r="BE84" s="792"/>
    </row>
    <row r="85" spans="1:57" ht="14.4">
      <c r="A85" s="127"/>
      <c r="B85" s="127"/>
      <c r="C85" s="127"/>
      <c r="D85" s="127"/>
      <c r="E85" s="1053"/>
      <c r="F85" s="1053"/>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240"/>
      <c r="AT85" s="127"/>
      <c r="AU85" s="127"/>
      <c r="AV85" s="127"/>
      <c r="AW85" s="127"/>
      <c r="AX85" s="127"/>
      <c r="AY85" s="127"/>
      <c r="AZ85" s="127"/>
      <c r="BA85" s="127"/>
      <c r="BB85" s="127"/>
      <c r="BC85" s="127"/>
      <c r="BD85" s="127"/>
      <c r="BE85" s="792"/>
    </row>
    <row r="86" spans="1:57" ht="14.4">
      <c r="A86" s="127"/>
      <c r="B86" s="127"/>
      <c r="C86" s="127"/>
      <c r="D86" s="127"/>
      <c r="E86" s="1053"/>
      <c r="F86" s="1053"/>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240"/>
      <c r="AT86" s="127"/>
      <c r="AU86" s="127"/>
      <c r="AV86" s="127"/>
      <c r="AW86" s="127"/>
      <c r="AX86" s="127"/>
      <c r="AY86" s="127"/>
      <c r="AZ86" s="127"/>
      <c r="BA86" s="127"/>
      <c r="BB86" s="127"/>
      <c r="BC86" s="127"/>
      <c r="BD86" s="127"/>
      <c r="BE86" s="792"/>
    </row>
    <row r="87" spans="1:57" ht="14.4">
      <c r="A87" s="127"/>
      <c r="B87" s="127"/>
      <c r="C87" s="127"/>
      <c r="D87" s="127"/>
      <c r="E87" s="1053"/>
      <c r="F87" s="1053"/>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240"/>
      <c r="AT87" s="127"/>
      <c r="AU87" s="127"/>
      <c r="AV87" s="127"/>
      <c r="AW87" s="127"/>
      <c r="AX87" s="127"/>
      <c r="AY87" s="127"/>
      <c r="AZ87" s="127"/>
      <c r="BA87" s="127"/>
      <c r="BB87" s="127"/>
      <c r="BC87" s="127"/>
      <c r="BD87" s="127"/>
      <c r="BE87" s="792"/>
    </row>
    <row r="88" spans="1:57" ht="14.4">
      <c r="A88" s="127"/>
      <c r="B88" s="127"/>
      <c r="C88" s="127"/>
      <c r="D88" s="127"/>
      <c r="E88" s="1053"/>
      <c r="F88" s="1053"/>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240"/>
      <c r="AT88" s="127"/>
      <c r="AU88" s="127"/>
      <c r="AV88" s="127"/>
      <c r="AW88" s="127"/>
      <c r="AX88" s="127"/>
      <c r="AY88" s="127"/>
      <c r="AZ88" s="127"/>
      <c r="BA88" s="127"/>
      <c r="BB88" s="127"/>
      <c r="BC88" s="127"/>
      <c r="BD88" s="127"/>
      <c r="BE88" s="792"/>
    </row>
    <row r="89" spans="1:57" ht="14.4">
      <c r="A89" s="127"/>
      <c r="B89" s="127"/>
      <c r="C89" s="127"/>
      <c r="D89" s="127"/>
      <c r="E89" s="1053"/>
      <c r="F89" s="1053"/>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240"/>
      <c r="AT89" s="127"/>
      <c r="AU89" s="127"/>
      <c r="AV89" s="127"/>
      <c r="AW89" s="127"/>
      <c r="AX89" s="127"/>
      <c r="AY89" s="127"/>
      <c r="AZ89" s="127"/>
      <c r="BA89" s="127"/>
      <c r="BB89" s="127"/>
      <c r="BC89" s="127"/>
      <c r="BD89" s="127"/>
      <c r="BE89" s="792"/>
    </row>
    <row r="90" spans="1:57" ht="14.4">
      <c r="A90" s="127"/>
      <c r="B90" s="127"/>
      <c r="C90" s="127"/>
      <c r="D90" s="127"/>
      <c r="E90" s="1053"/>
      <c r="F90" s="1053"/>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240"/>
      <c r="AT90" s="127"/>
      <c r="AU90" s="127"/>
      <c r="AV90" s="127"/>
      <c r="AW90" s="127"/>
      <c r="AX90" s="127"/>
      <c r="AY90" s="127"/>
      <c r="AZ90" s="127"/>
      <c r="BA90" s="127"/>
      <c r="BB90" s="127"/>
      <c r="BC90" s="127"/>
      <c r="BD90" s="127"/>
      <c r="BE90" s="792"/>
    </row>
    <row r="91" spans="1:57" ht="14.4">
      <c r="A91" s="127"/>
      <c r="B91" s="127"/>
      <c r="C91" s="127"/>
      <c r="D91" s="127"/>
      <c r="E91" s="1053"/>
      <c r="F91" s="1053"/>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240"/>
      <c r="AT91" s="127"/>
      <c r="AU91" s="127"/>
      <c r="AV91" s="127"/>
      <c r="AW91" s="127"/>
      <c r="AX91" s="127"/>
      <c r="AY91" s="127"/>
      <c r="AZ91" s="127"/>
      <c r="BA91" s="127"/>
      <c r="BB91" s="127"/>
      <c r="BC91" s="127"/>
      <c r="BD91" s="127"/>
      <c r="BE91" s="792"/>
    </row>
    <row r="92" spans="1:57" ht="14.4">
      <c r="A92" s="127"/>
      <c r="B92" s="127"/>
      <c r="C92" s="127"/>
      <c r="D92" s="127"/>
      <c r="E92" s="1053"/>
      <c r="F92" s="1053"/>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240"/>
      <c r="AT92" s="127"/>
      <c r="AU92" s="127"/>
      <c r="AV92" s="127"/>
      <c r="AW92" s="127"/>
      <c r="AX92" s="127"/>
      <c r="AY92" s="127"/>
      <c r="AZ92" s="127"/>
      <c r="BA92" s="127"/>
      <c r="BB92" s="127"/>
      <c r="BC92" s="127"/>
      <c r="BD92" s="127"/>
      <c r="BE92" s="792"/>
    </row>
    <row r="93" spans="1:57" ht="14.4">
      <c r="A93" s="127"/>
      <c r="B93" s="127"/>
      <c r="C93" s="127"/>
      <c r="D93" s="127"/>
      <c r="E93" s="1053"/>
      <c r="F93" s="1053"/>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240"/>
      <c r="AT93" s="127"/>
      <c r="AU93" s="127"/>
      <c r="AV93" s="127"/>
      <c r="AW93" s="127"/>
      <c r="AX93" s="127"/>
      <c r="AY93" s="127"/>
      <c r="AZ93" s="127"/>
      <c r="BA93" s="127"/>
      <c r="BB93" s="127"/>
      <c r="BC93" s="127"/>
      <c r="BD93" s="127"/>
      <c r="BE93" s="792"/>
    </row>
    <row r="94" spans="1:57" ht="14.4">
      <c r="A94" s="127"/>
      <c r="B94" s="127"/>
      <c r="C94" s="127"/>
      <c r="D94" s="127"/>
      <c r="E94" s="1053"/>
      <c r="F94" s="1053"/>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240"/>
      <c r="AT94" s="127"/>
      <c r="AU94" s="127"/>
      <c r="AV94" s="127"/>
      <c r="AW94" s="127"/>
      <c r="AX94" s="127"/>
      <c r="AY94" s="127"/>
      <c r="AZ94" s="127"/>
      <c r="BA94" s="127"/>
      <c r="BB94" s="127"/>
      <c r="BC94" s="127"/>
      <c r="BD94" s="127"/>
      <c r="BE94" s="792"/>
    </row>
    <row r="95" spans="1:57" ht="14.4">
      <c r="A95" s="127"/>
      <c r="B95" s="127"/>
      <c r="C95" s="127"/>
      <c r="D95" s="127"/>
      <c r="E95" s="1053"/>
      <c r="F95" s="1053"/>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240"/>
      <c r="AT95" s="127"/>
      <c r="AU95" s="127"/>
      <c r="AV95" s="127"/>
      <c r="AW95" s="127"/>
      <c r="AX95" s="127"/>
      <c r="AY95" s="127"/>
      <c r="AZ95" s="127"/>
      <c r="BA95" s="127"/>
      <c r="BB95" s="127"/>
      <c r="BC95" s="127"/>
      <c r="BD95" s="127"/>
      <c r="BE95" s="792"/>
    </row>
    <row r="96" spans="1:57" ht="14.4">
      <c r="A96" s="127"/>
      <c r="B96" s="127"/>
      <c r="C96" s="127"/>
      <c r="D96" s="127"/>
      <c r="E96" s="1053"/>
      <c r="F96" s="1053"/>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240"/>
      <c r="AT96" s="127"/>
      <c r="AU96" s="127"/>
      <c r="AV96" s="127"/>
      <c r="AW96" s="127"/>
      <c r="AX96" s="127"/>
      <c r="AY96" s="127"/>
      <c r="AZ96" s="127"/>
      <c r="BA96" s="127"/>
      <c r="BB96" s="127"/>
      <c r="BC96" s="127"/>
      <c r="BD96" s="127"/>
      <c r="BE96" s="792"/>
    </row>
    <row r="97" spans="1:57" ht="14.4">
      <c r="A97" s="127"/>
      <c r="B97" s="127"/>
      <c r="C97" s="127"/>
      <c r="D97" s="127"/>
      <c r="E97" s="1053"/>
      <c r="F97" s="1053"/>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240"/>
      <c r="AT97" s="127"/>
      <c r="AU97" s="127"/>
      <c r="AV97" s="127"/>
      <c r="AW97" s="127"/>
      <c r="AX97" s="127"/>
      <c r="AY97" s="127"/>
      <c r="AZ97" s="127"/>
      <c r="BA97" s="127"/>
      <c r="BB97" s="127"/>
      <c r="BC97" s="127"/>
      <c r="BD97" s="127"/>
      <c r="BE97" s="792"/>
    </row>
    <row r="98" spans="1:57" ht="14.4">
      <c r="A98" s="127"/>
      <c r="B98" s="127"/>
      <c r="C98" s="127"/>
      <c r="D98" s="127"/>
      <c r="E98" s="1053"/>
      <c r="F98" s="1053"/>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240"/>
      <c r="AT98" s="127"/>
      <c r="AU98" s="127"/>
      <c r="AV98" s="127"/>
      <c r="AW98" s="127"/>
      <c r="AX98" s="127"/>
      <c r="AY98" s="127"/>
      <c r="AZ98" s="127"/>
      <c r="BA98" s="127"/>
      <c r="BB98" s="127"/>
      <c r="BC98" s="127"/>
      <c r="BD98" s="127"/>
      <c r="BE98" s="792"/>
    </row>
    <row r="99" spans="1:57" ht="14.4">
      <c r="A99" s="127"/>
      <c r="B99" s="127"/>
      <c r="C99" s="127"/>
      <c r="D99" s="127"/>
      <c r="E99" s="1053"/>
      <c r="F99" s="1053"/>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240"/>
      <c r="AT99" s="127"/>
      <c r="AU99" s="127"/>
      <c r="AV99" s="127"/>
      <c r="AW99" s="127"/>
      <c r="AX99" s="127"/>
      <c r="AY99" s="127"/>
      <c r="AZ99" s="127"/>
      <c r="BA99" s="127"/>
      <c r="BB99" s="127"/>
      <c r="BC99" s="127"/>
      <c r="BD99" s="127"/>
      <c r="BE99" s="792"/>
    </row>
    <row r="100" spans="1:57" ht="14.4">
      <c r="A100" s="127"/>
      <c r="B100" s="127"/>
      <c r="C100" s="127"/>
      <c r="D100" s="127"/>
      <c r="E100" s="1053"/>
      <c r="F100" s="1053"/>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240"/>
      <c r="AT100" s="127"/>
      <c r="AU100" s="127"/>
      <c r="AV100" s="127"/>
      <c r="AW100" s="127"/>
      <c r="AX100" s="127"/>
      <c r="AY100" s="127"/>
      <c r="AZ100" s="127"/>
      <c r="BA100" s="127"/>
      <c r="BB100" s="127"/>
      <c r="BC100" s="127"/>
      <c r="BD100" s="127"/>
      <c r="BE100" s="792"/>
    </row>
    <row r="101" spans="1:57" ht="14.4">
      <c r="A101" s="127"/>
      <c r="B101" s="127"/>
      <c r="C101" s="127"/>
      <c r="D101" s="127"/>
      <c r="E101" s="1053"/>
      <c r="F101" s="1053"/>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240"/>
      <c r="AT101" s="127"/>
      <c r="AU101" s="127"/>
      <c r="AV101" s="127"/>
      <c r="AW101" s="127"/>
      <c r="AX101" s="127"/>
      <c r="AY101" s="127"/>
      <c r="AZ101" s="127"/>
      <c r="BA101" s="127"/>
      <c r="BB101" s="127"/>
      <c r="BC101" s="127"/>
      <c r="BD101" s="127"/>
      <c r="BE101" s="792"/>
    </row>
    <row r="102" spans="1:57" ht="14.4">
      <c r="A102" s="127"/>
      <c r="B102" s="127"/>
      <c r="C102" s="127"/>
      <c r="D102" s="127"/>
      <c r="E102" s="1053"/>
      <c r="F102" s="1053"/>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240"/>
      <c r="AT102" s="127"/>
      <c r="AU102" s="127"/>
      <c r="AV102" s="127"/>
      <c r="AW102" s="127"/>
      <c r="AX102" s="127"/>
      <c r="AY102" s="127"/>
      <c r="AZ102" s="127"/>
      <c r="BA102" s="127"/>
      <c r="BB102" s="127"/>
      <c r="BC102" s="127"/>
      <c r="BD102" s="127"/>
      <c r="BE102" s="792"/>
    </row>
    <row r="103" spans="1:57" ht="14.4">
      <c r="A103" s="127"/>
      <c r="B103" s="127"/>
      <c r="C103" s="127"/>
      <c r="D103" s="127"/>
      <c r="E103" s="1053"/>
      <c r="F103" s="1053"/>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240"/>
      <c r="AT103" s="127"/>
      <c r="AU103" s="127"/>
      <c r="AV103" s="127"/>
      <c r="AW103" s="127"/>
      <c r="AX103" s="127"/>
      <c r="AY103" s="127"/>
      <c r="AZ103" s="127"/>
      <c r="BA103" s="127"/>
      <c r="BB103" s="127"/>
      <c r="BC103" s="127"/>
      <c r="BD103" s="127"/>
      <c r="BE103" s="792"/>
    </row>
    <row r="104" spans="1:57" ht="14.4">
      <c r="A104" s="127"/>
      <c r="B104" s="127"/>
      <c r="C104" s="127"/>
      <c r="D104" s="127"/>
      <c r="E104" s="1053"/>
      <c r="F104" s="1053"/>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240"/>
      <c r="AT104" s="127"/>
      <c r="AU104" s="127"/>
      <c r="AV104" s="127"/>
      <c r="AW104" s="127"/>
      <c r="AX104" s="127"/>
      <c r="AY104" s="127"/>
      <c r="AZ104" s="127"/>
      <c r="BA104" s="127"/>
      <c r="BB104" s="127"/>
      <c r="BC104" s="127"/>
      <c r="BD104" s="127"/>
      <c r="BE104" s="792"/>
    </row>
    <row r="105" spans="1:57" ht="14.4">
      <c r="A105" s="127"/>
      <c r="B105" s="127"/>
      <c r="C105" s="127"/>
      <c r="D105" s="127"/>
      <c r="E105" s="1053"/>
      <c r="F105" s="1053"/>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240"/>
      <c r="AT105" s="127"/>
      <c r="AU105" s="127"/>
      <c r="AV105" s="127"/>
      <c r="AW105" s="127"/>
      <c r="AX105" s="127"/>
      <c r="AY105" s="127"/>
      <c r="AZ105" s="127"/>
      <c r="BA105" s="127"/>
      <c r="BB105" s="127"/>
      <c r="BC105" s="127"/>
      <c r="BD105" s="127"/>
      <c r="BE105" s="792"/>
    </row>
    <row r="106" spans="1:57" ht="14.4">
      <c r="A106" s="127"/>
      <c r="B106" s="127"/>
      <c r="C106" s="127"/>
      <c r="D106" s="127"/>
      <c r="E106" s="1053"/>
      <c r="F106" s="1053"/>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240"/>
      <c r="AT106" s="127"/>
      <c r="AU106" s="127"/>
      <c r="AV106" s="127"/>
      <c r="AW106" s="127"/>
      <c r="AX106" s="127"/>
      <c r="AY106" s="127"/>
      <c r="AZ106" s="127"/>
      <c r="BA106" s="127"/>
      <c r="BB106" s="127"/>
      <c r="BC106" s="127"/>
      <c r="BD106" s="127"/>
      <c r="BE106" s="792"/>
    </row>
    <row r="107" spans="1:57" ht="14.4">
      <c r="A107" s="127"/>
      <c r="B107" s="127"/>
      <c r="C107" s="127"/>
      <c r="D107" s="127"/>
      <c r="E107" s="1053"/>
      <c r="F107" s="1053"/>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240"/>
      <c r="AT107" s="127"/>
      <c r="AU107" s="127"/>
      <c r="AV107" s="127"/>
      <c r="AW107" s="127"/>
      <c r="AX107" s="127"/>
      <c r="AY107" s="127"/>
      <c r="AZ107" s="127"/>
      <c r="BA107" s="127"/>
      <c r="BB107" s="127"/>
      <c r="BC107" s="127"/>
      <c r="BD107" s="127"/>
      <c r="BE107" s="792"/>
    </row>
    <row r="108" spans="1:57" ht="14.4">
      <c r="A108" s="127"/>
      <c r="B108" s="127"/>
      <c r="C108" s="127"/>
      <c r="D108" s="127"/>
      <c r="E108" s="1053"/>
      <c r="F108" s="1053"/>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240"/>
      <c r="AT108" s="127"/>
      <c r="AU108" s="127"/>
      <c r="AV108" s="127"/>
      <c r="AW108" s="127"/>
      <c r="AX108" s="127"/>
      <c r="AY108" s="127"/>
      <c r="AZ108" s="127"/>
      <c r="BA108" s="127"/>
      <c r="BB108" s="127"/>
      <c r="BC108" s="127"/>
      <c r="BD108" s="127"/>
      <c r="BE108" s="792"/>
    </row>
    <row r="109" spans="1:57" ht="14.4">
      <c r="A109" s="127"/>
      <c r="B109" s="127"/>
      <c r="C109" s="127"/>
      <c r="D109" s="127"/>
      <c r="E109" s="1053"/>
      <c r="F109" s="1053"/>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240"/>
      <c r="AT109" s="127"/>
      <c r="AU109" s="127"/>
      <c r="AV109" s="127"/>
      <c r="AW109" s="127"/>
      <c r="AX109" s="127"/>
      <c r="AY109" s="127"/>
      <c r="AZ109" s="127"/>
      <c r="BA109" s="127"/>
      <c r="BB109" s="127"/>
      <c r="BC109" s="127"/>
      <c r="BD109" s="127"/>
      <c r="BE109" s="792"/>
    </row>
    <row r="110" spans="1:57" ht="14.4">
      <c r="A110" s="127"/>
      <c r="B110" s="127"/>
      <c r="C110" s="127"/>
      <c r="D110" s="127"/>
      <c r="E110" s="1053"/>
      <c r="F110" s="1053"/>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240"/>
      <c r="AT110" s="127"/>
      <c r="AU110" s="127"/>
      <c r="AV110" s="127"/>
      <c r="AW110" s="127"/>
      <c r="AX110" s="127"/>
      <c r="AY110" s="127"/>
      <c r="AZ110" s="127"/>
      <c r="BA110" s="127"/>
      <c r="BB110" s="127"/>
      <c r="BC110" s="127"/>
      <c r="BD110" s="127"/>
      <c r="BE110" s="792"/>
    </row>
    <row r="111" spans="1:57" ht="14.4">
      <c r="A111" s="127"/>
      <c r="B111" s="127"/>
      <c r="C111" s="127"/>
      <c r="D111" s="127"/>
      <c r="E111" s="1053"/>
      <c r="F111" s="1053"/>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240"/>
      <c r="AT111" s="127"/>
      <c r="AU111" s="127"/>
      <c r="AV111" s="127"/>
      <c r="AW111" s="127"/>
      <c r="AX111" s="127"/>
      <c r="AY111" s="127"/>
      <c r="AZ111" s="127"/>
      <c r="BA111" s="127"/>
      <c r="BB111" s="127"/>
      <c r="BC111" s="127"/>
      <c r="BD111" s="127"/>
      <c r="BE111" s="792"/>
    </row>
    <row r="112" spans="1:57" ht="14.4">
      <c r="A112" s="127"/>
      <c r="B112" s="127"/>
      <c r="C112" s="127"/>
      <c r="D112" s="127"/>
      <c r="E112" s="1053"/>
      <c r="F112" s="1053"/>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240"/>
      <c r="AT112" s="127"/>
      <c r="AU112" s="127"/>
      <c r="AV112" s="127"/>
      <c r="AW112" s="127"/>
      <c r="AX112" s="127"/>
      <c r="AY112" s="127"/>
      <c r="AZ112" s="127"/>
      <c r="BA112" s="127"/>
      <c r="BB112" s="127"/>
      <c r="BC112" s="127"/>
      <c r="BD112" s="127"/>
      <c r="BE112" s="792"/>
    </row>
    <row r="113" spans="1:57" ht="14.4">
      <c r="A113" s="127"/>
      <c r="B113" s="127"/>
      <c r="C113" s="127"/>
      <c r="D113" s="127"/>
      <c r="E113" s="1053"/>
      <c r="F113" s="1053"/>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240"/>
      <c r="AT113" s="127"/>
      <c r="AU113" s="127"/>
      <c r="AV113" s="127"/>
      <c r="AW113" s="127"/>
      <c r="AX113" s="127"/>
      <c r="AY113" s="127"/>
      <c r="AZ113" s="127"/>
      <c r="BA113" s="127"/>
      <c r="BB113" s="127"/>
      <c r="BC113" s="127"/>
      <c r="BD113" s="127"/>
      <c r="BE113" s="792"/>
    </row>
    <row r="114" spans="1:57" ht="14.4">
      <c r="A114" s="127"/>
      <c r="B114" s="127"/>
      <c r="C114" s="127"/>
      <c r="D114" s="127"/>
      <c r="E114" s="1053"/>
      <c r="F114" s="1053"/>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240"/>
      <c r="AT114" s="127"/>
      <c r="AU114" s="127"/>
      <c r="AV114" s="127"/>
      <c r="AW114" s="127"/>
      <c r="AX114" s="127"/>
      <c r="AY114" s="127"/>
      <c r="AZ114" s="127"/>
      <c r="BA114" s="127"/>
      <c r="BB114" s="127"/>
      <c r="BC114" s="127"/>
      <c r="BD114" s="127"/>
      <c r="BE114" s="792"/>
    </row>
    <row r="115" spans="1:57" ht="14.4">
      <c r="A115" s="127"/>
      <c r="B115" s="127"/>
      <c r="C115" s="127"/>
      <c r="D115" s="127"/>
      <c r="E115" s="1053"/>
      <c r="F115" s="1053"/>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240"/>
      <c r="AT115" s="127"/>
      <c r="AU115" s="127"/>
      <c r="AV115" s="127"/>
      <c r="AW115" s="127"/>
      <c r="AX115" s="127"/>
      <c r="AY115" s="127"/>
      <c r="AZ115" s="127"/>
      <c r="BA115" s="127"/>
      <c r="BB115" s="127"/>
      <c r="BC115" s="127"/>
      <c r="BD115" s="127"/>
      <c r="BE115" s="792"/>
    </row>
    <row r="116" spans="1:57" ht="14.4">
      <c r="A116" s="127"/>
      <c r="B116" s="127"/>
      <c r="C116" s="127"/>
      <c r="D116" s="127"/>
      <c r="E116" s="1053"/>
      <c r="F116" s="1053"/>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240"/>
      <c r="AT116" s="127"/>
      <c r="AU116" s="127"/>
      <c r="AV116" s="127"/>
      <c r="AW116" s="127"/>
      <c r="AX116" s="127"/>
      <c r="AY116" s="127"/>
      <c r="AZ116" s="127"/>
      <c r="BA116" s="127"/>
      <c r="BB116" s="127"/>
      <c r="BC116" s="127"/>
      <c r="BD116" s="127"/>
      <c r="BE116" s="792"/>
    </row>
    <row r="117" spans="1:57" ht="14.4">
      <c r="A117" s="127"/>
      <c r="B117" s="127"/>
      <c r="C117" s="127"/>
      <c r="D117" s="127"/>
      <c r="E117" s="1053"/>
      <c r="F117" s="1053"/>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240"/>
      <c r="AT117" s="127"/>
      <c r="AU117" s="127"/>
      <c r="AV117" s="127"/>
      <c r="AW117" s="127"/>
      <c r="AX117" s="127"/>
      <c r="AY117" s="127"/>
      <c r="AZ117" s="127"/>
      <c r="BA117" s="127"/>
      <c r="BB117" s="127"/>
      <c r="BC117" s="127"/>
      <c r="BD117" s="127"/>
      <c r="BE117" s="792"/>
    </row>
    <row r="118" spans="1:57" ht="14.4">
      <c r="A118" s="127"/>
      <c r="B118" s="127"/>
      <c r="C118" s="127"/>
      <c r="D118" s="127"/>
      <c r="E118" s="1053"/>
      <c r="F118" s="1053"/>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240"/>
      <c r="AT118" s="127"/>
      <c r="AU118" s="127"/>
      <c r="AV118" s="127"/>
      <c r="AW118" s="127"/>
      <c r="AX118" s="127"/>
      <c r="AY118" s="127"/>
      <c r="AZ118" s="127"/>
      <c r="BA118" s="127"/>
      <c r="BB118" s="127"/>
      <c r="BC118" s="127"/>
      <c r="BD118" s="127"/>
      <c r="BE118" s="792"/>
    </row>
    <row r="119" spans="1:57" ht="14.4">
      <c r="A119" s="127"/>
      <c r="B119" s="127"/>
      <c r="C119" s="127"/>
      <c r="D119" s="127"/>
      <c r="E119" s="1053"/>
      <c r="F119" s="1053"/>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240"/>
      <c r="AT119" s="127"/>
      <c r="AU119" s="127"/>
      <c r="AV119" s="127"/>
      <c r="AW119" s="127"/>
      <c r="AX119" s="127"/>
      <c r="AY119" s="127"/>
      <c r="AZ119" s="127"/>
      <c r="BA119" s="127"/>
      <c r="BB119" s="127"/>
      <c r="BC119" s="127"/>
      <c r="BD119" s="127"/>
      <c r="BE119" s="792"/>
    </row>
    <row r="120" spans="1:57" ht="14.4">
      <c r="A120" s="127"/>
      <c r="B120" s="127"/>
      <c r="C120" s="127"/>
      <c r="D120" s="127"/>
      <c r="E120" s="1053"/>
      <c r="F120" s="1053"/>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240"/>
      <c r="AT120" s="127"/>
      <c r="AU120" s="127"/>
      <c r="AV120" s="127"/>
      <c r="AW120" s="127"/>
      <c r="AX120" s="127"/>
      <c r="AY120" s="127"/>
      <c r="AZ120" s="127"/>
      <c r="BA120" s="127"/>
      <c r="BB120" s="127"/>
      <c r="BC120" s="127"/>
      <c r="BD120" s="127"/>
      <c r="BE120" s="792"/>
    </row>
    <row r="121" spans="1:57" ht="14.4">
      <c r="A121" s="127"/>
      <c r="B121" s="127"/>
      <c r="C121" s="127"/>
      <c r="D121" s="127"/>
      <c r="E121" s="1053"/>
      <c r="F121" s="1053"/>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240"/>
      <c r="AT121" s="127"/>
      <c r="AU121" s="127"/>
      <c r="AV121" s="127"/>
      <c r="AW121" s="127"/>
      <c r="AX121" s="127"/>
      <c r="AY121" s="127"/>
      <c r="AZ121" s="127"/>
      <c r="BA121" s="127"/>
      <c r="BB121" s="127"/>
      <c r="BC121" s="127"/>
      <c r="BD121" s="127"/>
      <c r="BE121" s="792"/>
    </row>
    <row r="122" spans="1:57" ht="14.4">
      <c r="A122" s="127"/>
      <c r="B122" s="127"/>
      <c r="C122" s="127"/>
      <c r="D122" s="127"/>
      <c r="E122" s="1053"/>
      <c r="F122" s="1053"/>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240"/>
      <c r="AT122" s="127"/>
      <c r="AU122" s="127"/>
      <c r="AV122" s="127"/>
      <c r="AW122" s="127"/>
      <c r="AX122" s="127"/>
      <c r="AY122" s="127"/>
      <c r="AZ122" s="127"/>
      <c r="BA122" s="127"/>
      <c r="BB122" s="127"/>
      <c r="BC122" s="127"/>
      <c r="BD122" s="127"/>
      <c r="BE122" s="792"/>
    </row>
    <row r="123" spans="1:57" ht="14.4">
      <c r="A123" s="127"/>
      <c r="B123" s="127"/>
      <c r="C123" s="127"/>
      <c r="D123" s="127"/>
      <c r="E123" s="1053"/>
      <c r="F123" s="1053"/>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240"/>
      <c r="AT123" s="127"/>
      <c r="AU123" s="127"/>
      <c r="AV123" s="127"/>
      <c r="AW123" s="127"/>
      <c r="AX123" s="127"/>
      <c r="AY123" s="127"/>
      <c r="AZ123" s="127"/>
      <c r="BA123" s="127"/>
      <c r="BB123" s="127"/>
      <c r="BC123" s="127"/>
      <c r="BD123" s="127"/>
      <c r="BE123" s="792"/>
    </row>
    <row r="124" spans="1:57" ht="14.4">
      <c r="A124" s="127"/>
      <c r="B124" s="127"/>
      <c r="C124" s="127"/>
      <c r="D124" s="127"/>
      <c r="E124" s="1053"/>
      <c r="F124" s="1053"/>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240"/>
      <c r="AT124" s="127"/>
      <c r="AU124" s="127"/>
      <c r="AV124" s="127"/>
      <c r="AW124" s="127"/>
      <c r="AX124" s="127"/>
      <c r="AY124" s="127"/>
      <c r="AZ124" s="127"/>
      <c r="BA124" s="127"/>
      <c r="BB124" s="127"/>
      <c r="BC124" s="127"/>
      <c r="BD124" s="127"/>
      <c r="BE124" s="792"/>
    </row>
    <row r="125" spans="1:57" ht="14.4">
      <c r="A125" s="127"/>
      <c r="B125" s="127"/>
      <c r="C125" s="127"/>
      <c r="D125" s="127"/>
      <c r="E125" s="1053"/>
      <c r="F125" s="1053"/>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240"/>
      <c r="AT125" s="127"/>
      <c r="AU125" s="127"/>
      <c r="AV125" s="127"/>
      <c r="AW125" s="127"/>
      <c r="AX125" s="127"/>
      <c r="AY125" s="127"/>
      <c r="AZ125" s="127"/>
      <c r="BA125" s="127"/>
      <c r="BB125" s="127"/>
      <c r="BC125" s="127"/>
      <c r="BD125" s="127"/>
      <c r="BE125" s="792"/>
    </row>
    <row r="126" spans="1:57" ht="14.4">
      <c r="A126" s="127"/>
      <c r="B126" s="127"/>
      <c r="C126" s="127"/>
      <c r="D126" s="127"/>
      <c r="E126" s="1053"/>
      <c r="F126" s="1053"/>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240"/>
      <c r="AT126" s="127"/>
      <c r="AU126" s="127"/>
      <c r="AV126" s="127"/>
      <c r="AW126" s="127"/>
      <c r="AX126" s="127"/>
      <c r="AY126" s="127"/>
      <c r="AZ126" s="127"/>
      <c r="BA126" s="127"/>
      <c r="BB126" s="127"/>
      <c r="BC126" s="127"/>
      <c r="BD126" s="127"/>
      <c r="BE126" s="792"/>
    </row>
    <row r="127" spans="1:57" ht="14.4">
      <c r="A127" s="127"/>
      <c r="B127" s="127"/>
      <c r="C127" s="127"/>
      <c r="D127" s="127"/>
      <c r="E127" s="1053"/>
      <c r="F127" s="1053"/>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240"/>
      <c r="AT127" s="127"/>
      <c r="AU127" s="127"/>
      <c r="AV127" s="127"/>
      <c r="AW127" s="127"/>
      <c r="AX127" s="127"/>
      <c r="AY127" s="127"/>
      <c r="AZ127" s="127"/>
      <c r="BA127" s="127"/>
      <c r="BB127" s="127"/>
      <c r="BC127" s="127"/>
      <c r="BD127" s="127"/>
      <c r="BE127" s="792"/>
    </row>
    <row r="128" spans="1:57" ht="14.4">
      <c r="A128" s="127"/>
      <c r="B128" s="127"/>
      <c r="C128" s="127"/>
      <c r="D128" s="127"/>
      <c r="E128" s="1053"/>
      <c r="F128" s="1053"/>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240"/>
      <c r="AT128" s="127"/>
      <c r="AU128" s="127"/>
      <c r="AV128" s="127"/>
      <c r="AW128" s="127"/>
      <c r="AX128" s="127"/>
      <c r="AY128" s="127"/>
      <c r="AZ128" s="127"/>
      <c r="BA128" s="127"/>
      <c r="BB128" s="127"/>
      <c r="BC128" s="127"/>
      <c r="BD128" s="127"/>
      <c r="BE128" s="792"/>
    </row>
    <row r="129" spans="1:57" ht="14.4">
      <c r="A129" s="127"/>
      <c r="B129" s="127"/>
      <c r="C129" s="127"/>
      <c r="D129" s="127"/>
      <c r="E129" s="1053"/>
      <c r="F129" s="1053"/>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240"/>
      <c r="AT129" s="127"/>
      <c r="AU129" s="127"/>
      <c r="AV129" s="127"/>
      <c r="AW129" s="127"/>
      <c r="AX129" s="127"/>
      <c r="AY129" s="127"/>
      <c r="AZ129" s="127"/>
      <c r="BA129" s="127"/>
      <c r="BB129" s="127"/>
      <c r="BC129" s="127"/>
      <c r="BD129" s="127"/>
      <c r="BE129" s="792"/>
    </row>
    <row r="130" spans="1:57" ht="14.4">
      <c r="A130" s="127"/>
      <c r="B130" s="127"/>
      <c r="C130" s="127"/>
      <c r="D130" s="127"/>
      <c r="E130" s="1053"/>
      <c r="F130" s="1053"/>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240"/>
      <c r="AT130" s="127"/>
      <c r="AU130" s="127"/>
      <c r="AV130" s="127"/>
      <c r="AW130" s="127"/>
      <c r="AX130" s="127"/>
      <c r="AY130" s="127"/>
      <c r="AZ130" s="127"/>
      <c r="BA130" s="127"/>
      <c r="BB130" s="127"/>
      <c r="BC130" s="127"/>
      <c r="BD130" s="127"/>
      <c r="BE130" s="792"/>
    </row>
    <row r="131" spans="1:57" ht="14.4">
      <c r="A131" s="127"/>
      <c r="B131" s="127"/>
      <c r="C131" s="127"/>
      <c r="D131" s="127"/>
      <c r="E131" s="1053"/>
      <c r="F131" s="1053"/>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240"/>
      <c r="AT131" s="127"/>
      <c r="AU131" s="127"/>
      <c r="AV131" s="127"/>
      <c r="AW131" s="127"/>
      <c r="AX131" s="127"/>
      <c r="AY131" s="127"/>
      <c r="AZ131" s="127"/>
      <c r="BA131" s="127"/>
      <c r="BB131" s="127"/>
      <c r="BC131" s="127"/>
      <c r="BD131" s="127"/>
      <c r="BE131" s="792"/>
    </row>
    <row r="132" spans="1:57" ht="14.4">
      <c r="A132" s="127"/>
      <c r="B132" s="127"/>
      <c r="C132" s="127"/>
      <c r="D132" s="127"/>
      <c r="E132" s="1053"/>
      <c r="F132" s="1053"/>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240"/>
      <c r="AT132" s="127"/>
      <c r="AU132" s="127"/>
      <c r="AV132" s="127"/>
      <c r="AW132" s="127"/>
      <c r="AX132" s="127"/>
      <c r="AY132" s="127"/>
      <c r="AZ132" s="127"/>
      <c r="BA132" s="127"/>
      <c r="BB132" s="127"/>
      <c r="BC132" s="127"/>
      <c r="BD132" s="127"/>
      <c r="BE132" s="792"/>
    </row>
    <row r="133" spans="1:57" ht="14.4">
      <c r="A133" s="127"/>
      <c r="B133" s="127"/>
      <c r="C133" s="127"/>
      <c r="D133" s="127"/>
      <c r="E133" s="1053"/>
      <c r="F133" s="1053"/>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240"/>
      <c r="AT133" s="127"/>
      <c r="AU133" s="127"/>
      <c r="AV133" s="127"/>
      <c r="AW133" s="127"/>
      <c r="AX133" s="127"/>
      <c r="AY133" s="127"/>
      <c r="AZ133" s="127"/>
      <c r="BA133" s="127"/>
      <c r="BB133" s="127"/>
      <c r="BC133" s="127"/>
      <c r="BD133" s="127"/>
      <c r="BE133" s="792"/>
    </row>
    <row r="134" spans="1:57" ht="14.4">
      <c r="A134" s="127"/>
      <c r="B134" s="127"/>
      <c r="C134" s="127"/>
      <c r="D134" s="127"/>
      <c r="E134" s="1053"/>
      <c r="F134" s="1053"/>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240"/>
      <c r="AT134" s="127"/>
      <c r="AU134" s="127"/>
      <c r="AV134" s="127"/>
      <c r="AW134" s="127"/>
      <c r="AX134" s="127"/>
      <c r="AY134" s="127"/>
      <c r="AZ134" s="127"/>
      <c r="BA134" s="127"/>
      <c r="BB134" s="127"/>
      <c r="BC134" s="127"/>
      <c r="BD134" s="127"/>
      <c r="BE134" s="792"/>
    </row>
    <row r="135" spans="1:57" ht="14.4">
      <c r="A135" s="127"/>
      <c r="B135" s="127"/>
      <c r="C135" s="127"/>
      <c r="D135" s="127"/>
      <c r="E135" s="1053"/>
      <c r="F135" s="1053"/>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240"/>
      <c r="AT135" s="127"/>
      <c r="AU135" s="127"/>
      <c r="AV135" s="127"/>
      <c r="AW135" s="127"/>
      <c r="AX135" s="127"/>
      <c r="AY135" s="127"/>
      <c r="AZ135" s="127"/>
      <c r="BA135" s="127"/>
      <c r="BB135" s="127"/>
      <c r="BC135" s="127"/>
      <c r="BD135" s="127"/>
      <c r="BE135" s="792"/>
    </row>
    <row r="136" spans="1:57" ht="14.4">
      <c r="A136" s="127"/>
      <c r="B136" s="127"/>
      <c r="C136" s="127"/>
      <c r="D136" s="127"/>
      <c r="E136" s="1053"/>
      <c r="F136" s="1053"/>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240"/>
      <c r="AT136" s="127"/>
      <c r="AU136" s="127"/>
      <c r="AV136" s="127"/>
      <c r="AW136" s="127"/>
      <c r="AX136" s="127"/>
      <c r="AY136" s="127"/>
      <c r="AZ136" s="127"/>
      <c r="BA136" s="127"/>
      <c r="BB136" s="127"/>
      <c r="BC136" s="127"/>
      <c r="BD136" s="127"/>
      <c r="BE136" s="792"/>
    </row>
    <row r="137" spans="1:57" ht="14.4">
      <c r="A137" s="127"/>
      <c r="B137" s="127"/>
      <c r="C137" s="127"/>
      <c r="D137" s="127"/>
      <c r="E137" s="1053"/>
      <c r="F137" s="1053"/>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240"/>
      <c r="AT137" s="127"/>
      <c r="AU137" s="127"/>
      <c r="AV137" s="127"/>
      <c r="AW137" s="127"/>
      <c r="AX137" s="127"/>
      <c r="AY137" s="127"/>
      <c r="AZ137" s="127"/>
      <c r="BA137" s="127"/>
      <c r="BB137" s="127"/>
      <c r="BC137" s="127"/>
      <c r="BD137" s="127"/>
      <c r="BE137" s="792"/>
    </row>
    <row r="138" spans="1:57" ht="14.4">
      <c r="A138" s="127"/>
      <c r="B138" s="127"/>
      <c r="C138" s="127"/>
      <c r="D138" s="127"/>
      <c r="E138" s="1053"/>
      <c r="F138" s="1053"/>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240"/>
      <c r="AT138" s="127"/>
      <c r="AU138" s="127"/>
      <c r="AV138" s="127"/>
      <c r="AW138" s="127"/>
      <c r="AX138" s="127"/>
      <c r="AY138" s="127"/>
      <c r="AZ138" s="127"/>
      <c r="BA138" s="127"/>
      <c r="BB138" s="127"/>
      <c r="BC138" s="127"/>
      <c r="BD138" s="127"/>
      <c r="BE138" s="792"/>
    </row>
    <row r="139" spans="1:57" ht="14.4">
      <c r="A139" s="127"/>
      <c r="B139" s="127"/>
      <c r="C139" s="127"/>
      <c r="D139" s="127"/>
      <c r="E139" s="1053"/>
      <c r="F139" s="1053"/>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240"/>
      <c r="AT139" s="127"/>
      <c r="AU139" s="127"/>
      <c r="AV139" s="127"/>
      <c r="AW139" s="127"/>
      <c r="AX139" s="127"/>
      <c r="AY139" s="127"/>
      <c r="AZ139" s="127"/>
      <c r="BA139" s="127"/>
      <c r="BB139" s="127"/>
      <c r="BC139" s="127"/>
      <c r="BD139" s="127"/>
      <c r="BE139" s="792"/>
    </row>
    <row r="140" spans="1:57" ht="14.4">
      <c r="A140" s="127"/>
      <c r="B140" s="127"/>
      <c r="C140" s="127"/>
      <c r="D140" s="127"/>
      <c r="E140" s="1053"/>
      <c r="F140" s="1053"/>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240"/>
      <c r="AT140" s="127"/>
      <c r="AU140" s="127"/>
      <c r="AV140" s="127"/>
      <c r="AW140" s="127"/>
      <c r="AX140" s="127"/>
      <c r="AY140" s="127"/>
      <c r="AZ140" s="127"/>
      <c r="BA140" s="127"/>
      <c r="BB140" s="127"/>
      <c r="BC140" s="127"/>
      <c r="BD140" s="127"/>
      <c r="BE140" s="792"/>
    </row>
    <row r="141" spans="1:57" ht="14.4">
      <c r="A141" s="127"/>
      <c r="B141" s="127"/>
      <c r="C141" s="127"/>
      <c r="D141" s="127"/>
      <c r="E141" s="1053"/>
      <c r="F141" s="1053"/>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240"/>
      <c r="AT141" s="127"/>
      <c r="AU141" s="127"/>
      <c r="AV141" s="127"/>
      <c r="AW141" s="127"/>
      <c r="AX141" s="127"/>
      <c r="AY141" s="127"/>
      <c r="AZ141" s="127"/>
      <c r="BA141" s="127"/>
      <c r="BB141" s="127"/>
      <c r="BC141" s="127"/>
      <c r="BD141" s="127"/>
      <c r="BE141" s="792"/>
    </row>
    <row r="142" spans="1:57" ht="14.4">
      <c r="A142" s="127"/>
      <c r="B142" s="127"/>
      <c r="C142" s="127"/>
      <c r="D142" s="127"/>
      <c r="E142" s="1053"/>
      <c r="F142" s="1053"/>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240"/>
      <c r="AT142" s="127"/>
      <c r="AU142" s="127"/>
      <c r="AV142" s="127"/>
      <c r="AW142" s="127"/>
      <c r="AX142" s="127"/>
      <c r="AY142" s="127"/>
      <c r="AZ142" s="127"/>
      <c r="BA142" s="127"/>
      <c r="BB142" s="127"/>
      <c r="BC142" s="127"/>
      <c r="BD142" s="127"/>
      <c r="BE142" s="792"/>
    </row>
    <row r="143" spans="1:57" ht="14.4">
      <c r="A143" s="127"/>
      <c r="B143" s="127"/>
      <c r="C143" s="127"/>
      <c r="D143" s="127"/>
      <c r="E143" s="1053"/>
      <c r="F143" s="1053"/>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240"/>
      <c r="AT143" s="127"/>
      <c r="AU143" s="127"/>
      <c r="AV143" s="127"/>
      <c r="AW143" s="127"/>
      <c r="AX143" s="127"/>
      <c r="AY143" s="127"/>
      <c r="AZ143" s="127"/>
      <c r="BA143" s="127"/>
      <c r="BB143" s="127"/>
      <c r="BC143" s="127"/>
      <c r="BD143" s="127"/>
      <c r="BE143" s="792"/>
    </row>
    <row r="144" spans="1:57" ht="14.4">
      <c r="A144" s="127"/>
      <c r="B144" s="127"/>
      <c r="C144" s="127"/>
      <c r="D144" s="127"/>
      <c r="E144" s="1053"/>
      <c r="F144" s="1053"/>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240"/>
      <c r="AT144" s="127"/>
      <c r="AU144" s="127"/>
      <c r="AV144" s="127"/>
      <c r="AW144" s="127"/>
      <c r="AX144" s="127"/>
      <c r="AY144" s="127"/>
      <c r="AZ144" s="127"/>
      <c r="BA144" s="127"/>
      <c r="BB144" s="127"/>
      <c r="BC144" s="127"/>
      <c r="BD144" s="127"/>
      <c r="BE144" s="792"/>
    </row>
    <row r="145" spans="1:57" ht="14.4">
      <c r="A145" s="127"/>
      <c r="B145" s="127"/>
      <c r="C145" s="127"/>
      <c r="D145" s="127"/>
      <c r="E145" s="1053"/>
      <c r="F145" s="1053"/>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240"/>
      <c r="AT145" s="127"/>
      <c r="AU145" s="127"/>
      <c r="AV145" s="127"/>
      <c r="AW145" s="127"/>
      <c r="AX145" s="127"/>
      <c r="AY145" s="127"/>
      <c r="AZ145" s="127"/>
      <c r="BA145" s="127"/>
      <c r="BB145" s="127"/>
      <c r="BC145" s="127"/>
      <c r="BD145" s="127"/>
      <c r="BE145" s="792"/>
    </row>
    <row r="146" spans="1:57" ht="14.4">
      <c r="A146" s="127"/>
      <c r="B146" s="127"/>
      <c r="C146" s="127"/>
      <c r="D146" s="127"/>
      <c r="E146" s="1053"/>
      <c r="F146" s="1053"/>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240"/>
      <c r="AT146" s="127"/>
      <c r="AU146" s="127"/>
      <c r="AV146" s="127"/>
      <c r="AW146" s="127"/>
      <c r="AX146" s="127"/>
      <c r="AY146" s="127"/>
      <c r="AZ146" s="127"/>
      <c r="BA146" s="127"/>
      <c r="BB146" s="127"/>
      <c r="BC146" s="127"/>
      <c r="BD146" s="127"/>
      <c r="BE146" s="792"/>
    </row>
    <row r="147" spans="1:57" ht="14.4">
      <c r="A147" s="127"/>
      <c r="B147" s="127"/>
      <c r="C147" s="127"/>
      <c r="D147" s="127"/>
      <c r="E147" s="1053"/>
      <c r="F147" s="1053"/>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240"/>
      <c r="AT147" s="127"/>
      <c r="AU147" s="127"/>
      <c r="AV147" s="127"/>
      <c r="AW147" s="127"/>
      <c r="AX147" s="127"/>
      <c r="AY147" s="127"/>
      <c r="AZ147" s="127"/>
      <c r="BA147" s="127"/>
      <c r="BB147" s="127"/>
      <c r="BC147" s="127"/>
      <c r="BD147" s="127"/>
      <c r="BE147" s="792"/>
    </row>
    <row r="148" spans="1:57" ht="14.4">
      <c r="A148" s="127"/>
      <c r="B148" s="127"/>
      <c r="C148" s="127"/>
      <c r="D148" s="127"/>
      <c r="E148" s="1053"/>
      <c r="F148" s="1053"/>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240"/>
      <c r="AT148" s="127"/>
      <c r="AU148" s="127"/>
      <c r="AV148" s="127"/>
      <c r="AW148" s="127"/>
      <c r="AX148" s="127"/>
      <c r="AY148" s="127"/>
      <c r="AZ148" s="127"/>
      <c r="BA148" s="127"/>
      <c r="BB148" s="127"/>
      <c r="BC148" s="127"/>
      <c r="BD148" s="127"/>
      <c r="BE148" s="792"/>
    </row>
    <row r="149" spans="1:57" ht="14.4">
      <c r="A149" s="127"/>
      <c r="B149" s="127"/>
      <c r="C149" s="127"/>
      <c r="D149" s="127"/>
      <c r="E149" s="1053"/>
      <c r="F149" s="1053"/>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240"/>
      <c r="AT149" s="127"/>
      <c r="AU149" s="127"/>
      <c r="AV149" s="127"/>
      <c r="AW149" s="127"/>
      <c r="AX149" s="127"/>
      <c r="AY149" s="127"/>
      <c r="AZ149" s="127"/>
      <c r="BA149" s="127"/>
      <c r="BB149" s="127"/>
      <c r="BC149" s="127"/>
      <c r="BD149" s="127"/>
      <c r="BE149" s="792"/>
    </row>
    <row r="150" spans="1:57" ht="14.4">
      <c r="A150" s="127"/>
      <c r="B150" s="127"/>
      <c r="C150" s="127"/>
      <c r="D150" s="127"/>
      <c r="E150" s="1053"/>
      <c r="F150" s="1053"/>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240"/>
      <c r="AT150" s="127"/>
      <c r="AU150" s="127"/>
      <c r="AV150" s="127"/>
      <c r="AW150" s="127"/>
      <c r="AX150" s="127"/>
      <c r="AY150" s="127"/>
      <c r="AZ150" s="127"/>
      <c r="BA150" s="127"/>
      <c r="BB150" s="127"/>
      <c r="BC150" s="127"/>
      <c r="BD150" s="127"/>
      <c r="BE150" s="792"/>
    </row>
    <row r="151" spans="1:57" ht="14.4">
      <c r="A151" s="127"/>
      <c r="B151" s="127"/>
      <c r="C151" s="127"/>
      <c r="D151" s="127"/>
      <c r="E151" s="1053"/>
      <c r="F151" s="1053"/>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240"/>
      <c r="AT151" s="127"/>
      <c r="AU151" s="127"/>
      <c r="AV151" s="127"/>
      <c r="AW151" s="127"/>
      <c r="AX151" s="127"/>
      <c r="AY151" s="127"/>
      <c r="AZ151" s="127"/>
      <c r="BA151" s="127"/>
      <c r="BB151" s="127"/>
      <c r="BC151" s="127"/>
      <c r="BD151" s="127"/>
      <c r="BE151" s="792"/>
    </row>
    <row r="152" spans="1:57" ht="14.4">
      <c r="A152" s="127"/>
      <c r="B152" s="127"/>
      <c r="C152" s="127"/>
      <c r="D152" s="127"/>
      <c r="E152" s="1053"/>
      <c r="F152" s="1053"/>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240"/>
      <c r="AT152" s="127"/>
      <c r="AU152" s="127"/>
      <c r="AV152" s="127"/>
      <c r="AW152" s="127"/>
      <c r="AX152" s="127"/>
      <c r="AY152" s="127"/>
      <c r="AZ152" s="127"/>
      <c r="BA152" s="127"/>
      <c r="BB152" s="127"/>
      <c r="BC152" s="127"/>
      <c r="BD152" s="127"/>
      <c r="BE152" s="792"/>
    </row>
    <row r="153" spans="1:57" ht="14.4">
      <c r="A153" s="127"/>
      <c r="B153" s="127"/>
      <c r="C153" s="127"/>
      <c r="D153" s="127"/>
      <c r="E153" s="1053"/>
      <c r="F153" s="1053"/>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240"/>
      <c r="AT153" s="127"/>
      <c r="AU153" s="127"/>
      <c r="AV153" s="127"/>
      <c r="AW153" s="127"/>
      <c r="AX153" s="127"/>
      <c r="AY153" s="127"/>
      <c r="AZ153" s="127"/>
      <c r="BA153" s="127"/>
      <c r="BB153" s="127"/>
      <c r="BC153" s="127"/>
      <c r="BD153" s="127"/>
      <c r="BE153" s="792"/>
    </row>
    <row r="154" spans="1:57" ht="14.4">
      <c r="A154" s="127"/>
      <c r="B154" s="127"/>
      <c r="C154" s="127"/>
      <c r="D154" s="127"/>
      <c r="E154" s="1053"/>
      <c r="F154" s="1053"/>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240"/>
      <c r="AT154" s="127"/>
      <c r="AU154" s="127"/>
      <c r="AV154" s="127"/>
      <c r="AW154" s="127"/>
      <c r="AX154" s="127"/>
      <c r="AY154" s="127"/>
      <c r="AZ154" s="127"/>
      <c r="BA154" s="127"/>
      <c r="BB154" s="127"/>
      <c r="BC154" s="127"/>
      <c r="BD154" s="127"/>
      <c r="BE154" s="792"/>
    </row>
    <row r="155" spans="1:57" ht="14.4">
      <c r="A155" s="127"/>
      <c r="B155" s="127"/>
      <c r="C155" s="127"/>
      <c r="D155" s="127"/>
      <c r="E155" s="1053"/>
      <c r="F155" s="1053"/>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240"/>
      <c r="AT155" s="127"/>
      <c r="AU155" s="127"/>
      <c r="AV155" s="127"/>
      <c r="AW155" s="127"/>
      <c r="AX155" s="127"/>
      <c r="AY155" s="127"/>
      <c r="AZ155" s="127"/>
      <c r="BA155" s="127"/>
      <c r="BB155" s="127"/>
      <c r="BC155" s="127"/>
      <c r="BD155" s="127"/>
      <c r="BE155" s="792"/>
    </row>
    <row r="156" spans="1:57" ht="14.4">
      <c r="A156" s="127"/>
      <c r="B156" s="127"/>
      <c r="C156" s="127"/>
      <c r="D156" s="127"/>
      <c r="E156" s="1053"/>
      <c r="F156" s="1053"/>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240"/>
      <c r="AT156" s="127"/>
      <c r="AU156" s="127"/>
      <c r="AV156" s="127"/>
      <c r="AW156" s="127"/>
      <c r="AX156" s="127"/>
      <c r="AY156" s="127"/>
      <c r="AZ156" s="127"/>
      <c r="BA156" s="127"/>
      <c r="BB156" s="127"/>
      <c r="BC156" s="127"/>
      <c r="BD156" s="127"/>
      <c r="BE156" s="792"/>
    </row>
    <row r="157" spans="1:57" ht="14.4">
      <c r="A157" s="127"/>
      <c r="B157" s="127"/>
      <c r="C157" s="127"/>
      <c r="D157" s="127"/>
      <c r="E157" s="1053"/>
      <c r="F157" s="1053"/>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240"/>
      <c r="AT157" s="127"/>
      <c r="AU157" s="127"/>
      <c r="AV157" s="127"/>
      <c r="AW157" s="127"/>
      <c r="AX157" s="127"/>
      <c r="AY157" s="127"/>
      <c r="AZ157" s="127"/>
      <c r="BA157" s="127"/>
      <c r="BB157" s="127"/>
      <c r="BC157" s="127"/>
      <c r="BD157" s="127"/>
      <c r="BE157" s="792"/>
    </row>
    <row r="158" spans="1:57" ht="14.4">
      <c r="A158" s="127"/>
      <c r="B158" s="127"/>
      <c r="C158" s="127"/>
      <c r="D158" s="127"/>
      <c r="E158" s="1053"/>
      <c r="F158" s="1053"/>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240"/>
      <c r="AT158" s="127"/>
      <c r="AU158" s="127"/>
      <c r="AV158" s="127"/>
      <c r="AW158" s="127"/>
      <c r="AX158" s="127"/>
      <c r="AY158" s="127"/>
      <c r="AZ158" s="127"/>
      <c r="BA158" s="127"/>
      <c r="BB158" s="127"/>
      <c r="BC158" s="127"/>
      <c r="BD158" s="127"/>
      <c r="BE158" s="792"/>
    </row>
    <row r="159" spans="1:57" ht="14.4">
      <c r="A159" s="127"/>
      <c r="B159" s="127"/>
      <c r="C159" s="127"/>
      <c r="D159" s="127"/>
      <c r="E159" s="1053"/>
      <c r="F159" s="1053"/>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240"/>
      <c r="AT159" s="127"/>
      <c r="AU159" s="127"/>
      <c r="AV159" s="127"/>
      <c r="AW159" s="127"/>
      <c r="AX159" s="127"/>
      <c r="AY159" s="127"/>
      <c r="AZ159" s="127"/>
      <c r="BA159" s="127"/>
      <c r="BB159" s="127"/>
      <c r="BC159" s="127"/>
      <c r="BD159" s="127"/>
      <c r="BE159" s="792"/>
    </row>
    <row r="160" spans="1:57" ht="14.4">
      <c r="A160" s="127"/>
      <c r="B160" s="127"/>
      <c r="C160" s="127"/>
      <c r="D160" s="127"/>
      <c r="E160" s="1053"/>
      <c r="F160" s="1053"/>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240"/>
      <c r="AT160" s="127"/>
      <c r="AU160" s="127"/>
      <c r="AV160" s="127"/>
      <c r="AW160" s="127"/>
      <c r="AX160" s="127"/>
      <c r="AY160" s="127"/>
      <c r="AZ160" s="127"/>
      <c r="BA160" s="127"/>
      <c r="BB160" s="127"/>
      <c r="BC160" s="127"/>
      <c r="BD160" s="127"/>
      <c r="BE160" s="792"/>
    </row>
    <row r="161" spans="1:57" ht="14.4">
      <c r="A161" s="127"/>
      <c r="B161" s="127"/>
      <c r="C161" s="127"/>
      <c r="D161" s="127"/>
      <c r="E161" s="1053"/>
      <c r="F161" s="1053"/>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240"/>
      <c r="AT161" s="127"/>
      <c r="AU161" s="127"/>
      <c r="AV161" s="127"/>
      <c r="AW161" s="127"/>
      <c r="AX161" s="127"/>
      <c r="AY161" s="127"/>
      <c r="AZ161" s="127"/>
      <c r="BA161" s="127"/>
      <c r="BB161" s="127"/>
      <c r="BC161" s="127"/>
      <c r="BD161" s="127"/>
      <c r="BE161" s="792"/>
    </row>
    <row r="162" spans="1:57" ht="14.4">
      <c r="A162" s="127"/>
      <c r="B162" s="127"/>
      <c r="C162" s="127"/>
      <c r="D162" s="127"/>
      <c r="E162" s="1053"/>
      <c r="F162" s="1053"/>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240"/>
      <c r="AT162" s="127"/>
      <c r="AU162" s="127"/>
      <c r="AV162" s="127"/>
      <c r="AW162" s="127"/>
      <c r="AX162" s="127"/>
      <c r="AY162" s="127"/>
      <c r="AZ162" s="127"/>
      <c r="BA162" s="127"/>
      <c r="BB162" s="127"/>
      <c r="BC162" s="127"/>
      <c r="BD162" s="127"/>
      <c r="BE162" s="792"/>
    </row>
    <row r="163" spans="1:57" ht="14.4">
      <c r="A163" s="127"/>
      <c r="B163" s="127"/>
      <c r="C163" s="127"/>
      <c r="D163" s="127"/>
      <c r="E163" s="1053"/>
      <c r="F163" s="1053"/>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240"/>
      <c r="AT163" s="127"/>
      <c r="AU163" s="127"/>
      <c r="AV163" s="127"/>
      <c r="AW163" s="127"/>
      <c r="AX163" s="127"/>
      <c r="AY163" s="127"/>
      <c r="AZ163" s="127"/>
      <c r="BA163" s="127"/>
      <c r="BB163" s="127"/>
      <c r="BC163" s="127"/>
      <c r="BD163" s="127"/>
      <c r="BE163" s="792"/>
    </row>
    <row r="164" spans="1:57" ht="14.4">
      <c r="A164" s="127"/>
      <c r="B164" s="127"/>
      <c r="C164" s="127"/>
      <c r="D164" s="127"/>
      <c r="E164" s="1053"/>
      <c r="F164" s="1053"/>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240"/>
      <c r="AT164" s="127"/>
      <c r="AU164" s="127"/>
      <c r="AV164" s="127"/>
      <c r="AW164" s="127"/>
      <c r="AX164" s="127"/>
      <c r="AY164" s="127"/>
      <c r="AZ164" s="127"/>
      <c r="BA164" s="127"/>
      <c r="BB164" s="127"/>
      <c r="BC164" s="127"/>
      <c r="BD164" s="127"/>
      <c r="BE164" s="792"/>
    </row>
    <row r="165" spans="1:57" ht="14.4">
      <c r="A165" s="127"/>
      <c r="B165" s="127"/>
      <c r="C165" s="127"/>
      <c r="D165" s="127"/>
      <c r="E165" s="1053"/>
      <c r="F165" s="1053"/>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240"/>
      <c r="AT165" s="127"/>
      <c r="AU165" s="127"/>
      <c r="AV165" s="127"/>
      <c r="AW165" s="127"/>
      <c r="AX165" s="127"/>
      <c r="AY165" s="127"/>
      <c r="AZ165" s="127"/>
      <c r="BA165" s="127"/>
      <c r="BB165" s="127"/>
      <c r="BC165" s="127"/>
      <c r="BD165" s="127"/>
      <c r="BE165" s="792"/>
    </row>
    <row r="166" spans="1:57" ht="14.4">
      <c r="A166" s="127"/>
      <c r="B166" s="127"/>
      <c r="C166" s="127"/>
      <c r="D166" s="127"/>
      <c r="E166" s="1053"/>
      <c r="F166" s="1053"/>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240"/>
      <c r="AT166" s="127"/>
      <c r="AU166" s="127"/>
      <c r="AV166" s="127"/>
      <c r="AW166" s="127"/>
      <c r="AX166" s="127"/>
      <c r="AY166" s="127"/>
      <c r="AZ166" s="127"/>
      <c r="BA166" s="127"/>
      <c r="BB166" s="127"/>
      <c r="BC166" s="127"/>
      <c r="BD166" s="127"/>
      <c r="BE166" s="792"/>
    </row>
    <row r="167" spans="1:57" ht="14.4">
      <c r="A167" s="127"/>
      <c r="B167" s="127"/>
      <c r="C167" s="127"/>
      <c r="D167" s="127"/>
      <c r="E167" s="1053"/>
      <c r="F167" s="1053"/>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240"/>
      <c r="AT167" s="127"/>
      <c r="AU167" s="127"/>
      <c r="AV167" s="127"/>
      <c r="AW167" s="127"/>
      <c r="AX167" s="127"/>
      <c r="AY167" s="127"/>
      <c r="AZ167" s="127"/>
      <c r="BA167" s="127"/>
      <c r="BB167" s="127"/>
      <c r="BC167" s="127"/>
      <c r="BD167" s="127"/>
      <c r="BE167" s="792"/>
    </row>
    <row r="168" spans="1:57" ht="14.4">
      <c r="A168" s="127"/>
      <c r="B168" s="127"/>
      <c r="C168" s="127"/>
      <c r="D168" s="127"/>
      <c r="E168" s="1053"/>
      <c r="F168" s="1053"/>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240"/>
      <c r="AT168" s="127"/>
      <c r="AU168" s="127"/>
      <c r="AV168" s="127"/>
      <c r="AW168" s="127"/>
      <c r="AX168" s="127"/>
      <c r="AY168" s="127"/>
      <c r="AZ168" s="127"/>
      <c r="BA168" s="127"/>
      <c r="BB168" s="127"/>
      <c r="BC168" s="127"/>
      <c r="BD168" s="127"/>
      <c r="BE168" s="792"/>
    </row>
    <row r="169" spans="1:57" ht="14.4">
      <c r="A169" s="127"/>
      <c r="B169" s="127"/>
      <c r="C169" s="127"/>
      <c r="D169" s="127"/>
      <c r="E169" s="1053"/>
      <c r="F169" s="1053"/>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240"/>
      <c r="AT169" s="127"/>
      <c r="AU169" s="127"/>
      <c r="AV169" s="127"/>
      <c r="AW169" s="127"/>
      <c r="AX169" s="127"/>
      <c r="AY169" s="127"/>
      <c r="AZ169" s="127"/>
      <c r="BA169" s="127"/>
      <c r="BB169" s="127"/>
      <c r="BC169" s="127"/>
      <c r="BD169" s="127"/>
      <c r="BE169" s="792"/>
    </row>
    <row r="170" spans="1:57" ht="14.4">
      <c r="A170" s="127"/>
      <c r="B170" s="127"/>
      <c r="C170" s="127"/>
      <c r="D170" s="127"/>
      <c r="E170" s="1053"/>
      <c r="F170" s="1053"/>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240"/>
      <c r="AT170" s="127"/>
      <c r="AU170" s="127"/>
      <c r="AV170" s="127"/>
      <c r="AW170" s="127"/>
      <c r="AX170" s="127"/>
      <c r="AY170" s="127"/>
      <c r="AZ170" s="127"/>
      <c r="BA170" s="127"/>
      <c r="BB170" s="127"/>
      <c r="BC170" s="127"/>
      <c r="BD170" s="127"/>
      <c r="BE170" s="792"/>
    </row>
    <row r="171" spans="1:57" ht="14.4">
      <c r="A171" s="127"/>
      <c r="B171" s="127"/>
      <c r="C171" s="127"/>
      <c r="D171" s="127"/>
      <c r="E171" s="1053"/>
      <c r="F171" s="1053"/>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240"/>
      <c r="AT171" s="127"/>
      <c r="AU171" s="127"/>
      <c r="AV171" s="127"/>
      <c r="AW171" s="127"/>
      <c r="AX171" s="127"/>
      <c r="AY171" s="127"/>
      <c r="AZ171" s="127"/>
      <c r="BA171" s="127"/>
      <c r="BB171" s="127"/>
      <c r="BC171" s="127"/>
      <c r="BD171" s="127"/>
      <c r="BE171" s="792"/>
    </row>
    <row r="172" spans="1:57" ht="14.4">
      <c r="A172" s="127"/>
      <c r="B172" s="127"/>
      <c r="C172" s="127"/>
      <c r="D172" s="127"/>
      <c r="E172" s="1053"/>
      <c r="F172" s="1053"/>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240"/>
      <c r="AT172" s="127"/>
      <c r="AU172" s="127"/>
      <c r="AV172" s="127"/>
      <c r="AW172" s="127"/>
      <c r="AX172" s="127"/>
      <c r="AY172" s="127"/>
      <c r="AZ172" s="127"/>
      <c r="BA172" s="127"/>
      <c r="BB172" s="127"/>
      <c r="BC172" s="127"/>
      <c r="BD172" s="127"/>
      <c r="BE172" s="792"/>
    </row>
    <row r="173" spans="1:57" ht="14.4">
      <c r="A173" s="127"/>
      <c r="B173" s="127"/>
      <c r="C173" s="127"/>
      <c r="D173" s="127"/>
      <c r="E173" s="1053"/>
      <c r="F173" s="1053"/>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240"/>
      <c r="AT173" s="127"/>
      <c r="AU173" s="127"/>
      <c r="AV173" s="127"/>
      <c r="AW173" s="127"/>
      <c r="AX173" s="127"/>
      <c r="AY173" s="127"/>
      <c r="AZ173" s="127"/>
      <c r="BA173" s="127"/>
      <c r="BB173" s="127"/>
      <c r="BC173" s="127"/>
      <c r="BD173" s="127"/>
      <c r="BE173" s="792"/>
    </row>
    <row r="174" spans="1:57" ht="14.4">
      <c r="A174" s="127"/>
      <c r="B174" s="127"/>
      <c r="C174" s="127"/>
      <c r="D174" s="127"/>
      <c r="E174" s="1053"/>
      <c r="F174" s="1053"/>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240"/>
      <c r="AT174" s="127"/>
      <c r="AU174" s="127"/>
      <c r="AV174" s="127"/>
      <c r="AW174" s="127"/>
      <c r="AX174" s="127"/>
      <c r="AY174" s="127"/>
      <c r="AZ174" s="127"/>
      <c r="BA174" s="127"/>
      <c r="BB174" s="127"/>
      <c r="BC174" s="127"/>
      <c r="BD174" s="127"/>
      <c r="BE174" s="792"/>
    </row>
    <row r="175" spans="1:57" ht="14.4">
      <c r="A175" s="127"/>
      <c r="B175" s="127"/>
      <c r="C175" s="127"/>
      <c r="D175" s="127"/>
      <c r="E175" s="1053"/>
      <c r="F175" s="1053"/>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240"/>
      <c r="AT175" s="127"/>
      <c r="AU175" s="127"/>
      <c r="AV175" s="127"/>
      <c r="AW175" s="127"/>
      <c r="AX175" s="127"/>
      <c r="AY175" s="127"/>
      <c r="AZ175" s="127"/>
      <c r="BA175" s="127"/>
      <c r="BB175" s="127"/>
      <c r="BC175" s="127"/>
      <c r="BD175" s="127"/>
      <c r="BE175" s="792"/>
    </row>
    <row r="176" spans="1:57" ht="14.4">
      <c r="A176" s="127"/>
      <c r="B176" s="127"/>
      <c r="C176" s="127"/>
      <c r="D176" s="127"/>
      <c r="E176" s="1053"/>
      <c r="F176" s="1053"/>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240"/>
      <c r="AT176" s="127"/>
      <c r="AU176" s="127"/>
      <c r="AV176" s="127"/>
      <c r="AW176" s="127"/>
      <c r="AX176" s="127"/>
      <c r="AY176" s="127"/>
      <c r="AZ176" s="127"/>
      <c r="BA176" s="127"/>
      <c r="BB176" s="127"/>
      <c r="BC176" s="127"/>
      <c r="BD176" s="127"/>
      <c r="BE176" s="792"/>
    </row>
    <row r="177" spans="1:57" ht="14.4">
      <c r="A177" s="127"/>
      <c r="B177" s="127"/>
      <c r="C177" s="127"/>
      <c r="D177" s="127"/>
      <c r="E177" s="1053"/>
      <c r="F177" s="1053"/>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240"/>
      <c r="AT177" s="127"/>
      <c r="AU177" s="127"/>
      <c r="AV177" s="127"/>
      <c r="AW177" s="127"/>
      <c r="AX177" s="127"/>
      <c r="AY177" s="127"/>
      <c r="AZ177" s="127"/>
      <c r="BA177" s="127"/>
      <c r="BB177" s="127"/>
      <c r="BC177" s="127"/>
      <c r="BD177" s="127"/>
      <c r="BE177" s="792"/>
    </row>
    <row r="178" spans="1:57" ht="14.4">
      <c r="A178" s="127"/>
      <c r="B178" s="127"/>
      <c r="C178" s="127"/>
      <c r="D178" s="127"/>
      <c r="E178" s="1053"/>
      <c r="F178" s="1053"/>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240"/>
      <c r="AT178" s="127"/>
      <c r="AU178" s="127"/>
      <c r="AV178" s="127"/>
      <c r="AW178" s="127"/>
      <c r="AX178" s="127"/>
      <c r="AY178" s="127"/>
      <c r="AZ178" s="127"/>
      <c r="BA178" s="127"/>
      <c r="BB178" s="127"/>
      <c r="BC178" s="127"/>
      <c r="BD178" s="127"/>
      <c r="BE178" s="792"/>
    </row>
    <row r="179" spans="1:57" ht="14.4">
      <c r="A179" s="127"/>
      <c r="B179" s="127"/>
      <c r="C179" s="127"/>
      <c r="D179" s="127"/>
      <c r="E179" s="1053"/>
      <c r="F179" s="1053"/>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240"/>
      <c r="AT179" s="127"/>
      <c r="AU179" s="127"/>
      <c r="AV179" s="127"/>
      <c r="AW179" s="127"/>
      <c r="AX179" s="127"/>
      <c r="AY179" s="127"/>
      <c r="AZ179" s="127"/>
      <c r="BA179" s="127"/>
      <c r="BB179" s="127"/>
      <c r="BC179" s="127"/>
      <c r="BD179" s="127"/>
      <c r="BE179" s="792"/>
    </row>
    <row r="180" spans="1:57" ht="14.4">
      <c r="A180" s="127"/>
      <c r="B180" s="127"/>
      <c r="C180" s="127"/>
      <c r="D180" s="127"/>
      <c r="E180" s="1053"/>
      <c r="F180" s="1053"/>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240"/>
      <c r="AT180" s="127"/>
      <c r="AU180" s="127"/>
      <c r="AV180" s="127"/>
      <c r="AW180" s="127"/>
      <c r="AX180" s="127"/>
      <c r="AY180" s="127"/>
      <c r="AZ180" s="127"/>
      <c r="BA180" s="127"/>
      <c r="BB180" s="127"/>
      <c r="BC180" s="127"/>
      <c r="BD180" s="127"/>
      <c r="BE180" s="792"/>
    </row>
    <row r="181" spans="1:57" ht="14.4">
      <c r="A181" s="127"/>
      <c r="B181" s="127"/>
      <c r="C181" s="127"/>
      <c r="D181" s="127"/>
      <c r="E181" s="1053"/>
      <c r="F181" s="1053"/>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240"/>
      <c r="AT181" s="127"/>
      <c r="AU181" s="127"/>
      <c r="AV181" s="127"/>
      <c r="AW181" s="127"/>
      <c r="AX181" s="127"/>
      <c r="AY181" s="127"/>
      <c r="AZ181" s="127"/>
      <c r="BA181" s="127"/>
      <c r="BB181" s="127"/>
      <c r="BC181" s="127"/>
      <c r="BD181" s="127"/>
      <c r="BE181" s="792"/>
    </row>
    <row r="182" spans="1:57" ht="14.4">
      <c r="A182" s="127"/>
      <c r="B182" s="127"/>
      <c r="C182" s="127"/>
      <c r="D182" s="127"/>
      <c r="E182" s="1053"/>
      <c r="F182" s="1053"/>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240"/>
      <c r="AT182" s="127"/>
      <c r="AU182" s="127"/>
      <c r="AV182" s="127"/>
      <c r="AW182" s="127"/>
      <c r="AX182" s="127"/>
      <c r="AY182" s="127"/>
      <c r="AZ182" s="127"/>
      <c r="BA182" s="127"/>
      <c r="BB182" s="127"/>
      <c r="BC182" s="127"/>
      <c r="BD182" s="127"/>
      <c r="BE182" s="792"/>
    </row>
    <row r="183" spans="1:57" ht="14.4">
      <c r="A183" s="127"/>
      <c r="B183" s="127"/>
      <c r="C183" s="127"/>
      <c r="D183" s="127"/>
      <c r="E183" s="1053"/>
      <c r="F183" s="1053"/>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240"/>
      <c r="AT183" s="127"/>
      <c r="AU183" s="127"/>
      <c r="AV183" s="127"/>
      <c r="AW183" s="127"/>
      <c r="AX183" s="127"/>
      <c r="AY183" s="127"/>
      <c r="AZ183" s="127"/>
      <c r="BA183" s="127"/>
      <c r="BB183" s="127"/>
      <c r="BC183" s="127"/>
      <c r="BD183" s="127"/>
      <c r="BE183" s="792"/>
    </row>
    <row r="184" spans="1:57" ht="14.4">
      <c r="A184" s="127"/>
      <c r="B184" s="127"/>
      <c r="C184" s="127"/>
      <c r="D184" s="127"/>
      <c r="E184" s="1053"/>
      <c r="F184" s="1053"/>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240"/>
      <c r="AT184" s="127"/>
      <c r="AU184" s="127"/>
      <c r="AV184" s="127"/>
      <c r="AW184" s="127"/>
      <c r="AX184" s="127"/>
      <c r="AY184" s="127"/>
      <c r="AZ184" s="127"/>
      <c r="BA184" s="127"/>
      <c r="BB184" s="127"/>
      <c r="BC184" s="127"/>
      <c r="BD184" s="127"/>
      <c r="BE184" s="792"/>
    </row>
    <row r="185" spans="1:57" ht="14.4">
      <c r="A185" s="127"/>
      <c r="B185" s="127"/>
      <c r="C185" s="127"/>
      <c r="D185" s="127"/>
      <c r="E185" s="1053"/>
      <c r="F185" s="1053"/>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240"/>
      <c r="AT185" s="127"/>
      <c r="AU185" s="127"/>
      <c r="AV185" s="127"/>
      <c r="AW185" s="127"/>
      <c r="AX185" s="127"/>
      <c r="AY185" s="127"/>
      <c r="AZ185" s="127"/>
      <c r="BA185" s="127"/>
      <c r="BB185" s="127"/>
      <c r="BC185" s="127"/>
      <c r="BD185" s="127"/>
      <c r="BE185" s="792"/>
    </row>
    <row r="186" spans="1:57" ht="14.4">
      <c r="A186" s="127"/>
      <c r="B186" s="127"/>
      <c r="C186" s="127"/>
      <c r="D186" s="127"/>
      <c r="E186" s="1053"/>
      <c r="F186" s="1053"/>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240"/>
      <c r="AT186" s="127"/>
      <c r="AU186" s="127"/>
      <c r="AV186" s="127"/>
      <c r="AW186" s="127"/>
      <c r="AX186" s="127"/>
      <c r="AY186" s="127"/>
      <c r="AZ186" s="127"/>
      <c r="BA186" s="127"/>
      <c r="BB186" s="127"/>
      <c r="BC186" s="127"/>
      <c r="BD186" s="127"/>
      <c r="BE186" s="792"/>
    </row>
    <row r="187" spans="1:57" ht="14.4">
      <c r="A187" s="127"/>
      <c r="B187" s="127"/>
      <c r="C187" s="127"/>
      <c r="D187" s="127"/>
      <c r="E187" s="1053"/>
      <c r="F187" s="1053"/>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240"/>
      <c r="AT187" s="127"/>
      <c r="AU187" s="127"/>
      <c r="AV187" s="127"/>
      <c r="AW187" s="127"/>
      <c r="AX187" s="127"/>
      <c r="AY187" s="127"/>
      <c r="AZ187" s="127"/>
      <c r="BA187" s="127"/>
      <c r="BB187" s="127"/>
      <c r="BC187" s="127"/>
      <c r="BD187" s="127"/>
      <c r="BE187" s="792"/>
    </row>
    <row r="188" spans="1:57" ht="14.4">
      <c r="A188" s="127"/>
      <c r="B188" s="127"/>
      <c r="C188" s="127"/>
      <c r="D188" s="127"/>
      <c r="E188" s="1053"/>
      <c r="F188" s="1053"/>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240"/>
      <c r="AT188" s="127"/>
      <c r="AU188" s="127"/>
      <c r="AV188" s="127"/>
      <c r="AW188" s="127"/>
      <c r="AX188" s="127"/>
      <c r="AY188" s="127"/>
      <c r="AZ188" s="127"/>
      <c r="BA188" s="127"/>
      <c r="BB188" s="127"/>
      <c r="BC188" s="127"/>
      <c r="BD188" s="127"/>
      <c r="BE188" s="792"/>
    </row>
    <row r="189" spans="1:57" ht="14.4">
      <c r="A189" s="127"/>
      <c r="B189" s="127"/>
      <c r="C189" s="127"/>
      <c r="D189" s="127"/>
      <c r="E189" s="1053"/>
      <c r="F189" s="1053"/>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240"/>
      <c r="AT189" s="127"/>
      <c r="AU189" s="127"/>
      <c r="AV189" s="127"/>
      <c r="AW189" s="127"/>
      <c r="AX189" s="127"/>
      <c r="AY189" s="127"/>
      <c r="AZ189" s="127"/>
      <c r="BA189" s="127"/>
      <c r="BB189" s="127"/>
      <c r="BC189" s="127"/>
      <c r="BD189" s="127"/>
      <c r="BE189" s="792"/>
    </row>
    <row r="190" spans="1:57" ht="14.4">
      <c r="A190" s="127"/>
      <c r="B190" s="127"/>
      <c r="C190" s="127"/>
      <c r="D190" s="127"/>
      <c r="E190" s="1053"/>
      <c r="F190" s="1053"/>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240"/>
      <c r="AT190" s="127"/>
      <c r="AU190" s="127"/>
      <c r="AV190" s="127"/>
      <c r="AW190" s="127"/>
      <c r="AX190" s="127"/>
      <c r="AY190" s="127"/>
      <c r="AZ190" s="127"/>
      <c r="BA190" s="127"/>
      <c r="BB190" s="127"/>
      <c r="BC190" s="127"/>
      <c r="BD190" s="127"/>
      <c r="BE190" s="792"/>
    </row>
    <row r="191" spans="1:57" ht="14.4">
      <c r="A191" s="127"/>
      <c r="B191" s="127"/>
      <c r="C191" s="127"/>
      <c r="D191" s="127"/>
      <c r="E191" s="1053"/>
      <c r="F191" s="1053"/>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240"/>
      <c r="AT191" s="127"/>
      <c r="AU191" s="127"/>
      <c r="AV191" s="127"/>
      <c r="AW191" s="127"/>
      <c r="AX191" s="127"/>
      <c r="AY191" s="127"/>
      <c r="AZ191" s="127"/>
      <c r="BA191" s="127"/>
      <c r="BB191" s="127"/>
      <c r="BC191" s="127"/>
      <c r="BD191" s="127"/>
      <c r="BE191" s="792"/>
    </row>
    <row r="192" spans="1:57" ht="14.4">
      <c r="A192" s="127"/>
      <c r="B192" s="127"/>
      <c r="C192" s="127"/>
      <c r="D192" s="127"/>
      <c r="E192" s="1053"/>
      <c r="F192" s="1053"/>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240"/>
      <c r="AT192" s="127"/>
      <c r="AU192" s="127"/>
      <c r="AV192" s="127"/>
      <c r="AW192" s="127"/>
      <c r="AX192" s="127"/>
      <c r="AY192" s="127"/>
      <c r="AZ192" s="127"/>
      <c r="BA192" s="127"/>
      <c r="BB192" s="127"/>
      <c r="BC192" s="127"/>
      <c r="BD192" s="127"/>
      <c r="BE192" s="792"/>
    </row>
    <row r="193" spans="1:57" ht="14.4">
      <c r="A193" s="127"/>
      <c r="B193" s="127"/>
      <c r="C193" s="127"/>
      <c r="D193" s="127"/>
      <c r="E193" s="1053"/>
      <c r="F193" s="1053"/>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240"/>
      <c r="AT193" s="127"/>
      <c r="AU193" s="127"/>
      <c r="AV193" s="127"/>
      <c r="AW193" s="127"/>
      <c r="AX193" s="127"/>
      <c r="AY193" s="127"/>
      <c r="AZ193" s="127"/>
      <c r="BA193" s="127"/>
      <c r="BB193" s="127"/>
      <c r="BC193" s="127"/>
      <c r="BD193" s="127"/>
      <c r="BE193" s="792"/>
    </row>
    <row r="194" spans="1:57" ht="14.4">
      <c r="A194" s="127"/>
      <c r="B194" s="127"/>
      <c r="C194" s="127"/>
      <c r="D194" s="127"/>
      <c r="E194" s="1053"/>
      <c r="F194" s="1053"/>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240"/>
      <c r="AT194" s="127"/>
      <c r="AU194" s="127"/>
      <c r="AV194" s="127"/>
      <c r="AW194" s="127"/>
      <c r="AX194" s="127"/>
      <c r="AY194" s="127"/>
      <c r="AZ194" s="127"/>
      <c r="BA194" s="127"/>
      <c r="BB194" s="127"/>
      <c r="BC194" s="127"/>
      <c r="BD194" s="127"/>
      <c r="BE194" s="792"/>
    </row>
    <row r="195" spans="1:57" ht="14.4">
      <c r="A195" s="127"/>
      <c r="B195" s="127"/>
      <c r="C195" s="127"/>
      <c r="D195" s="127"/>
      <c r="E195" s="1053"/>
      <c r="F195" s="1053"/>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240"/>
      <c r="AT195" s="127"/>
      <c r="AU195" s="127"/>
      <c r="AV195" s="127"/>
      <c r="AW195" s="127"/>
      <c r="AX195" s="127"/>
      <c r="AY195" s="127"/>
      <c r="AZ195" s="127"/>
      <c r="BA195" s="127"/>
      <c r="BB195" s="127"/>
      <c r="BC195" s="127"/>
      <c r="BD195" s="127"/>
      <c r="BE195" s="792"/>
    </row>
    <row r="196" spans="1:57" ht="14.4">
      <c r="A196" s="127"/>
      <c r="B196" s="127"/>
      <c r="C196" s="127"/>
      <c r="D196" s="127"/>
      <c r="E196" s="1053"/>
      <c r="F196" s="1053"/>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240"/>
      <c r="AT196" s="127"/>
      <c r="AU196" s="127"/>
      <c r="AV196" s="127"/>
      <c r="AW196" s="127"/>
      <c r="AX196" s="127"/>
      <c r="AY196" s="127"/>
      <c r="AZ196" s="127"/>
      <c r="BA196" s="127"/>
      <c r="BB196" s="127"/>
      <c r="BC196" s="127"/>
      <c r="BD196" s="127"/>
      <c r="BE196" s="792"/>
    </row>
    <row r="197" spans="1:57" ht="14.4">
      <c r="A197" s="127"/>
      <c r="B197" s="127"/>
      <c r="C197" s="127"/>
      <c r="D197" s="127"/>
      <c r="E197" s="1053"/>
      <c r="F197" s="1053"/>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240"/>
      <c r="AT197" s="127"/>
      <c r="AU197" s="127"/>
      <c r="AV197" s="127"/>
      <c r="AW197" s="127"/>
      <c r="AX197" s="127"/>
      <c r="AY197" s="127"/>
      <c r="AZ197" s="127"/>
      <c r="BA197" s="127"/>
      <c r="BB197" s="127"/>
      <c r="BC197" s="127"/>
      <c r="BD197" s="127"/>
      <c r="BE197" s="792"/>
    </row>
    <row r="198" spans="1:57" ht="14.4">
      <c r="A198" s="127"/>
      <c r="B198" s="127"/>
      <c r="C198" s="127"/>
      <c r="D198" s="127"/>
      <c r="E198" s="1053"/>
      <c r="F198" s="1053"/>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240"/>
      <c r="AT198" s="127"/>
      <c r="AU198" s="127"/>
      <c r="AV198" s="127"/>
      <c r="AW198" s="127"/>
      <c r="AX198" s="127"/>
      <c r="AY198" s="127"/>
      <c r="AZ198" s="127"/>
      <c r="BA198" s="127"/>
      <c r="BB198" s="127"/>
      <c r="BC198" s="127"/>
      <c r="BD198" s="127"/>
      <c r="BE198" s="792"/>
    </row>
    <row r="199" spans="1:57" ht="14.4">
      <c r="A199" s="127"/>
      <c r="B199" s="127"/>
      <c r="C199" s="127"/>
      <c r="D199" s="127"/>
      <c r="E199" s="1053"/>
      <c r="F199" s="1053"/>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240"/>
      <c r="AT199" s="127"/>
      <c r="AU199" s="127"/>
      <c r="AV199" s="127"/>
      <c r="AW199" s="127"/>
      <c r="AX199" s="127"/>
      <c r="AY199" s="127"/>
      <c r="AZ199" s="127"/>
      <c r="BA199" s="127"/>
      <c r="BB199" s="127"/>
      <c r="BC199" s="127"/>
      <c r="BD199" s="127"/>
      <c r="BE199" s="792"/>
    </row>
    <row r="200" spans="1:57" ht="14.4">
      <c r="A200" s="127"/>
      <c r="B200" s="127"/>
      <c r="C200" s="127"/>
      <c r="D200" s="127"/>
      <c r="E200" s="1053"/>
      <c r="F200" s="1053"/>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240"/>
      <c r="AT200" s="127"/>
      <c r="AU200" s="127"/>
      <c r="AV200" s="127"/>
      <c r="AW200" s="127"/>
      <c r="AX200" s="127"/>
      <c r="AY200" s="127"/>
      <c r="AZ200" s="127"/>
      <c r="BA200" s="127"/>
      <c r="BB200" s="127"/>
      <c r="BC200" s="127"/>
      <c r="BD200" s="127"/>
      <c r="BE200" s="792"/>
    </row>
    <row r="201" spans="1:57" ht="14.4">
      <c r="A201" s="127"/>
      <c r="B201" s="127"/>
      <c r="C201" s="127"/>
      <c r="D201" s="127"/>
      <c r="E201" s="1053"/>
      <c r="F201" s="1053"/>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240"/>
      <c r="AT201" s="127"/>
      <c r="AU201" s="127"/>
      <c r="AV201" s="127"/>
      <c r="AW201" s="127"/>
      <c r="AX201" s="127"/>
      <c r="AY201" s="127"/>
      <c r="AZ201" s="127"/>
      <c r="BA201" s="127"/>
      <c r="BB201" s="127"/>
      <c r="BC201" s="127"/>
      <c r="BD201" s="127"/>
      <c r="BE201" s="792"/>
    </row>
    <row r="202" spans="1:57" ht="14.4">
      <c r="A202" s="127"/>
      <c r="B202" s="127"/>
      <c r="C202" s="127"/>
      <c r="D202" s="127"/>
      <c r="E202" s="1053"/>
      <c r="F202" s="1053"/>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240"/>
      <c r="AT202" s="127"/>
      <c r="AU202" s="127"/>
      <c r="AV202" s="127"/>
      <c r="AW202" s="127"/>
      <c r="AX202" s="127"/>
      <c r="AY202" s="127"/>
      <c r="AZ202" s="127"/>
      <c r="BA202" s="127"/>
      <c r="BB202" s="127"/>
      <c r="BC202" s="127"/>
      <c r="BD202" s="127"/>
      <c r="BE202" s="792"/>
    </row>
    <row r="203" spans="1:57" ht="14.4">
      <c r="A203" s="127"/>
      <c r="B203" s="127"/>
      <c r="C203" s="127"/>
      <c r="D203" s="127"/>
      <c r="E203" s="1053"/>
      <c r="F203" s="1053"/>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240"/>
      <c r="AT203" s="127"/>
      <c r="AU203" s="127"/>
      <c r="AV203" s="127"/>
      <c r="AW203" s="127"/>
      <c r="AX203" s="127"/>
      <c r="AY203" s="127"/>
      <c r="AZ203" s="127"/>
      <c r="BA203" s="127"/>
      <c r="BB203" s="127"/>
      <c r="BC203" s="127"/>
      <c r="BD203" s="127"/>
      <c r="BE203" s="792"/>
    </row>
    <row r="204" spans="1:57" ht="14.4">
      <c r="A204" s="127"/>
      <c r="B204" s="127"/>
      <c r="C204" s="127"/>
      <c r="D204" s="127"/>
      <c r="E204" s="1053"/>
      <c r="F204" s="1053"/>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240"/>
      <c r="AT204" s="127"/>
      <c r="AU204" s="127"/>
      <c r="AV204" s="127"/>
      <c r="AW204" s="127"/>
      <c r="AX204" s="127"/>
      <c r="AY204" s="127"/>
      <c r="AZ204" s="127"/>
      <c r="BA204" s="127"/>
      <c r="BB204" s="127"/>
      <c r="BC204" s="127"/>
      <c r="BD204" s="127"/>
      <c r="BE204" s="792"/>
    </row>
    <row r="205" spans="1:57" ht="14.4">
      <c r="A205" s="127"/>
      <c r="B205" s="127"/>
      <c r="C205" s="127"/>
      <c r="D205" s="127"/>
      <c r="E205" s="1053"/>
      <c r="F205" s="1053"/>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240"/>
      <c r="AT205" s="127"/>
      <c r="AU205" s="127"/>
      <c r="AV205" s="127"/>
      <c r="AW205" s="127"/>
      <c r="AX205" s="127"/>
      <c r="AY205" s="127"/>
      <c r="AZ205" s="127"/>
      <c r="BA205" s="127"/>
      <c r="BB205" s="127"/>
      <c r="BC205" s="127"/>
      <c r="BD205" s="127"/>
      <c r="BE205" s="792"/>
    </row>
    <row r="206" spans="1:57" ht="14.4">
      <c r="A206" s="127"/>
      <c r="B206" s="127"/>
      <c r="C206" s="127"/>
      <c r="D206" s="127"/>
      <c r="E206" s="1053"/>
      <c r="F206" s="1053"/>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240"/>
      <c r="AT206" s="127"/>
      <c r="AU206" s="127"/>
      <c r="AV206" s="127"/>
      <c r="AW206" s="127"/>
      <c r="AX206" s="127"/>
      <c r="AY206" s="127"/>
      <c r="AZ206" s="127"/>
      <c r="BA206" s="127"/>
      <c r="BB206" s="127"/>
      <c r="BC206" s="127"/>
      <c r="BD206" s="127"/>
      <c r="BE206" s="792"/>
    </row>
    <row r="207" spans="1:57" ht="14.4">
      <c r="A207" s="127"/>
      <c r="B207" s="127"/>
      <c r="C207" s="127"/>
      <c r="D207" s="127"/>
      <c r="E207" s="1053"/>
      <c r="F207" s="1053"/>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240"/>
      <c r="AT207" s="127"/>
      <c r="AU207" s="127"/>
      <c r="AV207" s="127"/>
      <c r="AW207" s="127"/>
      <c r="AX207" s="127"/>
      <c r="AY207" s="127"/>
      <c r="AZ207" s="127"/>
      <c r="BA207" s="127"/>
      <c r="BB207" s="127"/>
      <c r="BC207" s="127"/>
      <c r="BD207" s="127"/>
      <c r="BE207" s="792"/>
    </row>
    <row r="208" spans="1:57" ht="14.4">
      <c r="A208" s="127"/>
      <c r="B208" s="127"/>
      <c r="C208" s="127"/>
      <c r="D208" s="127"/>
      <c r="E208" s="1053"/>
      <c r="F208" s="1053"/>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240"/>
      <c r="AT208" s="127"/>
      <c r="AU208" s="127"/>
      <c r="AV208" s="127"/>
      <c r="AW208" s="127"/>
      <c r="AX208" s="127"/>
      <c r="AY208" s="127"/>
      <c r="AZ208" s="127"/>
      <c r="BA208" s="127"/>
      <c r="BB208" s="127"/>
      <c r="BC208" s="127"/>
      <c r="BD208" s="127"/>
      <c r="BE208" s="792"/>
    </row>
    <row r="209" spans="1:57" ht="14.4">
      <c r="A209" s="127"/>
      <c r="B209" s="127"/>
      <c r="C209" s="127"/>
      <c r="D209" s="127"/>
      <c r="E209" s="1053"/>
      <c r="F209" s="1053"/>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240"/>
      <c r="AT209" s="127"/>
      <c r="AU209" s="127"/>
      <c r="AV209" s="127"/>
      <c r="AW209" s="127"/>
      <c r="AX209" s="127"/>
      <c r="AY209" s="127"/>
      <c r="AZ209" s="127"/>
      <c r="BA209" s="127"/>
      <c r="BB209" s="127"/>
      <c r="BC209" s="127"/>
      <c r="BD209" s="127"/>
      <c r="BE209" s="792"/>
    </row>
    <row r="210" spans="1:57" ht="14.4">
      <c r="A210" s="127"/>
      <c r="B210" s="127"/>
      <c r="C210" s="127"/>
      <c r="D210" s="127"/>
      <c r="E210" s="1053"/>
      <c r="F210" s="1053"/>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240"/>
      <c r="AT210" s="127"/>
      <c r="AU210" s="127"/>
      <c r="AV210" s="127"/>
      <c r="AW210" s="127"/>
      <c r="AX210" s="127"/>
      <c r="AY210" s="127"/>
      <c r="AZ210" s="127"/>
      <c r="BA210" s="127"/>
      <c r="BB210" s="127"/>
      <c r="BC210" s="127"/>
      <c r="BD210" s="127"/>
      <c r="BE210" s="792"/>
    </row>
    <row r="211" spans="1:57" ht="14.4">
      <c r="A211" s="127"/>
      <c r="B211" s="127"/>
      <c r="C211" s="127"/>
      <c r="D211" s="127"/>
      <c r="E211" s="1053"/>
      <c r="F211" s="1053"/>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240"/>
      <c r="AT211" s="127"/>
      <c r="AU211" s="127"/>
      <c r="AV211" s="127"/>
      <c r="AW211" s="127"/>
      <c r="AX211" s="127"/>
      <c r="AY211" s="127"/>
      <c r="AZ211" s="127"/>
      <c r="BA211" s="127"/>
      <c r="BB211" s="127"/>
      <c r="BC211" s="127"/>
      <c r="BD211" s="127"/>
      <c r="BE211" s="792"/>
    </row>
    <row r="212" spans="1:57" ht="14.4">
      <c r="A212" s="127"/>
      <c r="B212" s="127"/>
      <c r="C212" s="127"/>
      <c r="D212" s="127"/>
      <c r="E212" s="1053"/>
      <c r="F212" s="1053"/>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240"/>
      <c r="AT212" s="127"/>
      <c r="AU212" s="127"/>
      <c r="AV212" s="127"/>
      <c r="AW212" s="127"/>
      <c r="AX212" s="127"/>
      <c r="AY212" s="127"/>
      <c r="AZ212" s="127"/>
      <c r="BA212" s="127"/>
      <c r="BB212" s="127"/>
      <c r="BC212" s="127"/>
      <c r="BD212" s="127"/>
      <c r="BE212" s="792"/>
    </row>
    <row r="213" spans="1:57" ht="14.4">
      <c r="A213" s="127"/>
      <c r="B213" s="127"/>
      <c r="C213" s="127"/>
      <c r="D213" s="127"/>
      <c r="E213" s="1053"/>
      <c r="F213" s="1053"/>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240"/>
      <c r="AT213" s="127"/>
      <c r="AU213" s="127"/>
      <c r="AV213" s="127"/>
      <c r="AW213" s="127"/>
      <c r="AX213" s="127"/>
      <c r="AY213" s="127"/>
      <c r="AZ213" s="127"/>
      <c r="BA213" s="127"/>
      <c r="BB213" s="127"/>
      <c r="BC213" s="127"/>
      <c r="BD213" s="127"/>
      <c r="BE213" s="792"/>
    </row>
    <row r="214" spans="1:57" ht="14.4">
      <c r="A214" s="127"/>
      <c r="B214" s="127"/>
      <c r="C214" s="127"/>
      <c r="D214" s="127"/>
      <c r="E214" s="1053"/>
      <c r="F214" s="1053"/>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240"/>
      <c r="AT214" s="127"/>
      <c r="AU214" s="127"/>
      <c r="AV214" s="127"/>
      <c r="AW214" s="127"/>
      <c r="AX214" s="127"/>
      <c r="AY214" s="127"/>
      <c r="AZ214" s="127"/>
      <c r="BA214" s="127"/>
      <c r="BB214" s="127"/>
      <c r="BC214" s="127"/>
      <c r="BD214" s="127"/>
      <c r="BE214" s="792"/>
    </row>
    <row r="215" spans="1:57" ht="14.4">
      <c r="A215" s="127"/>
      <c r="B215" s="127"/>
      <c r="C215" s="127"/>
      <c r="D215" s="127"/>
      <c r="E215" s="1053"/>
      <c r="F215" s="1053"/>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240"/>
      <c r="AT215" s="127"/>
      <c r="AU215" s="127"/>
      <c r="AV215" s="127"/>
      <c r="AW215" s="127"/>
      <c r="AX215" s="127"/>
      <c r="AY215" s="127"/>
      <c r="AZ215" s="127"/>
      <c r="BA215" s="127"/>
      <c r="BB215" s="127"/>
      <c r="BC215" s="127"/>
      <c r="BD215" s="127"/>
      <c r="BE215" s="792"/>
    </row>
    <row r="216" spans="1:57" ht="14.4">
      <c r="A216" s="127"/>
      <c r="B216" s="127"/>
      <c r="C216" s="127"/>
      <c r="D216" s="127"/>
      <c r="E216" s="1053"/>
      <c r="F216" s="1053"/>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240"/>
      <c r="AT216" s="127"/>
      <c r="AU216" s="127"/>
      <c r="AV216" s="127"/>
      <c r="AW216" s="127"/>
      <c r="AX216" s="127"/>
      <c r="AY216" s="127"/>
      <c r="AZ216" s="127"/>
      <c r="BA216" s="127"/>
      <c r="BB216" s="127"/>
      <c r="BC216" s="127"/>
      <c r="BD216" s="127"/>
      <c r="BE216" s="792"/>
    </row>
    <row r="217" spans="1:57" ht="14.4">
      <c r="A217" s="127"/>
      <c r="B217" s="127"/>
      <c r="C217" s="127"/>
      <c r="D217" s="127"/>
      <c r="E217" s="1053"/>
      <c r="F217" s="1053"/>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240"/>
      <c r="AT217" s="127"/>
      <c r="AU217" s="127"/>
      <c r="AV217" s="127"/>
      <c r="AW217" s="127"/>
      <c r="AX217" s="127"/>
      <c r="AY217" s="127"/>
      <c r="AZ217" s="127"/>
      <c r="BA217" s="127"/>
      <c r="BB217" s="127"/>
      <c r="BC217" s="127"/>
      <c r="BD217" s="127"/>
      <c r="BE217" s="792"/>
    </row>
    <row r="218" spans="1:57" ht="14.4">
      <c r="A218" s="127"/>
      <c r="B218" s="127"/>
      <c r="C218" s="127"/>
      <c r="D218" s="127"/>
      <c r="E218" s="1053"/>
      <c r="F218" s="1053"/>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240"/>
      <c r="AT218" s="127"/>
      <c r="AU218" s="127"/>
      <c r="AV218" s="127"/>
      <c r="AW218" s="127"/>
      <c r="AX218" s="127"/>
      <c r="AY218" s="127"/>
      <c r="AZ218" s="127"/>
      <c r="BA218" s="127"/>
      <c r="BB218" s="127"/>
      <c r="BC218" s="127"/>
      <c r="BD218" s="127"/>
      <c r="BE218" s="792"/>
    </row>
    <row r="219" spans="1:57" ht="14.4">
      <c r="A219" s="127"/>
      <c r="B219" s="127"/>
      <c r="C219" s="127"/>
      <c r="D219" s="127"/>
      <c r="E219" s="1053"/>
      <c r="F219" s="1053"/>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240"/>
      <c r="AT219" s="127"/>
      <c r="AU219" s="127"/>
      <c r="AV219" s="127"/>
      <c r="AW219" s="127"/>
      <c r="AX219" s="127"/>
      <c r="AY219" s="127"/>
      <c r="AZ219" s="127"/>
      <c r="BA219" s="127"/>
      <c r="BB219" s="127"/>
      <c r="BC219" s="127"/>
      <c r="BD219" s="127"/>
      <c r="BE219" s="792"/>
    </row>
    <row r="220" spans="1:57" ht="14.4">
      <c r="A220" s="127"/>
      <c r="B220" s="127"/>
      <c r="C220" s="127"/>
      <c r="D220" s="127"/>
      <c r="E220" s="1053"/>
      <c r="F220" s="1053"/>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240"/>
      <c r="AT220" s="127"/>
      <c r="AU220" s="127"/>
      <c r="AV220" s="127"/>
      <c r="AW220" s="127"/>
      <c r="AX220" s="127"/>
      <c r="AY220" s="127"/>
      <c r="AZ220" s="127"/>
      <c r="BA220" s="127"/>
      <c r="BB220" s="127"/>
      <c r="BC220" s="127"/>
      <c r="BD220" s="127"/>
      <c r="BE220" s="792"/>
    </row>
    <row r="221" spans="1:57" ht="14.4">
      <c r="A221" s="127"/>
      <c r="B221" s="127"/>
      <c r="C221" s="127"/>
      <c r="D221" s="127"/>
      <c r="E221" s="1053"/>
      <c r="F221" s="1053"/>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240"/>
      <c r="AT221" s="127"/>
      <c r="AU221" s="127"/>
      <c r="AV221" s="127"/>
      <c r="AW221" s="127"/>
      <c r="AX221" s="127"/>
      <c r="AY221" s="127"/>
      <c r="AZ221" s="127"/>
      <c r="BA221" s="127"/>
      <c r="BB221" s="127"/>
      <c r="BC221" s="127"/>
      <c r="BD221" s="127"/>
      <c r="BE221" s="792"/>
    </row>
    <row r="222" spans="1:57" ht="14.4">
      <c r="A222" s="127"/>
      <c r="B222" s="127"/>
      <c r="C222" s="127"/>
      <c r="D222" s="127"/>
      <c r="E222" s="1053"/>
      <c r="F222" s="1053"/>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240"/>
      <c r="AT222" s="127"/>
      <c r="AU222" s="127"/>
      <c r="AV222" s="127"/>
      <c r="AW222" s="127"/>
      <c r="AX222" s="127"/>
      <c r="AY222" s="127"/>
      <c r="AZ222" s="127"/>
      <c r="BA222" s="127"/>
      <c r="BB222" s="127"/>
      <c r="BC222" s="127"/>
      <c r="BD222" s="127"/>
      <c r="BE222" s="792"/>
    </row>
    <row r="223" spans="1:57" ht="14.4">
      <c r="A223" s="127"/>
      <c r="B223" s="127"/>
      <c r="C223" s="127"/>
      <c r="D223" s="127"/>
      <c r="E223" s="1053"/>
      <c r="F223" s="1053"/>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240"/>
      <c r="AT223" s="127"/>
      <c r="AU223" s="127"/>
      <c r="AV223" s="127"/>
      <c r="AW223" s="127"/>
      <c r="AX223" s="127"/>
      <c r="AY223" s="127"/>
      <c r="AZ223" s="127"/>
      <c r="BA223" s="127"/>
      <c r="BB223" s="127"/>
      <c r="BC223" s="127"/>
      <c r="BD223" s="127"/>
      <c r="BE223" s="792"/>
    </row>
    <row r="224" spans="1:57" ht="14.4">
      <c r="A224" s="127"/>
      <c r="B224" s="127"/>
      <c r="C224" s="127"/>
      <c r="D224" s="127"/>
      <c r="E224" s="1053"/>
      <c r="F224" s="1053"/>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240"/>
      <c r="AT224" s="127"/>
      <c r="AU224" s="127"/>
      <c r="AV224" s="127"/>
      <c r="AW224" s="127"/>
      <c r="AX224" s="127"/>
      <c r="AY224" s="127"/>
      <c r="AZ224" s="127"/>
      <c r="BA224" s="127"/>
      <c r="BB224" s="127"/>
      <c r="BC224" s="127"/>
      <c r="BD224" s="127"/>
      <c r="BE224" s="792"/>
    </row>
    <row r="225" spans="1:57" ht="14.4">
      <c r="A225" s="127"/>
      <c r="B225" s="127"/>
      <c r="C225" s="127"/>
      <c r="D225" s="127"/>
      <c r="E225" s="1053"/>
      <c r="F225" s="1053"/>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240"/>
      <c r="AT225" s="127"/>
      <c r="AU225" s="127"/>
      <c r="AV225" s="127"/>
      <c r="AW225" s="127"/>
      <c r="AX225" s="127"/>
      <c r="AY225" s="127"/>
      <c r="AZ225" s="127"/>
      <c r="BA225" s="127"/>
      <c r="BB225" s="127"/>
      <c r="BC225" s="127"/>
      <c r="BD225" s="127"/>
      <c r="BE225" s="792"/>
    </row>
    <row r="226" spans="1:57" ht="14.4">
      <c r="A226" s="127"/>
      <c r="B226" s="127"/>
      <c r="C226" s="127"/>
      <c r="D226" s="127"/>
      <c r="E226" s="1053"/>
      <c r="F226" s="1053"/>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240"/>
      <c r="AT226" s="127"/>
      <c r="AU226" s="127"/>
      <c r="AV226" s="127"/>
      <c r="AW226" s="127"/>
      <c r="AX226" s="127"/>
      <c r="AY226" s="127"/>
      <c r="AZ226" s="127"/>
      <c r="BA226" s="127"/>
      <c r="BB226" s="127"/>
      <c r="BC226" s="127"/>
      <c r="BD226" s="127"/>
      <c r="BE226" s="792"/>
    </row>
    <row r="227" spans="1:57" ht="14.4">
      <c r="A227" s="127"/>
      <c r="B227" s="127"/>
      <c r="C227" s="127"/>
      <c r="D227" s="127"/>
      <c r="E227" s="1053"/>
      <c r="F227" s="1053"/>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240"/>
      <c r="AT227" s="127"/>
      <c r="AU227" s="127"/>
      <c r="AV227" s="127"/>
      <c r="AW227" s="127"/>
      <c r="AX227" s="127"/>
      <c r="AY227" s="127"/>
      <c r="AZ227" s="127"/>
      <c r="BA227" s="127"/>
      <c r="BB227" s="127"/>
      <c r="BC227" s="127"/>
      <c r="BD227" s="127"/>
      <c r="BE227" s="792"/>
    </row>
    <row r="228" spans="1:57" ht="14.4">
      <c r="A228" s="127"/>
      <c r="B228" s="127"/>
      <c r="C228" s="127"/>
      <c r="D228" s="127"/>
      <c r="E228" s="1053"/>
      <c r="F228" s="1053"/>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240"/>
      <c r="AT228" s="127"/>
      <c r="AU228" s="127"/>
      <c r="AV228" s="127"/>
      <c r="AW228" s="127"/>
      <c r="AX228" s="127"/>
      <c r="AY228" s="127"/>
      <c r="AZ228" s="127"/>
      <c r="BA228" s="127"/>
      <c r="BB228" s="127"/>
      <c r="BC228" s="127"/>
      <c r="BD228" s="127"/>
      <c r="BE228" s="792"/>
    </row>
    <row r="229" spans="1:57" ht="14.4">
      <c r="A229" s="127"/>
      <c r="B229" s="127"/>
      <c r="C229" s="127"/>
      <c r="D229" s="127"/>
      <c r="E229" s="1053"/>
      <c r="F229" s="1053"/>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240"/>
      <c r="AT229" s="127"/>
      <c r="AU229" s="127"/>
      <c r="AV229" s="127"/>
      <c r="AW229" s="127"/>
      <c r="AX229" s="127"/>
      <c r="AY229" s="127"/>
      <c r="AZ229" s="127"/>
      <c r="BA229" s="127"/>
      <c r="BB229" s="127"/>
      <c r="BC229" s="127"/>
      <c r="BD229" s="127"/>
      <c r="BE229" s="792"/>
    </row>
    <row r="230" spans="1:57" ht="14.4">
      <c r="A230" s="127"/>
      <c r="B230" s="127"/>
      <c r="C230" s="127"/>
      <c r="D230" s="127"/>
      <c r="E230" s="1053"/>
      <c r="F230" s="1053"/>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240"/>
      <c r="AT230" s="127"/>
      <c r="AU230" s="127"/>
      <c r="AV230" s="127"/>
      <c r="AW230" s="127"/>
      <c r="AX230" s="127"/>
      <c r="AY230" s="127"/>
      <c r="AZ230" s="127"/>
      <c r="BA230" s="127"/>
      <c r="BB230" s="127"/>
      <c r="BC230" s="127"/>
      <c r="BD230" s="127"/>
      <c r="BE230" s="792"/>
    </row>
    <row r="231" spans="1:57" ht="14.4">
      <c r="A231" s="127"/>
      <c r="B231" s="127"/>
      <c r="C231" s="127"/>
      <c r="D231" s="127"/>
      <c r="E231" s="1053"/>
      <c r="F231" s="1053"/>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240"/>
      <c r="AT231" s="127"/>
      <c r="AU231" s="127"/>
      <c r="AV231" s="127"/>
      <c r="AW231" s="127"/>
      <c r="AX231" s="127"/>
      <c r="AY231" s="127"/>
      <c r="AZ231" s="127"/>
      <c r="BA231" s="127"/>
      <c r="BB231" s="127"/>
      <c r="BC231" s="127"/>
      <c r="BD231" s="127"/>
      <c r="BE231" s="792"/>
    </row>
    <row r="232" spans="1:57" ht="14.4">
      <c r="A232" s="127"/>
      <c r="B232" s="127"/>
      <c r="C232" s="127"/>
      <c r="D232" s="127"/>
      <c r="E232" s="1053"/>
      <c r="F232" s="1053"/>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240"/>
      <c r="AT232" s="127"/>
      <c r="AU232" s="127"/>
      <c r="AV232" s="127"/>
      <c r="AW232" s="127"/>
      <c r="AX232" s="127"/>
      <c r="AY232" s="127"/>
      <c r="AZ232" s="127"/>
      <c r="BA232" s="127"/>
      <c r="BB232" s="127"/>
      <c r="BC232" s="127"/>
      <c r="BD232" s="127"/>
      <c r="BE232" s="792"/>
    </row>
    <row r="233" spans="1:57" ht="14.4">
      <c r="A233" s="127"/>
      <c r="B233" s="127"/>
      <c r="C233" s="127"/>
      <c r="D233" s="127"/>
      <c r="E233" s="1053"/>
      <c r="F233" s="1053"/>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240"/>
      <c r="AT233" s="127"/>
      <c r="AU233" s="127"/>
      <c r="AV233" s="127"/>
      <c r="AW233" s="127"/>
      <c r="AX233" s="127"/>
      <c r="AY233" s="127"/>
      <c r="AZ233" s="127"/>
      <c r="BA233" s="127"/>
      <c r="BB233" s="127"/>
      <c r="BC233" s="127"/>
      <c r="BD233" s="127"/>
      <c r="BE233" s="792"/>
    </row>
    <row r="234" spans="1:57" ht="14.4">
      <c r="A234" s="127"/>
      <c r="B234" s="127"/>
      <c r="C234" s="127"/>
      <c r="D234" s="127"/>
      <c r="E234" s="1053"/>
      <c r="F234" s="1053"/>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240"/>
      <c r="AT234" s="127"/>
      <c r="AU234" s="127"/>
      <c r="AV234" s="127"/>
      <c r="AW234" s="127"/>
      <c r="AX234" s="127"/>
      <c r="AY234" s="127"/>
      <c r="AZ234" s="127"/>
      <c r="BA234" s="127"/>
      <c r="BB234" s="127"/>
      <c r="BC234" s="127"/>
      <c r="BD234" s="127"/>
      <c r="BE234" s="792"/>
    </row>
    <row r="235" spans="1:57" ht="14.4">
      <c r="A235" s="127"/>
      <c r="B235" s="127"/>
      <c r="C235" s="127"/>
      <c r="D235" s="127"/>
      <c r="E235" s="1053"/>
      <c r="F235" s="1053"/>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240"/>
      <c r="AT235" s="127"/>
      <c r="AU235" s="127"/>
      <c r="AV235" s="127"/>
      <c r="AW235" s="127"/>
      <c r="AX235" s="127"/>
      <c r="AY235" s="127"/>
      <c r="AZ235" s="127"/>
      <c r="BA235" s="127"/>
      <c r="BB235" s="127"/>
      <c r="BC235" s="127"/>
      <c r="BD235" s="127"/>
      <c r="BE235" s="792"/>
    </row>
    <row r="236" spans="1:57" ht="14.4">
      <c r="A236" s="127"/>
      <c r="B236" s="127"/>
      <c r="C236" s="127"/>
      <c r="D236" s="127"/>
      <c r="E236" s="1053"/>
      <c r="F236" s="1053"/>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240"/>
      <c r="AT236" s="127"/>
      <c r="AU236" s="127"/>
      <c r="AV236" s="127"/>
      <c r="AW236" s="127"/>
      <c r="AX236" s="127"/>
      <c r="AY236" s="127"/>
      <c r="AZ236" s="127"/>
      <c r="BA236" s="127"/>
      <c r="BB236" s="127"/>
      <c r="BC236" s="127"/>
      <c r="BD236" s="127"/>
      <c r="BE236" s="792"/>
    </row>
    <row r="237" spans="1:57" ht="14.4">
      <c r="A237" s="127"/>
      <c r="B237" s="127"/>
      <c r="C237" s="127"/>
      <c r="D237" s="127"/>
      <c r="E237" s="1053"/>
      <c r="F237" s="1053"/>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240"/>
      <c r="AT237" s="127"/>
      <c r="AU237" s="127"/>
      <c r="AV237" s="127"/>
      <c r="AW237" s="127"/>
      <c r="AX237" s="127"/>
      <c r="AY237" s="127"/>
      <c r="AZ237" s="127"/>
      <c r="BA237" s="127"/>
      <c r="BB237" s="127"/>
      <c r="BC237" s="127"/>
      <c r="BD237" s="127"/>
      <c r="BE237" s="792"/>
    </row>
    <row r="238" spans="1:57" ht="14.4">
      <c r="A238" s="127"/>
      <c r="B238" s="127"/>
      <c r="C238" s="127"/>
      <c r="D238" s="127"/>
      <c r="E238" s="1053"/>
      <c r="F238" s="1053"/>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240"/>
      <c r="AT238" s="127"/>
      <c r="AU238" s="127"/>
      <c r="AV238" s="127"/>
      <c r="AW238" s="127"/>
      <c r="AX238" s="127"/>
      <c r="AY238" s="127"/>
      <c r="AZ238" s="127"/>
      <c r="BA238" s="127"/>
      <c r="BB238" s="127"/>
      <c r="BC238" s="127"/>
      <c r="BD238" s="127"/>
      <c r="BE238" s="792"/>
    </row>
    <row r="239" spans="1:57" ht="14.4">
      <c r="A239" s="127"/>
      <c r="B239" s="127"/>
      <c r="C239" s="127"/>
      <c r="D239" s="127"/>
      <c r="E239" s="1053"/>
      <c r="F239" s="1053"/>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240"/>
      <c r="AT239" s="127"/>
      <c r="AU239" s="127"/>
      <c r="AV239" s="127"/>
      <c r="AW239" s="127"/>
      <c r="AX239" s="127"/>
      <c r="AY239" s="127"/>
      <c r="AZ239" s="127"/>
      <c r="BA239" s="127"/>
      <c r="BB239" s="127"/>
      <c r="BC239" s="127"/>
      <c r="BD239" s="127"/>
      <c r="BE239" s="792"/>
    </row>
    <row r="240" spans="1:57" ht="14.4">
      <c r="A240" s="127"/>
      <c r="B240" s="127"/>
      <c r="C240" s="127"/>
      <c r="D240" s="127"/>
      <c r="E240" s="1053"/>
      <c r="F240" s="1053"/>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240"/>
      <c r="AT240" s="127"/>
      <c r="AU240" s="127"/>
      <c r="AV240" s="127"/>
      <c r="AW240" s="127"/>
      <c r="AX240" s="127"/>
      <c r="AY240" s="127"/>
      <c r="AZ240" s="127"/>
      <c r="BA240" s="127"/>
      <c r="BB240" s="127"/>
      <c r="BC240" s="127"/>
      <c r="BD240" s="127"/>
      <c r="BE240" s="792"/>
    </row>
    <row r="241" spans="1:57" ht="14.4">
      <c r="A241" s="127"/>
      <c r="B241" s="127"/>
      <c r="C241" s="127"/>
      <c r="D241" s="127"/>
      <c r="E241" s="1053"/>
      <c r="F241" s="1053"/>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240"/>
      <c r="AT241" s="127"/>
      <c r="AU241" s="127"/>
      <c r="AV241" s="127"/>
      <c r="AW241" s="127"/>
      <c r="AX241" s="127"/>
      <c r="AY241" s="127"/>
      <c r="AZ241" s="127"/>
      <c r="BA241" s="127"/>
      <c r="BB241" s="127"/>
      <c r="BC241" s="127"/>
      <c r="BD241" s="127"/>
      <c r="BE241" s="792"/>
    </row>
    <row r="242" spans="1:57" ht="14.4">
      <c r="A242" s="127"/>
      <c r="B242" s="127"/>
      <c r="C242" s="127"/>
      <c r="D242" s="127"/>
      <c r="E242" s="1053"/>
      <c r="F242" s="1053"/>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240"/>
      <c r="AT242" s="127"/>
      <c r="AU242" s="127"/>
      <c r="AV242" s="127"/>
      <c r="AW242" s="127"/>
      <c r="AX242" s="127"/>
      <c r="AY242" s="127"/>
      <c r="AZ242" s="127"/>
      <c r="BA242" s="127"/>
      <c r="BB242" s="127"/>
      <c r="BC242" s="127"/>
      <c r="BD242" s="127"/>
      <c r="BE242" s="792"/>
    </row>
    <row r="243" spans="1:57" ht="14.4">
      <c r="A243" s="127"/>
      <c r="B243" s="127"/>
      <c r="C243" s="127"/>
      <c r="D243" s="127"/>
      <c r="E243" s="1053"/>
      <c r="F243" s="1053"/>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240"/>
      <c r="AT243" s="127"/>
      <c r="AU243" s="127"/>
      <c r="AV243" s="127"/>
      <c r="AW243" s="127"/>
      <c r="AX243" s="127"/>
      <c r="AY243" s="127"/>
      <c r="AZ243" s="127"/>
      <c r="BA243" s="127"/>
      <c r="BB243" s="127"/>
      <c r="BC243" s="127"/>
      <c r="BD243" s="127"/>
      <c r="BE243" s="792"/>
    </row>
    <row r="244" spans="1:57" ht="14.4">
      <c r="A244" s="127"/>
      <c r="B244" s="127"/>
      <c r="C244" s="127"/>
      <c r="D244" s="127"/>
      <c r="E244" s="1053"/>
      <c r="F244" s="1053"/>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240"/>
      <c r="AT244" s="127"/>
      <c r="AU244" s="127"/>
      <c r="AV244" s="127"/>
      <c r="AW244" s="127"/>
      <c r="AX244" s="127"/>
      <c r="AY244" s="127"/>
      <c r="AZ244" s="127"/>
      <c r="BA244" s="127"/>
      <c r="BB244" s="127"/>
      <c r="BC244" s="127"/>
      <c r="BD244" s="127"/>
      <c r="BE244" s="792"/>
    </row>
    <row r="245" spans="1:57" ht="14.4">
      <c r="A245" s="127"/>
      <c r="B245" s="127"/>
      <c r="C245" s="127"/>
      <c r="D245" s="127"/>
      <c r="E245" s="1053"/>
      <c r="F245" s="1053"/>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240"/>
      <c r="AT245" s="127"/>
      <c r="AU245" s="127"/>
      <c r="AV245" s="127"/>
      <c r="AW245" s="127"/>
      <c r="AX245" s="127"/>
      <c r="AY245" s="127"/>
      <c r="AZ245" s="127"/>
      <c r="BA245" s="127"/>
      <c r="BB245" s="127"/>
      <c r="BC245" s="127"/>
      <c r="BD245" s="127"/>
      <c r="BE245" s="792"/>
    </row>
    <row r="246" spans="1:57" ht="14.4">
      <c r="A246" s="127"/>
      <c r="B246" s="127"/>
      <c r="C246" s="127"/>
      <c r="D246" s="127"/>
      <c r="E246" s="1053"/>
      <c r="F246" s="1053"/>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240"/>
      <c r="AT246" s="127"/>
      <c r="AU246" s="127"/>
      <c r="AV246" s="127"/>
      <c r="AW246" s="127"/>
      <c r="AX246" s="127"/>
      <c r="AY246" s="127"/>
      <c r="AZ246" s="127"/>
      <c r="BA246" s="127"/>
      <c r="BB246" s="127"/>
      <c r="BC246" s="127"/>
      <c r="BD246" s="127"/>
      <c r="BE246" s="792"/>
    </row>
    <row r="247" spans="1:57" ht="14.4">
      <c r="A247" s="127"/>
      <c r="B247" s="127"/>
      <c r="C247" s="127"/>
      <c r="D247" s="127"/>
      <c r="E247" s="1053"/>
      <c r="F247" s="1053"/>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240"/>
      <c r="AT247" s="127"/>
      <c r="AU247" s="127"/>
      <c r="AV247" s="127"/>
      <c r="AW247" s="127"/>
      <c r="AX247" s="127"/>
      <c r="AY247" s="127"/>
      <c r="AZ247" s="127"/>
      <c r="BA247" s="127"/>
      <c r="BB247" s="127"/>
      <c r="BC247" s="127"/>
      <c r="BD247" s="127"/>
      <c r="BE247" s="792"/>
    </row>
    <row r="248" spans="1:57" ht="14.4">
      <c r="A248" s="127"/>
      <c r="B248" s="127"/>
      <c r="C248" s="127"/>
      <c r="D248" s="127"/>
      <c r="E248" s="1053"/>
      <c r="F248" s="1053"/>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240"/>
      <c r="AT248" s="127"/>
      <c r="AU248" s="127"/>
      <c r="AV248" s="127"/>
      <c r="AW248" s="127"/>
      <c r="AX248" s="127"/>
      <c r="AY248" s="127"/>
      <c r="AZ248" s="127"/>
      <c r="BA248" s="127"/>
      <c r="BB248" s="127"/>
      <c r="BC248" s="127"/>
      <c r="BD248" s="127"/>
      <c r="BE248" s="792"/>
    </row>
    <row r="249" spans="1:57" ht="14.4">
      <c r="A249" s="127"/>
      <c r="B249" s="127"/>
      <c r="C249" s="127"/>
      <c r="D249" s="127"/>
      <c r="E249" s="1053"/>
      <c r="F249" s="1053"/>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240"/>
      <c r="AT249" s="127"/>
      <c r="AU249" s="127"/>
      <c r="AV249" s="127"/>
      <c r="AW249" s="127"/>
      <c r="AX249" s="127"/>
      <c r="AY249" s="127"/>
      <c r="AZ249" s="127"/>
      <c r="BA249" s="127"/>
      <c r="BB249" s="127"/>
      <c r="BC249" s="127"/>
      <c r="BD249" s="127"/>
      <c r="BE249" s="792"/>
    </row>
    <row r="250" spans="1:57" ht="14.4">
      <c r="A250" s="127"/>
      <c r="B250" s="127"/>
      <c r="C250" s="127"/>
      <c r="D250" s="127"/>
      <c r="E250" s="1053"/>
      <c r="F250" s="1053"/>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240"/>
      <c r="AT250" s="127"/>
      <c r="AU250" s="127"/>
      <c r="AV250" s="127"/>
      <c r="AW250" s="127"/>
      <c r="AX250" s="127"/>
      <c r="AY250" s="127"/>
      <c r="AZ250" s="127"/>
      <c r="BA250" s="127"/>
      <c r="BB250" s="127"/>
      <c r="BC250" s="127"/>
      <c r="BD250" s="127"/>
      <c r="BE250" s="792"/>
    </row>
    <row r="251" spans="1:57" ht="14.4">
      <c r="A251" s="127"/>
      <c r="B251" s="127"/>
      <c r="C251" s="127"/>
      <c r="D251" s="127"/>
      <c r="E251" s="1053"/>
      <c r="F251" s="1053"/>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240"/>
      <c r="AT251" s="127"/>
      <c r="AU251" s="127"/>
      <c r="AV251" s="127"/>
      <c r="AW251" s="127"/>
      <c r="AX251" s="127"/>
      <c r="AY251" s="127"/>
      <c r="AZ251" s="127"/>
      <c r="BA251" s="127"/>
      <c r="BB251" s="127"/>
      <c r="BC251" s="127"/>
      <c r="BD251" s="127"/>
      <c r="BE251" s="792"/>
    </row>
    <row r="252" spans="1:57" ht="14.4">
      <c r="A252" s="127"/>
      <c r="B252" s="127"/>
      <c r="C252" s="127"/>
      <c r="D252" s="127"/>
      <c r="E252" s="1053"/>
      <c r="F252" s="1053"/>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240"/>
      <c r="AT252" s="127"/>
      <c r="AU252" s="127"/>
      <c r="AV252" s="127"/>
      <c r="AW252" s="127"/>
      <c r="AX252" s="127"/>
      <c r="AY252" s="127"/>
      <c r="AZ252" s="127"/>
      <c r="BA252" s="127"/>
      <c r="BB252" s="127"/>
      <c r="BC252" s="127"/>
      <c r="BD252" s="127"/>
      <c r="BE252" s="792"/>
    </row>
    <row r="253" spans="1:57" ht="14.4">
      <c r="A253" s="127"/>
      <c r="B253" s="127"/>
      <c r="C253" s="127"/>
      <c r="D253" s="127"/>
      <c r="E253" s="1053"/>
      <c r="F253" s="1053"/>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240"/>
      <c r="AT253" s="127"/>
      <c r="AU253" s="127"/>
      <c r="AV253" s="127"/>
      <c r="AW253" s="127"/>
      <c r="AX253" s="127"/>
      <c r="AY253" s="127"/>
      <c r="AZ253" s="127"/>
      <c r="BA253" s="127"/>
      <c r="BB253" s="127"/>
      <c r="BC253" s="127"/>
      <c r="BD253" s="127"/>
      <c r="BE253" s="792"/>
    </row>
    <row r="254" spans="1:57" ht="14.4">
      <c r="A254" s="127"/>
      <c r="B254" s="127"/>
      <c r="C254" s="127"/>
      <c r="D254" s="127"/>
      <c r="E254" s="1053"/>
      <c r="F254" s="1053"/>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240"/>
      <c r="AT254" s="127"/>
      <c r="AU254" s="127"/>
      <c r="AV254" s="127"/>
      <c r="AW254" s="127"/>
      <c r="AX254" s="127"/>
      <c r="AY254" s="127"/>
      <c r="AZ254" s="127"/>
      <c r="BA254" s="127"/>
      <c r="BB254" s="127"/>
      <c r="BC254" s="127"/>
      <c r="BD254" s="127"/>
      <c r="BE254" s="792"/>
    </row>
    <row r="255" spans="1:57" ht="14.4">
      <c r="A255" s="127"/>
      <c r="B255" s="127"/>
      <c r="C255" s="127"/>
      <c r="D255" s="127"/>
      <c r="E255" s="1053"/>
      <c r="F255" s="1053"/>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240"/>
      <c r="AT255" s="127"/>
      <c r="AU255" s="127"/>
      <c r="AV255" s="127"/>
      <c r="AW255" s="127"/>
      <c r="AX255" s="127"/>
      <c r="AY255" s="127"/>
      <c r="AZ255" s="127"/>
      <c r="BA255" s="127"/>
      <c r="BB255" s="127"/>
      <c r="BC255" s="127"/>
      <c r="BD255" s="127"/>
      <c r="BE255" s="792"/>
    </row>
    <row r="256" spans="1:57" ht="14.4">
      <c r="A256" s="127"/>
      <c r="B256" s="127"/>
      <c r="C256" s="127"/>
      <c r="D256" s="127"/>
      <c r="E256" s="1053"/>
      <c r="F256" s="1053"/>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240"/>
      <c r="AT256" s="127"/>
      <c r="AU256" s="127"/>
      <c r="AV256" s="127"/>
      <c r="AW256" s="127"/>
      <c r="AX256" s="127"/>
      <c r="AY256" s="127"/>
      <c r="AZ256" s="127"/>
      <c r="BA256" s="127"/>
      <c r="BB256" s="127"/>
      <c r="BC256" s="127"/>
      <c r="BD256" s="127"/>
      <c r="BE256" s="792"/>
    </row>
    <row r="257" spans="1:57" ht="14.4">
      <c r="A257" s="127"/>
      <c r="B257" s="127"/>
      <c r="C257" s="127"/>
      <c r="D257" s="127"/>
      <c r="E257" s="1053"/>
      <c r="F257" s="1053"/>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240"/>
      <c r="AT257" s="127"/>
      <c r="AU257" s="127"/>
      <c r="AV257" s="127"/>
      <c r="AW257" s="127"/>
      <c r="AX257" s="127"/>
      <c r="AY257" s="127"/>
      <c r="AZ257" s="127"/>
      <c r="BA257" s="127"/>
      <c r="BB257" s="127"/>
      <c r="BC257" s="127"/>
      <c r="BD257" s="127"/>
      <c r="BE257" s="792"/>
    </row>
    <row r="258" spans="1:57" ht="14.4">
      <c r="A258" s="127"/>
      <c r="B258" s="127"/>
      <c r="C258" s="127"/>
      <c r="D258" s="127"/>
      <c r="E258" s="1053"/>
      <c r="F258" s="1053"/>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240"/>
      <c r="AT258" s="127"/>
      <c r="AU258" s="127"/>
      <c r="AV258" s="127"/>
      <c r="AW258" s="127"/>
      <c r="AX258" s="127"/>
      <c r="AY258" s="127"/>
      <c r="AZ258" s="127"/>
      <c r="BA258" s="127"/>
      <c r="BB258" s="127"/>
      <c r="BC258" s="127"/>
      <c r="BD258" s="127"/>
      <c r="BE258" s="792"/>
    </row>
    <row r="259" spans="1:57" ht="14.4">
      <c r="A259" s="127"/>
      <c r="B259" s="127"/>
      <c r="C259" s="127"/>
      <c r="D259" s="127"/>
      <c r="E259" s="1053"/>
      <c r="F259" s="1053"/>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240"/>
      <c r="AT259" s="127"/>
      <c r="AU259" s="127"/>
      <c r="AV259" s="127"/>
      <c r="AW259" s="127"/>
      <c r="AX259" s="127"/>
      <c r="AY259" s="127"/>
      <c r="AZ259" s="127"/>
      <c r="BA259" s="127"/>
      <c r="BB259" s="127"/>
      <c r="BC259" s="127"/>
      <c r="BD259" s="127"/>
      <c r="BE259" s="792"/>
    </row>
    <row r="260" spans="1:57" ht="14.4">
      <c r="A260" s="127"/>
      <c r="B260" s="127"/>
      <c r="C260" s="127"/>
      <c r="D260" s="127"/>
      <c r="E260" s="1053"/>
      <c r="F260" s="1053"/>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240"/>
      <c r="AT260" s="127"/>
      <c r="AU260" s="127"/>
      <c r="AV260" s="127"/>
      <c r="AW260" s="127"/>
      <c r="AX260" s="127"/>
      <c r="AY260" s="127"/>
      <c r="AZ260" s="127"/>
      <c r="BA260" s="127"/>
      <c r="BB260" s="127"/>
      <c r="BC260" s="127"/>
      <c r="BD260" s="127"/>
      <c r="BE260" s="792"/>
    </row>
    <row r="261" spans="1:57" ht="14.4">
      <c r="A261" s="127"/>
      <c r="B261" s="127"/>
      <c r="C261" s="127"/>
      <c r="D261" s="127"/>
      <c r="E261" s="1053"/>
      <c r="F261" s="1053"/>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240"/>
      <c r="AT261" s="127"/>
      <c r="AU261" s="127"/>
      <c r="AV261" s="127"/>
      <c r="AW261" s="127"/>
      <c r="AX261" s="127"/>
      <c r="AY261" s="127"/>
      <c r="AZ261" s="127"/>
      <c r="BA261" s="127"/>
      <c r="BB261" s="127"/>
      <c r="BC261" s="127"/>
      <c r="BD261" s="127"/>
      <c r="BE261" s="792"/>
    </row>
    <row r="262" spans="1:57" ht="14.4">
      <c r="A262" s="127"/>
      <c r="B262" s="127"/>
      <c r="C262" s="127"/>
      <c r="D262" s="127"/>
      <c r="E262" s="1053"/>
      <c r="F262" s="1053"/>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240"/>
      <c r="AT262" s="127"/>
      <c r="AU262" s="127"/>
      <c r="AV262" s="127"/>
      <c r="AW262" s="127"/>
      <c r="AX262" s="127"/>
      <c r="AY262" s="127"/>
      <c r="AZ262" s="127"/>
      <c r="BA262" s="127"/>
      <c r="BB262" s="127"/>
      <c r="BC262" s="127"/>
      <c r="BD262" s="127"/>
      <c r="BE262" s="792"/>
    </row>
    <row r="263" spans="1:57" ht="14.4">
      <c r="A263" s="127"/>
      <c r="B263" s="127"/>
      <c r="C263" s="127"/>
      <c r="D263" s="127"/>
      <c r="E263" s="1053"/>
      <c r="F263" s="1053"/>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240"/>
      <c r="AT263" s="127"/>
      <c r="AU263" s="127"/>
      <c r="AV263" s="127"/>
      <c r="AW263" s="127"/>
      <c r="AX263" s="127"/>
      <c r="AY263" s="127"/>
      <c r="AZ263" s="127"/>
      <c r="BA263" s="127"/>
      <c r="BB263" s="127"/>
      <c r="BC263" s="127"/>
      <c r="BD263" s="127"/>
      <c r="BE263" s="792"/>
    </row>
    <row r="264" spans="1:57" ht="14.4">
      <c r="A264" s="127"/>
      <c r="B264" s="127"/>
      <c r="C264" s="127"/>
      <c r="D264" s="127"/>
      <c r="E264" s="1053"/>
      <c r="F264" s="1053"/>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240"/>
      <c r="AT264" s="127"/>
      <c r="AU264" s="127"/>
      <c r="AV264" s="127"/>
      <c r="AW264" s="127"/>
      <c r="AX264" s="127"/>
      <c r="AY264" s="127"/>
      <c r="AZ264" s="127"/>
      <c r="BA264" s="127"/>
      <c r="BB264" s="127"/>
      <c r="BC264" s="127"/>
      <c r="BD264" s="127"/>
      <c r="BE264" s="792"/>
    </row>
    <row r="265" spans="1:57" ht="14.4">
      <c r="A265" s="127"/>
      <c r="B265" s="127"/>
      <c r="C265" s="127"/>
      <c r="D265" s="127"/>
      <c r="E265" s="1053"/>
      <c r="F265" s="1053"/>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240"/>
      <c r="AT265" s="127"/>
      <c r="AU265" s="127"/>
      <c r="AV265" s="127"/>
      <c r="AW265" s="127"/>
      <c r="AX265" s="127"/>
      <c r="AY265" s="127"/>
      <c r="AZ265" s="127"/>
      <c r="BA265" s="127"/>
      <c r="BB265" s="127"/>
      <c r="BC265" s="127"/>
      <c r="BD265" s="127"/>
      <c r="BE265" s="792"/>
    </row>
    <row r="266" spans="1:57" ht="14.4">
      <c r="A266" s="127"/>
      <c r="B266" s="127"/>
      <c r="C266" s="127"/>
      <c r="D266" s="127"/>
      <c r="E266" s="1053"/>
      <c r="F266" s="1053"/>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240"/>
      <c r="AT266" s="127"/>
      <c r="AU266" s="127"/>
      <c r="AV266" s="127"/>
      <c r="AW266" s="127"/>
      <c r="AX266" s="127"/>
      <c r="AY266" s="127"/>
      <c r="AZ266" s="127"/>
      <c r="BA266" s="127"/>
      <c r="BB266" s="127"/>
      <c r="BC266" s="127"/>
      <c r="BD266" s="127"/>
      <c r="BE266" s="792"/>
    </row>
    <row r="267" spans="1:57" ht="14.4">
      <c r="A267" s="127"/>
      <c r="B267" s="127"/>
      <c r="C267" s="127"/>
      <c r="D267" s="127"/>
      <c r="E267" s="1053"/>
      <c r="F267" s="1053"/>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240"/>
      <c r="AT267" s="127"/>
      <c r="AU267" s="127"/>
      <c r="AV267" s="127"/>
      <c r="AW267" s="127"/>
      <c r="AX267" s="127"/>
      <c r="AY267" s="127"/>
      <c r="AZ267" s="127"/>
      <c r="BA267" s="127"/>
      <c r="BB267" s="127"/>
      <c r="BC267" s="127"/>
      <c r="BD267" s="127"/>
      <c r="BE267" s="792"/>
    </row>
    <row r="268" spans="1:57" ht="14.4">
      <c r="A268" s="127"/>
      <c r="B268" s="127"/>
      <c r="C268" s="127"/>
      <c r="D268" s="127"/>
      <c r="E268" s="1053"/>
      <c r="F268" s="1053"/>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240"/>
      <c r="AT268" s="127"/>
      <c r="AU268" s="127"/>
      <c r="AV268" s="127"/>
      <c r="AW268" s="127"/>
      <c r="AX268" s="127"/>
      <c r="AY268" s="127"/>
      <c r="AZ268" s="127"/>
      <c r="BA268" s="127"/>
      <c r="BB268" s="127"/>
      <c r="BC268" s="127"/>
      <c r="BD268" s="127"/>
      <c r="BE268" s="792"/>
    </row>
    <row r="269" spans="1:57">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240"/>
      <c r="AT269" s="127"/>
      <c r="AU269" s="127"/>
      <c r="AV269" s="127"/>
      <c r="AW269" s="127"/>
      <c r="AX269" s="127"/>
      <c r="AY269" s="127"/>
      <c r="AZ269" s="127"/>
      <c r="BA269" s="127"/>
      <c r="BB269" s="127"/>
      <c r="BC269" s="127"/>
      <c r="BD269" s="127"/>
      <c r="BE269" s="792"/>
    </row>
    <row r="270" spans="1:57">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240"/>
      <c r="AT270" s="127"/>
      <c r="AU270" s="127"/>
      <c r="AV270" s="127"/>
      <c r="AW270" s="127"/>
      <c r="AX270" s="127"/>
      <c r="AY270" s="127"/>
      <c r="AZ270" s="127"/>
      <c r="BA270" s="127"/>
      <c r="BB270" s="127"/>
      <c r="BC270" s="127"/>
      <c r="BD270" s="127"/>
      <c r="BE270" s="792"/>
    </row>
    <row r="271" spans="1:57">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240"/>
      <c r="AT271" s="127"/>
      <c r="AU271" s="127"/>
      <c r="AV271" s="127"/>
      <c r="AW271" s="127"/>
      <c r="AX271" s="127"/>
      <c r="AY271" s="127"/>
      <c r="AZ271" s="127"/>
      <c r="BA271" s="127"/>
      <c r="BB271" s="127"/>
      <c r="BC271" s="127"/>
      <c r="BD271" s="127"/>
      <c r="BE271" s="792"/>
    </row>
    <row r="272" spans="1:57">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240"/>
      <c r="AT272" s="127"/>
      <c r="AU272" s="127"/>
      <c r="AV272" s="127"/>
      <c r="AW272" s="127"/>
      <c r="AX272" s="127"/>
      <c r="AY272" s="127"/>
      <c r="AZ272" s="127"/>
      <c r="BA272" s="127"/>
      <c r="BB272" s="127"/>
      <c r="BC272" s="127"/>
      <c r="BD272" s="127"/>
      <c r="BE272" s="792"/>
    </row>
    <row r="273" spans="1:57">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240"/>
      <c r="AT273" s="127"/>
      <c r="AU273" s="127"/>
      <c r="AV273" s="127"/>
      <c r="AW273" s="127"/>
      <c r="AX273" s="127"/>
      <c r="AY273" s="127"/>
      <c r="AZ273" s="127"/>
      <c r="BA273" s="127"/>
      <c r="BB273" s="127"/>
      <c r="BC273" s="127"/>
      <c r="BD273" s="127"/>
      <c r="BE273" s="792"/>
    </row>
    <row r="274" spans="1:57">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240"/>
      <c r="AT274" s="127"/>
      <c r="AU274" s="127"/>
      <c r="AV274" s="127"/>
      <c r="AW274" s="127"/>
      <c r="AX274" s="127"/>
      <c r="AY274" s="127"/>
      <c r="AZ274" s="127"/>
      <c r="BA274" s="127"/>
      <c r="BB274" s="127"/>
      <c r="BC274" s="127"/>
      <c r="BD274" s="127"/>
      <c r="BE274" s="792"/>
    </row>
    <row r="275" spans="1:57">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240"/>
      <c r="AT275" s="127"/>
      <c r="AU275" s="127"/>
      <c r="AV275" s="127"/>
      <c r="AW275" s="127"/>
      <c r="AX275" s="127"/>
      <c r="AY275" s="127"/>
      <c r="AZ275" s="127"/>
      <c r="BA275" s="127"/>
      <c r="BB275" s="127"/>
      <c r="BC275" s="127"/>
      <c r="BD275" s="127"/>
      <c r="BE275" s="792"/>
    </row>
    <row r="276" spans="1:57">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240"/>
      <c r="AT276" s="127"/>
      <c r="AU276" s="127"/>
      <c r="AV276" s="127"/>
      <c r="AW276" s="127"/>
      <c r="AX276" s="127"/>
      <c r="AY276" s="127"/>
      <c r="AZ276" s="127"/>
      <c r="BA276" s="127"/>
      <c r="BB276" s="127"/>
      <c r="BC276" s="127"/>
      <c r="BD276" s="127"/>
      <c r="BE276" s="792"/>
    </row>
    <row r="277" spans="1:57">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240"/>
      <c r="AT277" s="127"/>
      <c r="AU277" s="127"/>
      <c r="AV277" s="127"/>
      <c r="AW277" s="127"/>
      <c r="AX277" s="127"/>
      <c r="AY277" s="127"/>
      <c r="AZ277" s="127"/>
      <c r="BA277" s="127"/>
      <c r="BB277" s="127"/>
      <c r="BC277" s="127"/>
      <c r="BD277" s="127"/>
      <c r="BE277" s="792"/>
    </row>
    <row r="278" spans="1:57">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240"/>
      <c r="AT278" s="127"/>
      <c r="AU278" s="127"/>
      <c r="AV278" s="127"/>
      <c r="AW278" s="127"/>
      <c r="AX278" s="127"/>
      <c r="AY278" s="127"/>
      <c r="AZ278" s="127"/>
      <c r="BA278" s="127"/>
      <c r="BB278" s="127"/>
      <c r="BC278" s="127"/>
      <c r="BD278" s="127"/>
      <c r="BE278" s="792"/>
    </row>
    <row r="279" spans="1:57">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240"/>
      <c r="AT279" s="127"/>
      <c r="AU279" s="127"/>
      <c r="AV279" s="127"/>
      <c r="AW279" s="127"/>
      <c r="AX279" s="127"/>
      <c r="AY279" s="127"/>
      <c r="AZ279" s="127"/>
      <c r="BA279" s="127"/>
      <c r="BB279" s="127"/>
      <c r="BC279" s="127"/>
      <c r="BD279" s="127"/>
      <c r="BE279" s="792"/>
    </row>
    <row r="280" spans="1:57">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240"/>
      <c r="AT280" s="127"/>
      <c r="AU280" s="127"/>
      <c r="AV280" s="127"/>
      <c r="AW280" s="127"/>
      <c r="AX280" s="127"/>
      <c r="AY280" s="127"/>
      <c r="AZ280" s="127"/>
      <c r="BA280" s="127"/>
      <c r="BB280" s="127"/>
      <c r="BC280" s="127"/>
      <c r="BD280" s="127"/>
      <c r="BE280" s="792"/>
    </row>
    <row r="281" spans="1:57">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240"/>
      <c r="AT281" s="127"/>
      <c r="AU281" s="127"/>
      <c r="AV281" s="127"/>
      <c r="AW281" s="127"/>
      <c r="AX281" s="127"/>
      <c r="AY281" s="127"/>
      <c r="AZ281" s="127"/>
      <c r="BA281" s="127"/>
      <c r="BB281" s="127"/>
      <c r="BC281" s="127"/>
      <c r="BD281" s="127"/>
      <c r="BE281" s="792"/>
    </row>
    <row r="282" spans="1:57">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240"/>
      <c r="AT282" s="127"/>
      <c r="AU282" s="127"/>
      <c r="AV282" s="127"/>
      <c r="AW282" s="127"/>
      <c r="AX282" s="127"/>
      <c r="AY282" s="127"/>
      <c r="AZ282" s="127"/>
      <c r="BA282" s="127"/>
      <c r="BB282" s="127"/>
      <c r="BC282" s="127"/>
      <c r="BD282" s="127"/>
      <c r="BE282" s="792"/>
    </row>
    <row r="283" spans="1:57">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240"/>
      <c r="AT283" s="127"/>
      <c r="AU283" s="127"/>
      <c r="AV283" s="127"/>
      <c r="AW283" s="127"/>
      <c r="AX283" s="127"/>
      <c r="AY283" s="127"/>
      <c r="AZ283" s="127"/>
      <c r="BA283" s="127"/>
      <c r="BB283" s="127"/>
      <c r="BC283" s="127"/>
      <c r="BD283" s="127"/>
      <c r="BE283" s="792"/>
    </row>
    <row r="284" spans="1:57">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240"/>
      <c r="AT284" s="127"/>
      <c r="AU284" s="127"/>
      <c r="AV284" s="127"/>
      <c r="AW284" s="127"/>
      <c r="AX284" s="127"/>
      <c r="AY284" s="127"/>
      <c r="AZ284" s="127"/>
      <c r="BA284" s="127"/>
      <c r="BB284" s="127"/>
      <c r="BC284" s="127"/>
      <c r="BD284" s="127"/>
      <c r="BE284" s="792"/>
    </row>
    <row r="285" spans="1:57">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240"/>
      <c r="AT285" s="127"/>
      <c r="AU285" s="127"/>
      <c r="AV285" s="127"/>
      <c r="AW285" s="127"/>
      <c r="AX285" s="127"/>
      <c r="AY285" s="127"/>
      <c r="AZ285" s="127"/>
      <c r="BA285" s="127"/>
      <c r="BB285" s="127"/>
      <c r="BC285" s="127"/>
      <c r="BD285" s="127"/>
      <c r="BE285" s="792"/>
    </row>
    <row r="286" spans="1:57">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240"/>
      <c r="AT286" s="127"/>
      <c r="AU286" s="127"/>
      <c r="AV286" s="127"/>
      <c r="AW286" s="127"/>
      <c r="AX286" s="127"/>
      <c r="AY286" s="127"/>
      <c r="AZ286" s="127"/>
      <c r="BA286" s="127"/>
      <c r="BB286" s="127"/>
      <c r="BC286" s="127"/>
      <c r="BD286" s="127"/>
      <c r="BE286" s="792"/>
    </row>
    <row r="287" spans="1:57">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240"/>
      <c r="AT287" s="127"/>
      <c r="AU287" s="127"/>
      <c r="AV287" s="127"/>
      <c r="AW287" s="127"/>
      <c r="AX287" s="127"/>
      <c r="AY287" s="127"/>
      <c r="AZ287" s="127"/>
      <c r="BA287" s="127"/>
      <c r="BB287" s="127"/>
      <c r="BC287" s="127"/>
      <c r="BD287" s="127"/>
      <c r="BE287" s="792"/>
    </row>
    <row r="288" spans="1:57">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240"/>
      <c r="AT288" s="127"/>
      <c r="AU288" s="127"/>
      <c r="AV288" s="127"/>
      <c r="AW288" s="127"/>
      <c r="AX288" s="127"/>
      <c r="AY288" s="127"/>
      <c r="AZ288" s="127"/>
      <c r="BA288" s="127"/>
      <c r="BB288" s="127"/>
      <c r="BC288" s="127"/>
      <c r="BD288" s="127"/>
      <c r="BE288" s="792"/>
    </row>
    <row r="289" spans="1:57">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240"/>
      <c r="AT289" s="127"/>
      <c r="AU289" s="127"/>
      <c r="AV289" s="127"/>
      <c r="AW289" s="127"/>
      <c r="AX289" s="127"/>
      <c r="AY289" s="127"/>
      <c r="AZ289" s="127"/>
      <c r="BA289" s="127"/>
      <c r="BB289" s="127"/>
      <c r="BC289" s="127"/>
      <c r="BD289" s="127"/>
      <c r="BE289" s="792"/>
    </row>
    <row r="290" spans="1:57">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240"/>
      <c r="AT290" s="127"/>
      <c r="AU290" s="127"/>
      <c r="AV290" s="127"/>
      <c r="AW290" s="127"/>
      <c r="AX290" s="127"/>
      <c r="AY290" s="127"/>
      <c r="AZ290" s="127"/>
      <c r="BA290" s="127"/>
      <c r="BB290" s="127"/>
      <c r="BC290" s="127"/>
      <c r="BD290" s="127"/>
      <c r="BE290" s="792"/>
    </row>
    <row r="291" spans="1:57">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240"/>
      <c r="AT291" s="127"/>
      <c r="AU291" s="127"/>
      <c r="AV291" s="127"/>
      <c r="AW291" s="127"/>
      <c r="AX291" s="127"/>
      <c r="AY291" s="127"/>
      <c r="AZ291" s="127"/>
      <c r="BA291" s="127"/>
      <c r="BB291" s="127"/>
      <c r="BC291" s="127"/>
      <c r="BD291" s="127"/>
      <c r="BE291" s="792"/>
    </row>
    <row r="292" spans="1:57">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240"/>
      <c r="AT292" s="127"/>
      <c r="AU292" s="127"/>
      <c r="AV292" s="127"/>
      <c r="AW292" s="127"/>
      <c r="AX292" s="127"/>
      <c r="AY292" s="127"/>
      <c r="AZ292" s="127"/>
      <c r="BA292" s="127"/>
      <c r="BB292" s="127"/>
      <c r="BC292" s="127"/>
      <c r="BD292" s="127"/>
      <c r="BE292" s="792"/>
    </row>
    <row r="293" spans="1:57">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240"/>
      <c r="AT293" s="127"/>
      <c r="AU293" s="127"/>
      <c r="AV293" s="127"/>
      <c r="AW293" s="127"/>
      <c r="AX293" s="127"/>
      <c r="AY293" s="127"/>
      <c r="AZ293" s="127"/>
      <c r="BA293" s="127"/>
      <c r="BB293" s="127"/>
      <c r="BC293" s="127"/>
      <c r="BD293" s="127"/>
      <c r="BE293" s="792"/>
    </row>
    <row r="294" spans="1:57">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240"/>
      <c r="AT294" s="127"/>
      <c r="AU294" s="127"/>
      <c r="AV294" s="127"/>
      <c r="AW294" s="127"/>
      <c r="AX294" s="127"/>
      <c r="AY294" s="127"/>
      <c r="AZ294" s="127"/>
      <c r="BA294" s="127"/>
      <c r="BB294" s="127"/>
      <c r="BC294" s="127"/>
      <c r="BD294" s="127"/>
      <c r="BE294" s="792"/>
    </row>
    <row r="295" spans="1:57">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240"/>
      <c r="AT295" s="127"/>
      <c r="AU295" s="127"/>
      <c r="AV295" s="127"/>
      <c r="AW295" s="127"/>
      <c r="AX295" s="127"/>
      <c r="AY295" s="127"/>
      <c r="AZ295" s="127"/>
      <c r="BA295" s="127"/>
      <c r="BB295" s="127"/>
      <c r="BC295" s="127"/>
      <c r="BD295" s="127"/>
      <c r="BE295" s="792"/>
    </row>
    <row r="296" spans="1:57">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240"/>
      <c r="AT296" s="127"/>
      <c r="AU296" s="127"/>
      <c r="AV296" s="127"/>
      <c r="AW296" s="127"/>
      <c r="AX296" s="127"/>
      <c r="AY296" s="127"/>
      <c r="AZ296" s="127"/>
      <c r="BA296" s="127"/>
      <c r="BB296" s="127"/>
      <c r="BC296" s="127"/>
      <c r="BD296" s="127"/>
      <c r="BE296" s="792"/>
    </row>
    <row r="297" spans="1:57">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240"/>
      <c r="AT297" s="127"/>
      <c r="AU297" s="127"/>
      <c r="AV297" s="127"/>
      <c r="AW297" s="127"/>
      <c r="AX297" s="127"/>
      <c r="AY297" s="127"/>
      <c r="AZ297" s="127"/>
      <c r="BA297" s="127"/>
      <c r="BB297" s="127"/>
      <c r="BC297" s="127"/>
      <c r="BD297" s="127"/>
      <c r="BE297" s="792"/>
    </row>
    <row r="298" spans="1:57">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240"/>
      <c r="AT298" s="127"/>
      <c r="AU298" s="127"/>
      <c r="AV298" s="127"/>
      <c r="AW298" s="127"/>
      <c r="AX298" s="127"/>
      <c r="AY298" s="127"/>
      <c r="AZ298" s="127"/>
      <c r="BA298" s="127"/>
      <c r="BB298" s="127"/>
      <c r="BC298" s="127"/>
      <c r="BD298" s="127"/>
      <c r="BE298" s="792"/>
    </row>
    <row r="299" spans="1:57">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240"/>
      <c r="AT299" s="127"/>
      <c r="AU299" s="127"/>
      <c r="AV299" s="127"/>
      <c r="AW299" s="127"/>
      <c r="AX299" s="127"/>
      <c r="AY299" s="127"/>
      <c r="AZ299" s="127"/>
      <c r="BA299" s="127"/>
      <c r="BB299" s="127"/>
      <c r="BC299" s="127"/>
      <c r="BD299" s="127"/>
      <c r="BE299" s="792"/>
    </row>
    <row r="300" spans="1:57">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240"/>
      <c r="AT300" s="127"/>
      <c r="AU300" s="127"/>
      <c r="AV300" s="127"/>
      <c r="AW300" s="127"/>
      <c r="AX300" s="127"/>
      <c r="AY300" s="127"/>
      <c r="AZ300" s="127"/>
      <c r="BA300" s="127"/>
      <c r="BB300" s="127"/>
      <c r="BC300" s="127"/>
      <c r="BD300" s="127"/>
      <c r="BE300" s="792"/>
    </row>
    <row r="301" spans="1:57">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240"/>
      <c r="AT301" s="127"/>
      <c r="AU301" s="127"/>
      <c r="AV301" s="127"/>
      <c r="AW301" s="127"/>
      <c r="AX301" s="127"/>
      <c r="AY301" s="127"/>
      <c r="AZ301" s="127"/>
      <c r="BA301" s="127"/>
      <c r="BB301" s="127"/>
      <c r="BC301" s="127"/>
      <c r="BD301" s="127"/>
      <c r="BE301" s="792"/>
    </row>
    <row r="302" spans="1:57">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240"/>
      <c r="AT302" s="127"/>
      <c r="AU302" s="127"/>
      <c r="AV302" s="127"/>
      <c r="AW302" s="127"/>
      <c r="AX302" s="127"/>
      <c r="AY302" s="127"/>
      <c r="AZ302" s="127"/>
      <c r="BA302" s="127"/>
      <c r="BB302" s="127"/>
      <c r="BC302" s="127"/>
      <c r="BD302" s="127"/>
      <c r="BE302" s="792"/>
    </row>
    <row r="303" spans="1:57">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240"/>
      <c r="AT303" s="127"/>
      <c r="AU303" s="127"/>
      <c r="AV303" s="127"/>
      <c r="AW303" s="127"/>
      <c r="AX303" s="127"/>
      <c r="AY303" s="127"/>
      <c r="AZ303" s="127"/>
      <c r="BA303" s="127"/>
      <c r="BB303" s="127"/>
      <c r="BC303" s="127"/>
      <c r="BD303" s="127"/>
      <c r="BE303" s="792"/>
    </row>
    <row r="304" spans="1:57">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240"/>
      <c r="AT304" s="127"/>
      <c r="AU304" s="127"/>
      <c r="AV304" s="127"/>
      <c r="AW304" s="127"/>
      <c r="AX304" s="127"/>
      <c r="AY304" s="127"/>
      <c r="AZ304" s="127"/>
      <c r="BA304" s="127"/>
      <c r="BB304" s="127"/>
      <c r="BC304" s="127"/>
      <c r="BD304" s="127"/>
      <c r="BE304" s="792"/>
    </row>
    <row r="305" spans="1:57">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240"/>
      <c r="AT305" s="127"/>
      <c r="AU305" s="127"/>
      <c r="AV305" s="127"/>
      <c r="AW305" s="127"/>
      <c r="AX305" s="127"/>
      <c r="AY305" s="127"/>
      <c r="AZ305" s="127"/>
      <c r="BA305" s="127"/>
      <c r="BB305" s="127"/>
      <c r="BC305" s="127"/>
      <c r="BD305" s="127"/>
      <c r="BE305" s="792"/>
    </row>
    <row r="306" spans="1:57">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240"/>
      <c r="AT306" s="127"/>
      <c r="AU306" s="127"/>
      <c r="AV306" s="127"/>
      <c r="AW306" s="127"/>
      <c r="AX306" s="127"/>
      <c r="AY306" s="127"/>
      <c r="AZ306" s="127"/>
      <c r="BA306" s="127"/>
      <c r="BB306" s="127"/>
      <c r="BC306" s="127"/>
      <c r="BD306" s="127"/>
      <c r="BE306" s="792"/>
    </row>
    <row r="307" spans="1:57">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240"/>
      <c r="AT307" s="127"/>
      <c r="AU307" s="127"/>
      <c r="AV307" s="127"/>
      <c r="AW307" s="127"/>
      <c r="AX307" s="127"/>
      <c r="AY307" s="127"/>
      <c r="AZ307" s="127"/>
      <c r="BA307" s="127"/>
      <c r="BB307" s="127"/>
      <c r="BC307" s="127"/>
      <c r="BD307" s="127"/>
      <c r="BE307" s="792"/>
    </row>
    <row r="308" spans="1:57">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240"/>
      <c r="AT308" s="127"/>
      <c r="AU308" s="127"/>
      <c r="AV308" s="127"/>
      <c r="AW308" s="127"/>
      <c r="AX308" s="127"/>
      <c r="AY308" s="127"/>
      <c r="AZ308" s="127"/>
      <c r="BA308" s="127"/>
      <c r="BB308" s="127"/>
      <c r="BC308" s="127"/>
      <c r="BD308" s="127"/>
      <c r="BE308" s="792"/>
    </row>
    <row r="309" spans="1:57">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240"/>
      <c r="AT309" s="127"/>
      <c r="AU309" s="127"/>
      <c r="AV309" s="127"/>
      <c r="AW309" s="127"/>
      <c r="AX309" s="127"/>
      <c r="AY309" s="127"/>
      <c r="AZ309" s="127"/>
      <c r="BA309" s="127"/>
      <c r="BB309" s="127"/>
      <c r="BC309" s="127"/>
      <c r="BD309" s="127"/>
      <c r="BE309" s="792"/>
    </row>
    <row r="310" spans="1:57">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240"/>
      <c r="AT310" s="127"/>
      <c r="AU310" s="127"/>
      <c r="AV310" s="127"/>
      <c r="AW310" s="127"/>
      <c r="AX310" s="127"/>
      <c r="AY310" s="127"/>
      <c r="AZ310" s="127"/>
      <c r="BA310" s="127"/>
      <c r="BB310" s="127"/>
      <c r="BC310" s="127"/>
      <c r="BD310" s="127"/>
      <c r="BE310" s="792"/>
    </row>
    <row r="311" spans="1:57">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240"/>
      <c r="AT311" s="127"/>
      <c r="AU311" s="127"/>
      <c r="AV311" s="127"/>
      <c r="AW311" s="127"/>
      <c r="AX311" s="127"/>
      <c r="AY311" s="127"/>
      <c r="AZ311" s="127"/>
      <c r="BA311" s="127"/>
      <c r="BB311" s="127"/>
      <c r="BC311" s="127"/>
      <c r="BD311" s="127"/>
      <c r="BE311" s="792"/>
    </row>
    <row r="312" spans="1:57">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240"/>
      <c r="AT312" s="127"/>
      <c r="AU312" s="127"/>
      <c r="AV312" s="127"/>
      <c r="AW312" s="127"/>
      <c r="AX312" s="127"/>
      <c r="AY312" s="127"/>
      <c r="AZ312" s="127"/>
      <c r="BA312" s="127"/>
      <c r="BB312" s="127"/>
      <c r="BC312" s="127"/>
      <c r="BD312" s="127"/>
      <c r="BE312" s="792"/>
    </row>
    <row r="313" spans="1:57">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240"/>
      <c r="AT313" s="127"/>
      <c r="AU313" s="127"/>
      <c r="AV313" s="127"/>
      <c r="AW313" s="127"/>
      <c r="AX313" s="127"/>
      <c r="AY313" s="127"/>
      <c r="AZ313" s="127"/>
      <c r="BA313" s="127"/>
      <c r="BB313" s="127"/>
      <c r="BC313" s="127"/>
      <c r="BD313" s="127"/>
      <c r="BE313" s="792"/>
    </row>
    <row r="314" spans="1:57">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240"/>
      <c r="AT314" s="127"/>
      <c r="AU314" s="127"/>
      <c r="AV314" s="127"/>
      <c r="AW314" s="127"/>
      <c r="AX314" s="127"/>
      <c r="AY314" s="127"/>
      <c r="AZ314" s="127"/>
      <c r="BA314" s="127"/>
      <c r="BB314" s="127"/>
      <c r="BC314" s="127"/>
      <c r="BD314" s="127"/>
      <c r="BE314" s="792"/>
    </row>
    <row r="315" spans="1:57">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240"/>
      <c r="AT315" s="127"/>
      <c r="AU315" s="127"/>
      <c r="AV315" s="127"/>
      <c r="AW315" s="127"/>
      <c r="AX315" s="127"/>
      <c r="AY315" s="127"/>
      <c r="AZ315" s="127"/>
      <c r="BA315" s="127"/>
      <c r="BB315" s="127"/>
      <c r="BC315" s="127"/>
      <c r="BD315" s="127"/>
      <c r="BE315" s="792"/>
    </row>
    <row r="316" spans="1:57">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240"/>
      <c r="AT316" s="127"/>
      <c r="AU316" s="127"/>
      <c r="AV316" s="127"/>
      <c r="AW316" s="127"/>
      <c r="AX316" s="127"/>
      <c r="AY316" s="127"/>
      <c r="AZ316" s="127"/>
      <c r="BA316" s="127"/>
      <c r="BB316" s="127"/>
      <c r="BC316" s="127"/>
      <c r="BD316" s="127"/>
      <c r="BE316" s="792"/>
    </row>
    <row r="317" spans="1:57">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240"/>
      <c r="AT317" s="127"/>
      <c r="AU317" s="127"/>
      <c r="AV317" s="127"/>
      <c r="AW317" s="127"/>
      <c r="AX317" s="127"/>
      <c r="AY317" s="127"/>
      <c r="AZ317" s="127"/>
      <c r="BA317" s="127"/>
      <c r="BB317" s="127"/>
      <c r="BC317" s="127"/>
      <c r="BD317" s="127"/>
      <c r="BE317" s="792"/>
    </row>
    <row r="318" spans="1:57">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240"/>
      <c r="AT318" s="127"/>
      <c r="AU318" s="127"/>
      <c r="AV318" s="127"/>
      <c r="AW318" s="127"/>
      <c r="AX318" s="127"/>
      <c r="AY318" s="127"/>
      <c r="AZ318" s="127"/>
      <c r="BA318" s="127"/>
      <c r="BB318" s="127"/>
      <c r="BC318" s="127"/>
      <c r="BD318" s="127"/>
      <c r="BE318" s="792"/>
    </row>
    <row r="319" spans="1:57">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240"/>
      <c r="AT319" s="127"/>
      <c r="AU319" s="127"/>
      <c r="AV319" s="127"/>
      <c r="AW319" s="127"/>
      <c r="AX319" s="127"/>
      <c r="AY319" s="127"/>
      <c r="AZ319" s="127"/>
      <c r="BA319" s="127"/>
      <c r="BB319" s="127"/>
      <c r="BC319" s="127"/>
      <c r="BD319" s="127"/>
      <c r="BE319" s="792"/>
    </row>
    <row r="320" spans="1:57">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240"/>
      <c r="AT320" s="127"/>
      <c r="AU320" s="127"/>
      <c r="AV320" s="127"/>
      <c r="AW320" s="127"/>
      <c r="AX320" s="127"/>
      <c r="AY320" s="127"/>
      <c r="AZ320" s="127"/>
      <c r="BA320" s="127"/>
      <c r="BB320" s="127"/>
      <c r="BC320" s="127"/>
      <c r="BD320" s="127"/>
      <c r="BE320" s="792"/>
    </row>
    <row r="321" spans="1:57">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240"/>
      <c r="AT321" s="127"/>
      <c r="AU321" s="127"/>
      <c r="AV321" s="127"/>
      <c r="AW321" s="127"/>
      <c r="AX321" s="127"/>
      <c r="AY321" s="127"/>
      <c r="AZ321" s="127"/>
      <c r="BA321" s="127"/>
      <c r="BB321" s="127"/>
      <c r="BC321" s="127"/>
      <c r="BD321" s="127"/>
      <c r="BE321" s="792"/>
    </row>
    <row r="322" spans="1:57">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240"/>
      <c r="AT322" s="127"/>
      <c r="AU322" s="127"/>
      <c r="AV322" s="127"/>
      <c r="AW322" s="127"/>
      <c r="AX322" s="127"/>
      <c r="AY322" s="127"/>
      <c r="AZ322" s="127"/>
      <c r="BA322" s="127"/>
      <c r="BB322" s="127"/>
      <c r="BC322" s="127"/>
      <c r="BD322" s="127"/>
      <c r="BE322" s="792"/>
    </row>
    <row r="323" spans="1:57">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240"/>
      <c r="AT323" s="127"/>
      <c r="AU323" s="127"/>
      <c r="AV323" s="127"/>
      <c r="AW323" s="127"/>
      <c r="AX323" s="127"/>
      <c r="AY323" s="127"/>
      <c r="AZ323" s="127"/>
      <c r="BA323" s="127"/>
      <c r="BB323" s="127"/>
      <c r="BC323" s="127"/>
      <c r="BD323" s="127"/>
      <c r="BE323" s="792"/>
    </row>
    <row r="324" spans="1:57">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240"/>
      <c r="AT324" s="127"/>
      <c r="AU324" s="127"/>
      <c r="AV324" s="127"/>
      <c r="AW324" s="127"/>
      <c r="AX324" s="127"/>
      <c r="AY324" s="127"/>
      <c r="AZ324" s="127"/>
      <c r="BA324" s="127"/>
      <c r="BB324" s="127"/>
      <c r="BC324" s="127"/>
      <c r="BD324" s="127"/>
      <c r="BE324" s="792"/>
    </row>
    <row r="325" spans="1:57">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240"/>
      <c r="AT325" s="127"/>
      <c r="AU325" s="127"/>
      <c r="AV325" s="127"/>
      <c r="AW325" s="127"/>
      <c r="AX325" s="127"/>
      <c r="AY325" s="127"/>
      <c r="AZ325" s="127"/>
      <c r="BA325" s="127"/>
      <c r="BB325" s="127"/>
      <c r="BC325" s="127"/>
      <c r="BD325" s="127"/>
      <c r="BE325" s="792"/>
    </row>
    <row r="326" spans="1:57">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240"/>
      <c r="AT326" s="127"/>
      <c r="AU326" s="127"/>
      <c r="AV326" s="127"/>
      <c r="AW326" s="127"/>
      <c r="AX326" s="127"/>
      <c r="AY326" s="127"/>
      <c r="AZ326" s="127"/>
      <c r="BA326" s="127"/>
      <c r="BB326" s="127"/>
      <c r="BC326" s="127"/>
      <c r="BD326" s="127"/>
      <c r="BE326" s="792"/>
    </row>
    <row r="327" spans="1:57">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240"/>
      <c r="AT327" s="127"/>
      <c r="AU327" s="127"/>
      <c r="AV327" s="127"/>
      <c r="AW327" s="127"/>
      <c r="AX327" s="127"/>
      <c r="AY327" s="127"/>
      <c r="AZ327" s="127"/>
      <c r="BA327" s="127"/>
      <c r="BB327" s="127"/>
      <c r="BC327" s="127"/>
      <c r="BD327" s="127"/>
      <c r="BE327" s="792"/>
    </row>
    <row r="328" spans="1:57">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240"/>
      <c r="AT328" s="127"/>
      <c r="AU328" s="127"/>
      <c r="AV328" s="127"/>
      <c r="AW328" s="127"/>
      <c r="AX328" s="127"/>
      <c r="AY328" s="127"/>
      <c r="AZ328" s="127"/>
      <c r="BA328" s="127"/>
      <c r="BB328" s="127"/>
      <c r="BC328" s="127"/>
      <c r="BD328" s="127"/>
      <c r="BE328" s="792"/>
    </row>
    <row r="329" spans="1:57">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240"/>
      <c r="AT329" s="127"/>
      <c r="AU329" s="127"/>
      <c r="AV329" s="127"/>
      <c r="AW329" s="127"/>
      <c r="AX329" s="127"/>
      <c r="AY329" s="127"/>
      <c r="AZ329" s="127"/>
      <c r="BA329" s="127"/>
      <c r="BB329" s="127"/>
      <c r="BC329" s="127"/>
      <c r="BD329" s="127"/>
      <c r="BE329" s="792"/>
    </row>
    <row r="330" spans="1:57">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240"/>
      <c r="AT330" s="127"/>
      <c r="AU330" s="127"/>
      <c r="AV330" s="127"/>
      <c r="AW330" s="127"/>
      <c r="AX330" s="127"/>
      <c r="AY330" s="127"/>
      <c r="AZ330" s="127"/>
      <c r="BA330" s="127"/>
      <c r="BB330" s="127"/>
      <c r="BC330" s="127"/>
      <c r="BD330" s="127"/>
      <c r="BE330" s="792"/>
    </row>
    <row r="331" spans="1:57">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240"/>
      <c r="AT331" s="127"/>
      <c r="AU331" s="127"/>
      <c r="AV331" s="127"/>
      <c r="AW331" s="127"/>
      <c r="AX331" s="127"/>
      <c r="AY331" s="127"/>
      <c r="AZ331" s="127"/>
      <c r="BA331" s="127"/>
      <c r="BB331" s="127"/>
      <c r="BC331" s="127"/>
      <c r="BD331" s="127"/>
      <c r="BE331" s="792"/>
    </row>
    <row r="332" spans="1:57">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240"/>
      <c r="AT332" s="127"/>
      <c r="AU332" s="127"/>
      <c r="AV332" s="127"/>
      <c r="AW332" s="127"/>
      <c r="AX332" s="127"/>
      <c r="AY332" s="127"/>
      <c r="AZ332" s="127"/>
      <c r="BA332" s="127"/>
      <c r="BB332" s="127"/>
      <c r="BC332" s="127"/>
      <c r="BD332" s="127"/>
      <c r="BE332" s="792"/>
    </row>
    <row r="333" spans="1:57">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240"/>
      <c r="AT333" s="127"/>
      <c r="AU333" s="127"/>
      <c r="AV333" s="127"/>
      <c r="AW333" s="127"/>
      <c r="AX333" s="127"/>
      <c r="AY333" s="127"/>
      <c r="AZ333" s="127"/>
      <c r="BA333" s="127"/>
      <c r="BB333" s="127"/>
      <c r="BC333" s="127"/>
      <c r="BD333" s="127"/>
      <c r="BE333" s="792"/>
    </row>
    <row r="334" spans="1:57">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240"/>
      <c r="AT334" s="127"/>
      <c r="AU334" s="127"/>
      <c r="AV334" s="127"/>
      <c r="AW334" s="127"/>
      <c r="AX334" s="127"/>
      <c r="AY334" s="127"/>
      <c r="AZ334" s="127"/>
      <c r="BA334" s="127"/>
      <c r="BB334" s="127"/>
      <c r="BC334" s="127"/>
      <c r="BD334" s="127"/>
      <c r="BE334" s="792"/>
    </row>
    <row r="335" spans="1:57">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240"/>
      <c r="AT335" s="127"/>
      <c r="AU335" s="127"/>
      <c r="AV335" s="127"/>
      <c r="AW335" s="127"/>
      <c r="AX335" s="127"/>
      <c r="AY335" s="127"/>
      <c r="AZ335" s="127"/>
      <c r="BA335" s="127"/>
      <c r="BB335" s="127"/>
      <c r="BC335" s="127"/>
      <c r="BD335" s="127"/>
      <c r="BE335" s="792"/>
    </row>
    <row r="336" spans="1:57">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240"/>
      <c r="AT336" s="127"/>
      <c r="AU336" s="127"/>
      <c r="AV336" s="127"/>
      <c r="AW336" s="127"/>
      <c r="AX336" s="127"/>
      <c r="AY336" s="127"/>
      <c r="AZ336" s="127"/>
      <c r="BA336" s="127"/>
      <c r="BB336" s="127"/>
      <c r="BC336" s="127"/>
      <c r="BD336" s="127"/>
      <c r="BE336" s="792"/>
    </row>
    <row r="337" spans="1:57">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240"/>
      <c r="AT337" s="127"/>
      <c r="AU337" s="127"/>
      <c r="AV337" s="127"/>
      <c r="AW337" s="127"/>
      <c r="AX337" s="127"/>
      <c r="AY337" s="127"/>
      <c r="AZ337" s="127"/>
      <c r="BA337" s="127"/>
      <c r="BB337" s="127"/>
      <c r="BC337" s="127"/>
      <c r="BD337" s="127"/>
      <c r="BE337" s="792"/>
    </row>
    <row r="338" spans="1:57">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240"/>
      <c r="AT338" s="127"/>
      <c r="AU338" s="127"/>
      <c r="AV338" s="127"/>
      <c r="AW338" s="127"/>
      <c r="AX338" s="127"/>
      <c r="AY338" s="127"/>
      <c r="AZ338" s="127"/>
      <c r="BA338" s="127"/>
      <c r="BB338" s="127"/>
      <c r="BC338" s="127"/>
      <c r="BD338" s="127"/>
      <c r="BE338" s="792"/>
    </row>
    <row r="339" spans="1:57">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240"/>
      <c r="AT339" s="127"/>
      <c r="AU339" s="127"/>
      <c r="AV339" s="127"/>
      <c r="AW339" s="127"/>
      <c r="AX339" s="127"/>
      <c r="AY339" s="127"/>
      <c r="AZ339" s="127"/>
      <c r="BA339" s="127"/>
      <c r="BB339" s="127"/>
      <c r="BC339" s="127"/>
      <c r="BD339" s="127"/>
      <c r="BE339" s="792"/>
    </row>
    <row r="340" spans="1:57">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240"/>
      <c r="AT340" s="127"/>
      <c r="AU340" s="127"/>
      <c r="AV340" s="127"/>
      <c r="AW340" s="127"/>
      <c r="AX340" s="127"/>
      <c r="AY340" s="127"/>
      <c r="AZ340" s="127"/>
      <c r="BA340" s="127"/>
      <c r="BB340" s="127"/>
      <c r="BC340" s="127"/>
      <c r="BD340" s="127"/>
      <c r="BE340" s="792"/>
    </row>
    <row r="341" spans="1:57">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240"/>
      <c r="AT341" s="127"/>
      <c r="AU341" s="127"/>
      <c r="AV341" s="127"/>
      <c r="AW341" s="127"/>
      <c r="AX341" s="127"/>
      <c r="AY341" s="127"/>
      <c r="AZ341" s="127"/>
      <c r="BA341" s="127"/>
      <c r="BB341" s="127"/>
      <c r="BC341" s="127"/>
      <c r="BD341" s="127"/>
      <c r="BE341" s="792"/>
    </row>
    <row r="342" spans="1:57">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240"/>
      <c r="AT342" s="127"/>
      <c r="AU342" s="127"/>
      <c r="AV342" s="127"/>
      <c r="AW342" s="127"/>
      <c r="AX342" s="127"/>
      <c r="AY342" s="127"/>
      <c r="AZ342" s="127"/>
      <c r="BA342" s="127"/>
      <c r="BB342" s="127"/>
      <c r="BC342" s="127"/>
      <c r="BD342" s="127"/>
      <c r="BE342" s="792"/>
    </row>
    <row r="343" spans="1:57">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240"/>
      <c r="AT343" s="127"/>
      <c r="AU343" s="127"/>
      <c r="AV343" s="127"/>
      <c r="AW343" s="127"/>
      <c r="AX343" s="127"/>
      <c r="AY343" s="127"/>
      <c r="AZ343" s="127"/>
      <c r="BA343" s="127"/>
      <c r="BB343" s="127"/>
      <c r="BC343" s="127"/>
      <c r="BD343" s="127"/>
      <c r="BE343" s="792"/>
    </row>
    <row r="344" spans="1:57">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240"/>
      <c r="AT344" s="127"/>
      <c r="AU344" s="127"/>
      <c r="AV344" s="127"/>
      <c r="AW344" s="127"/>
      <c r="AX344" s="127"/>
      <c r="AY344" s="127"/>
      <c r="AZ344" s="127"/>
      <c r="BA344" s="127"/>
      <c r="BB344" s="127"/>
      <c r="BC344" s="127"/>
      <c r="BD344" s="127"/>
      <c r="BE344" s="792"/>
    </row>
    <row r="345" spans="1:57">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240"/>
      <c r="AT345" s="127"/>
      <c r="AU345" s="127"/>
      <c r="AV345" s="127"/>
      <c r="AW345" s="127"/>
      <c r="AX345" s="127"/>
      <c r="AY345" s="127"/>
      <c r="AZ345" s="127"/>
      <c r="BA345" s="127"/>
      <c r="BB345" s="127"/>
      <c r="BC345" s="127"/>
      <c r="BD345" s="127"/>
      <c r="BE345" s="792"/>
    </row>
    <row r="346" spans="1:57">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240"/>
      <c r="AT346" s="127"/>
      <c r="AU346" s="127"/>
      <c r="AV346" s="127"/>
      <c r="AW346" s="127"/>
      <c r="AX346" s="127"/>
      <c r="AY346" s="127"/>
      <c r="AZ346" s="127"/>
      <c r="BA346" s="127"/>
      <c r="BB346" s="127"/>
      <c r="BC346" s="127"/>
      <c r="BD346" s="127"/>
      <c r="BE346" s="792"/>
    </row>
    <row r="347" spans="1:57">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240"/>
      <c r="AT347" s="127"/>
      <c r="AU347" s="127"/>
      <c r="AV347" s="127"/>
      <c r="AW347" s="127"/>
      <c r="AX347" s="127"/>
      <c r="AY347" s="127"/>
      <c r="AZ347" s="127"/>
      <c r="BA347" s="127"/>
      <c r="BB347" s="127"/>
      <c r="BC347" s="127"/>
      <c r="BD347" s="127"/>
      <c r="BE347" s="792"/>
    </row>
    <row r="348" spans="1:57">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240"/>
      <c r="AT348" s="127"/>
      <c r="AU348" s="127"/>
      <c r="AV348" s="127"/>
      <c r="AW348" s="127"/>
      <c r="AX348" s="127"/>
      <c r="AY348" s="127"/>
      <c r="AZ348" s="127"/>
      <c r="BA348" s="127"/>
      <c r="BB348" s="127"/>
      <c r="BC348" s="127"/>
      <c r="BD348" s="127"/>
      <c r="BE348" s="792"/>
    </row>
    <row r="349" spans="1:57">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240"/>
      <c r="AT349" s="127"/>
      <c r="AU349" s="127"/>
      <c r="AV349" s="127"/>
      <c r="AW349" s="127"/>
      <c r="AX349" s="127"/>
      <c r="AY349" s="127"/>
      <c r="AZ349" s="127"/>
      <c r="BA349" s="127"/>
      <c r="BB349" s="127"/>
      <c r="BC349" s="127"/>
      <c r="BD349" s="127"/>
      <c r="BE349" s="792"/>
    </row>
    <row r="350" spans="1:57">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240"/>
      <c r="AT350" s="127"/>
      <c r="AU350" s="127"/>
      <c r="AV350" s="127"/>
      <c r="AW350" s="127"/>
      <c r="AX350" s="127"/>
      <c r="AY350" s="127"/>
      <c r="AZ350" s="127"/>
      <c r="BA350" s="127"/>
      <c r="BB350" s="127"/>
      <c r="BC350" s="127"/>
      <c r="BD350" s="127"/>
      <c r="BE350" s="792"/>
    </row>
    <row r="351" spans="1:57">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240"/>
      <c r="AT351" s="127"/>
      <c r="AU351" s="127"/>
      <c r="AV351" s="127"/>
      <c r="AW351" s="127"/>
      <c r="AX351" s="127"/>
      <c r="AY351" s="127"/>
      <c r="AZ351" s="127"/>
      <c r="BA351" s="127"/>
      <c r="BB351" s="127"/>
      <c r="BC351" s="127"/>
      <c r="BD351" s="127"/>
      <c r="BE351" s="792"/>
    </row>
    <row r="352" spans="1:57">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240"/>
      <c r="AT352" s="127"/>
      <c r="AU352" s="127"/>
      <c r="AV352" s="127"/>
      <c r="AW352" s="127"/>
      <c r="AX352" s="127"/>
      <c r="AY352" s="127"/>
      <c r="AZ352" s="127"/>
      <c r="BA352" s="127"/>
      <c r="BB352" s="127"/>
      <c r="BC352" s="127"/>
      <c r="BD352" s="127"/>
      <c r="BE352" s="792"/>
    </row>
    <row r="353" spans="1:57">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240"/>
      <c r="AT353" s="127"/>
      <c r="AU353" s="127"/>
      <c r="AV353" s="127"/>
      <c r="AW353" s="127"/>
      <c r="AX353" s="127"/>
      <c r="AY353" s="127"/>
      <c r="AZ353" s="127"/>
      <c r="BA353" s="127"/>
      <c r="BB353" s="127"/>
      <c r="BC353" s="127"/>
      <c r="BD353" s="127"/>
      <c r="BE353" s="792"/>
    </row>
    <row r="354" spans="1:57">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240"/>
      <c r="AT354" s="127"/>
      <c r="AU354" s="127"/>
      <c r="AV354" s="127"/>
      <c r="AW354" s="127"/>
      <c r="AX354" s="127"/>
      <c r="AY354" s="127"/>
      <c r="AZ354" s="127"/>
      <c r="BA354" s="127"/>
      <c r="BB354" s="127"/>
      <c r="BC354" s="127"/>
      <c r="BD354" s="127"/>
      <c r="BE354" s="792"/>
    </row>
    <row r="355" spans="1:57">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240"/>
      <c r="AT355" s="127"/>
      <c r="AU355" s="127"/>
      <c r="AV355" s="127"/>
      <c r="AW355" s="127"/>
      <c r="AX355" s="127"/>
      <c r="AY355" s="127"/>
      <c r="AZ355" s="127"/>
      <c r="BA355" s="127"/>
      <c r="BB355" s="127"/>
      <c r="BC355" s="127"/>
      <c r="BD355" s="127"/>
      <c r="BE355" s="792"/>
    </row>
    <row r="356" spans="1:57">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240"/>
      <c r="AT356" s="127"/>
      <c r="AU356" s="127"/>
      <c r="AV356" s="127"/>
      <c r="AW356" s="127"/>
      <c r="AX356" s="127"/>
      <c r="AY356" s="127"/>
      <c r="AZ356" s="127"/>
      <c r="BA356" s="127"/>
      <c r="BB356" s="127"/>
      <c r="BC356" s="127"/>
      <c r="BD356" s="127"/>
      <c r="BE356" s="792"/>
    </row>
    <row r="357" spans="1:57">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240"/>
      <c r="AT357" s="127"/>
      <c r="AU357" s="127"/>
      <c r="AV357" s="127"/>
      <c r="AW357" s="127"/>
      <c r="AX357" s="127"/>
      <c r="AY357" s="127"/>
      <c r="AZ357" s="127"/>
      <c r="BA357" s="127"/>
      <c r="BB357" s="127"/>
      <c r="BC357" s="127"/>
      <c r="BD357" s="127"/>
      <c r="BE357" s="792"/>
    </row>
    <row r="358" spans="1:57">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240"/>
      <c r="AT358" s="127"/>
      <c r="AU358" s="127"/>
      <c r="AV358" s="127"/>
      <c r="AW358" s="127"/>
      <c r="AX358" s="127"/>
      <c r="AY358" s="127"/>
      <c r="AZ358" s="127"/>
      <c r="BA358" s="127"/>
      <c r="BB358" s="127"/>
      <c r="BC358" s="127"/>
      <c r="BD358" s="127"/>
      <c r="BE358" s="792"/>
    </row>
    <row r="359" spans="1:57">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240"/>
      <c r="AT359" s="127"/>
      <c r="AU359" s="127"/>
      <c r="AV359" s="127"/>
      <c r="AW359" s="127"/>
      <c r="AX359" s="127"/>
      <c r="AY359" s="127"/>
      <c r="AZ359" s="127"/>
      <c r="BA359" s="127"/>
      <c r="BB359" s="127"/>
      <c r="BC359" s="127"/>
      <c r="BD359" s="127"/>
      <c r="BE359" s="792"/>
    </row>
    <row r="360" spans="1:57">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240"/>
      <c r="AT360" s="127"/>
      <c r="AU360" s="127"/>
      <c r="AV360" s="127"/>
      <c r="AW360" s="127"/>
      <c r="AX360" s="127"/>
      <c r="AY360" s="127"/>
      <c r="AZ360" s="127"/>
      <c r="BA360" s="127"/>
      <c r="BB360" s="127"/>
      <c r="BC360" s="127"/>
      <c r="BD360" s="127"/>
      <c r="BE360" s="792"/>
    </row>
    <row r="361" spans="1:57">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240"/>
      <c r="AT361" s="127"/>
      <c r="AU361" s="127"/>
      <c r="AV361" s="127"/>
      <c r="AW361" s="127"/>
      <c r="AX361" s="127"/>
      <c r="AY361" s="127"/>
      <c r="AZ361" s="127"/>
      <c r="BA361" s="127"/>
      <c r="BB361" s="127"/>
      <c r="BC361" s="127"/>
      <c r="BD361" s="127"/>
      <c r="BE361" s="792"/>
    </row>
    <row r="362" spans="1:57">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240"/>
      <c r="AT362" s="127"/>
      <c r="AU362" s="127"/>
      <c r="AV362" s="127"/>
      <c r="AW362" s="127"/>
      <c r="AX362" s="127"/>
      <c r="AY362" s="127"/>
      <c r="AZ362" s="127"/>
      <c r="BA362" s="127"/>
      <c r="BB362" s="127"/>
      <c r="BC362" s="127"/>
      <c r="BD362" s="127"/>
      <c r="BE362" s="792"/>
    </row>
    <row r="363" spans="1:57">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240"/>
      <c r="AT363" s="127"/>
      <c r="AU363" s="127"/>
      <c r="AV363" s="127"/>
      <c r="AW363" s="127"/>
      <c r="AX363" s="127"/>
      <c r="AY363" s="127"/>
      <c r="AZ363" s="127"/>
      <c r="BA363" s="127"/>
      <c r="BB363" s="127"/>
      <c r="BC363" s="127"/>
      <c r="BD363" s="127"/>
      <c r="BE363" s="792"/>
    </row>
    <row r="364" spans="1:57">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240"/>
      <c r="AT364" s="127"/>
      <c r="AU364" s="127"/>
      <c r="AV364" s="127"/>
      <c r="AW364" s="127"/>
      <c r="AX364" s="127"/>
      <c r="AY364" s="127"/>
      <c r="AZ364" s="127"/>
      <c r="BA364" s="127"/>
      <c r="BB364" s="127"/>
      <c r="BC364" s="127"/>
      <c r="BD364" s="127"/>
      <c r="BE364" s="792"/>
    </row>
    <row r="365" spans="1:57">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240"/>
      <c r="AT365" s="127"/>
      <c r="AU365" s="127"/>
      <c r="AV365" s="127"/>
      <c r="AW365" s="127"/>
      <c r="AX365" s="127"/>
      <c r="AY365" s="127"/>
      <c r="AZ365" s="127"/>
      <c r="BA365" s="127"/>
      <c r="BB365" s="127"/>
      <c r="BC365" s="127"/>
      <c r="BD365" s="127"/>
      <c r="BE365" s="792"/>
    </row>
    <row r="366" spans="1:57">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240"/>
      <c r="AT366" s="127"/>
      <c r="AU366" s="127"/>
      <c r="AV366" s="127"/>
      <c r="AW366" s="127"/>
      <c r="AX366" s="127"/>
      <c r="AY366" s="127"/>
      <c r="AZ366" s="127"/>
      <c r="BA366" s="127"/>
      <c r="BB366" s="127"/>
      <c r="BC366" s="127"/>
      <c r="BD366" s="127"/>
      <c r="BE366" s="792"/>
    </row>
    <row r="367" spans="1:57">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240"/>
      <c r="AT367" s="127"/>
      <c r="AU367" s="127"/>
      <c r="AV367" s="127"/>
      <c r="AW367" s="127"/>
      <c r="AX367" s="127"/>
      <c r="AY367" s="127"/>
      <c r="AZ367" s="127"/>
      <c r="BA367" s="127"/>
      <c r="BB367" s="127"/>
      <c r="BC367" s="127"/>
      <c r="BD367" s="127"/>
      <c r="BE367" s="792"/>
    </row>
    <row r="368" spans="1:57">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240"/>
      <c r="AT368" s="127"/>
      <c r="AU368" s="127"/>
      <c r="AV368" s="127"/>
      <c r="AW368" s="127"/>
      <c r="AX368" s="127"/>
      <c r="AY368" s="127"/>
      <c r="AZ368" s="127"/>
      <c r="BA368" s="127"/>
      <c r="BB368" s="127"/>
      <c r="BC368" s="127"/>
      <c r="BD368" s="127"/>
      <c r="BE368" s="792"/>
    </row>
    <row r="369" spans="1:57">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240"/>
      <c r="AT369" s="127"/>
      <c r="AU369" s="127"/>
      <c r="AV369" s="127"/>
      <c r="AW369" s="127"/>
      <c r="AX369" s="127"/>
      <c r="AY369" s="127"/>
      <c r="AZ369" s="127"/>
      <c r="BA369" s="127"/>
      <c r="BB369" s="127"/>
      <c r="BC369" s="127"/>
      <c r="BD369" s="127"/>
      <c r="BE369" s="792"/>
    </row>
    <row r="370" spans="1:57">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240"/>
      <c r="AT370" s="127"/>
      <c r="AU370" s="127"/>
      <c r="AV370" s="127"/>
      <c r="AW370" s="127"/>
      <c r="AX370" s="127"/>
      <c r="AY370" s="127"/>
      <c r="AZ370" s="127"/>
      <c r="BA370" s="127"/>
      <c r="BB370" s="127"/>
      <c r="BC370" s="127"/>
      <c r="BD370" s="127"/>
      <c r="BE370" s="792"/>
    </row>
    <row r="371" spans="1:57">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240"/>
      <c r="AT371" s="127"/>
      <c r="AU371" s="127"/>
      <c r="AV371" s="127"/>
      <c r="AW371" s="127"/>
      <c r="AX371" s="127"/>
      <c r="AY371" s="127"/>
      <c r="AZ371" s="127"/>
      <c r="BA371" s="127"/>
      <c r="BB371" s="127"/>
      <c r="BC371" s="127"/>
      <c r="BD371" s="127"/>
      <c r="BE371" s="792"/>
    </row>
    <row r="372" spans="1:57">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240"/>
      <c r="AT372" s="127"/>
      <c r="AU372" s="127"/>
      <c r="AV372" s="127"/>
      <c r="AW372" s="127"/>
      <c r="AX372" s="127"/>
      <c r="AY372" s="127"/>
      <c r="AZ372" s="127"/>
      <c r="BA372" s="127"/>
      <c r="BB372" s="127"/>
      <c r="BC372" s="127"/>
      <c r="BD372" s="127"/>
      <c r="BE372" s="792"/>
    </row>
    <row r="373" spans="1:57">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240"/>
      <c r="AT373" s="127"/>
      <c r="AU373" s="127"/>
      <c r="AV373" s="127"/>
      <c r="AW373" s="127"/>
      <c r="AX373" s="127"/>
      <c r="AY373" s="127"/>
      <c r="AZ373" s="127"/>
      <c r="BA373" s="127"/>
      <c r="BB373" s="127"/>
      <c r="BC373" s="127"/>
      <c r="BD373" s="127"/>
      <c r="BE373" s="792"/>
    </row>
    <row r="374" spans="1:57">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240"/>
      <c r="AT374" s="127"/>
      <c r="AU374" s="127"/>
      <c r="AV374" s="127"/>
      <c r="AW374" s="127"/>
      <c r="AX374" s="127"/>
      <c r="AY374" s="127"/>
      <c r="AZ374" s="127"/>
      <c r="BA374" s="127"/>
      <c r="BB374" s="127"/>
      <c r="BC374" s="127"/>
      <c r="BD374" s="127"/>
      <c r="BE374" s="792"/>
    </row>
    <row r="375" spans="1:57">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240"/>
      <c r="AT375" s="127"/>
      <c r="AU375" s="127"/>
      <c r="AV375" s="127"/>
      <c r="AW375" s="127"/>
      <c r="AX375" s="127"/>
      <c r="AY375" s="127"/>
      <c r="AZ375" s="127"/>
      <c r="BA375" s="127"/>
      <c r="BB375" s="127"/>
      <c r="BC375" s="127"/>
      <c r="BD375" s="127"/>
      <c r="BE375" s="792"/>
    </row>
    <row r="376" spans="1:57">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240"/>
      <c r="AT376" s="127"/>
      <c r="AU376" s="127"/>
      <c r="AV376" s="127"/>
      <c r="AW376" s="127"/>
      <c r="AX376" s="127"/>
      <c r="AY376" s="127"/>
      <c r="AZ376" s="127"/>
      <c r="BA376" s="127"/>
      <c r="BB376" s="127"/>
      <c r="BC376" s="127"/>
      <c r="BD376" s="127"/>
      <c r="BE376" s="792"/>
    </row>
    <row r="377" spans="1:57">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240"/>
      <c r="AT377" s="127"/>
      <c r="AU377" s="127"/>
      <c r="AV377" s="127"/>
      <c r="AW377" s="127"/>
      <c r="AX377" s="127"/>
      <c r="AY377" s="127"/>
      <c r="AZ377" s="127"/>
      <c r="BA377" s="127"/>
      <c r="BB377" s="127"/>
      <c r="BC377" s="127"/>
      <c r="BD377" s="127"/>
      <c r="BE377" s="792"/>
    </row>
    <row r="378" spans="1:57">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240"/>
      <c r="AT378" s="127"/>
      <c r="AU378" s="127"/>
      <c r="AV378" s="127"/>
      <c r="AW378" s="127"/>
      <c r="AX378" s="127"/>
      <c r="AY378" s="127"/>
      <c r="AZ378" s="127"/>
      <c r="BA378" s="127"/>
      <c r="BB378" s="127"/>
      <c r="BC378" s="127"/>
      <c r="BD378" s="127"/>
      <c r="BE378" s="792"/>
    </row>
    <row r="379" spans="1:57">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240"/>
      <c r="AT379" s="127"/>
      <c r="AU379" s="127"/>
      <c r="AV379" s="127"/>
      <c r="AW379" s="127"/>
      <c r="AX379" s="127"/>
      <c r="AY379" s="127"/>
      <c r="AZ379" s="127"/>
      <c r="BA379" s="127"/>
      <c r="BB379" s="127"/>
      <c r="BC379" s="127"/>
      <c r="BD379" s="127"/>
      <c r="BE379" s="792"/>
    </row>
    <row r="380" spans="1:57">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240"/>
      <c r="AT380" s="127"/>
      <c r="AU380" s="127"/>
      <c r="AV380" s="127"/>
      <c r="AW380" s="127"/>
      <c r="AX380" s="127"/>
      <c r="AY380" s="127"/>
      <c r="AZ380" s="127"/>
      <c r="BA380" s="127"/>
      <c r="BB380" s="127"/>
      <c r="BC380" s="127"/>
      <c r="BD380" s="127"/>
      <c r="BE380" s="792"/>
    </row>
    <row r="381" spans="1:57">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240"/>
      <c r="AT381" s="127"/>
      <c r="AU381" s="127"/>
      <c r="AV381" s="127"/>
      <c r="AW381" s="127"/>
      <c r="AX381" s="127"/>
      <c r="AY381" s="127"/>
      <c r="AZ381" s="127"/>
      <c r="BA381" s="127"/>
      <c r="BB381" s="127"/>
      <c r="BC381" s="127"/>
      <c r="BD381" s="127"/>
      <c r="BE381" s="792"/>
    </row>
    <row r="382" spans="1:57">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240"/>
      <c r="AT382" s="127"/>
      <c r="AU382" s="127"/>
      <c r="AV382" s="127"/>
      <c r="AW382" s="127"/>
      <c r="AX382" s="127"/>
      <c r="AY382" s="127"/>
      <c r="AZ382" s="127"/>
      <c r="BA382" s="127"/>
      <c r="BB382" s="127"/>
      <c r="BC382" s="127"/>
      <c r="BD382" s="127"/>
      <c r="BE382" s="792"/>
    </row>
    <row r="383" spans="1:57">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240"/>
      <c r="AT383" s="127"/>
      <c r="AU383" s="127"/>
      <c r="AV383" s="127"/>
      <c r="AW383" s="127"/>
      <c r="AX383" s="127"/>
      <c r="AY383" s="127"/>
      <c r="AZ383" s="127"/>
      <c r="BA383" s="127"/>
      <c r="BB383" s="127"/>
      <c r="BC383" s="127"/>
      <c r="BD383" s="127"/>
      <c r="BE383" s="792"/>
    </row>
    <row r="384" spans="1:57">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240"/>
      <c r="AT384" s="127"/>
      <c r="AU384" s="127"/>
      <c r="AV384" s="127"/>
      <c r="AW384" s="127"/>
      <c r="AX384" s="127"/>
      <c r="AY384" s="127"/>
      <c r="AZ384" s="127"/>
      <c r="BA384" s="127"/>
      <c r="BB384" s="127"/>
      <c r="BC384" s="127"/>
      <c r="BD384" s="127"/>
      <c r="BE384" s="792"/>
    </row>
    <row r="385" spans="1:57">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240"/>
      <c r="AT385" s="127"/>
      <c r="AU385" s="127"/>
      <c r="AV385" s="127"/>
      <c r="AW385" s="127"/>
      <c r="AX385" s="127"/>
      <c r="AY385" s="127"/>
      <c r="AZ385" s="127"/>
      <c r="BA385" s="127"/>
      <c r="BB385" s="127"/>
      <c r="BC385" s="127"/>
      <c r="BD385" s="127"/>
      <c r="BE385" s="792"/>
    </row>
    <row r="386" spans="1:57">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240"/>
      <c r="AT386" s="127"/>
      <c r="AU386" s="127"/>
      <c r="AV386" s="127"/>
      <c r="AW386" s="127"/>
      <c r="AX386" s="127"/>
      <c r="AY386" s="127"/>
      <c r="AZ386" s="127"/>
      <c r="BA386" s="127"/>
      <c r="BB386" s="127"/>
      <c r="BC386" s="127"/>
      <c r="BD386" s="127"/>
      <c r="BE386" s="792"/>
    </row>
    <row r="387" spans="1:57">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240"/>
      <c r="AT387" s="127"/>
      <c r="AU387" s="127"/>
      <c r="AV387" s="127"/>
      <c r="AW387" s="127"/>
      <c r="AX387" s="127"/>
      <c r="AY387" s="127"/>
      <c r="AZ387" s="127"/>
      <c r="BA387" s="127"/>
      <c r="BB387" s="127"/>
      <c r="BC387" s="127"/>
      <c r="BD387" s="127"/>
      <c r="BE387" s="792"/>
    </row>
    <row r="388" spans="1:57">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240"/>
      <c r="AT388" s="127"/>
      <c r="AU388" s="127"/>
      <c r="AV388" s="127"/>
      <c r="AW388" s="127"/>
      <c r="AX388" s="127"/>
      <c r="AY388" s="127"/>
      <c r="AZ388" s="127"/>
      <c r="BA388" s="127"/>
      <c r="BB388" s="127"/>
      <c r="BC388" s="127"/>
      <c r="BD388" s="127"/>
      <c r="BE388" s="792"/>
    </row>
    <row r="389" spans="1:57">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240"/>
      <c r="AT389" s="127"/>
      <c r="AU389" s="127"/>
      <c r="AV389" s="127"/>
      <c r="AW389" s="127"/>
      <c r="AX389" s="127"/>
      <c r="AY389" s="127"/>
      <c r="AZ389" s="127"/>
      <c r="BA389" s="127"/>
      <c r="BB389" s="127"/>
      <c r="BC389" s="127"/>
      <c r="BD389" s="127"/>
      <c r="BE389" s="792"/>
    </row>
    <row r="390" spans="1:57">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240"/>
      <c r="AT390" s="127"/>
      <c r="AU390" s="127"/>
      <c r="AV390" s="127"/>
      <c r="AW390" s="127"/>
      <c r="AX390" s="127"/>
      <c r="AY390" s="127"/>
      <c r="AZ390" s="127"/>
      <c r="BA390" s="127"/>
      <c r="BB390" s="127"/>
      <c r="BC390" s="127"/>
      <c r="BD390" s="127"/>
      <c r="BE390" s="792"/>
    </row>
    <row r="391" spans="1:57">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240"/>
      <c r="AT391" s="127"/>
      <c r="AU391" s="127"/>
      <c r="AV391" s="127"/>
      <c r="AW391" s="127"/>
      <c r="AX391" s="127"/>
      <c r="AY391" s="127"/>
      <c r="AZ391" s="127"/>
      <c r="BA391" s="127"/>
      <c r="BB391" s="127"/>
      <c r="BC391" s="127"/>
      <c r="BD391" s="127"/>
      <c r="BE391" s="792"/>
    </row>
    <row r="392" spans="1:57">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240"/>
      <c r="AT392" s="127"/>
      <c r="AU392" s="127"/>
      <c r="AV392" s="127"/>
      <c r="AW392" s="127"/>
      <c r="AX392" s="127"/>
      <c r="AY392" s="127"/>
      <c r="AZ392" s="127"/>
      <c r="BA392" s="127"/>
      <c r="BB392" s="127"/>
      <c r="BC392" s="127"/>
      <c r="BD392" s="127"/>
      <c r="BE392" s="792"/>
    </row>
    <row r="393" spans="1:57">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240"/>
      <c r="AT393" s="127"/>
      <c r="AU393" s="127"/>
      <c r="AV393" s="127"/>
      <c r="AW393" s="127"/>
      <c r="AX393" s="127"/>
      <c r="AY393" s="127"/>
      <c r="AZ393" s="127"/>
      <c r="BA393" s="127"/>
      <c r="BB393" s="127"/>
      <c r="BC393" s="127"/>
      <c r="BD393" s="127"/>
      <c r="BE393" s="792"/>
    </row>
    <row r="394" spans="1:57">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240"/>
      <c r="AT394" s="127"/>
      <c r="AU394" s="127"/>
      <c r="AV394" s="127"/>
      <c r="AW394" s="127"/>
      <c r="AX394" s="127"/>
      <c r="AY394" s="127"/>
      <c r="AZ394" s="127"/>
      <c r="BA394" s="127"/>
      <c r="BB394" s="127"/>
      <c r="BC394" s="127"/>
      <c r="BD394" s="127"/>
      <c r="BE394" s="792"/>
    </row>
    <row r="395" spans="1:57">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240"/>
      <c r="AT395" s="127"/>
      <c r="AU395" s="127"/>
      <c r="AV395" s="127"/>
      <c r="AW395" s="127"/>
      <c r="AX395" s="127"/>
      <c r="AY395" s="127"/>
      <c r="AZ395" s="127"/>
      <c r="BA395" s="127"/>
      <c r="BB395" s="127"/>
      <c r="BC395" s="127"/>
      <c r="BD395" s="127"/>
      <c r="BE395" s="792"/>
    </row>
    <row r="396" spans="1:57">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240"/>
      <c r="AT396" s="127"/>
      <c r="AU396" s="127"/>
      <c r="AV396" s="127"/>
      <c r="AW396" s="127"/>
      <c r="AX396" s="127"/>
      <c r="AY396" s="127"/>
      <c r="AZ396" s="127"/>
      <c r="BA396" s="127"/>
      <c r="BB396" s="127"/>
      <c r="BC396" s="127"/>
      <c r="BD396" s="127"/>
      <c r="BE396" s="792"/>
    </row>
    <row r="397" spans="1:57">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240"/>
      <c r="AT397" s="127"/>
      <c r="AU397" s="127"/>
      <c r="AV397" s="127"/>
      <c r="AW397" s="127"/>
      <c r="AX397" s="127"/>
      <c r="AY397" s="127"/>
      <c r="AZ397" s="127"/>
      <c r="BA397" s="127"/>
      <c r="BB397" s="127"/>
      <c r="BC397" s="127"/>
      <c r="BD397" s="127"/>
      <c r="BE397" s="792"/>
    </row>
    <row r="398" spans="1:57">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240"/>
      <c r="AT398" s="127"/>
      <c r="AU398" s="127"/>
      <c r="AV398" s="127"/>
      <c r="AW398" s="127"/>
      <c r="AX398" s="127"/>
      <c r="AY398" s="127"/>
      <c r="AZ398" s="127"/>
      <c r="BA398" s="127"/>
      <c r="BB398" s="127"/>
      <c r="BC398" s="127"/>
      <c r="BD398" s="127"/>
      <c r="BE398" s="792"/>
    </row>
    <row r="399" spans="1:57">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240"/>
      <c r="AT399" s="127"/>
      <c r="AU399" s="127"/>
      <c r="AV399" s="127"/>
      <c r="AW399" s="127"/>
      <c r="AX399" s="127"/>
      <c r="AY399" s="127"/>
      <c r="AZ399" s="127"/>
      <c r="BA399" s="127"/>
      <c r="BB399" s="127"/>
      <c r="BC399" s="127"/>
      <c r="BD399" s="127"/>
      <c r="BE399" s="792"/>
    </row>
    <row r="400" spans="1:57">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240"/>
      <c r="AT400" s="127"/>
      <c r="AU400" s="127"/>
      <c r="AV400" s="127"/>
      <c r="AW400" s="127"/>
      <c r="AX400" s="127"/>
      <c r="AY400" s="127"/>
      <c r="AZ400" s="127"/>
      <c r="BA400" s="127"/>
      <c r="BB400" s="127"/>
      <c r="BC400" s="127"/>
      <c r="BD400" s="127"/>
      <c r="BE400" s="792"/>
    </row>
    <row r="401" spans="1:57">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240"/>
      <c r="AT401" s="127"/>
      <c r="AU401" s="127"/>
      <c r="AV401" s="127"/>
      <c r="AW401" s="127"/>
      <c r="AX401" s="127"/>
      <c r="AY401" s="127"/>
      <c r="AZ401" s="127"/>
      <c r="BA401" s="127"/>
      <c r="BB401" s="127"/>
      <c r="BC401" s="127"/>
      <c r="BD401" s="127"/>
      <c r="BE401" s="792"/>
    </row>
    <row r="402" spans="1:57">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240"/>
      <c r="AT402" s="127"/>
      <c r="AU402" s="127"/>
      <c r="AV402" s="127"/>
      <c r="AW402" s="127"/>
      <c r="AX402" s="127"/>
      <c r="AY402" s="127"/>
      <c r="AZ402" s="127"/>
      <c r="BA402" s="127"/>
      <c r="BB402" s="127"/>
      <c r="BC402" s="127"/>
      <c r="BD402" s="127"/>
      <c r="BE402" s="792"/>
    </row>
    <row r="403" spans="1:57">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240"/>
      <c r="AT403" s="127"/>
      <c r="AU403" s="127"/>
      <c r="AV403" s="127"/>
      <c r="AW403" s="127"/>
      <c r="AX403" s="127"/>
      <c r="AY403" s="127"/>
      <c r="AZ403" s="127"/>
      <c r="BA403" s="127"/>
      <c r="BB403" s="127"/>
      <c r="BC403" s="127"/>
      <c r="BD403" s="127"/>
      <c r="BE403" s="792"/>
    </row>
    <row r="404" spans="1:57">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240"/>
      <c r="AT404" s="127"/>
      <c r="AU404" s="127"/>
      <c r="AV404" s="127"/>
      <c r="AW404" s="127"/>
      <c r="AX404" s="127"/>
      <c r="AY404" s="127"/>
      <c r="AZ404" s="127"/>
      <c r="BA404" s="127"/>
      <c r="BB404" s="127"/>
      <c r="BC404" s="127"/>
      <c r="BD404" s="127"/>
      <c r="BE404" s="792"/>
    </row>
    <row r="405" spans="1:57">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240"/>
      <c r="AT405" s="127"/>
      <c r="AU405" s="127"/>
      <c r="AV405" s="127"/>
      <c r="AW405" s="127"/>
      <c r="AX405" s="127"/>
      <c r="AY405" s="127"/>
      <c r="AZ405" s="127"/>
      <c r="BA405" s="127"/>
      <c r="BB405" s="127"/>
      <c r="BC405" s="127"/>
      <c r="BD405" s="127"/>
      <c r="BE405" s="792"/>
    </row>
    <row r="406" spans="1:57">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240"/>
      <c r="AT406" s="127"/>
      <c r="AU406" s="127"/>
      <c r="AV406" s="127"/>
      <c r="AW406" s="127"/>
      <c r="AX406" s="127"/>
      <c r="AY406" s="127"/>
      <c r="AZ406" s="127"/>
      <c r="BA406" s="127"/>
      <c r="BB406" s="127"/>
      <c r="BC406" s="127"/>
      <c r="BD406" s="127"/>
      <c r="BE406" s="792"/>
    </row>
    <row r="407" spans="1:57">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240"/>
      <c r="AT407" s="127"/>
      <c r="AU407" s="127"/>
      <c r="AV407" s="127"/>
      <c r="AW407" s="127"/>
      <c r="AX407" s="127"/>
      <c r="AY407" s="127"/>
      <c r="AZ407" s="127"/>
      <c r="BA407" s="127"/>
      <c r="BB407" s="127"/>
      <c r="BC407" s="127"/>
      <c r="BD407" s="127"/>
      <c r="BE407" s="792"/>
    </row>
    <row r="408" spans="1:57">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240"/>
      <c r="AT408" s="127"/>
      <c r="AU408" s="127"/>
      <c r="AV408" s="127"/>
      <c r="AW408" s="127"/>
      <c r="AX408" s="127"/>
      <c r="AY408" s="127"/>
      <c r="AZ408" s="127"/>
      <c r="BA408" s="127"/>
      <c r="BB408" s="127"/>
      <c r="BC408" s="127"/>
      <c r="BD408" s="127"/>
      <c r="BE408" s="792"/>
    </row>
    <row r="409" spans="1:57">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240"/>
      <c r="AT409" s="127"/>
      <c r="AU409" s="127"/>
      <c r="AV409" s="127"/>
      <c r="AW409" s="127"/>
      <c r="AX409" s="127"/>
      <c r="AY409" s="127"/>
      <c r="AZ409" s="127"/>
      <c r="BA409" s="127"/>
      <c r="BB409" s="127"/>
      <c r="BC409" s="127"/>
      <c r="BD409" s="127"/>
      <c r="BE409" s="792"/>
    </row>
    <row r="410" spans="1:57">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240"/>
      <c r="AT410" s="127"/>
      <c r="AU410" s="127"/>
      <c r="AV410" s="127"/>
      <c r="AW410" s="127"/>
      <c r="AX410" s="127"/>
      <c r="AY410" s="127"/>
      <c r="AZ410" s="127"/>
      <c r="BA410" s="127"/>
      <c r="BB410" s="127"/>
      <c r="BC410" s="127"/>
      <c r="BD410" s="127"/>
      <c r="BE410" s="792"/>
    </row>
    <row r="411" spans="1:57">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240"/>
      <c r="AT411" s="127"/>
      <c r="AU411" s="127"/>
      <c r="AV411" s="127"/>
      <c r="AW411" s="127"/>
      <c r="AX411" s="127"/>
      <c r="AY411" s="127"/>
      <c r="AZ411" s="127"/>
      <c r="BA411" s="127"/>
      <c r="BB411" s="127"/>
      <c r="BC411" s="127"/>
      <c r="BD411" s="127"/>
      <c r="BE411" s="792"/>
    </row>
    <row r="412" spans="1:57">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240"/>
      <c r="AT412" s="127"/>
      <c r="AU412" s="127"/>
      <c r="AV412" s="127"/>
      <c r="AW412" s="127"/>
      <c r="AX412" s="127"/>
      <c r="AY412" s="127"/>
      <c r="AZ412" s="127"/>
      <c r="BA412" s="127"/>
      <c r="BB412" s="127"/>
      <c r="BC412" s="127"/>
      <c r="BD412" s="127"/>
      <c r="BE412" s="792"/>
    </row>
    <row r="413" spans="1:57">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240"/>
      <c r="AT413" s="127"/>
      <c r="AU413" s="127"/>
      <c r="AV413" s="127"/>
      <c r="AW413" s="127"/>
      <c r="AX413" s="127"/>
      <c r="AY413" s="127"/>
      <c r="AZ413" s="127"/>
      <c r="BA413" s="127"/>
      <c r="BB413" s="127"/>
      <c r="BC413" s="127"/>
      <c r="BD413" s="127"/>
      <c r="BE413" s="792"/>
    </row>
    <row r="414" spans="1:57">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240"/>
      <c r="AT414" s="127"/>
      <c r="AU414" s="127"/>
      <c r="AV414" s="127"/>
      <c r="AW414" s="127"/>
      <c r="AX414" s="127"/>
      <c r="AY414" s="127"/>
      <c r="AZ414" s="127"/>
      <c r="BA414" s="127"/>
      <c r="BB414" s="127"/>
      <c r="BC414" s="127"/>
      <c r="BD414" s="127"/>
      <c r="BE414" s="792"/>
    </row>
    <row r="415" spans="1:57">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240"/>
      <c r="AT415" s="127"/>
      <c r="AU415" s="127"/>
      <c r="AV415" s="127"/>
      <c r="AW415" s="127"/>
      <c r="AX415" s="127"/>
      <c r="AY415" s="127"/>
      <c r="AZ415" s="127"/>
      <c r="BA415" s="127"/>
      <c r="BB415" s="127"/>
      <c r="BC415" s="127"/>
      <c r="BD415" s="127"/>
      <c r="BE415" s="792"/>
    </row>
    <row r="416" spans="1:57">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240"/>
      <c r="AT416" s="127"/>
      <c r="AU416" s="127"/>
      <c r="AV416" s="127"/>
      <c r="AW416" s="127"/>
      <c r="AX416" s="127"/>
      <c r="AY416" s="127"/>
      <c r="AZ416" s="127"/>
      <c r="BA416" s="127"/>
      <c r="BB416" s="127"/>
      <c r="BC416" s="127"/>
      <c r="BD416" s="127"/>
      <c r="BE416" s="792"/>
    </row>
    <row r="417" spans="1:57">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240"/>
      <c r="AT417" s="127"/>
      <c r="AU417" s="127"/>
      <c r="AV417" s="127"/>
      <c r="AW417" s="127"/>
      <c r="AX417" s="127"/>
      <c r="AY417" s="127"/>
      <c r="AZ417" s="127"/>
      <c r="BA417" s="127"/>
      <c r="BB417" s="127"/>
      <c r="BC417" s="127"/>
      <c r="BD417" s="127"/>
      <c r="BE417" s="792"/>
    </row>
    <row r="418" spans="1:57">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240"/>
      <c r="AT418" s="127"/>
      <c r="AU418" s="127"/>
      <c r="AV418" s="127"/>
      <c r="AW418" s="127"/>
      <c r="AX418" s="127"/>
      <c r="AY418" s="127"/>
      <c r="AZ418" s="127"/>
      <c r="BA418" s="127"/>
      <c r="BB418" s="127"/>
      <c r="BC418" s="127"/>
      <c r="BD418" s="127"/>
      <c r="BE418" s="792"/>
    </row>
    <row r="419" spans="1:57">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240"/>
      <c r="AT419" s="127"/>
      <c r="AU419" s="127"/>
      <c r="AV419" s="127"/>
      <c r="AW419" s="127"/>
      <c r="AX419" s="127"/>
      <c r="AY419" s="127"/>
      <c r="AZ419" s="127"/>
      <c r="BA419" s="127"/>
      <c r="BB419" s="127"/>
      <c r="BC419" s="127"/>
      <c r="BD419" s="127"/>
      <c r="BE419" s="792"/>
    </row>
    <row r="420" spans="1:57">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240"/>
      <c r="AT420" s="127"/>
      <c r="AU420" s="127"/>
      <c r="AV420" s="127"/>
      <c r="AW420" s="127"/>
      <c r="AX420" s="127"/>
      <c r="AY420" s="127"/>
      <c r="AZ420" s="127"/>
      <c r="BA420" s="127"/>
      <c r="BB420" s="127"/>
      <c r="BC420" s="127"/>
      <c r="BD420" s="127"/>
      <c r="BE420" s="792"/>
    </row>
    <row r="421" spans="1:57">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240"/>
      <c r="AT421" s="127"/>
      <c r="AU421" s="127"/>
      <c r="AV421" s="127"/>
      <c r="AW421" s="127"/>
      <c r="AX421" s="127"/>
      <c r="AY421" s="127"/>
      <c r="AZ421" s="127"/>
      <c r="BA421" s="127"/>
      <c r="BB421" s="127"/>
      <c r="BC421" s="127"/>
      <c r="BD421" s="127"/>
      <c r="BE421" s="792"/>
    </row>
    <row r="422" spans="1:57">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240"/>
      <c r="AT422" s="127"/>
      <c r="AU422" s="127"/>
      <c r="AV422" s="127"/>
      <c r="AW422" s="127"/>
      <c r="AX422" s="127"/>
      <c r="AY422" s="127"/>
      <c r="AZ422" s="127"/>
      <c r="BA422" s="127"/>
      <c r="BB422" s="127"/>
      <c r="BC422" s="127"/>
      <c r="BD422" s="127"/>
      <c r="BE422" s="792"/>
    </row>
    <row r="423" spans="1:57">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240"/>
      <c r="AT423" s="127"/>
      <c r="AU423" s="127"/>
      <c r="AV423" s="127"/>
      <c r="AW423" s="127"/>
      <c r="AX423" s="127"/>
      <c r="AY423" s="127"/>
      <c r="AZ423" s="127"/>
      <c r="BA423" s="127"/>
      <c r="BB423" s="127"/>
      <c r="BC423" s="127"/>
      <c r="BD423" s="127"/>
      <c r="BE423" s="792"/>
    </row>
    <row r="424" spans="1:57">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240"/>
      <c r="AT424" s="127"/>
      <c r="AU424" s="127"/>
      <c r="AV424" s="127"/>
      <c r="AW424" s="127"/>
      <c r="AX424" s="127"/>
      <c r="AY424" s="127"/>
      <c r="AZ424" s="127"/>
      <c r="BA424" s="127"/>
      <c r="BB424" s="127"/>
      <c r="BC424" s="127"/>
      <c r="BD424" s="127"/>
      <c r="BE424" s="792"/>
    </row>
    <row r="425" spans="1:57">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240"/>
      <c r="AT425" s="127"/>
      <c r="AU425" s="127"/>
      <c r="AV425" s="127"/>
      <c r="AW425" s="127"/>
      <c r="AX425" s="127"/>
      <c r="AY425" s="127"/>
      <c r="AZ425" s="127"/>
      <c r="BA425" s="127"/>
      <c r="BB425" s="127"/>
      <c r="BC425" s="127"/>
      <c r="BD425" s="127"/>
      <c r="BE425" s="792"/>
    </row>
    <row r="426" spans="1:57">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240"/>
      <c r="AT426" s="127"/>
      <c r="AU426" s="127"/>
      <c r="AV426" s="127"/>
      <c r="AW426" s="127"/>
      <c r="AX426" s="127"/>
      <c r="AY426" s="127"/>
      <c r="AZ426" s="127"/>
      <c r="BA426" s="127"/>
      <c r="BB426" s="127"/>
      <c r="BC426" s="127"/>
      <c r="BD426" s="127"/>
      <c r="BE426" s="792"/>
    </row>
    <row r="427" spans="1:57">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240"/>
      <c r="AT427" s="127"/>
      <c r="AU427" s="127"/>
      <c r="AV427" s="127"/>
      <c r="AW427" s="127"/>
      <c r="AX427" s="127"/>
      <c r="AY427" s="127"/>
      <c r="AZ427" s="127"/>
      <c r="BA427" s="127"/>
      <c r="BB427" s="127"/>
      <c r="BC427" s="127"/>
      <c r="BD427" s="127"/>
      <c r="BE427" s="792"/>
    </row>
    <row r="428" spans="1:57">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240"/>
      <c r="AT428" s="127"/>
      <c r="AU428" s="127"/>
      <c r="AV428" s="127"/>
      <c r="AW428" s="127"/>
      <c r="AX428" s="127"/>
      <c r="AY428" s="127"/>
      <c r="AZ428" s="127"/>
      <c r="BA428" s="127"/>
      <c r="BB428" s="127"/>
      <c r="BC428" s="127"/>
      <c r="BD428" s="127"/>
      <c r="BE428" s="792"/>
    </row>
    <row r="429" spans="1:57">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240"/>
      <c r="AT429" s="127"/>
      <c r="AU429" s="127"/>
      <c r="AV429" s="127"/>
      <c r="AW429" s="127"/>
      <c r="AX429" s="127"/>
      <c r="AY429" s="127"/>
      <c r="AZ429" s="127"/>
      <c r="BA429" s="127"/>
      <c r="BB429" s="127"/>
      <c r="BC429" s="127"/>
      <c r="BD429" s="127"/>
      <c r="BE429" s="792"/>
    </row>
    <row r="430" spans="1:57">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240"/>
      <c r="AT430" s="127"/>
      <c r="AU430" s="127"/>
      <c r="AV430" s="127"/>
      <c r="AW430" s="127"/>
      <c r="AX430" s="127"/>
      <c r="AY430" s="127"/>
      <c r="AZ430" s="127"/>
      <c r="BA430" s="127"/>
      <c r="BB430" s="127"/>
      <c r="BC430" s="127"/>
      <c r="BD430" s="127"/>
      <c r="BE430" s="792"/>
    </row>
    <row r="431" spans="1:57">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240"/>
      <c r="AT431" s="127"/>
      <c r="AU431" s="127"/>
      <c r="AV431" s="127"/>
      <c r="AW431" s="127"/>
      <c r="AX431" s="127"/>
      <c r="AY431" s="127"/>
      <c r="AZ431" s="127"/>
      <c r="BA431" s="127"/>
      <c r="BB431" s="127"/>
      <c r="BC431" s="127"/>
      <c r="BD431" s="127"/>
      <c r="BE431" s="792"/>
    </row>
    <row r="432" spans="1:57">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240"/>
      <c r="AT432" s="127"/>
      <c r="AU432" s="127"/>
      <c r="AV432" s="127"/>
      <c r="AW432" s="127"/>
      <c r="AX432" s="127"/>
      <c r="AY432" s="127"/>
      <c r="AZ432" s="127"/>
      <c r="BA432" s="127"/>
      <c r="BB432" s="127"/>
      <c r="BC432" s="127"/>
      <c r="BD432" s="127"/>
      <c r="BE432" s="792"/>
    </row>
    <row r="433" spans="1:57">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240"/>
      <c r="AT433" s="127"/>
      <c r="AU433" s="127"/>
      <c r="AV433" s="127"/>
      <c r="AW433" s="127"/>
      <c r="AX433" s="127"/>
      <c r="AY433" s="127"/>
      <c r="AZ433" s="127"/>
      <c r="BA433" s="127"/>
      <c r="BB433" s="127"/>
      <c r="BC433" s="127"/>
      <c r="BD433" s="127"/>
      <c r="BE433" s="792"/>
    </row>
    <row r="434" spans="1:57">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240"/>
      <c r="AT434" s="127"/>
      <c r="AU434" s="127"/>
      <c r="AV434" s="127"/>
      <c r="AW434" s="127"/>
      <c r="AX434" s="127"/>
      <c r="AY434" s="127"/>
      <c r="AZ434" s="127"/>
      <c r="BA434" s="127"/>
      <c r="BB434" s="127"/>
      <c r="BC434" s="127"/>
      <c r="BD434" s="127"/>
      <c r="BE434" s="792"/>
    </row>
    <row r="435" spans="1:57">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240"/>
      <c r="AT435" s="127"/>
      <c r="AU435" s="127"/>
      <c r="AV435" s="127"/>
      <c r="AW435" s="127"/>
      <c r="AX435" s="127"/>
      <c r="AY435" s="127"/>
      <c r="AZ435" s="127"/>
      <c r="BA435" s="127"/>
      <c r="BB435" s="127"/>
      <c r="BC435" s="127"/>
      <c r="BD435" s="127"/>
      <c r="BE435" s="792"/>
    </row>
    <row r="436" spans="1:57">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240"/>
      <c r="AT436" s="127"/>
      <c r="AU436" s="127"/>
      <c r="AV436" s="127"/>
      <c r="AW436" s="127"/>
      <c r="AX436" s="127"/>
      <c r="AY436" s="127"/>
      <c r="AZ436" s="127"/>
      <c r="BA436" s="127"/>
      <c r="BB436" s="127"/>
      <c r="BC436" s="127"/>
      <c r="BD436" s="127"/>
      <c r="BE436" s="792"/>
    </row>
    <row r="437" spans="1:57">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240"/>
      <c r="AT437" s="127"/>
      <c r="AU437" s="127"/>
      <c r="AV437" s="127"/>
      <c r="AW437" s="127"/>
      <c r="AX437" s="127"/>
      <c r="AY437" s="127"/>
      <c r="AZ437" s="127"/>
      <c r="BA437" s="127"/>
      <c r="BB437" s="127"/>
      <c r="BC437" s="127"/>
      <c r="BD437" s="127"/>
      <c r="BE437" s="792"/>
    </row>
    <row r="438" spans="1:57">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240"/>
      <c r="AT438" s="127"/>
      <c r="AU438" s="127"/>
      <c r="AV438" s="127"/>
      <c r="AW438" s="127"/>
      <c r="AX438" s="127"/>
      <c r="AY438" s="127"/>
      <c r="AZ438" s="127"/>
      <c r="BA438" s="127"/>
      <c r="BB438" s="127"/>
      <c r="BC438" s="127"/>
      <c r="BD438" s="127"/>
      <c r="BE438" s="792"/>
    </row>
    <row r="439" spans="1:57">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240"/>
      <c r="AT439" s="127"/>
      <c r="AU439" s="127"/>
      <c r="AV439" s="127"/>
      <c r="AW439" s="127"/>
      <c r="AX439" s="127"/>
      <c r="AY439" s="127"/>
      <c r="AZ439" s="127"/>
      <c r="BA439" s="127"/>
      <c r="BB439" s="127"/>
      <c r="BC439" s="127"/>
      <c r="BD439" s="127"/>
      <c r="BE439" s="792"/>
    </row>
    <row r="440" spans="1:57">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240"/>
      <c r="AT440" s="127"/>
      <c r="AU440" s="127"/>
      <c r="AV440" s="127"/>
      <c r="AW440" s="127"/>
      <c r="AX440" s="127"/>
      <c r="AY440" s="127"/>
      <c r="AZ440" s="127"/>
      <c r="BA440" s="127"/>
      <c r="BB440" s="127"/>
      <c r="BC440" s="127"/>
      <c r="BD440" s="127"/>
      <c r="BE440" s="792"/>
    </row>
    <row r="441" spans="1:57">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240"/>
      <c r="AT441" s="127"/>
      <c r="AU441" s="127"/>
      <c r="AV441" s="127"/>
      <c r="AW441" s="127"/>
      <c r="AX441" s="127"/>
      <c r="AY441" s="127"/>
      <c r="AZ441" s="127"/>
      <c r="BA441" s="127"/>
      <c r="BB441" s="127"/>
      <c r="BC441" s="127"/>
      <c r="BD441" s="127"/>
      <c r="BE441" s="792"/>
    </row>
    <row r="442" spans="1:57">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240"/>
      <c r="AT442" s="127"/>
      <c r="AU442" s="127"/>
      <c r="AV442" s="127"/>
      <c r="AW442" s="127"/>
      <c r="AX442" s="127"/>
      <c r="AY442" s="127"/>
      <c r="AZ442" s="127"/>
      <c r="BA442" s="127"/>
      <c r="BB442" s="127"/>
      <c r="BC442" s="127"/>
      <c r="BD442" s="127"/>
      <c r="BE442" s="792"/>
    </row>
    <row r="443" spans="1:57">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240"/>
      <c r="AT443" s="127"/>
      <c r="AU443" s="127"/>
      <c r="AV443" s="127"/>
      <c r="AW443" s="127"/>
      <c r="AX443" s="127"/>
      <c r="AY443" s="127"/>
      <c r="AZ443" s="127"/>
      <c r="BA443" s="127"/>
      <c r="BB443" s="127"/>
      <c r="BC443" s="127"/>
      <c r="BD443" s="127"/>
      <c r="BE443" s="792"/>
    </row>
    <row r="444" spans="1:57">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240"/>
      <c r="AT444" s="127"/>
      <c r="AU444" s="127"/>
      <c r="AV444" s="127"/>
      <c r="AW444" s="127"/>
      <c r="AX444" s="127"/>
      <c r="AY444" s="127"/>
      <c r="AZ444" s="127"/>
      <c r="BA444" s="127"/>
      <c r="BB444" s="127"/>
      <c r="BC444" s="127"/>
      <c r="BD444" s="127"/>
      <c r="BE444" s="792"/>
    </row>
    <row r="445" spans="1:57">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240"/>
      <c r="AT445" s="127"/>
      <c r="AU445" s="127"/>
      <c r="AV445" s="127"/>
      <c r="AW445" s="127"/>
      <c r="AX445" s="127"/>
      <c r="AY445" s="127"/>
      <c r="AZ445" s="127"/>
      <c r="BA445" s="127"/>
      <c r="BB445" s="127"/>
      <c r="BC445" s="127"/>
      <c r="BD445" s="127"/>
      <c r="BE445" s="792"/>
    </row>
    <row r="446" spans="1:57">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240"/>
      <c r="AT446" s="127"/>
      <c r="AU446" s="127"/>
      <c r="AV446" s="127"/>
      <c r="AW446" s="127"/>
      <c r="AX446" s="127"/>
      <c r="AY446" s="127"/>
      <c r="AZ446" s="127"/>
      <c r="BA446" s="127"/>
      <c r="BB446" s="127"/>
      <c r="BC446" s="127"/>
      <c r="BD446" s="127"/>
      <c r="BE446" s="792"/>
    </row>
    <row r="447" spans="1:57">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240"/>
      <c r="AT447" s="127"/>
      <c r="AU447" s="127"/>
      <c r="AV447" s="127"/>
      <c r="AW447" s="127"/>
      <c r="AX447" s="127"/>
      <c r="AY447" s="127"/>
      <c r="AZ447" s="127"/>
      <c r="BA447" s="127"/>
      <c r="BB447" s="127"/>
      <c r="BC447" s="127"/>
      <c r="BD447" s="127"/>
      <c r="BE447" s="792"/>
    </row>
    <row r="448" spans="1:57">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240"/>
      <c r="AT448" s="127"/>
      <c r="AU448" s="127"/>
      <c r="AV448" s="127"/>
      <c r="AW448" s="127"/>
      <c r="AX448" s="127"/>
      <c r="AY448" s="127"/>
      <c r="AZ448" s="127"/>
      <c r="BA448" s="127"/>
      <c r="BB448" s="127"/>
      <c r="BC448" s="127"/>
      <c r="BD448" s="127"/>
      <c r="BE448" s="792"/>
    </row>
    <row r="449" spans="1:57">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240"/>
      <c r="AT449" s="127"/>
      <c r="AU449" s="127"/>
      <c r="AV449" s="127"/>
      <c r="AW449" s="127"/>
      <c r="AX449" s="127"/>
      <c r="AY449" s="127"/>
      <c r="AZ449" s="127"/>
      <c r="BA449" s="127"/>
      <c r="BB449" s="127"/>
      <c r="BC449" s="127"/>
      <c r="BD449" s="127"/>
      <c r="BE449" s="792"/>
    </row>
    <row r="450" spans="1:57">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240"/>
      <c r="AT450" s="127"/>
      <c r="AU450" s="127"/>
      <c r="AV450" s="127"/>
      <c r="AW450" s="127"/>
      <c r="AX450" s="127"/>
      <c r="AY450" s="127"/>
      <c r="AZ450" s="127"/>
      <c r="BA450" s="127"/>
      <c r="BB450" s="127"/>
      <c r="BC450" s="127"/>
      <c r="BD450" s="127"/>
      <c r="BE450" s="792"/>
    </row>
    <row r="451" spans="1:57">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240"/>
      <c r="AT451" s="127"/>
      <c r="AU451" s="127"/>
      <c r="AV451" s="127"/>
      <c r="AW451" s="127"/>
      <c r="AX451" s="127"/>
      <c r="AY451" s="127"/>
      <c r="AZ451" s="127"/>
      <c r="BA451" s="127"/>
      <c r="BB451" s="127"/>
      <c r="BC451" s="127"/>
      <c r="BD451" s="127"/>
      <c r="BE451" s="792"/>
    </row>
    <row r="452" spans="1:57">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240"/>
      <c r="AT452" s="127"/>
      <c r="AU452" s="127"/>
      <c r="AV452" s="127"/>
      <c r="AW452" s="127"/>
      <c r="AX452" s="127"/>
      <c r="AY452" s="127"/>
      <c r="AZ452" s="127"/>
      <c r="BA452" s="127"/>
      <c r="BB452" s="127"/>
      <c r="BC452" s="127"/>
      <c r="BD452" s="127"/>
      <c r="BE452" s="792"/>
    </row>
    <row r="453" spans="1:57">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240"/>
      <c r="AT453" s="127"/>
      <c r="AU453" s="127"/>
      <c r="AV453" s="127"/>
      <c r="AW453" s="127"/>
      <c r="AX453" s="127"/>
      <c r="AY453" s="127"/>
      <c r="AZ453" s="127"/>
      <c r="BA453" s="127"/>
      <c r="BB453" s="127"/>
      <c r="BC453" s="127"/>
      <c r="BD453" s="127"/>
      <c r="BE453" s="792"/>
    </row>
    <row r="454" spans="1:57">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240"/>
      <c r="AT454" s="127"/>
      <c r="AU454" s="127"/>
      <c r="AV454" s="127"/>
      <c r="AW454" s="127"/>
      <c r="AX454" s="127"/>
      <c r="AY454" s="127"/>
      <c r="AZ454" s="127"/>
      <c r="BA454" s="127"/>
      <c r="BB454" s="127"/>
      <c r="BC454" s="127"/>
      <c r="BD454" s="127"/>
      <c r="BE454" s="792"/>
    </row>
    <row r="455" spans="1:57">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240"/>
      <c r="AT455" s="127"/>
      <c r="AU455" s="127"/>
      <c r="AV455" s="127"/>
      <c r="AW455" s="127"/>
      <c r="AX455" s="127"/>
      <c r="AY455" s="127"/>
      <c r="AZ455" s="127"/>
      <c r="BA455" s="127"/>
      <c r="BB455" s="127"/>
      <c r="BC455" s="127"/>
      <c r="BD455" s="127"/>
      <c r="BE455" s="792"/>
    </row>
    <row r="456" spans="1:57">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240"/>
      <c r="AT456" s="127"/>
      <c r="AU456" s="127"/>
      <c r="AV456" s="127"/>
      <c r="AW456" s="127"/>
      <c r="AX456" s="127"/>
      <c r="AY456" s="127"/>
      <c r="AZ456" s="127"/>
      <c r="BA456" s="127"/>
      <c r="BB456" s="127"/>
      <c r="BC456" s="127"/>
      <c r="BD456" s="127"/>
      <c r="BE456" s="792"/>
    </row>
    <row r="457" spans="1:57">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240"/>
      <c r="AT457" s="127"/>
      <c r="AU457" s="127"/>
      <c r="AV457" s="127"/>
      <c r="AW457" s="127"/>
      <c r="AX457" s="127"/>
      <c r="AY457" s="127"/>
      <c r="AZ457" s="127"/>
      <c r="BA457" s="127"/>
      <c r="BB457" s="127"/>
      <c r="BC457" s="127"/>
      <c r="BD457" s="127"/>
      <c r="BE457" s="792"/>
    </row>
    <row r="458" spans="1:57">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240"/>
      <c r="AT458" s="127"/>
      <c r="AU458" s="127"/>
      <c r="AV458" s="127"/>
      <c r="AW458" s="127"/>
      <c r="AX458" s="127"/>
      <c r="AY458" s="127"/>
      <c r="AZ458" s="127"/>
      <c r="BA458" s="127"/>
      <c r="BB458" s="127"/>
      <c r="BC458" s="127"/>
      <c r="BD458" s="127"/>
      <c r="BE458" s="792"/>
    </row>
    <row r="459" spans="1:57">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240"/>
      <c r="AT459" s="127"/>
      <c r="AU459" s="127"/>
      <c r="AV459" s="127"/>
      <c r="AW459" s="127"/>
      <c r="AX459" s="127"/>
      <c r="AY459" s="127"/>
      <c r="AZ459" s="127"/>
      <c r="BA459" s="127"/>
      <c r="BB459" s="127"/>
      <c r="BC459" s="127"/>
      <c r="BD459" s="127"/>
      <c r="BE459" s="792"/>
    </row>
    <row r="460" spans="1:57">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240"/>
      <c r="AT460" s="127"/>
      <c r="AU460" s="127"/>
      <c r="AV460" s="127"/>
      <c r="AW460" s="127"/>
      <c r="AX460" s="127"/>
      <c r="AY460" s="127"/>
      <c r="AZ460" s="127"/>
      <c r="BA460" s="127"/>
      <c r="BB460" s="127"/>
      <c r="BC460" s="127"/>
      <c r="BD460" s="127"/>
      <c r="BE460" s="792"/>
    </row>
    <row r="461" spans="1:57">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240"/>
      <c r="AT461" s="127"/>
      <c r="AU461" s="127"/>
      <c r="AV461" s="127"/>
      <c r="AW461" s="127"/>
      <c r="AX461" s="127"/>
      <c r="AY461" s="127"/>
      <c r="AZ461" s="127"/>
      <c r="BA461" s="127"/>
      <c r="BB461" s="127"/>
      <c r="BC461" s="127"/>
      <c r="BD461" s="127"/>
      <c r="BE461" s="792"/>
    </row>
    <row r="462" spans="1:57">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240"/>
      <c r="AT462" s="127"/>
      <c r="AU462" s="127"/>
      <c r="AV462" s="127"/>
      <c r="AW462" s="127"/>
      <c r="AX462" s="127"/>
      <c r="AY462" s="127"/>
      <c r="AZ462" s="127"/>
      <c r="BA462" s="127"/>
      <c r="BB462" s="127"/>
      <c r="BC462" s="127"/>
      <c r="BD462" s="127"/>
      <c r="BE462" s="792"/>
    </row>
    <row r="463" spans="1:57">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240"/>
      <c r="AT463" s="127"/>
      <c r="AU463" s="127"/>
      <c r="AV463" s="127"/>
      <c r="AW463" s="127"/>
      <c r="AX463" s="127"/>
      <c r="AY463" s="127"/>
      <c r="AZ463" s="127"/>
      <c r="BA463" s="127"/>
      <c r="BB463" s="127"/>
      <c r="BC463" s="127"/>
      <c r="BD463" s="127"/>
      <c r="BE463" s="792"/>
    </row>
    <row r="464" spans="1:57">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240"/>
      <c r="AT464" s="127"/>
      <c r="AU464" s="127"/>
      <c r="AV464" s="127"/>
      <c r="AW464" s="127"/>
      <c r="AX464" s="127"/>
      <c r="AY464" s="127"/>
      <c r="AZ464" s="127"/>
      <c r="BA464" s="127"/>
      <c r="BB464" s="127"/>
      <c r="BC464" s="127"/>
      <c r="BD464" s="127"/>
      <c r="BE464" s="792"/>
    </row>
    <row r="465" spans="1:57">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240"/>
      <c r="AT465" s="127"/>
      <c r="AU465" s="127"/>
      <c r="AV465" s="127"/>
      <c r="AW465" s="127"/>
      <c r="AX465" s="127"/>
      <c r="AY465" s="127"/>
      <c r="AZ465" s="127"/>
      <c r="BA465" s="127"/>
      <c r="BB465" s="127"/>
      <c r="BC465" s="127"/>
      <c r="BD465" s="127"/>
      <c r="BE465" s="792"/>
    </row>
    <row r="466" spans="1:57">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240"/>
      <c r="AT466" s="127"/>
      <c r="AU466" s="127"/>
      <c r="AV466" s="127"/>
      <c r="AW466" s="127"/>
      <c r="AX466" s="127"/>
      <c r="AY466" s="127"/>
      <c r="AZ466" s="127"/>
      <c r="BA466" s="127"/>
      <c r="BB466" s="127"/>
      <c r="BC466" s="127"/>
      <c r="BD466" s="127"/>
      <c r="BE466" s="792"/>
    </row>
    <row r="467" spans="1:57">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240"/>
      <c r="AT467" s="127"/>
      <c r="AU467" s="127"/>
      <c r="AV467" s="127"/>
      <c r="AW467" s="127"/>
      <c r="AX467" s="127"/>
      <c r="AY467" s="127"/>
      <c r="AZ467" s="127"/>
      <c r="BA467" s="127"/>
      <c r="BB467" s="127"/>
      <c r="BC467" s="127"/>
      <c r="BD467" s="127"/>
      <c r="BE467" s="792"/>
    </row>
    <row r="468" spans="1:57">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240"/>
      <c r="AT468" s="127"/>
      <c r="AU468" s="127"/>
      <c r="AV468" s="127"/>
      <c r="AW468" s="127"/>
      <c r="AX468" s="127"/>
      <c r="AY468" s="127"/>
      <c r="AZ468" s="127"/>
      <c r="BA468" s="127"/>
      <c r="BB468" s="127"/>
      <c r="BC468" s="127"/>
      <c r="BD468" s="127"/>
      <c r="BE468" s="792"/>
    </row>
    <row r="469" spans="1:57">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240"/>
      <c r="AT469" s="127"/>
      <c r="AU469" s="127"/>
      <c r="AV469" s="127"/>
      <c r="AW469" s="127"/>
      <c r="AX469" s="127"/>
      <c r="AY469" s="127"/>
      <c r="AZ469" s="127"/>
      <c r="BA469" s="127"/>
      <c r="BB469" s="127"/>
      <c r="BC469" s="127"/>
      <c r="BD469" s="127"/>
      <c r="BE469" s="792"/>
    </row>
    <row r="470" spans="1:57">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240"/>
      <c r="AT470" s="127"/>
      <c r="AU470" s="127"/>
      <c r="AV470" s="127"/>
      <c r="AW470" s="127"/>
      <c r="AX470" s="127"/>
      <c r="AY470" s="127"/>
      <c r="AZ470" s="127"/>
      <c r="BA470" s="127"/>
      <c r="BB470" s="127"/>
      <c r="BC470" s="127"/>
      <c r="BD470" s="127"/>
      <c r="BE470" s="792"/>
    </row>
    <row r="471" spans="1:57">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240"/>
      <c r="AT471" s="127"/>
      <c r="AU471" s="127"/>
      <c r="AV471" s="127"/>
      <c r="AW471" s="127"/>
      <c r="AX471" s="127"/>
      <c r="AY471" s="127"/>
      <c r="AZ471" s="127"/>
      <c r="BA471" s="127"/>
      <c r="BB471" s="127"/>
      <c r="BC471" s="127"/>
      <c r="BD471" s="127"/>
      <c r="BE471" s="792"/>
    </row>
    <row r="472" spans="1:57">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240"/>
      <c r="AT472" s="127"/>
      <c r="AU472" s="127"/>
      <c r="AV472" s="127"/>
      <c r="AW472" s="127"/>
      <c r="AX472" s="127"/>
      <c r="AY472" s="127"/>
      <c r="AZ472" s="127"/>
      <c r="BA472" s="127"/>
      <c r="BB472" s="127"/>
      <c r="BC472" s="127"/>
      <c r="BD472" s="127"/>
      <c r="BE472" s="792"/>
    </row>
    <row r="473" spans="1:57">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240"/>
      <c r="AT473" s="127"/>
      <c r="AU473" s="127"/>
      <c r="AV473" s="127"/>
      <c r="AW473" s="127"/>
      <c r="AX473" s="127"/>
      <c r="AY473" s="127"/>
      <c r="AZ473" s="127"/>
      <c r="BA473" s="127"/>
      <c r="BB473" s="127"/>
      <c r="BC473" s="127"/>
      <c r="BD473" s="127"/>
      <c r="BE473" s="792"/>
    </row>
    <row r="474" spans="1:57">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240"/>
      <c r="AT474" s="127"/>
      <c r="AU474" s="127"/>
      <c r="AV474" s="127"/>
      <c r="AW474" s="127"/>
      <c r="AX474" s="127"/>
      <c r="AY474" s="127"/>
      <c r="AZ474" s="127"/>
      <c r="BA474" s="127"/>
      <c r="BB474" s="127"/>
      <c r="BC474" s="127"/>
      <c r="BD474" s="127"/>
      <c r="BE474" s="792"/>
    </row>
    <row r="475" spans="1:57">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240"/>
      <c r="AT475" s="127"/>
      <c r="AU475" s="127"/>
      <c r="AV475" s="127"/>
      <c r="AW475" s="127"/>
      <c r="AX475" s="127"/>
      <c r="AY475" s="127"/>
      <c r="AZ475" s="127"/>
      <c r="BA475" s="127"/>
      <c r="BB475" s="127"/>
      <c r="BC475" s="127"/>
      <c r="BD475" s="127"/>
      <c r="BE475" s="792"/>
    </row>
    <row r="476" spans="1:57">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240"/>
      <c r="AT476" s="127"/>
      <c r="AU476" s="127"/>
      <c r="AV476" s="127"/>
      <c r="AW476" s="127"/>
      <c r="AX476" s="127"/>
      <c r="AY476" s="127"/>
      <c r="AZ476" s="127"/>
      <c r="BA476" s="127"/>
      <c r="BB476" s="127"/>
      <c r="BC476" s="127"/>
      <c r="BD476" s="127"/>
      <c r="BE476" s="792"/>
    </row>
    <row r="477" spans="1:57">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240"/>
      <c r="AT477" s="127"/>
      <c r="AU477" s="127"/>
      <c r="AV477" s="127"/>
      <c r="AW477" s="127"/>
      <c r="AX477" s="127"/>
      <c r="AY477" s="127"/>
      <c r="AZ477" s="127"/>
      <c r="BA477" s="127"/>
      <c r="BB477" s="127"/>
      <c r="BC477" s="127"/>
      <c r="BD477" s="127"/>
      <c r="BE477" s="792"/>
    </row>
    <row r="478" spans="1:57">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240"/>
      <c r="AT478" s="127"/>
      <c r="AU478" s="127"/>
      <c r="AV478" s="127"/>
      <c r="AW478" s="127"/>
      <c r="AX478" s="127"/>
      <c r="AY478" s="127"/>
      <c r="AZ478" s="127"/>
      <c r="BA478" s="127"/>
      <c r="BB478" s="127"/>
      <c r="BC478" s="127"/>
      <c r="BD478" s="127"/>
      <c r="BE478" s="792"/>
    </row>
    <row r="479" spans="1:57">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240"/>
      <c r="AT479" s="127"/>
      <c r="AU479" s="127"/>
      <c r="AV479" s="127"/>
      <c r="AW479" s="127"/>
      <c r="AX479" s="127"/>
      <c r="AY479" s="127"/>
      <c r="AZ479" s="127"/>
      <c r="BA479" s="127"/>
      <c r="BB479" s="127"/>
      <c r="BC479" s="127"/>
      <c r="BD479" s="127"/>
      <c r="BE479" s="792"/>
    </row>
    <row r="480" spans="1:57">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240"/>
      <c r="AT480" s="127"/>
      <c r="AU480" s="127"/>
      <c r="AV480" s="127"/>
      <c r="AW480" s="127"/>
      <c r="AX480" s="127"/>
      <c r="AY480" s="127"/>
      <c r="AZ480" s="127"/>
      <c r="BA480" s="127"/>
      <c r="BB480" s="127"/>
      <c r="BC480" s="127"/>
      <c r="BD480" s="127"/>
      <c r="BE480" s="792"/>
    </row>
    <row r="481" spans="1:57">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240"/>
      <c r="AT481" s="127"/>
      <c r="AU481" s="127"/>
      <c r="AV481" s="127"/>
      <c r="AW481" s="127"/>
      <c r="AX481" s="127"/>
      <c r="AY481" s="127"/>
      <c r="AZ481" s="127"/>
      <c r="BA481" s="127"/>
      <c r="BB481" s="127"/>
      <c r="BC481" s="127"/>
      <c r="BD481" s="127"/>
      <c r="BE481" s="792"/>
    </row>
    <row r="482" spans="1:57">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240"/>
      <c r="AT482" s="127"/>
      <c r="AU482" s="127"/>
      <c r="AV482" s="127"/>
      <c r="AW482" s="127"/>
      <c r="AX482" s="127"/>
      <c r="AY482" s="127"/>
      <c r="AZ482" s="127"/>
      <c r="BA482" s="127"/>
      <c r="BB482" s="127"/>
      <c r="BC482" s="127"/>
      <c r="BD482" s="127"/>
      <c r="BE482" s="792"/>
    </row>
    <row r="483" spans="1:57">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240"/>
      <c r="AT483" s="127"/>
      <c r="AU483" s="127"/>
      <c r="AV483" s="127"/>
      <c r="AW483" s="127"/>
      <c r="AX483" s="127"/>
      <c r="AY483" s="127"/>
      <c r="AZ483" s="127"/>
      <c r="BA483" s="127"/>
      <c r="BB483" s="127"/>
      <c r="BC483" s="127"/>
      <c r="BD483" s="127"/>
      <c r="BE483" s="792"/>
    </row>
    <row r="484" spans="1:57">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240"/>
      <c r="AT484" s="127"/>
      <c r="AU484" s="127"/>
      <c r="AV484" s="127"/>
      <c r="AW484" s="127"/>
      <c r="AX484" s="127"/>
      <c r="AY484" s="127"/>
      <c r="AZ484" s="127"/>
      <c r="BA484" s="127"/>
      <c r="BB484" s="127"/>
      <c r="BC484" s="127"/>
      <c r="BD484" s="127"/>
      <c r="BE484" s="792"/>
    </row>
    <row r="485" spans="1:57">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240"/>
      <c r="AT485" s="127"/>
      <c r="AU485" s="127"/>
      <c r="AV485" s="127"/>
      <c r="AW485" s="127"/>
      <c r="AX485" s="127"/>
      <c r="AY485" s="127"/>
      <c r="AZ485" s="127"/>
      <c r="BA485" s="127"/>
      <c r="BB485" s="127"/>
      <c r="BC485" s="127"/>
      <c r="BD485" s="127"/>
      <c r="BE485" s="792"/>
    </row>
    <row r="486" spans="1:57">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240"/>
      <c r="AT486" s="127"/>
      <c r="AU486" s="127"/>
      <c r="AV486" s="127"/>
      <c r="AW486" s="127"/>
      <c r="AX486" s="127"/>
      <c r="AY486" s="127"/>
      <c r="AZ486" s="127"/>
      <c r="BA486" s="127"/>
      <c r="BB486" s="127"/>
      <c r="BC486" s="127"/>
      <c r="BD486" s="127"/>
      <c r="BE486" s="792"/>
    </row>
    <row r="487" spans="1:57">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240"/>
      <c r="AT487" s="127"/>
      <c r="AU487" s="127"/>
      <c r="AV487" s="127"/>
      <c r="AW487" s="127"/>
      <c r="AX487" s="127"/>
      <c r="AY487" s="127"/>
      <c r="AZ487" s="127"/>
      <c r="BA487" s="127"/>
      <c r="BB487" s="127"/>
      <c r="BC487" s="127"/>
      <c r="BD487" s="127"/>
      <c r="BE487" s="792"/>
    </row>
    <row r="488" spans="1:57">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240"/>
      <c r="AT488" s="127"/>
      <c r="AU488" s="127"/>
      <c r="AV488" s="127"/>
      <c r="AW488" s="127"/>
      <c r="AX488" s="127"/>
      <c r="AY488" s="127"/>
      <c r="AZ488" s="127"/>
      <c r="BA488" s="127"/>
      <c r="BB488" s="127"/>
      <c r="BC488" s="127"/>
      <c r="BD488" s="127"/>
      <c r="BE488" s="792"/>
    </row>
    <row r="489" spans="1:57">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240"/>
      <c r="AT489" s="127"/>
      <c r="AU489" s="127"/>
      <c r="AV489" s="127"/>
      <c r="AW489" s="127"/>
      <c r="AX489" s="127"/>
      <c r="AY489" s="127"/>
      <c r="AZ489" s="127"/>
      <c r="BA489" s="127"/>
      <c r="BB489" s="127"/>
      <c r="BC489" s="127"/>
      <c r="BD489" s="127"/>
      <c r="BE489" s="792"/>
    </row>
    <row r="490" spans="1:57">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240"/>
      <c r="AT490" s="127"/>
      <c r="AU490" s="127"/>
      <c r="AV490" s="127"/>
      <c r="AW490" s="127"/>
      <c r="AX490" s="127"/>
      <c r="AY490" s="127"/>
      <c r="AZ490" s="127"/>
      <c r="BA490" s="127"/>
      <c r="BB490" s="127"/>
      <c r="BC490" s="127"/>
      <c r="BD490" s="127"/>
      <c r="BE490" s="792"/>
    </row>
    <row r="491" spans="1:57">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240"/>
      <c r="AT491" s="127"/>
      <c r="AU491" s="127"/>
      <c r="AV491" s="127"/>
      <c r="AW491" s="127"/>
      <c r="AX491" s="127"/>
      <c r="AY491" s="127"/>
      <c r="AZ491" s="127"/>
      <c r="BA491" s="127"/>
      <c r="BB491" s="127"/>
      <c r="BC491" s="127"/>
      <c r="BD491" s="127"/>
      <c r="BE491" s="792"/>
    </row>
    <row r="492" spans="1:57">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240"/>
      <c r="AT492" s="127"/>
      <c r="AU492" s="127"/>
      <c r="AV492" s="127"/>
      <c r="AW492" s="127"/>
      <c r="AX492" s="127"/>
      <c r="AY492" s="127"/>
      <c r="AZ492" s="127"/>
      <c r="BA492" s="127"/>
      <c r="BB492" s="127"/>
      <c r="BC492" s="127"/>
      <c r="BD492" s="127"/>
      <c r="BE492" s="792"/>
    </row>
    <row r="493" spans="1:57">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240"/>
      <c r="AT493" s="127"/>
      <c r="AU493" s="127"/>
      <c r="AV493" s="127"/>
      <c r="AW493" s="127"/>
      <c r="AX493" s="127"/>
      <c r="AY493" s="127"/>
      <c r="AZ493" s="127"/>
      <c r="BA493" s="127"/>
      <c r="BB493" s="127"/>
      <c r="BC493" s="127"/>
      <c r="BD493" s="127"/>
      <c r="BE493" s="792"/>
    </row>
    <row r="494" spans="1:57">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240"/>
      <c r="AT494" s="127"/>
      <c r="AU494" s="127"/>
      <c r="AV494" s="127"/>
      <c r="AW494" s="127"/>
      <c r="AX494" s="127"/>
      <c r="AY494" s="127"/>
      <c r="AZ494" s="127"/>
      <c r="BA494" s="127"/>
      <c r="BB494" s="127"/>
      <c r="BC494" s="127"/>
      <c r="BD494" s="127"/>
      <c r="BE494" s="792"/>
    </row>
    <row r="495" spans="1:57">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240"/>
      <c r="AT495" s="127"/>
      <c r="AU495" s="127"/>
      <c r="AV495" s="127"/>
      <c r="AW495" s="127"/>
      <c r="AX495" s="127"/>
      <c r="AY495" s="127"/>
      <c r="AZ495" s="127"/>
      <c r="BA495" s="127"/>
      <c r="BB495" s="127"/>
      <c r="BC495" s="127"/>
      <c r="BD495" s="127"/>
      <c r="BE495" s="792"/>
    </row>
    <row r="496" spans="1:57">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240"/>
      <c r="AT496" s="127"/>
      <c r="AU496" s="127"/>
      <c r="AV496" s="127"/>
      <c r="AW496" s="127"/>
      <c r="AX496" s="127"/>
      <c r="AY496" s="127"/>
      <c r="AZ496" s="127"/>
      <c r="BA496" s="127"/>
      <c r="BB496" s="127"/>
      <c r="BC496" s="127"/>
      <c r="BD496" s="127"/>
      <c r="BE496" s="792"/>
    </row>
    <row r="497" spans="1:57">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240"/>
      <c r="AT497" s="127"/>
      <c r="AU497" s="127"/>
      <c r="AV497" s="127"/>
      <c r="AW497" s="127"/>
      <c r="AX497" s="127"/>
      <c r="AY497" s="127"/>
      <c r="AZ497" s="127"/>
      <c r="BA497" s="127"/>
      <c r="BB497" s="127"/>
      <c r="BC497" s="127"/>
      <c r="BD497" s="127"/>
      <c r="BE497" s="792"/>
    </row>
    <row r="498" spans="1:57">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240"/>
      <c r="AT498" s="127"/>
      <c r="AU498" s="127"/>
      <c r="AV498" s="127"/>
      <c r="AW498" s="127"/>
      <c r="AX498" s="127"/>
      <c r="AY498" s="127"/>
      <c r="AZ498" s="127"/>
      <c r="BA498" s="127"/>
      <c r="BB498" s="127"/>
      <c r="BC498" s="127"/>
      <c r="BD498" s="127"/>
      <c r="BE498" s="792"/>
    </row>
    <row r="499" spans="1:57">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240"/>
      <c r="AT499" s="127"/>
      <c r="AU499" s="127"/>
      <c r="AV499" s="127"/>
      <c r="AW499" s="127"/>
      <c r="AX499" s="127"/>
      <c r="AY499" s="127"/>
      <c r="AZ499" s="127"/>
      <c r="BA499" s="127"/>
      <c r="BB499" s="127"/>
      <c r="BC499" s="127"/>
      <c r="BD499" s="127"/>
      <c r="BE499" s="792"/>
    </row>
    <row r="500" spans="1:57">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240"/>
      <c r="AT500" s="127"/>
      <c r="AU500" s="127"/>
      <c r="AV500" s="127"/>
      <c r="AW500" s="127"/>
      <c r="AX500" s="127"/>
      <c r="AY500" s="127"/>
      <c r="AZ500" s="127"/>
      <c r="BA500" s="127"/>
      <c r="BB500" s="127"/>
      <c r="BC500" s="127"/>
      <c r="BD500" s="127"/>
      <c r="BE500" s="792"/>
    </row>
    <row r="501" spans="1:57">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240"/>
      <c r="AT501" s="127"/>
      <c r="AU501" s="127"/>
      <c r="AV501" s="127"/>
      <c r="AW501" s="127"/>
      <c r="AX501" s="127"/>
      <c r="AY501" s="127"/>
      <c r="AZ501" s="127"/>
      <c r="BA501" s="127"/>
      <c r="BB501" s="127"/>
      <c r="BC501" s="127"/>
      <c r="BD501" s="127"/>
      <c r="BE501" s="792"/>
    </row>
    <row r="502" spans="1:57">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240"/>
      <c r="AT502" s="127"/>
      <c r="AU502" s="127"/>
      <c r="AV502" s="127"/>
      <c r="AW502" s="127"/>
      <c r="AX502" s="127"/>
      <c r="AY502" s="127"/>
      <c r="AZ502" s="127"/>
      <c r="BA502" s="127"/>
      <c r="BB502" s="127"/>
      <c r="BC502" s="127"/>
      <c r="BD502" s="127"/>
      <c r="BE502" s="792"/>
    </row>
    <row r="503" spans="1:57">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240"/>
      <c r="AT503" s="127"/>
      <c r="AU503" s="127"/>
      <c r="AV503" s="127"/>
      <c r="AW503" s="127"/>
      <c r="AX503" s="127"/>
      <c r="AY503" s="127"/>
      <c r="AZ503" s="127"/>
      <c r="BA503" s="127"/>
      <c r="BB503" s="127"/>
      <c r="BC503" s="127"/>
      <c r="BD503" s="127"/>
      <c r="BE503" s="792"/>
    </row>
    <row r="504" spans="1:57">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240"/>
      <c r="AT504" s="127"/>
      <c r="AU504" s="127"/>
      <c r="AV504" s="127"/>
      <c r="AW504" s="127"/>
      <c r="AX504" s="127"/>
      <c r="AY504" s="127"/>
      <c r="AZ504" s="127"/>
      <c r="BA504" s="127"/>
      <c r="BB504" s="127"/>
      <c r="BC504" s="127"/>
      <c r="BD504" s="127"/>
      <c r="BE504" s="792"/>
    </row>
    <row r="505" spans="1:57">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240"/>
      <c r="AT505" s="127"/>
      <c r="AU505" s="127"/>
      <c r="AV505" s="127"/>
      <c r="AW505" s="127"/>
      <c r="AX505" s="127"/>
      <c r="AY505" s="127"/>
      <c r="AZ505" s="127"/>
      <c r="BA505" s="127"/>
      <c r="BB505" s="127"/>
      <c r="BC505" s="127"/>
      <c r="BD505" s="127"/>
      <c r="BE505" s="792"/>
    </row>
    <row r="506" spans="1:57">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240"/>
      <c r="AT506" s="127"/>
      <c r="AU506" s="127"/>
      <c r="AV506" s="127"/>
      <c r="AW506" s="127"/>
      <c r="AX506" s="127"/>
      <c r="AY506" s="127"/>
      <c r="AZ506" s="127"/>
      <c r="BA506" s="127"/>
      <c r="BB506" s="127"/>
      <c r="BC506" s="127"/>
      <c r="BD506" s="127"/>
      <c r="BE506" s="792"/>
    </row>
    <row r="507" spans="1:57">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240"/>
      <c r="AT507" s="127"/>
      <c r="AU507" s="127"/>
      <c r="AV507" s="127"/>
      <c r="AW507" s="127"/>
      <c r="AX507" s="127"/>
      <c r="AY507" s="127"/>
      <c r="AZ507" s="127"/>
      <c r="BA507" s="127"/>
      <c r="BB507" s="127"/>
      <c r="BC507" s="127"/>
      <c r="BD507" s="127"/>
      <c r="BE507" s="792"/>
    </row>
    <row r="508" spans="1:57">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240"/>
      <c r="AT508" s="127"/>
      <c r="AU508" s="127"/>
      <c r="AV508" s="127"/>
      <c r="AW508" s="127"/>
      <c r="AX508" s="127"/>
      <c r="AY508" s="127"/>
      <c r="AZ508" s="127"/>
      <c r="BA508" s="127"/>
      <c r="BB508" s="127"/>
      <c r="BC508" s="127"/>
      <c r="BD508" s="127"/>
      <c r="BE508" s="792"/>
    </row>
    <row r="509" spans="1:57">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240"/>
      <c r="AT509" s="127"/>
      <c r="AU509" s="127"/>
      <c r="AV509" s="127"/>
      <c r="AW509" s="127"/>
      <c r="AX509" s="127"/>
      <c r="AY509" s="127"/>
      <c r="AZ509" s="127"/>
      <c r="BA509" s="127"/>
      <c r="BB509" s="127"/>
      <c r="BC509" s="127"/>
      <c r="BD509" s="127"/>
      <c r="BE509" s="792"/>
    </row>
    <row r="510" spans="1:57">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240"/>
      <c r="AT510" s="127"/>
      <c r="AU510" s="127"/>
      <c r="AV510" s="127"/>
      <c r="AW510" s="127"/>
      <c r="AX510" s="127"/>
      <c r="AY510" s="127"/>
      <c r="AZ510" s="127"/>
      <c r="BA510" s="127"/>
      <c r="BB510" s="127"/>
      <c r="BC510" s="127"/>
      <c r="BD510" s="127"/>
      <c r="BE510" s="792"/>
    </row>
    <row r="511" spans="1:57">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240"/>
      <c r="AT511" s="127"/>
      <c r="AU511" s="127"/>
      <c r="AV511" s="127"/>
      <c r="AW511" s="127"/>
      <c r="AX511" s="127"/>
      <c r="AY511" s="127"/>
      <c r="AZ511" s="127"/>
      <c r="BA511" s="127"/>
      <c r="BB511" s="127"/>
      <c r="BC511" s="127"/>
      <c r="BD511" s="127"/>
      <c r="BE511" s="792"/>
    </row>
    <row r="512" spans="1:57">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240"/>
      <c r="AT512" s="127"/>
      <c r="AU512" s="127"/>
      <c r="AV512" s="127"/>
      <c r="AW512" s="127"/>
      <c r="AX512" s="127"/>
      <c r="AY512" s="127"/>
      <c r="AZ512" s="127"/>
      <c r="BA512" s="127"/>
      <c r="BB512" s="127"/>
      <c r="BC512" s="127"/>
      <c r="BD512" s="127"/>
      <c r="BE512" s="792"/>
    </row>
    <row r="513" spans="1:57">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240"/>
      <c r="AT513" s="127"/>
      <c r="AU513" s="127"/>
      <c r="AV513" s="127"/>
      <c r="AW513" s="127"/>
      <c r="AX513" s="127"/>
      <c r="AY513" s="127"/>
      <c r="AZ513" s="127"/>
      <c r="BA513" s="127"/>
      <c r="BB513" s="127"/>
      <c r="BC513" s="127"/>
      <c r="BD513" s="127"/>
      <c r="BE513" s="792"/>
    </row>
    <row r="514" spans="1:57">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240"/>
      <c r="AT514" s="127"/>
      <c r="AU514" s="127"/>
      <c r="AV514" s="127"/>
      <c r="AW514" s="127"/>
      <c r="AX514" s="127"/>
      <c r="AY514" s="127"/>
      <c r="AZ514" s="127"/>
      <c r="BA514" s="127"/>
      <c r="BB514" s="127"/>
      <c r="BC514" s="127"/>
      <c r="BD514" s="127"/>
      <c r="BE514" s="792"/>
    </row>
    <row r="515" spans="1:57">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240"/>
      <c r="AT515" s="127"/>
      <c r="AU515" s="127"/>
      <c r="AV515" s="127"/>
      <c r="AW515" s="127"/>
      <c r="AX515" s="127"/>
      <c r="AY515" s="127"/>
      <c r="AZ515" s="127"/>
      <c r="BA515" s="127"/>
      <c r="BB515" s="127"/>
      <c r="BC515" s="127"/>
      <c r="BD515" s="127"/>
      <c r="BE515" s="792"/>
    </row>
    <row r="516" spans="1:57">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240"/>
      <c r="AT516" s="127"/>
      <c r="AU516" s="127"/>
      <c r="AV516" s="127"/>
      <c r="AW516" s="127"/>
      <c r="AX516" s="127"/>
      <c r="AY516" s="127"/>
      <c r="AZ516" s="127"/>
      <c r="BA516" s="127"/>
      <c r="BB516" s="127"/>
      <c r="BC516" s="127"/>
      <c r="BD516" s="127"/>
      <c r="BE516" s="792"/>
    </row>
    <row r="517" spans="1:57">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240"/>
      <c r="AT517" s="127"/>
      <c r="AU517" s="127"/>
      <c r="AV517" s="127"/>
      <c r="AW517" s="127"/>
      <c r="AX517" s="127"/>
      <c r="AY517" s="127"/>
      <c r="AZ517" s="127"/>
      <c r="BA517" s="127"/>
      <c r="BB517" s="127"/>
      <c r="BC517" s="127"/>
      <c r="BD517" s="127"/>
      <c r="BE517" s="792"/>
    </row>
    <row r="518" spans="1:57">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240"/>
      <c r="AT518" s="127"/>
      <c r="AU518" s="127"/>
      <c r="AV518" s="127"/>
      <c r="AW518" s="127"/>
      <c r="AX518" s="127"/>
      <c r="AY518" s="127"/>
      <c r="AZ518" s="127"/>
      <c r="BA518" s="127"/>
      <c r="BB518" s="127"/>
      <c r="BC518" s="127"/>
      <c r="BD518" s="127"/>
      <c r="BE518" s="792"/>
    </row>
    <row r="519" spans="1:57">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240"/>
      <c r="AT519" s="127"/>
      <c r="AU519" s="127"/>
      <c r="AV519" s="127"/>
      <c r="AW519" s="127"/>
      <c r="AX519" s="127"/>
      <c r="AY519" s="127"/>
      <c r="AZ519" s="127"/>
      <c r="BA519" s="127"/>
      <c r="BB519" s="127"/>
      <c r="BC519" s="127"/>
      <c r="BD519" s="127"/>
      <c r="BE519" s="792"/>
    </row>
    <row r="520" spans="1:57">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240"/>
      <c r="AT520" s="127"/>
      <c r="AU520" s="127"/>
      <c r="AV520" s="127"/>
      <c r="AW520" s="127"/>
      <c r="AX520" s="127"/>
      <c r="AY520" s="127"/>
      <c r="AZ520" s="127"/>
      <c r="BA520" s="127"/>
      <c r="BB520" s="127"/>
      <c r="BC520" s="127"/>
      <c r="BD520" s="127"/>
      <c r="BE520" s="792"/>
    </row>
    <row r="521" spans="1:57">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240"/>
      <c r="AT521" s="127"/>
      <c r="AU521" s="127"/>
      <c r="AV521" s="127"/>
      <c r="AW521" s="127"/>
      <c r="AX521" s="127"/>
      <c r="AY521" s="127"/>
      <c r="AZ521" s="127"/>
      <c r="BA521" s="127"/>
      <c r="BB521" s="127"/>
      <c r="BC521" s="127"/>
      <c r="BD521" s="127"/>
      <c r="BE521" s="792"/>
    </row>
    <row r="522" spans="1:57">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240"/>
      <c r="AT522" s="127"/>
      <c r="AU522" s="127"/>
      <c r="AV522" s="127"/>
      <c r="AW522" s="127"/>
      <c r="AX522" s="127"/>
      <c r="AY522" s="127"/>
      <c r="AZ522" s="127"/>
      <c r="BA522" s="127"/>
      <c r="BB522" s="127"/>
      <c r="BC522" s="127"/>
      <c r="BD522" s="127"/>
      <c r="BE522" s="792"/>
    </row>
    <row r="523" spans="1:57">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240"/>
      <c r="AT523" s="127"/>
      <c r="AU523" s="127"/>
      <c r="AV523" s="127"/>
      <c r="AW523" s="127"/>
      <c r="AX523" s="127"/>
      <c r="AY523" s="127"/>
      <c r="AZ523" s="127"/>
      <c r="BA523" s="127"/>
      <c r="BB523" s="127"/>
      <c r="BC523" s="127"/>
      <c r="BD523" s="127"/>
      <c r="BE523" s="792"/>
    </row>
    <row r="524" spans="1:57">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240"/>
      <c r="AT524" s="127"/>
      <c r="AU524" s="127"/>
      <c r="AV524" s="127"/>
      <c r="AW524" s="127"/>
      <c r="AX524" s="127"/>
      <c r="AY524" s="127"/>
      <c r="AZ524" s="127"/>
      <c r="BA524" s="127"/>
      <c r="BB524" s="127"/>
      <c r="BC524" s="127"/>
      <c r="BD524" s="127"/>
      <c r="BE524" s="792"/>
    </row>
    <row r="525" spans="1:57">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240"/>
      <c r="AT525" s="127"/>
      <c r="AU525" s="127"/>
      <c r="AV525" s="127"/>
      <c r="AW525" s="127"/>
      <c r="AX525" s="127"/>
      <c r="AY525" s="127"/>
      <c r="AZ525" s="127"/>
      <c r="BA525" s="127"/>
      <c r="BB525" s="127"/>
      <c r="BC525" s="127"/>
      <c r="BD525" s="127"/>
      <c r="BE525" s="792"/>
    </row>
    <row r="526" spans="1:57">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240"/>
      <c r="AT526" s="127"/>
      <c r="AU526" s="127"/>
      <c r="AV526" s="127"/>
      <c r="AW526" s="127"/>
      <c r="AX526" s="127"/>
      <c r="AY526" s="127"/>
      <c r="AZ526" s="127"/>
      <c r="BA526" s="127"/>
      <c r="BB526" s="127"/>
      <c r="BC526" s="127"/>
      <c r="BD526" s="127"/>
      <c r="BE526" s="792"/>
    </row>
    <row r="527" spans="1:57">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240"/>
      <c r="AT527" s="127"/>
      <c r="AU527" s="127"/>
      <c r="AV527" s="127"/>
      <c r="AW527" s="127"/>
      <c r="AX527" s="127"/>
      <c r="AY527" s="127"/>
      <c r="AZ527" s="127"/>
      <c r="BA527" s="127"/>
      <c r="BB527" s="127"/>
      <c r="BC527" s="127"/>
      <c r="BD527" s="127"/>
      <c r="BE527" s="792"/>
    </row>
    <row r="528" spans="1:57">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240"/>
      <c r="AT528" s="127"/>
      <c r="AU528" s="127"/>
      <c r="AV528" s="127"/>
      <c r="AW528" s="127"/>
      <c r="AX528" s="127"/>
      <c r="AY528" s="127"/>
      <c r="AZ528" s="127"/>
      <c r="BA528" s="127"/>
      <c r="BB528" s="127"/>
      <c r="BC528" s="127"/>
      <c r="BD528" s="127"/>
      <c r="BE528" s="792"/>
    </row>
    <row r="529" spans="1:57">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240"/>
      <c r="AT529" s="127"/>
      <c r="AU529" s="127"/>
      <c r="AV529" s="127"/>
      <c r="AW529" s="127"/>
      <c r="AX529" s="127"/>
      <c r="AY529" s="127"/>
      <c r="AZ529" s="127"/>
      <c r="BA529" s="127"/>
      <c r="BB529" s="127"/>
      <c r="BC529" s="127"/>
      <c r="BD529" s="127"/>
      <c r="BE529" s="792"/>
    </row>
    <row r="530" spans="1:57">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240"/>
      <c r="AT530" s="127"/>
      <c r="AU530" s="127"/>
      <c r="AV530" s="127"/>
      <c r="AW530" s="127"/>
      <c r="AX530" s="127"/>
      <c r="AY530" s="127"/>
      <c r="AZ530" s="127"/>
      <c r="BA530" s="127"/>
      <c r="BB530" s="127"/>
      <c r="BC530" s="127"/>
      <c r="BD530" s="127"/>
      <c r="BE530" s="792"/>
    </row>
    <row r="531" spans="1:57">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240"/>
      <c r="AT531" s="127"/>
      <c r="AU531" s="127"/>
      <c r="AV531" s="127"/>
      <c r="AW531" s="127"/>
      <c r="AX531" s="127"/>
      <c r="AY531" s="127"/>
      <c r="AZ531" s="127"/>
      <c r="BA531" s="127"/>
      <c r="BB531" s="127"/>
      <c r="BC531" s="127"/>
      <c r="BD531" s="127"/>
      <c r="BE531" s="792"/>
    </row>
    <row r="532" spans="1:57">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240"/>
      <c r="AT532" s="127"/>
      <c r="AU532" s="127"/>
      <c r="AV532" s="127"/>
      <c r="AW532" s="127"/>
      <c r="AX532" s="127"/>
      <c r="AY532" s="127"/>
      <c r="AZ532" s="127"/>
      <c r="BA532" s="127"/>
      <c r="BB532" s="127"/>
      <c r="BC532" s="127"/>
      <c r="BD532" s="127"/>
      <c r="BE532" s="792"/>
    </row>
    <row r="533" spans="1:57">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240"/>
      <c r="AT533" s="127"/>
      <c r="AU533" s="127"/>
      <c r="AV533" s="127"/>
      <c r="AW533" s="127"/>
      <c r="AX533" s="127"/>
      <c r="AY533" s="127"/>
      <c r="AZ533" s="127"/>
      <c r="BA533" s="127"/>
      <c r="BB533" s="127"/>
      <c r="BC533" s="127"/>
      <c r="BD533" s="127"/>
      <c r="BE533" s="792"/>
    </row>
    <row r="534" spans="1:57">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240"/>
      <c r="AT534" s="127"/>
      <c r="AU534" s="127"/>
      <c r="AV534" s="127"/>
      <c r="AW534" s="127"/>
      <c r="AX534" s="127"/>
      <c r="AY534" s="127"/>
      <c r="AZ534" s="127"/>
      <c r="BA534" s="127"/>
      <c r="BB534" s="127"/>
      <c r="BC534" s="127"/>
      <c r="BD534" s="127"/>
      <c r="BE534" s="792"/>
    </row>
    <row r="535" spans="1:57">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240"/>
      <c r="AT535" s="127"/>
      <c r="AU535" s="127"/>
      <c r="AV535" s="127"/>
      <c r="AW535" s="127"/>
      <c r="AX535" s="127"/>
      <c r="AY535" s="127"/>
      <c r="AZ535" s="127"/>
      <c r="BA535" s="127"/>
      <c r="BB535" s="127"/>
      <c r="BC535" s="127"/>
      <c r="BD535" s="127"/>
      <c r="BE535" s="792"/>
    </row>
    <row r="536" spans="1:57">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240"/>
      <c r="AT536" s="127"/>
      <c r="AU536" s="127"/>
      <c r="AV536" s="127"/>
      <c r="AW536" s="127"/>
      <c r="AX536" s="127"/>
      <c r="AY536" s="127"/>
      <c r="AZ536" s="127"/>
      <c r="BA536" s="127"/>
      <c r="BB536" s="127"/>
      <c r="BC536" s="127"/>
      <c r="BD536" s="127"/>
      <c r="BE536" s="792"/>
    </row>
    <row r="537" spans="1:57">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240"/>
      <c r="AT537" s="127"/>
      <c r="AU537" s="127"/>
      <c r="AV537" s="127"/>
      <c r="AW537" s="127"/>
      <c r="AX537" s="127"/>
      <c r="AY537" s="127"/>
      <c r="AZ537" s="127"/>
      <c r="BA537" s="127"/>
      <c r="BB537" s="127"/>
      <c r="BC537" s="127"/>
      <c r="BD537" s="127"/>
      <c r="BE537" s="792"/>
    </row>
    <row r="538" spans="1:57">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240"/>
      <c r="AT538" s="127"/>
      <c r="AU538" s="127"/>
      <c r="AV538" s="127"/>
      <c r="AW538" s="127"/>
      <c r="AX538" s="127"/>
      <c r="AY538" s="127"/>
      <c r="AZ538" s="127"/>
      <c r="BA538" s="127"/>
      <c r="BB538" s="127"/>
      <c r="BC538" s="127"/>
      <c r="BD538" s="127"/>
      <c r="BE538" s="792"/>
    </row>
    <row r="539" spans="1:57">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240"/>
      <c r="AT539" s="127"/>
      <c r="AU539" s="127"/>
      <c r="AV539" s="127"/>
      <c r="AW539" s="127"/>
      <c r="AX539" s="127"/>
      <c r="AY539" s="127"/>
      <c r="AZ539" s="127"/>
      <c r="BA539" s="127"/>
      <c r="BB539" s="127"/>
      <c r="BC539" s="127"/>
      <c r="BD539" s="127"/>
      <c r="BE539" s="792"/>
    </row>
    <row r="540" spans="1:57">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240"/>
      <c r="AT540" s="127"/>
      <c r="AU540" s="127"/>
      <c r="AV540" s="127"/>
      <c r="AW540" s="127"/>
      <c r="AX540" s="127"/>
      <c r="AY540" s="127"/>
      <c r="AZ540" s="127"/>
      <c r="BA540" s="127"/>
      <c r="BB540" s="127"/>
      <c r="BC540" s="127"/>
      <c r="BD540" s="127"/>
      <c r="BE540" s="792"/>
    </row>
    <row r="541" spans="1:57">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240"/>
      <c r="AT541" s="127"/>
      <c r="AU541" s="127"/>
      <c r="AV541" s="127"/>
      <c r="AW541" s="127"/>
      <c r="AX541" s="127"/>
      <c r="AY541" s="127"/>
      <c r="AZ541" s="127"/>
      <c r="BA541" s="127"/>
      <c r="BB541" s="127"/>
      <c r="BC541" s="127"/>
      <c r="BD541" s="127"/>
      <c r="BE541" s="792"/>
    </row>
    <row r="542" spans="1:57">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240"/>
      <c r="AT542" s="127"/>
      <c r="AU542" s="127"/>
      <c r="AV542" s="127"/>
      <c r="AW542" s="127"/>
      <c r="AX542" s="127"/>
      <c r="AY542" s="127"/>
      <c r="AZ542" s="127"/>
      <c r="BA542" s="127"/>
      <c r="BB542" s="127"/>
      <c r="BC542" s="127"/>
      <c r="BD542" s="127"/>
      <c r="BE542" s="792"/>
    </row>
    <row r="543" spans="1:57">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240"/>
      <c r="AT543" s="127"/>
      <c r="AU543" s="127"/>
      <c r="AV543" s="127"/>
      <c r="AW543" s="127"/>
      <c r="AX543" s="127"/>
      <c r="AY543" s="127"/>
      <c r="AZ543" s="127"/>
      <c r="BA543" s="127"/>
      <c r="BB543" s="127"/>
      <c r="BC543" s="127"/>
      <c r="BD543" s="127"/>
      <c r="BE543" s="792"/>
    </row>
    <row r="544" spans="1:57">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240"/>
      <c r="AT544" s="127"/>
      <c r="AU544" s="127"/>
      <c r="AV544" s="127"/>
      <c r="AW544" s="127"/>
      <c r="AX544" s="127"/>
      <c r="AY544" s="127"/>
      <c r="AZ544" s="127"/>
      <c r="BA544" s="127"/>
      <c r="BB544" s="127"/>
      <c r="BC544" s="127"/>
      <c r="BD544" s="127"/>
      <c r="BE544" s="792"/>
    </row>
    <row r="545" spans="1:57">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240"/>
      <c r="AT545" s="127"/>
      <c r="AU545" s="127"/>
      <c r="AV545" s="127"/>
      <c r="AW545" s="127"/>
      <c r="AX545" s="127"/>
      <c r="AY545" s="127"/>
      <c r="AZ545" s="127"/>
      <c r="BA545" s="127"/>
      <c r="BB545" s="127"/>
      <c r="BC545" s="127"/>
      <c r="BD545" s="127"/>
      <c r="BE545" s="792"/>
    </row>
    <row r="546" spans="1:57">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240"/>
      <c r="AT546" s="127"/>
      <c r="AU546" s="127"/>
      <c r="AV546" s="127"/>
      <c r="AW546" s="127"/>
      <c r="AX546" s="127"/>
      <c r="AY546" s="127"/>
      <c r="AZ546" s="127"/>
      <c r="BA546" s="127"/>
      <c r="BB546" s="127"/>
      <c r="BC546" s="127"/>
      <c r="BD546" s="127"/>
      <c r="BE546" s="792"/>
    </row>
    <row r="547" spans="1:57">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240"/>
      <c r="AT547" s="127"/>
      <c r="AU547" s="127"/>
      <c r="AV547" s="127"/>
      <c r="AW547" s="127"/>
      <c r="AX547" s="127"/>
      <c r="AY547" s="127"/>
      <c r="AZ547" s="127"/>
      <c r="BA547" s="127"/>
      <c r="BB547" s="127"/>
      <c r="BC547" s="127"/>
      <c r="BD547" s="127"/>
      <c r="BE547" s="792"/>
    </row>
    <row r="548" spans="1:57">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240"/>
      <c r="AT548" s="127"/>
      <c r="AU548" s="127"/>
      <c r="AV548" s="127"/>
      <c r="AW548" s="127"/>
      <c r="AX548" s="127"/>
      <c r="AY548" s="127"/>
      <c r="AZ548" s="127"/>
      <c r="BA548" s="127"/>
      <c r="BB548" s="127"/>
      <c r="BC548" s="127"/>
      <c r="BD548" s="127"/>
      <c r="BE548" s="792"/>
    </row>
    <row r="549" spans="1:57">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240"/>
      <c r="AT549" s="127"/>
      <c r="AU549" s="127"/>
      <c r="AV549" s="127"/>
      <c r="AW549" s="127"/>
      <c r="AX549" s="127"/>
      <c r="AY549" s="127"/>
      <c r="AZ549" s="127"/>
      <c r="BA549" s="127"/>
      <c r="BB549" s="127"/>
      <c r="BC549" s="127"/>
      <c r="BD549" s="127"/>
      <c r="BE549" s="792"/>
    </row>
    <row r="550" spans="1:57">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240"/>
      <c r="AT550" s="127"/>
      <c r="AU550" s="127"/>
      <c r="AV550" s="127"/>
      <c r="AW550" s="127"/>
      <c r="AX550" s="127"/>
      <c r="AY550" s="127"/>
      <c r="AZ550" s="127"/>
      <c r="BA550" s="127"/>
      <c r="BB550" s="127"/>
      <c r="BC550" s="127"/>
      <c r="BD550" s="127"/>
      <c r="BE550" s="792"/>
    </row>
    <row r="551" spans="1:57">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240"/>
      <c r="AT551" s="127"/>
      <c r="AU551" s="127"/>
      <c r="AV551" s="127"/>
      <c r="AW551" s="127"/>
      <c r="AX551" s="127"/>
      <c r="AY551" s="127"/>
      <c r="AZ551" s="127"/>
      <c r="BA551" s="127"/>
      <c r="BB551" s="127"/>
      <c r="BC551" s="127"/>
      <c r="BD551" s="127"/>
      <c r="BE551" s="792"/>
    </row>
    <row r="552" spans="1:57">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240"/>
      <c r="AT552" s="127"/>
      <c r="AU552" s="127"/>
      <c r="AV552" s="127"/>
      <c r="AW552" s="127"/>
      <c r="AX552" s="127"/>
      <c r="AY552" s="127"/>
      <c r="AZ552" s="127"/>
      <c r="BA552" s="127"/>
      <c r="BB552" s="127"/>
      <c r="BC552" s="127"/>
      <c r="BD552" s="127"/>
      <c r="BE552" s="792"/>
    </row>
    <row r="553" spans="1:57">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240"/>
      <c r="AT553" s="127"/>
      <c r="AU553" s="127"/>
      <c r="AV553" s="127"/>
      <c r="AW553" s="127"/>
      <c r="AX553" s="127"/>
      <c r="AY553" s="127"/>
      <c r="AZ553" s="127"/>
      <c r="BA553" s="127"/>
      <c r="BB553" s="127"/>
      <c r="BC553" s="127"/>
      <c r="BD553" s="127"/>
      <c r="BE553" s="792"/>
    </row>
    <row r="554" spans="1:57">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240"/>
      <c r="AT554" s="127"/>
      <c r="AU554" s="127"/>
      <c r="AV554" s="127"/>
      <c r="AW554" s="127"/>
      <c r="AX554" s="127"/>
      <c r="AY554" s="127"/>
      <c r="AZ554" s="127"/>
      <c r="BA554" s="127"/>
      <c r="BB554" s="127"/>
      <c r="BC554" s="127"/>
      <c r="BD554" s="127"/>
      <c r="BE554" s="792"/>
    </row>
    <row r="555" spans="1:57">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240"/>
      <c r="AT555" s="127"/>
      <c r="AU555" s="127"/>
      <c r="AV555" s="127"/>
      <c r="AW555" s="127"/>
      <c r="AX555" s="127"/>
      <c r="AY555" s="127"/>
      <c r="AZ555" s="127"/>
      <c r="BA555" s="127"/>
      <c r="BB555" s="127"/>
      <c r="BC555" s="127"/>
      <c r="BD555" s="127"/>
      <c r="BE555" s="792"/>
    </row>
    <row r="556" spans="1:57">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240"/>
      <c r="AT556" s="127"/>
      <c r="AU556" s="127"/>
      <c r="AV556" s="127"/>
      <c r="AW556" s="127"/>
      <c r="AX556" s="127"/>
      <c r="AY556" s="127"/>
      <c r="AZ556" s="127"/>
      <c r="BA556" s="127"/>
      <c r="BB556" s="127"/>
      <c r="BC556" s="127"/>
      <c r="BD556" s="127"/>
      <c r="BE556" s="792"/>
    </row>
    <row r="557" spans="1:57">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240"/>
      <c r="AT557" s="127"/>
      <c r="AU557" s="127"/>
      <c r="AV557" s="127"/>
      <c r="AW557" s="127"/>
      <c r="AX557" s="127"/>
      <c r="AY557" s="127"/>
      <c r="AZ557" s="127"/>
      <c r="BA557" s="127"/>
      <c r="BB557" s="127"/>
      <c r="BC557" s="127"/>
      <c r="BD557" s="127"/>
      <c r="BE557" s="792"/>
    </row>
    <row r="558" spans="1:57">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240"/>
      <c r="AT558" s="127"/>
      <c r="AU558" s="127"/>
      <c r="AV558" s="127"/>
      <c r="AW558" s="127"/>
      <c r="AX558" s="127"/>
      <c r="AY558" s="127"/>
      <c r="AZ558" s="127"/>
      <c r="BA558" s="127"/>
      <c r="BB558" s="127"/>
      <c r="BC558" s="127"/>
      <c r="BD558" s="127"/>
      <c r="BE558" s="792"/>
    </row>
    <row r="559" spans="1:57">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240"/>
      <c r="AT559" s="127"/>
      <c r="AU559" s="127"/>
      <c r="AV559" s="127"/>
      <c r="AW559" s="127"/>
      <c r="AX559" s="127"/>
      <c r="AY559" s="127"/>
      <c r="AZ559" s="127"/>
      <c r="BA559" s="127"/>
      <c r="BB559" s="127"/>
      <c r="BC559" s="127"/>
      <c r="BD559" s="127"/>
      <c r="BE559" s="792"/>
    </row>
    <row r="560" spans="1:57">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240"/>
      <c r="AT560" s="127"/>
      <c r="AU560" s="127"/>
      <c r="AV560" s="127"/>
      <c r="AW560" s="127"/>
      <c r="AX560" s="127"/>
      <c r="AY560" s="127"/>
      <c r="AZ560" s="127"/>
      <c r="BA560" s="127"/>
      <c r="BB560" s="127"/>
      <c r="BC560" s="127"/>
      <c r="BD560" s="127"/>
      <c r="BE560" s="792"/>
    </row>
    <row r="561" spans="1:57">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240"/>
      <c r="AT561" s="127"/>
      <c r="AU561" s="127"/>
      <c r="AV561" s="127"/>
      <c r="AW561" s="127"/>
      <c r="AX561" s="127"/>
      <c r="AY561" s="127"/>
      <c r="AZ561" s="127"/>
      <c r="BA561" s="127"/>
      <c r="BB561" s="127"/>
      <c r="BC561" s="127"/>
      <c r="BD561" s="127"/>
      <c r="BE561" s="792"/>
    </row>
    <row r="562" spans="1:57">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240"/>
      <c r="AT562" s="127"/>
      <c r="AU562" s="127"/>
      <c r="AV562" s="127"/>
      <c r="AW562" s="127"/>
      <c r="AX562" s="127"/>
      <c r="AY562" s="127"/>
      <c r="AZ562" s="127"/>
      <c r="BA562" s="127"/>
      <c r="BB562" s="127"/>
      <c r="BC562" s="127"/>
      <c r="BD562" s="127"/>
      <c r="BE562" s="792"/>
    </row>
    <row r="563" spans="1:57">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240"/>
      <c r="AT563" s="127"/>
      <c r="AU563" s="127"/>
      <c r="AV563" s="127"/>
      <c r="AW563" s="127"/>
      <c r="AX563" s="127"/>
      <c r="AY563" s="127"/>
      <c r="AZ563" s="127"/>
      <c r="BA563" s="127"/>
      <c r="BB563" s="127"/>
      <c r="BC563" s="127"/>
      <c r="BD563" s="127"/>
      <c r="BE563" s="792"/>
    </row>
    <row r="564" spans="1:57">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240"/>
      <c r="AT564" s="127"/>
      <c r="AU564" s="127"/>
      <c r="AV564" s="127"/>
      <c r="AW564" s="127"/>
      <c r="AX564" s="127"/>
      <c r="AY564" s="127"/>
      <c r="AZ564" s="127"/>
      <c r="BA564" s="127"/>
      <c r="BB564" s="127"/>
      <c r="BC564" s="127"/>
      <c r="BD564" s="127"/>
      <c r="BE564" s="792"/>
    </row>
    <row r="565" spans="1:57">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240"/>
      <c r="AT565" s="127"/>
      <c r="AU565" s="127"/>
      <c r="AV565" s="127"/>
      <c r="AW565" s="127"/>
      <c r="AX565" s="127"/>
      <c r="AY565" s="127"/>
      <c r="AZ565" s="127"/>
      <c r="BA565" s="127"/>
      <c r="BB565" s="127"/>
      <c r="BC565" s="127"/>
      <c r="BD565" s="127"/>
      <c r="BE565" s="792"/>
    </row>
    <row r="566" spans="1:57">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240"/>
      <c r="AT566" s="127"/>
      <c r="AU566" s="127"/>
      <c r="AV566" s="127"/>
      <c r="AW566" s="127"/>
      <c r="AX566" s="127"/>
      <c r="AY566" s="127"/>
      <c r="AZ566" s="127"/>
      <c r="BA566" s="127"/>
      <c r="BB566" s="127"/>
      <c r="BC566" s="127"/>
      <c r="BD566" s="127"/>
      <c r="BE566" s="792"/>
    </row>
    <row r="567" spans="1:57">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240"/>
      <c r="AT567" s="127"/>
      <c r="AU567" s="127"/>
      <c r="AV567" s="127"/>
      <c r="AW567" s="127"/>
      <c r="AX567" s="127"/>
      <c r="AY567" s="127"/>
      <c r="AZ567" s="127"/>
      <c r="BA567" s="127"/>
      <c r="BB567" s="127"/>
      <c r="BC567" s="127"/>
      <c r="BD567" s="127"/>
      <c r="BE567" s="792"/>
    </row>
    <row r="568" spans="1:57">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240"/>
      <c r="AT568" s="127"/>
      <c r="AU568" s="127"/>
      <c r="AV568" s="127"/>
      <c r="AW568" s="127"/>
      <c r="AX568" s="127"/>
      <c r="AY568" s="127"/>
      <c r="AZ568" s="127"/>
      <c r="BA568" s="127"/>
      <c r="BB568" s="127"/>
      <c r="BC568" s="127"/>
      <c r="BD568" s="127"/>
      <c r="BE568" s="792"/>
    </row>
    <row r="569" spans="1:57">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240"/>
      <c r="AT569" s="127"/>
      <c r="AU569" s="127"/>
      <c r="AV569" s="127"/>
      <c r="AW569" s="127"/>
      <c r="AX569" s="127"/>
      <c r="AY569" s="127"/>
      <c r="AZ569" s="127"/>
      <c r="BA569" s="127"/>
      <c r="BB569" s="127"/>
      <c r="BC569" s="127"/>
      <c r="BD569" s="127"/>
      <c r="BE569" s="792"/>
    </row>
    <row r="570" spans="1:57">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240"/>
      <c r="AT570" s="127"/>
      <c r="AU570" s="127"/>
      <c r="AV570" s="127"/>
      <c r="AW570" s="127"/>
      <c r="AX570" s="127"/>
      <c r="AY570" s="127"/>
      <c r="AZ570" s="127"/>
      <c r="BA570" s="127"/>
      <c r="BB570" s="127"/>
      <c r="BC570" s="127"/>
      <c r="BD570" s="127"/>
      <c r="BE570" s="792"/>
    </row>
    <row r="571" spans="1:57">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240"/>
      <c r="AT571" s="127"/>
      <c r="AU571" s="127"/>
      <c r="AV571" s="127"/>
      <c r="AW571" s="127"/>
      <c r="AX571" s="127"/>
      <c r="AY571" s="127"/>
      <c r="AZ571" s="127"/>
      <c r="BA571" s="127"/>
      <c r="BB571" s="127"/>
      <c r="BC571" s="127"/>
      <c r="BD571" s="127"/>
      <c r="BE571" s="792"/>
    </row>
    <row r="572" spans="1:57">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240"/>
      <c r="AT572" s="127"/>
      <c r="AU572" s="127"/>
      <c r="AV572" s="127"/>
      <c r="AW572" s="127"/>
      <c r="AX572" s="127"/>
      <c r="AY572" s="127"/>
      <c r="AZ572" s="127"/>
      <c r="BA572" s="127"/>
      <c r="BB572" s="127"/>
      <c r="BC572" s="127"/>
      <c r="BD572" s="127"/>
      <c r="BE572" s="792"/>
    </row>
    <row r="573" spans="1:57">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240"/>
      <c r="AT573" s="127"/>
      <c r="AU573" s="127"/>
      <c r="AV573" s="127"/>
      <c r="AW573" s="127"/>
      <c r="AX573" s="127"/>
      <c r="AY573" s="127"/>
      <c r="AZ573" s="127"/>
      <c r="BA573" s="127"/>
      <c r="BB573" s="127"/>
      <c r="BC573" s="127"/>
      <c r="BD573" s="127"/>
      <c r="BE573" s="792"/>
    </row>
    <row r="574" spans="1:57">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240"/>
      <c r="AT574" s="127"/>
      <c r="AU574" s="127"/>
      <c r="AV574" s="127"/>
      <c r="AW574" s="127"/>
      <c r="AX574" s="127"/>
      <c r="AY574" s="127"/>
      <c r="AZ574" s="127"/>
      <c r="BA574" s="127"/>
      <c r="BB574" s="127"/>
      <c r="BC574" s="127"/>
      <c r="BD574" s="127"/>
      <c r="BE574" s="792"/>
    </row>
    <row r="575" spans="1:57">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240"/>
      <c r="AT575" s="127"/>
      <c r="AU575" s="127"/>
      <c r="AV575" s="127"/>
      <c r="AW575" s="127"/>
      <c r="AX575" s="127"/>
      <c r="AY575" s="127"/>
      <c r="AZ575" s="127"/>
      <c r="BA575" s="127"/>
      <c r="BB575" s="127"/>
      <c r="BC575" s="127"/>
      <c r="BD575" s="127"/>
      <c r="BE575" s="792"/>
    </row>
    <row r="576" spans="1:57">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240"/>
      <c r="AT576" s="127"/>
      <c r="AU576" s="127"/>
      <c r="AV576" s="127"/>
      <c r="AW576" s="127"/>
      <c r="AX576" s="127"/>
      <c r="AY576" s="127"/>
      <c r="AZ576" s="127"/>
      <c r="BA576" s="127"/>
      <c r="BB576" s="127"/>
      <c r="BC576" s="127"/>
      <c r="BD576" s="127"/>
      <c r="BE576" s="792"/>
    </row>
    <row r="577" spans="1:57">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240"/>
      <c r="AT577" s="127"/>
      <c r="AU577" s="127"/>
      <c r="AV577" s="127"/>
      <c r="AW577" s="127"/>
      <c r="AX577" s="127"/>
      <c r="AY577" s="127"/>
      <c r="AZ577" s="127"/>
      <c r="BA577" s="127"/>
      <c r="BB577" s="127"/>
      <c r="BC577" s="127"/>
      <c r="BD577" s="127"/>
      <c r="BE577" s="792"/>
    </row>
    <row r="578" spans="1:57">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240"/>
      <c r="AT578" s="127"/>
      <c r="AU578" s="127"/>
      <c r="AV578" s="127"/>
      <c r="AW578" s="127"/>
      <c r="AX578" s="127"/>
      <c r="AY578" s="127"/>
      <c r="AZ578" s="127"/>
      <c r="BA578" s="127"/>
      <c r="BB578" s="127"/>
      <c r="BC578" s="127"/>
      <c r="BD578" s="127"/>
      <c r="BE578" s="792"/>
    </row>
    <row r="579" spans="1:57">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240"/>
      <c r="AT579" s="127"/>
      <c r="AU579" s="127"/>
      <c r="AV579" s="127"/>
      <c r="AW579" s="127"/>
      <c r="AX579" s="127"/>
      <c r="AY579" s="127"/>
      <c r="AZ579" s="127"/>
      <c r="BA579" s="127"/>
      <c r="BB579" s="127"/>
      <c r="BC579" s="127"/>
      <c r="BD579" s="127"/>
      <c r="BE579" s="792"/>
    </row>
    <row r="580" spans="1:57">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240"/>
      <c r="AT580" s="127"/>
      <c r="AU580" s="127"/>
      <c r="AV580" s="127"/>
      <c r="AW580" s="127"/>
      <c r="AX580" s="127"/>
      <c r="AY580" s="127"/>
      <c r="AZ580" s="127"/>
      <c r="BA580" s="127"/>
      <c r="BB580" s="127"/>
      <c r="BC580" s="127"/>
      <c r="BD580" s="127"/>
      <c r="BE580" s="792"/>
    </row>
    <row r="581" spans="1:57">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240"/>
      <c r="AT581" s="127"/>
      <c r="AU581" s="127"/>
      <c r="AV581" s="127"/>
      <c r="AW581" s="127"/>
      <c r="AX581" s="127"/>
      <c r="AY581" s="127"/>
      <c r="AZ581" s="127"/>
      <c r="BA581" s="127"/>
      <c r="BB581" s="127"/>
      <c r="BC581" s="127"/>
      <c r="BD581" s="127"/>
      <c r="BE581" s="792"/>
    </row>
    <row r="582" spans="1:57">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240"/>
      <c r="AT582" s="127"/>
      <c r="AU582" s="127"/>
      <c r="AV582" s="127"/>
      <c r="AW582" s="127"/>
      <c r="AX582" s="127"/>
      <c r="AY582" s="127"/>
      <c r="AZ582" s="127"/>
      <c r="BA582" s="127"/>
      <c r="BB582" s="127"/>
      <c r="BC582" s="127"/>
      <c r="BD582" s="127"/>
      <c r="BE582" s="792"/>
    </row>
    <row r="583" spans="1:57">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240"/>
      <c r="AT583" s="127"/>
      <c r="AU583" s="127"/>
      <c r="AV583" s="127"/>
      <c r="AW583" s="127"/>
      <c r="AX583" s="127"/>
      <c r="AY583" s="127"/>
      <c r="AZ583" s="127"/>
      <c r="BA583" s="127"/>
      <c r="BB583" s="127"/>
      <c r="BC583" s="127"/>
      <c r="BD583" s="127"/>
      <c r="BE583" s="792"/>
    </row>
    <row r="584" spans="1:57">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240"/>
      <c r="AT584" s="127"/>
      <c r="AU584" s="127"/>
      <c r="AV584" s="127"/>
      <c r="AW584" s="127"/>
      <c r="AX584" s="127"/>
      <c r="AY584" s="127"/>
      <c r="AZ584" s="127"/>
      <c r="BA584" s="127"/>
      <c r="BB584" s="127"/>
      <c r="BC584" s="127"/>
      <c r="BD584" s="127"/>
      <c r="BE584" s="792"/>
    </row>
    <row r="585" spans="1:57">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240"/>
      <c r="AT585" s="127"/>
      <c r="AU585" s="127"/>
      <c r="AV585" s="127"/>
      <c r="AW585" s="127"/>
      <c r="AX585" s="127"/>
      <c r="AY585" s="127"/>
      <c r="AZ585" s="127"/>
      <c r="BA585" s="127"/>
      <c r="BB585" s="127"/>
      <c r="BC585" s="127"/>
      <c r="BD585" s="127"/>
      <c r="BE585" s="792"/>
    </row>
    <row r="586" spans="1:57">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240"/>
      <c r="AT586" s="127"/>
      <c r="AU586" s="127"/>
      <c r="AV586" s="127"/>
      <c r="AW586" s="127"/>
      <c r="AX586" s="127"/>
      <c r="AY586" s="127"/>
      <c r="AZ586" s="127"/>
      <c r="BA586" s="127"/>
      <c r="BB586" s="127"/>
      <c r="BC586" s="127"/>
      <c r="BD586" s="127"/>
      <c r="BE586" s="792"/>
    </row>
    <row r="587" spans="1:57">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240"/>
      <c r="AT587" s="127"/>
      <c r="AU587" s="127"/>
      <c r="AV587" s="127"/>
      <c r="AW587" s="127"/>
      <c r="AX587" s="127"/>
      <c r="AY587" s="127"/>
      <c r="AZ587" s="127"/>
      <c r="BA587" s="127"/>
      <c r="BB587" s="127"/>
      <c r="BC587" s="127"/>
      <c r="BD587" s="127"/>
      <c r="BE587" s="792"/>
    </row>
    <row r="588" spans="1:57">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240"/>
      <c r="AT588" s="127"/>
      <c r="AU588" s="127"/>
      <c r="AV588" s="127"/>
      <c r="AW588" s="127"/>
      <c r="AX588" s="127"/>
      <c r="AY588" s="127"/>
      <c r="AZ588" s="127"/>
      <c r="BA588" s="127"/>
      <c r="BB588" s="127"/>
      <c r="BC588" s="127"/>
      <c r="BD588" s="127"/>
      <c r="BE588" s="792"/>
    </row>
    <row r="589" spans="1:57">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240"/>
      <c r="AT589" s="127"/>
      <c r="AU589" s="127"/>
      <c r="AV589" s="127"/>
      <c r="AW589" s="127"/>
      <c r="AX589" s="127"/>
      <c r="AY589" s="127"/>
      <c r="AZ589" s="127"/>
      <c r="BA589" s="127"/>
      <c r="BB589" s="127"/>
      <c r="BC589" s="127"/>
      <c r="BD589" s="127"/>
      <c r="BE589" s="792"/>
    </row>
    <row r="590" spans="1:57">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240"/>
      <c r="AT590" s="127"/>
      <c r="AU590" s="127"/>
      <c r="AV590" s="127"/>
      <c r="AW590" s="127"/>
      <c r="AX590" s="127"/>
      <c r="AY590" s="127"/>
      <c r="AZ590" s="127"/>
      <c r="BA590" s="127"/>
      <c r="BB590" s="127"/>
      <c r="BC590" s="127"/>
      <c r="BD590" s="127"/>
      <c r="BE590" s="792"/>
    </row>
    <row r="591" spans="1:57">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240"/>
      <c r="AT591" s="127"/>
      <c r="AU591" s="127"/>
      <c r="AV591" s="127"/>
      <c r="AW591" s="127"/>
      <c r="AX591" s="127"/>
      <c r="AY591" s="127"/>
      <c r="AZ591" s="127"/>
      <c r="BA591" s="127"/>
      <c r="BB591" s="127"/>
      <c r="BC591" s="127"/>
      <c r="BD591" s="127"/>
      <c r="BE591" s="792"/>
    </row>
    <row r="592" spans="1:57">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240"/>
      <c r="AT592" s="127"/>
      <c r="AU592" s="127"/>
      <c r="AV592" s="127"/>
      <c r="AW592" s="127"/>
      <c r="AX592" s="127"/>
      <c r="AY592" s="127"/>
      <c r="AZ592" s="127"/>
      <c r="BA592" s="127"/>
      <c r="BB592" s="127"/>
      <c r="BC592" s="127"/>
      <c r="BD592" s="127"/>
      <c r="BE592" s="792"/>
    </row>
    <row r="593" spans="1:57">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240"/>
      <c r="AT593" s="127"/>
      <c r="AU593" s="127"/>
      <c r="AV593" s="127"/>
      <c r="AW593" s="127"/>
      <c r="AX593" s="127"/>
      <c r="AY593" s="127"/>
      <c r="AZ593" s="127"/>
      <c r="BA593" s="127"/>
      <c r="BB593" s="127"/>
      <c r="BC593" s="127"/>
      <c r="BD593" s="127"/>
      <c r="BE593" s="792"/>
    </row>
    <row r="594" spans="1:57">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240"/>
      <c r="AT594" s="127"/>
      <c r="AU594" s="127"/>
      <c r="AV594" s="127"/>
      <c r="AW594" s="127"/>
      <c r="AX594" s="127"/>
      <c r="AY594" s="127"/>
      <c r="AZ594" s="127"/>
      <c r="BA594" s="127"/>
      <c r="BB594" s="127"/>
      <c r="BC594" s="127"/>
      <c r="BD594" s="127"/>
      <c r="BE594" s="792"/>
    </row>
    <row r="595" spans="1:57">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240"/>
      <c r="AT595" s="127"/>
      <c r="AU595" s="127"/>
      <c r="AV595" s="127"/>
      <c r="AW595" s="127"/>
      <c r="AX595" s="127"/>
      <c r="AY595" s="127"/>
      <c r="AZ595" s="127"/>
      <c r="BA595" s="127"/>
      <c r="BB595" s="127"/>
      <c r="BC595" s="127"/>
      <c r="BD595" s="127"/>
      <c r="BE595" s="792"/>
    </row>
    <row r="596" spans="1:57">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240"/>
      <c r="AT596" s="127"/>
      <c r="AU596" s="127"/>
      <c r="AV596" s="127"/>
      <c r="AW596" s="127"/>
      <c r="AX596" s="127"/>
      <c r="AY596" s="127"/>
      <c r="AZ596" s="127"/>
      <c r="BA596" s="127"/>
      <c r="BB596" s="127"/>
      <c r="BC596" s="127"/>
      <c r="BD596" s="127"/>
      <c r="BE596" s="792"/>
    </row>
    <row r="597" spans="1:57">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240"/>
      <c r="AT597" s="127"/>
      <c r="AU597" s="127"/>
      <c r="AV597" s="127"/>
      <c r="AW597" s="127"/>
      <c r="AX597" s="127"/>
      <c r="AY597" s="127"/>
      <c r="AZ597" s="127"/>
      <c r="BA597" s="127"/>
      <c r="BB597" s="127"/>
      <c r="BC597" s="127"/>
      <c r="BD597" s="127"/>
      <c r="BE597" s="792"/>
    </row>
    <row r="598" spans="1:57">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240"/>
      <c r="AT598" s="127"/>
      <c r="AU598" s="127"/>
      <c r="AV598" s="127"/>
      <c r="AW598" s="127"/>
      <c r="AX598" s="127"/>
      <c r="AY598" s="127"/>
      <c r="AZ598" s="127"/>
      <c r="BA598" s="127"/>
      <c r="BB598" s="127"/>
      <c r="BC598" s="127"/>
      <c r="BD598" s="127"/>
      <c r="BE598" s="792"/>
    </row>
    <row r="599" spans="1:57">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240"/>
      <c r="AT599" s="127"/>
      <c r="AU599" s="127"/>
      <c r="AV599" s="127"/>
      <c r="AW599" s="127"/>
      <c r="AX599" s="127"/>
      <c r="AY599" s="127"/>
      <c r="AZ599" s="127"/>
      <c r="BA599" s="127"/>
      <c r="BB599" s="127"/>
      <c r="BC599" s="127"/>
      <c r="BD599" s="127"/>
      <c r="BE599" s="792"/>
    </row>
    <row r="600" spans="1:57">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240"/>
      <c r="AT600" s="127"/>
      <c r="AU600" s="127"/>
      <c r="AV600" s="127"/>
      <c r="AW600" s="127"/>
      <c r="AX600" s="127"/>
      <c r="AY600" s="127"/>
      <c r="AZ600" s="127"/>
      <c r="BA600" s="127"/>
      <c r="BB600" s="127"/>
      <c r="BC600" s="127"/>
      <c r="BD600" s="127"/>
      <c r="BE600" s="792"/>
    </row>
    <row r="601" spans="1:57">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240"/>
      <c r="AT601" s="127"/>
      <c r="AU601" s="127"/>
      <c r="AV601" s="127"/>
      <c r="AW601" s="127"/>
      <c r="AX601" s="127"/>
      <c r="AY601" s="127"/>
      <c r="AZ601" s="127"/>
      <c r="BA601" s="127"/>
      <c r="BB601" s="127"/>
      <c r="BC601" s="127"/>
      <c r="BD601" s="127"/>
      <c r="BE601" s="792"/>
    </row>
    <row r="602" spans="1:57">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240"/>
      <c r="AT602" s="127"/>
      <c r="AU602" s="127"/>
      <c r="AV602" s="127"/>
      <c r="AW602" s="127"/>
      <c r="AX602" s="127"/>
      <c r="AY602" s="127"/>
      <c r="AZ602" s="127"/>
      <c r="BA602" s="127"/>
      <c r="BB602" s="127"/>
      <c r="BC602" s="127"/>
      <c r="BD602" s="127"/>
      <c r="BE602" s="792"/>
    </row>
    <row r="603" spans="1:57">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240"/>
      <c r="AT603" s="127"/>
      <c r="AU603" s="127"/>
      <c r="AV603" s="127"/>
      <c r="AW603" s="127"/>
      <c r="AX603" s="127"/>
      <c r="AY603" s="127"/>
      <c r="AZ603" s="127"/>
      <c r="BA603" s="127"/>
      <c r="BB603" s="127"/>
      <c r="BC603" s="127"/>
      <c r="BD603" s="127"/>
      <c r="BE603" s="792"/>
    </row>
    <row r="604" spans="1:57">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240"/>
      <c r="AT604" s="127"/>
      <c r="AU604" s="127"/>
      <c r="AV604" s="127"/>
      <c r="AW604" s="127"/>
      <c r="AX604" s="127"/>
      <c r="AY604" s="127"/>
      <c r="AZ604" s="127"/>
      <c r="BA604" s="127"/>
      <c r="BB604" s="127"/>
      <c r="BC604" s="127"/>
      <c r="BD604" s="127"/>
      <c r="BE604" s="792"/>
    </row>
    <row r="605" spans="1:57">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240"/>
      <c r="AT605" s="127"/>
      <c r="AU605" s="127"/>
      <c r="AV605" s="127"/>
      <c r="AW605" s="127"/>
      <c r="AX605" s="127"/>
      <c r="AY605" s="127"/>
      <c r="AZ605" s="127"/>
      <c r="BA605" s="127"/>
      <c r="BB605" s="127"/>
      <c r="BC605" s="127"/>
      <c r="BD605" s="127"/>
      <c r="BE605" s="792"/>
    </row>
    <row r="606" spans="1:57">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240"/>
      <c r="AT606" s="127"/>
      <c r="AU606" s="127"/>
      <c r="AV606" s="127"/>
      <c r="AW606" s="127"/>
      <c r="AX606" s="127"/>
      <c r="AY606" s="127"/>
      <c r="AZ606" s="127"/>
      <c r="BA606" s="127"/>
      <c r="BB606" s="127"/>
      <c r="BC606" s="127"/>
      <c r="BD606" s="127"/>
      <c r="BE606" s="792"/>
    </row>
    <row r="607" spans="1:57">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240"/>
      <c r="AT607" s="127"/>
      <c r="AU607" s="127"/>
      <c r="AV607" s="127"/>
      <c r="AW607" s="127"/>
      <c r="AX607" s="127"/>
      <c r="AY607" s="127"/>
      <c r="AZ607" s="127"/>
      <c r="BA607" s="127"/>
      <c r="BB607" s="127"/>
      <c r="BC607" s="127"/>
      <c r="BD607" s="127"/>
      <c r="BE607" s="792"/>
    </row>
    <row r="608" spans="1:57">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240"/>
      <c r="AT608" s="127"/>
      <c r="AU608" s="127"/>
      <c r="AV608" s="127"/>
      <c r="AW608" s="127"/>
      <c r="AX608" s="127"/>
      <c r="AY608" s="127"/>
      <c r="AZ608" s="127"/>
      <c r="BA608" s="127"/>
      <c r="BB608" s="127"/>
      <c r="BC608" s="127"/>
      <c r="BD608" s="127"/>
      <c r="BE608" s="792"/>
    </row>
    <row r="609" spans="1:57">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240"/>
      <c r="AT609" s="127"/>
      <c r="AU609" s="127"/>
      <c r="AV609" s="127"/>
      <c r="AW609" s="127"/>
      <c r="AX609" s="127"/>
      <c r="AY609" s="127"/>
      <c r="AZ609" s="127"/>
      <c r="BA609" s="127"/>
      <c r="BB609" s="127"/>
      <c r="BC609" s="127"/>
      <c r="BD609" s="127"/>
      <c r="BE609" s="792"/>
    </row>
    <row r="610" spans="1:57">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240"/>
      <c r="AT610" s="127"/>
      <c r="AU610" s="127"/>
      <c r="AV610" s="127"/>
      <c r="AW610" s="127"/>
      <c r="AX610" s="127"/>
      <c r="AY610" s="127"/>
      <c r="AZ610" s="127"/>
      <c r="BA610" s="127"/>
      <c r="BB610" s="127"/>
      <c r="BC610" s="127"/>
      <c r="BD610" s="127"/>
      <c r="BE610" s="792"/>
    </row>
    <row r="611" spans="1:57">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240"/>
      <c r="AT611" s="127"/>
      <c r="AU611" s="127"/>
      <c r="AV611" s="127"/>
      <c r="AW611" s="127"/>
      <c r="AX611" s="127"/>
      <c r="AY611" s="127"/>
      <c r="AZ611" s="127"/>
      <c r="BA611" s="127"/>
      <c r="BB611" s="127"/>
      <c r="BC611" s="127"/>
      <c r="BD611" s="127"/>
      <c r="BE611" s="792"/>
    </row>
    <row r="612" spans="1:57">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240"/>
      <c r="AT612" s="127"/>
      <c r="AU612" s="127"/>
      <c r="AV612" s="127"/>
      <c r="AW612" s="127"/>
      <c r="AX612" s="127"/>
      <c r="AY612" s="127"/>
      <c r="AZ612" s="127"/>
      <c r="BA612" s="127"/>
      <c r="BB612" s="127"/>
      <c r="BC612" s="127"/>
      <c r="BD612" s="127"/>
      <c r="BE612" s="792"/>
    </row>
    <row r="613" spans="1:57">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240"/>
      <c r="AT613" s="127"/>
      <c r="AU613" s="127"/>
      <c r="AV613" s="127"/>
      <c r="AW613" s="127"/>
      <c r="AX613" s="127"/>
      <c r="AY613" s="127"/>
      <c r="AZ613" s="127"/>
      <c r="BA613" s="127"/>
      <c r="BB613" s="127"/>
      <c r="BC613" s="127"/>
      <c r="BD613" s="127"/>
      <c r="BE613" s="792"/>
    </row>
    <row r="614" spans="1:57">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240"/>
      <c r="AT614" s="127"/>
      <c r="AU614" s="127"/>
      <c r="AV614" s="127"/>
      <c r="AW614" s="127"/>
      <c r="AX614" s="127"/>
      <c r="AY614" s="127"/>
      <c r="AZ614" s="127"/>
      <c r="BA614" s="127"/>
      <c r="BB614" s="127"/>
      <c r="BC614" s="127"/>
      <c r="BD614" s="127"/>
      <c r="BE614" s="792"/>
    </row>
    <row r="615" spans="1:57">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240"/>
      <c r="AT615" s="127"/>
      <c r="AU615" s="127"/>
      <c r="AV615" s="127"/>
      <c r="AW615" s="127"/>
      <c r="AX615" s="127"/>
      <c r="AY615" s="127"/>
      <c r="AZ615" s="127"/>
      <c r="BA615" s="127"/>
      <c r="BB615" s="127"/>
      <c r="BC615" s="127"/>
      <c r="BD615" s="127"/>
      <c r="BE615" s="792"/>
    </row>
    <row r="616" spans="1:57">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240"/>
      <c r="AT616" s="127"/>
      <c r="AU616" s="127"/>
      <c r="AV616" s="127"/>
      <c r="AW616" s="127"/>
      <c r="AX616" s="127"/>
      <c r="AY616" s="127"/>
      <c r="AZ616" s="127"/>
      <c r="BA616" s="127"/>
      <c r="BB616" s="127"/>
      <c r="BC616" s="127"/>
      <c r="BD616" s="127"/>
      <c r="BE616" s="792"/>
    </row>
    <row r="617" spans="1:57">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240"/>
      <c r="AT617" s="127"/>
      <c r="AU617" s="127"/>
      <c r="AV617" s="127"/>
      <c r="AW617" s="127"/>
      <c r="AX617" s="127"/>
      <c r="AY617" s="127"/>
      <c r="AZ617" s="127"/>
      <c r="BA617" s="127"/>
      <c r="BB617" s="127"/>
      <c r="BC617" s="127"/>
      <c r="BD617" s="127"/>
      <c r="BE617" s="792"/>
    </row>
    <row r="618" spans="1:57">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240"/>
      <c r="AT618" s="127"/>
      <c r="AU618" s="127"/>
      <c r="AV618" s="127"/>
      <c r="AW618" s="127"/>
      <c r="AX618" s="127"/>
      <c r="AY618" s="127"/>
      <c r="AZ618" s="127"/>
      <c r="BA618" s="127"/>
      <c r="BB618" s="127"/>
      <c r="BC618" s="127"/>
      <c r="BD618" s="127"/>
      <c r="BE618" s="792"/>
    </row>
    <row r="619" spans="1:57">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240"/>
      <c r="AT619" s="127"/>
      <c r="AU619" s="127"/>
      <c r="AV619" s="127"/>
      <c r="AW619" s="127"/>
      <c r="AX619" s="127"/>
      <c r="AY619" s="127"/>
      <c r="AZ619" s="127"/>
      <c r="BA619" s="127"/>
      <c r="BB619" s="127"/>
      <c r="BC619" s="127"/>
      <c r="BD619" s="127"/>
      <c r="BE619" s="792"/>
    </row>
    <row r="620" spans="1:57">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240"/>
      <c r="AT620" s="127"/>
      <c r="AU620" s="127"/>
      <c r="AV620" s="127"/>
      <c r="AW620" s="127"/>
      <c r="AX620" s="127"/>
      <c r="AY620" s="127"/>
      <c r="AZ620" s="127"/>
      <c r="BA620" s="127"/>
      <c r="BB620" s="127"/>
      <c r="BC620" s="127"/>
      <c r="BD620" s="127"/>
      <c r="BE620" s="792"/>
    </row>
    <row r="621" spans="1:57">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240"/>
      <c r="AT621" s="127"/>
      <c r="AU621" s="127"/>
      <c r="AV621" s="127"/>
      <c r="AW621" s="127"/>
      <c r="AX621" s="127"/>
      <c r="AY621" s="127"/>
      <c r="AZ621" s="127"/>
      <c r="BA621" s="127"/>
      <c r="BB621" s="127"/>
      <c r="BC621" s="127"/>
      <c r="BD621" s="127"/>
      <c r="BE621" s="792"/>
    </row>
    <row r="622" spans="1:57">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240"/>
      <c r="AT622" s="127"/>
      <c r="AU622" s="127"/>
      <c r="AV622" s="127"/>
      <c r="AW622" s="127"/>
      <c r="AX622" s="127"/>
      <c r="AY622" s="127"/>
      <c r="AZ622" s="127"/>
      <c r="BA622" s="127"/>
      <c r="BB622" s="127"/>
      <c r="BC622" s="127"/>
      <c r="BD622" s="127"/>
      <c r="BE622" s="792"/>
    </row>
    <row r="623" spans="1:57">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240"/>
      <c r="AT623" s="127"/>
      <c r="AU623" s="127"/>
      <c r="AV623" s="127"/>
      <c r="AW623" s="127"/>
      <c r="AX623" s="127"/>
      <c r="AY623" s="127"/>
      <c r="AZ623" s="127"/>
      <c r="BA623" s="127"/>
      <c r="BB623" s="127"/>
      <c r="BC623" s="127"/>
      <c r="BD623" s="127"/>
      <c r="BE623" s="792"/>
    </row>
    <row r="624" spans="1:57">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240"/>
      <c r="AT624" s="127"/>
      <c r="AU624" s="127"/>
      <c r="AV624" s="127"/>
      <c r="AW624" s="127"/>
      <c r="AX624" s="127"/>
      <c r="AY624" s="127"/>
      <c r="AZ624" s="127"/>
      <c r="BA624" s="127"/>
      <c r="BB624" s="127"/>
      <c r="BC624" s="127"/>
      <c r="BD624" s="127"/>
      <c r="BE624" s="792"/>
    </row>
    <row r="625" spans="1:57">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240"/>
      <c r="AT625" s="127"/>
      <c r="AU625" s="127"/>
      <c r="AV625" s="127"/>
      <c r="AW625" s="127"/>
      <c r="AX625" s="127"/>
      <c r="AY625" s="127"/>
      <c r="AZ625" s="127"/>
      <c r="BA625" s="127"/>
      <c r="BB625" s="127"/>
      <c r="BC625" s="127"/>
      <c r="BD625" s="127"/>
      <c r="BE625" s="792"/>
    </row>
    <row r="626" spans="1:57">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240"/>
      <c r="AT626" s="127"/>
      <c r="AU626" s="127"/>
      <c r="AV626" s="127"/>
      <c r="AW626" s="127"/>
      <c r="AX626" s="127"/>
      <c r="AY626" s="127"/>
      <c r="AZ626" s="127"/>
      <c r="BA626" s="127"/>
      <c r="BB626" s="127"/>
      <c r="BC626" s="127"/>
      <c r="BD626" s="127"/>
      <c r="BE626" s="792"/>
    </row>
    <row r="627" spans="1:57">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240"/>
      <c r="AT627" s="127"/>
      <c r="AU627" s="127"/>
      <c r="AV627" s="127"/>
      <c r="AW627" s="127"/>
      <c r="AX627" s="127"/>
      <c r="AY627" s="127"/>
      <c r="AZ627" s="127"/>
      <c r="BA627" s="127"/>
      <c r="BB627" s="127"/>
      <c r="BC627" s="127"/>
      <c r="BD627" s="127"/>
      <c r="BE627" s="792"/>
    </row>
    <row r="628" spans="1:57">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240"/>
      <c r="AT628" s="127"/>
      <c r="AU628" s="127"/>
      <c r="AV628" s="127"/>
      <c r="AW628" s="127"/>
      <c r="AX628" s="127"/>
      <c r="AY628" s="127"/>
      <c r="AZ628" s="127"/>
      <c r="BA628" s="127"/>
      <c r="BB628" s="127"/>
      <c r="BC628" s="127"/>
      <c r="BD628" s="127"/>
      <c r="BE628" s="792"/>
    </row>
    <row r="629" spans="1:57">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240"/>
      <c r="AT629" s="127"/>
      <c r="AU629" s="127"/>
      <c r="AV629" s="127"/>
      <c r="AW629" s="127"/>
      <c r="AX629" s="127"/>
      <c r="AY629" s="127"/>
      <c r="AZ629" s="127"/>
      <c r="BA629" s="127"/>
      <c r="BB629" s="127"/>
      <c r="BC629" s="127"/>
      <c r="BD629" s="127"/>
      <c r="BE629" s="792"/>
    </row>
    <row r="630" spans="1:57">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240"/>
      <c r="AT630" s="127"/>
      <c r="AU630" s="127"/>
      <c r="AV630" s="127"/>
      <c r="AW630" s="127"/>
      <c r="AX630" s="127"/>
      <c r="AY630" s="127"/>
      <c r="AZ630" s="127"/>
      <c r="BA630" s="127"/>
      <c r="BB630" s="127"/>
      <c r="BC630" s="127"/>
      <c r="BD630" s="127"/>
      <c r="BE630" s="792"/>
    </row>
    <row r="631" spans="1:57">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240"/>
      <c r="AT631" s="127"/>
      <c r="AU631" s="127"/>
      <c r="AV631" s="127"/>
      <c r="AW631" s="127"/>
      <c r="AX631" s="127"/>
      <c r="AY631" s="127"/>
      <c r="AZ631" s="127"/>
      <c r="BA631" s="127"/>
      <c r="BB631" s="127"/>
      <c r="BC631" s="127"/>
      <c r="BD631" s="127"/>
      <c r="BE631" s="792"/>
    </row>
    <row r="632" spans="1:57">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240"/>
      <c r="AT632" s="127"/>
      <c r="AU632" s="127"/>
      <c r="AV632" s="127"/>
      <c r="AW632" s="127"/>
      <c r="AX632" s="127"/>
      <c r="AY632" s="127"/>
      <c r="AZ632" s="127"/>
      <c r="BA632" s="127"/>
      <c r="BB632" s="127"/>
      <c r="BC632" s="127"/>
      <c r="BD632" s="127"/>
      <c r="BE632" s="792"/>
    </row>
    <row r="633" spans="1:57">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240"/>
      <c r="AT633" s="127"/>
      <c r="AU633" s="127"/>
      <c r="AV633" s="127"/>
      <c r="AW633" s="127"/>
      <c r="AX633" s="127"/>
      <c r="AY633" s="127"/>
      <c r="AZ633" s="127"/>
      <c r="BA633" s="127"/>
      <c r="BB633" s="127"/>
      <c r="BC633" s="127"/>
      <c r="BD633" s="127"/>
      <c r="BE633" s="792"/>
    </row>
    <row r="634" spans="1:57">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240"/>
      <c r="AT634" s="127"/>
      <c r="AU634" s="127"/>
      <c r="AV634" s="127"/>
      <c r="AW634" s="127"/>
      <c r="AX634" s="127"/>
      <c r="AY634" s="127"/>
      <c r="AZ634" s="127"/>
      <c r="BA634" s="127"/>
      <c r="BB634" s="127"/>
      <c r="BC634" s="127"/>
      <c r="BD634" s="127"/>
      <c r="BE634" s="792"/>
    </row>
    <row r="635" spans="1:57">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240"/>
      <c r="AT635" s="127"/>
      <c r="AU635" s="127"/>
      <c r="AV635" s="127"/>
      <c r="AW635" s="127"/>
      <c r="AX635" s="127"/>
      <c r="AY635" s="127"/>
      <c r="AZ635" s="127"/>
      <c r="BA635" s="127"/>
      <c r="BB635" s="127"/>
      <c r="BC635" s="127"/>
      <c r="BD635" s="127"/>
      <c r="BE635" s="792"/>
    </row>
    <row r="636" spans="1:57">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240"/>
      <c r="AT636" s="127"/>
      <c r="AU636" s="127"/>
      <c r="AV636" s="127"/>
      <c r="AW636" s="127"/>
      <c r="AX636" s="127"/>
      <c r="AY636" s="127"/>
      <c r="AZ636" s="127"/>
      <c r="BA636" s="127"/>
      <c r="BB636" s="127"/>
      <c r="BC636" s="127"/>
      <c r="BD636" s="127"/>
      <c r="BE636" s="792"/>
    </row>
    <row r="637" spans="1:57">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240"/>
      <c r="AT637" s="127"/>
      <c r="AU637" s="127"/>
      <c r="AV637" s="127"/>
      <c r="AW637" s="127"/>
      <c r="AX637" s="127"/>
      <c r="AY637" s="127"/>
      <c r="AZ637" s="127"/>
      <c r="BA637" s="127"/>
      <c r="BB637" s="127"/>
      <c r="BC637" s="127"/>
      <c r="BD637" s="127"/>
      <c r="BE637" s="792"/>
    </row>
    <row r="638" spans="1:57">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240"/>
      <c r="AT638" s="127"/>
      <c r="AU638" s="127"/>
      <c r="AV638" s="127"/>
      <c r="AW638" s="127"/>
      <c r="AX638" s="127"/>
      <c r="AY638" s="127"/>
      <c r="AZ638" s="127"/>
      <c r="BA638" s="127"/>
      <c r="BB638" s="127"/>
      <c r="BC638" s="127"/>
      <c r="BD638" s="127"/>
      <c r="BE638" s="792"/>
    </row>
    <row r="639" spans="1:57">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240"/>
      <c r="AT639" s="127"/>
      <c r="AU639" s="127"/>
      <c r="AV639" s="127"/>
      <c r="AW639" s="127"/>
      <c r="AX639" s="127"/>
      <c r="AY639" s="127"/>
      <c r="AZ639" s="127"/>
      <c r="BA639" s="127"/>
      <c r="BB639" s="127"/>
      <c r="BC639" s="127"/>
      <c r="BD639" s="127"/>
      <c r="BE639" s="792"/>
    </row>
    <row r="640" spans="1:57">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240"/>
      <c r="AT640" s="127"/>
      <c r="AU640" s="127"/>
      <c r="AV640" s="127"/>
      <c r="AW640" s="127"/>
      <c r="AX640" s="127"/>
      <c r="AY640" s="127"/>
      <c r="AZ640" s="127"/>
      <c r="BA640" s="127"/>
      <c r="BB640" s="127"/>
      <c r="BC640" s="127"/>
      <c r="BD640" s="127"/>
      <c r="BE640" s="792"/>
    </row>
    <row r="641" spans="1:57">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240"/>
      <c r="AT641" s="127"/>
      <c r="AU641" s="127"/>
      <c r="AV641" s="127"/>
      <c r="AW641" s="127"/>
      <c r="AX641" s="127"/>
      <c r="AY641" s="127"/>
      <c r="AZ641" s="127"/>
      <c r="BA641" s="127"/>
      <c r="BB641" s="127"/>
      <c r="BC641" s="127"/>
      <c r="BD641" s="127"/>
      <c r="BE641" s="792"/>
    </row>
    <row r="642" spans="1:57">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240"/>
      <c r="AT642" s="127"/>
      <c r="AU642" s="127"/>
      <c r="AV642" s="127"/>
      <c r="AW642" s="127"/>
      <c r="AX642" s="127"/>
      <c r="AY642" s="127"/>
      <c r="AZ642" s="127"/>
      <c r="BA642" s="127"/>
      <c r="BB642" s="127"/>
      <c r="BC642" s="127"/>
      <c r="BD642" s="127"/>
      <c r="BE642" s="792"/>
    </row>
    <row r="643" spans="1:57">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240"/>
      <c r="AT643" s="127"/>
      <c r="AU643" s="127"/>
      <c r="AV643" s="127"/>
      <c r="AW643" s="127"/>
      <c r="AX643" s="127"/>
      <c r="AY643" s="127"/>
      <c r="AZ643" s="127"/>
      <c r="BA643" s="127"/>
      <c r="BB643" s="127"/>
      <c r="BC643" s="127"/>
      <c r="BD643" s="127"/>
      <c r="BE643" s="792"/>
    </row>
    <row r="644" spans="1:57">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240"/>
      <c r="AT644" s="127"/>
      <c r="AU644" s="127"/>
      <c r="AV644" s="127"/>
      <c r="AW644" s="127"/>
      <c r="AX644" s="127"/>
      <c r="AY644" s="127"/>
      <c r="AZ644" s="127"/>
      <c r="BA644" s="127"/>
      <c r="BB644" s="127"/>
      <c r="BC644" s="127"/>
      <c r="BD644" s="127"/>
      <c r="BE644" s="792"/>
    </row>
    <row r="645" spans="1:57">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240"/>
      <c r="AT645" s="127"/>
      <c r="AU645" s="127"/>
      <c r="AV645" s="127"/>
      <c r="AW645" s="127"/>
      <c r="AX645" s="127"/>
      <c r="AY645" s="127"/>
      <c r="AZ645" s="127"/>
      <c r="BA645" s="127"/>
      <c r="BB645" s="127"/>
      <c r="BC645" s="127"/>
      <c r="BD645" s="127"/>
      <c r="BE645" s="792"/>
    </row>
    <row r="646" spans="1:57">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240"/>
      <c r="AT646" s="127"/>
      <c r="AU646" s="127"/>
      <c r="AV646" s="127"/>
      <c r="AW646" s="127"/>
      <c r="AX646" s="127"/>
      <c r="AY646" s="127"/>
      <c r="AZ646" s="127"/>
      <c r="BA646" s="127"/>
      <c r="BB646" s="127"/>
      <c r="BC646" s="127"/>
      <c r="BD646" s="127"/>
      <c r="BE646" s="792"/>
    </row>
    <row r="647" spans="1:57">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240"/>
      <c r="AT647" s="127"/>
      <c r="AU647" s="127"/>
      <c r="AV647" s="127"/>
      <c r="AW647" s="127"/>
      <c r="AX647" s="127"/>
      <c r="AY647" s="127"/>
      <c r="AZ647" s="127"/>
      <c r="BA647" s="127"/>
      <c r="BB647" s="127"/>
      <c r="BC647" s="127"/>
      <c r="BD647" s="127"/>
      <c r="BE647" s="792"/>
    </row>
    <row r="648" spans="1:57">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240"/>
      <c r="AT648" s="127"/>
      <c r="AU648" s="127"/>
      <c r="AV648" s="127"/>
      <c r="AW648" s="127"/>
      <c r="AX648" s="127"/>
      <c r="AY648" s="127"/>
      <c r="AZ648" s="127"/>
      <c r="BA648" s="127"/>
      <c r="BB648" s="127"/>
      <c r="BC648" s="127"/>
      <c r="BD648" s="127"/>
      <c r="BE648" s="792"/>
    </row>
    <row r="649" spans="1:57">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240"/>
      <c r="AT649" s="127"/>
      <c r="AU649" s="127"/>
      <c r="AV649" s="127"/>
      <c r="AW649" s="127"/>
      <c r="AX649" s="127"/>
      <c r="AY649" s="127"/>
      <c r="AZ649" s="127"/>
      <c r="BA649" s="127"/>
      <c r="BB649" s="127"/>
      <c r="BC649" s="127"/>
      <c r="BD649" s="127"/>
      <c r="BE649" s="792"/>
    </row>
    <row r="650" spans="1:57">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240"/>
      <c r="AT650" s="127"/>
      <c r="AU650" s="127"/>
      <c r="AV650" s="127"/>
      <c r="AW650" s="127"/>
      <c r="AX650" s="127"/>
      <c r="AY650" s="127"/>
      <c r="AZ650" s="127"/>
      <c r="BA650" s="127"/>
      <c r="BB650" s="127"/>
      <c r="BC650" s="127"/>
      <c r="BD650" s="127"/>
      <c r="BE650" s="792"/>
    </row>
    <row r="651" spans="1:57">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240"/>
      <c r="AT651" s="127"/>
      <c r="AU651" s="127"/>
      <c r="AV651" s="127"/>
      <c r="AW651" s="127"/>
      <c r="AX651" s="127"/>
      <c r="AY651" s="127"/>
      <c r="AZ651" s="127"/>
      <c r="BA651" s="127"/>
      <c r="BB651" s="127"/>
      <c r="BC651" s="127"/>
      <c r="BD651" s="127"/>
      <c r="BE651" s="792"/>
    </row>
    <row r="652" spans="1:57">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240"/>
      <c r="AT652" s="127"/>
      <c r="AU652" s="127"/>
      <c r="AV652" s="127"/>
      <c r="AW652" s="127"/>
      <c r="AX652" s="127"/>
      <c r="AY652" s="127"/>
      <c r="AZ652" s="127"/>
      <c r="BA652" s="127"/>
      <c r="BB652" s="127"/>
      <c r="BC652" s="127"/>
      <c r="BD652" s="127"/>
      <c r="BE652" s="792"/>
    </row>
    <row r="653" spans="1:57">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240"/>
      <c r="AT653" s="127"/>
      <c r="AU653" s="127"/>
      <c r="AV653" s="127"/>
      <c r="AW653" s="127"/>
      <c r="AX653" s="127"/>
      <c r="AY653" s="127"/>
      <c r="AZ653" s="127"/>
      <c r="BA653" s="127"/>
      <c r="BB653" s="127"/>
      <c r="BC653" s="127"/>
      <c r="BD653" s="127"/>
      <c r="BE653" s="792"/>
    </row>
    <row r="654" spans="1:57">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240"/>
      <c r="AT654" s="127"/>
      <c r="AU654" s="127"/>
      <c r="AV654" s="127"/>
      <c r="AW654" s="127"/>
      <c r="AX654" s="127"/>
      <c r="AY654" s="127"/>
      <c r="AZ654" s="127"/>
      <c r="BA654" s="127"/>
      <c r="BB654" s="127"/>
      <c r="BC654" s="127"/>
      <c r="BD654" s="127"/>
      <c r="BE654" s="792"/>
    </row>
    <row r="655" spans="1:57">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240"/>
      <c r="AT655" s="127"/>
      <c r="AU655" s="127"/>
      <c r="AV655" s="127"/>
      <c r="AW655" s="127"/>
      <c r="AX655" s="127"/>
      <c r="AY655" s="127"/>
      <c r="AZ655" s="127"/>
      <c r="BA655" s="127"/>
      <c r="BB655" s="127"/>
      <c r="BC655" s="127"/>
      <c r="BD655" s="127"/>
      <c r="BE655" s="792"/>
    </row>
    <row r="656" spans="1:57">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240"/>
      <c r="AT656" s="127"/>
      <c r="AU656" s="127"/>
      <c r="AV656" s="127"/>
      <c r="AW656" s="127"/>
      <c r="AX656" s="127"/>
      <c r="AY656" s="127"/>
      <c r="AZ656" s="127"/>
      <c r="BA656" s="127"/>
      <c r="BB656" s="127"/>
      <c r="BC656" s="127"/>
      <c r="BD656" s="127"/>
      <c r="BE656" s="792"/>
    </row>
    <row r="657" spans="1:57">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240"/>
      <c r="AT657" s="127"/>
      <c r="AU657" s="127"/>
      <c r="AV657" s="127"/>
      <c r="AW657" s="127"/>
      <c r="AX657" s="127"/>
      <c r="AY657" s="127"/>
      <c r="AZ657" s="127"/>
      <c r="BA657" s="127"/>
      <c r="BB657" s="127"/>
      <c r="BC657" s="127"/>
      <c r="BD657" s="127"/>
      <c r="BE657" s="792"/>
    </row>
    <row r="658" spans="1:57">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240"/>
      <c r="AT658" s="127"/>
      <c r="AU658" s="127"/>
      <c r="AV658" s="127"/>
      <c r="AW658" s="127"/>
      <c r="AX658" s="127"/>
      <c r="AY658" s="127"/>
      <c r="AZ658" s="127"/>
      <c r="BA658" s="127"/>
      <c r="BB658" s="127"/>
      <c r="BC658" s="127"/>
      <c r="BD658" s="127"/>
      <c r="BE658" s="792"/>
    </row>
    <row r="659" spans="1:57">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240"/>
      <c r="AT659" s="127"/>
      <c r="AU659" s="127"/>
      <c r="AV659" s="127"/>
      <c r="AW659" s="127"/>
      <c r="AX659" s="127"/>
      <c r="AY659" s="127"/>
      <c r="AZ659" s="127"/>
      <c r="BA659" s="127"/>
      <c r="BB659" s="127"/>
      <c r="BC659" s="127"/>
      <c r="BD659" s="127"/>
      <c r="BE659" s="792"/>
    </row>
    <row r="660" spans="1:57">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240"/>
      <c r="AT660" s="127"/>
      <c r="AU660" s="127"/>
      <c r="AV660" s="127"/>
      <c r="AW660" s="127"/>
      <c r="AX660" s="127"/>
      <c r="AY660" s="127"/>
      <c r="AZ660" s="127"/>
      <c r="BA660" s="127"/>
      <c r="BB660" s="127"/>
      <c r="BC660" s="127"/>
      <c r="BD660" s="127"/>
      <c r="BE660" s="792"/>
    </row>
    <row r="661" spans="1:57">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240"/>
      <c r="AT661" s="127"/>
      <c r="AU661" s="127"/>
      <c r="AV661" s="127"/>
      <c r="AW661" s="127"/>
      <c r="AX661" s="127"/>
      <c r="AY661" s="127"/>
      <c r="AZ661" s="127"/>
      <c r="BA661" s="127"/>
      <c r="BB661" s="127"/>
      <c r="BC661" s="127"/>
      <c r="BD661" s="127"/>
      <c r="BE661" s="792"/>
    </row>
    <row r="662" spans="1:57">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240"/>
      <c r="AT662" s="127"/>
      <c r="AU662" s="127"/>
      <c r="AV662" s="127"/>
      <c r="AW662" s="127"/>
      <c r="AX662" s="127"/>
      <c r="AY662" s="127"/>
      <c r="AZ662" s="127"/>
      <c r="BA662" s="127"/>
      <c r="BB662" s="127"/>
      <c r="BC662" s="127"/>
      <c r="BD662" s="127"/>
      <c r="BE662" s="792"/>
    </row>
    <row r="663" spans="1:57">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240"/>
      <c r="AT663" s="127"/>
      <c r="AU663" s="127"/>
      <c r="AV663" s="127"/>
      <c r="AW663" s="127"/>
      <c r="AX663" s="127"/>
      <c r="AY663" s="127"/>
      <c r="AZ663" s="127"/>
      <c r="BA663" s="127"/>
      <c r="BB663" s="127"/>
      <c r="BC663" s="127"/>
      <c r="BD663" s="127"/>
      <c r="BE663" s="792"/>
    </row>
    <row r="664" spans="1:57">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240"/>
      <c r="AT664" s="127"/>
      <c r="AU664" s="127"/>
      <c r="AV664" s="127"/>
      <c r="AW664" s="127"/>
      <c r="AX664" s="127"/>
      <c r="AY664" s="127"/>
      <c r="AZ664" s="127"/>
      <c r="BA664" s="127"/>
      <c r="BB664" s="127"/>
      <c r="BC664" s="127"/>
      <c r="BD664" s="127"/>
      <c r="BE664" s="792"/>
    </row>
    <row r="665" spans="1:57">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240"/>
      <c r="AT665" s="127"/>
      <c r="AU665" s="127"/>
      <c r="AV665" s="127"/>
      <c r="AW665" s="127"/>
      <c r="AX665" s="127"/>
      <c r="AY665" s="127"/>
      <c r="AZ665" s="127"/>
      <c r="BA665" s="127"/>
      <c r="BB665" s="127"/>
      <c r="BC665" s="127"/>
      <c r="BD665" s="127"/>
      <c r="BE665" s="792"/>
    </row>
    <row r="666" spans="1:57">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240"/>
      <c r="AT666" s="127"/>
      <c r="AU666" s="127"/>
      <c r="AV666" s="127"/>
      <c r="AW666" s="127"/>
      <c r="AX666" s="127"/>
      <c r="AY666" s="127"/>
      <c r="AZ666" s="127"/>
      <c r="BA666" s="127"/>
      <c r="BB666" s="127"/>
      <c r="BC666" s="127"/>
      <c r="BD666" s="127"/>
      <c r="BE666" s="792"/>
    </row>
    <row r="667" spans="1:57">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240"/>
      <c r="AT667" s="127"/>
      <c r="AU667" s="127"/>
      <c r="AV667" s="127"/>
      <c r="AW667" s="127"/>
      <c r="AX667" s="127"/>
      <c r="AY667" s="127"/>
      <c r="AZ667" s="127"/>
      <c r="BA667" s="127"/>
      <c r="BB667" s="127"/>
      <c r="BC667" s="127"/>
      <c r="BD667" s="127"/>
      <c r="BE667" s="792"/>
    </row>
    <row r="668" spans="1:57">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240"/>
      <c r="AT668" s="127"/>
      <c r="AU668" s="127"/>
      <c r="AV668" s="127"/>
      <c r="AW668" s="127"/>
      <c r="AX668" s="127"/>
      <c r="AY668" s="127"/>
      <c r="AZ668" s="127"/>
      <c r="BA668" s="127"/>
      <c r="BB668" s="127"/>
      <c r="BC668" s="127"/>
      <c r="BD668" s="127"/>
      <c r="BE668" s="792"/>
    </row>
    <row r="669" spans="1:57">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240"/>
      <c r="AT669" s="127"/>
      <c r="AU669" s="127"/>
      <c r="AV669" s="127"/>
      <c r="AW669" s="127"/>
      <c r="AX669" s="127"/>
      <c r="AY669" s="127"/>
      <c r="AZ669" s="127"/>
      <c r="BA669" s="127"/>
      <c r="BB669" s="127"/>
      <c r="BC669" s="127"/>
      <c r="BD669" s="127"/>
      <c r="BE669" s="792"/>
    </row>
    <row r="670" spans="1:57">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240"/>
      <c r="AT670" s="127"/>
      <c r="AU670" s="127"/>
      <c r="AV670" s="127"/>
      <c r="AW670" s="127"/>
      <c r="AX670" s="127"/>
      <c r="AY670" s="127"/>
      <c r="AZ670" s="127"/>
      <c r="BA670" s="127"/>
      <c r="BB670" s="127"/>
      <c r="BC670" s="127"/>
      <c r="BD670" s="127"/>
      <c r="BE670" s="792"/>
    </row>
    <row r="671" spans="1:57">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240"/>
      <c r="AT671" s="127"/>
      <c r="AU671" s="127"/>
      <c r="AV671" s="127"/>
      <c r="AW671" s="127"/>
      <c r="AX671" s="127"/>
      <c r="AY671" s="127"/>
      <c r="AZ671" s="127"/>
      <c r="BA671" s="127"/>
      <c r="BB671" s="127"/>
      <c r="BC671" s="127"/>
      <c r="BD671" s="127"/>
      <c r="BE671" s="792"/>
    </row>
    <row r="672" spans="1:57">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240"/>
      <c r="AT672" s="127"/>
      <c r="AU672" s="127"/>
      <c r="AV672" s="127"/>
      <c r="AW672" s="127"/>
      <c r="AX672" s="127"/>
      <c r="AY672" s="127"/>
      <c r="AZ672" s="127"/>
      <c r="BA672" s="127"/>
      <c r="BB672" s="127"/>
      <c r="BC672" s="127"/>
      <c r="BD672" s="127"/>
      <c r="BE672" s="792"/>
    </row>
    <row r="673" spans="1:57">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240"/>
      <c r="AT673" s="127"/>
      <c r="AU673" s="127"/>
      <c r="AV673" s="127"/>
      <c r="AW673" s="127"/>
      <c r="AX673" s="127"/>
      <c r="AY673" s="127"/>
      <c r="AZ673" s="127"/>
      <c r="BA673" s="127"/>
      <c r="BB673" s="127"/>
      <c r="BC673" s="127"/>
      <c r="BD673" s="127"/>
      <c r="BE673" s="792"/>
    </row>
    <row r="674" spans="1:57">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240"/>
      <c r="AT674" s="127"/>
      <c r="AU674" s="127"/>
      <c r="AV674" s="127"/>
      <c r="AW674" s="127"/>
      <c r="AX674" s="127"/>
      <c r="AY674" s="127"/>
      <c r="AZ674" s="127"/>
      <c r="BA674" s="127"/>
      <c r="BB674" s="127"/>
      <c r="BC674" s="127"/>
      <c r="BD674" s="127"/>
      <c r="BE674" s="792"/>
    </row>
    <row r="675" spans="1:57">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240"/>
      <c r="AT675" s="127"/>
      <c r="AU675" s="127"/>
      <c r="AV675" s="127"/>
      <c r="AW675" s="127"/>
      <c r="AX675" s="127"/>
      <c r="AY675" s="127"/>
      <c r="AZ675" s="127"/>
      <c r="BA675" s="127"/>
      <c r="BB675" s="127"/>
      <c r="BC675" s="127"/>
      <c r="BD675" s="127"/>
      <c r="BE675" s="792"/>
    </row>
    <row r="676" spans="1:57">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240"/>
      <c r="AT676" s="127"/>
      <c r="AU676" s="127"/>
      <c r="AV676" s="127"/>
      <c r="AW676" s="127"/>
      <c r="AX676" s="127"/>
      <c r="AY676" s="127"/>
      <c r="AZ676" s="127"/>
      <c r="BA676" s="127"/>
      <c r="BB676" s="127"/>
      <c r="BC676" s="127"/>
      <c r="BD676" s="127"/>
      <c r="BE676" s="792"/>
    </row>
    <row r="677" spans="1:57">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240"/>
      <c r="AT677" s="127"/>
      <c r="AU677" s="127"/>
      <c r="AV677" s="127"/>
      <c r="AW677" s="127"/>
      <c r="AX677" s="127"/>
      <c r="AY677" s="127"/>
      <c r="AZ677" s="127"/>
      <c r="BA677" s="127"/>
      <c r="BB677" s="127"/>
      <c r="BC677" s="127"/>
      <c r="BD677" s="127"/>
      <c r="BE677" s="792"/>
    </row>
    <row r="678" spans="1:57">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240"/>
      <c r="AT678" s="127"/>
      <c r="AU678" s="127"/>
      <c r="AV678" s="127"/>
      <c r="AW678" s="127"/>
      <c r="AX678" s="127"/>
      <c r="AY678" s="127"/>
      <c r="AZ678" s="127"/>
      <c r="BA678" s="127"/>
      <c r="BB678" s="127"/>
      <c r="BC678" s="127"/>
      <c r="BD678" s="127"/>
      <c r="BE678" s="792"/>
    </row>
    <row r="679" spans="1:57">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240"/>
      <c r="AT679" s="127"/>
      <c r="AU679" s="127"/>
      <c r="AV679" s="127"/>
      <c r="AW679" s="127"/>
      <c r="AX679" s="127"/>
      <c r="AY679" s="127"/>
      <c r="AZ679" s="127"/>
      <c r="BA679" s="127"/>
      <c r="BB679" s="127"/>
      <c r="BC679" s="127"/>
      <c r="BD679" s="127"/>
      <c r="BE679" s="792"/>
    </row>
    <row r="680" spans="1:57">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240"/>
      <c r="AT680" s="127"/>
      <c r="AU680" s="127"/>
      <c r="AV680" s="127"/>
      <c r="AW680" s="127"/>
      <c r="AX680" s="127"/>
      <c r="AY680" s="127"/>
      <c r="AZ680" s="127"/>
      <c r="BA680" s="127"/>
      <c r="BB680" s="127"/>
      <c r="BC680" s="127"/>
      <c r="BD680" s="127"/>
      <c r="BE680" s="792"/>
    </row>
    <row r="681" spans="1:57">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240"/>
      <c r="AT681" s="127"/>
      <c r="AU681" s="127"/>
      <c r="AV681" s="127"/>
      <c r="AW681" s="127"/>
      <c r="AX681" s="127"/>
      <c r="AY681" s="127"/>
      <c r="AZ681" s="127"/>
      <c r="BA681" s="127"/>
      <c r="BB681" s="127"/>
      <c r="BC681" s="127"/>
      <c r="BD681" s="127"/>
      <c r="BE681" s="792"/>
    </row>
    <row r="682" spans="1:57">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240"/>
      <c r="AT682" s="127"/>
      <c r="AU682" s="127"/>
      <c r="AV682" s="127"/>
      <c r="AW682" s="127"/>
      <c r="AX682" s="127"/>
      <c r="AY682" s="127"/>
      <c r="AZ682" s="127"/>
      <c r="BA682" s="127"/>
      <c r="BB682" s="127"/>
      <c r="BC682" s="127"/>
      <c r="BD682" s="127"/>
      <c r="BE682" s="792"/>
    </row>
    <row r="683" spans="1:57">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240"/>
      <c r="AT683" s="127"/>
      <c r="AU683" s="127"/>
      <c r="AV683" s="127"/>
      <c r="AW683" s="127"/>
      <c r="AX683" s="127"/>
      <c r="AY683" s="127"/>
      <c r="AZ683" s="127"/>
      <c r="BA683" s="127"/>
      <c r="BB683" s="127"/>
      <c r="BC683" s="127"/>
      <c r="BD683" s="127"/>
      <c r="BE683" s="792"/>
    </row>
    <row r="684" spans="1:57">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240"/>
      <c r="AT684" s="127"/>
      <c r="AU684" s="127"/>
      <c r="AV684" s="127"/>
      <c r="AW684" s="127"/>
      <c r="AX684" s="127"/>
      <c r="AY684" s="127"/>
      <c r="AZ684" s="127"/>
      <c r="BA684" s="127"/>
      <c r="BB684" s="127"/>
      <c r="BC684" s="127"/>
      <c r="BD684" s="127"/>
      <c r="BE684" s="792"/>
    </row>
    <row r="685" spans="1:57">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240"/>
      <c r="AT685" s="127"/>
      <c r="AU685" s="127"/>
      <c r="AV685" s="127"/>
      <c r="AW685" s="127"/>
      <c r="AX685" s="127"/>
      <c r="AY685" s="127"/>
      <c r="AZ685" s="127"/>
      <c r="BA685" s="127"/>
      <c r="BB685" s="127"/>
      <c r="BC685" s="127"/>
      <c r="BD685" s="127"/>
      <c r="BE685" s="792"/>
    </row>
    <row r="686" spans="1:57">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240"/>
      <c r="AT686" s="127"/>
      <c r="AU686" s="127"/>
      <c r="AV686" s="127"/>
      <c r="AW686" s="127"/>
      <c r="AX686" s="127"/>
      <c r="AY686" s="127"/>
      <c r="AZ686" s="127"/>
      <c r="BA686" s="127"/>
      <c r="BB686" s="127"/>
      <c r="BC686" s="127"/>
      <c r="BD686" s="127"/>
      <c r="BE686" s="792"/>
    </row>
    <row r="687" spans="1:57">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240"/>
      <c r="AT687" s="127"/>
      <c r="AU687" s="127"/>
      <c r="AV687" s="127"/>
      <c r="AW687" s="127"/>
      <c r="AX687" s="127"/>
      <c r="AY687" s="127"/>
      <c r="AZ687" s="127"/>
      <c r="BA687" s="127"/>
      <c r="BB687" s="127"/>
      <c r="BC687" s="127"/>
      <c r="BD687" s="127"/>
      <c r="BE687" s="792"/>
    </row>
    <row r="688" spans="1:57">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240"/>
      <c r="AT688" s="127"/>
      <c r="AU688" s="127"/>
      <c r="AV688" s="127"/>
      <c r="AW688" s="127"/>
      <c r="AX688" s="127"/>
      <c r="AY688" s="127"/>
      <c r="AZ688" s="127"/>
      <c r="BA688" s="127"/>
      <c r="BB688" s="127"/>
      <c r="BC688" s="127"/>
      <c r="BD688" s="127"/>
      <c r="BE688" s="792"/>
    </row>
    <row r="689" spans="1:57">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240"/>
      <c r="AT689" s="127"/>
      <c r="AU689" s="127"/>
      <c r="AV689" s="127"/>
      <c r="AW689" s="127"/>
      <c r="AX689" s="127"/>
      <c r="AY689" s="127"/>
      <c r="AZ689" s="127"/>
      <c r="BA689" s="127"/>
      <c r="BB689" s="127"/>
      <c r="BC689" s="127"/>
      <c r="BD689" s="127"/>
      <c r="BE689" s="792"/>
    </row>
    <row r="690" spans="1:57">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240"/>
      <c r="AT690" s="127"/>
      <c r="AU690" s="127"/>
      <c r="AV690" s="127"/>
      <c r="AW690" s="127"/>
      <c r="AX690" s="127"/>
      <c r="AY690" s="127"/>
      <c r="AZ690" s="127"/>
      <c r="BA690" s="127"/>
      <c r="BB690" s="127"/>
      <c r="BC690" s="127"/>
      <c r="BD690" s="127"/>
      <c r="BE690" s="792"/>
    </row>
    <row r="691" spans="1:57">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240"/>
      <c r="AT691" s="127"/>
      <c r="AU691" s="127"/>
      <c r="AV691" s="127"/>
      <c r="AW691" s="127"/>
      <c r="AX691" s="127"/>
      <c r="AY691" s="127"/>
      <c r="AZ691" s="127"/>
      <c r="BA691" s="127"/>
      <c r="BB691" s="127"/>
      <c r="BC691" s="127"/>
      <c r="BD691" s="127"/>
      <c r="BE691" s="792"/>
    </row>
    <row r="692" spans="1:57">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240"/>
      <c r="AT692" s="127"/>
      <c r="AU692" s="127"/>
      <c r="AV692" s="127"/>
      <c r="AW692" s="127"/>
      <c r="AX692" s="127"/>
      <c r="AY692" s="127"/>
      <c r="AZ692" s="127"/>
      <c r="BA692" s="127"/>
      <c r="BB692" s="127"/>
      <c r="BC692" s="127"/>
      <c r="BD692" s="127"/>
      <c r="BE692" s="792"/>
    </row>
    <row r="693" spans="1:57">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240"/>
      <c r="AT693" s="127"/>
      <c r="AU693" s="127"/>
      <c r="AV693" s="127"/>
      <c r="AW693" s="127"/>
      <c r="AX693" s="127"/>
      <c r="AY693" s="127"/>
      <c r="AZ693" s="127"/>
      <c r="BA693" s="127"/>
      <c r="BB693" s="127"/>
      <c r="BC693" s="127"/>
      <c r="BD693" s="127"/>
      <c r="BE693" s="792"/>
    </row>
    <row r="694" spans="1:57">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240"/>
      <c r="AT694" s="127"/>
      <c r="AU694" s="127"/>
      <c r="AV694" s="127"/>
      <c r="AW694" s="127"/>
      <c r="AX694" s="127"/>
      <c r="AY694" s="127"/>
      <c r="AZ694" s="127"/>
      <c r="BA694" s="127"/>
      <c r="BB694" s="127"/>
      <c r="BC694" s="127"/>
      <c r="BD694" s="127"/>
      <c r="BE694" s="792"/>
    </row>
    <row r="695" spans="1:57">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240"/>
      <c r="AT695" s="127"/>
      <c r="AU695" s="127"/>
      <c r="AV695" s="127"/>
      <c r="AW695" s="127"/>
      <c r="AX695" s="127"/>
      <c r="AY695" s="127"/>
      <c r="AZ695" s="127"/>
      <c r="BA695" s="127"/>
      <c r="BB695" s="127"/>
      <c r="BC695" s="127"/>
      <c r="BD695" s="127"/>
      <c r="BE695" s="792"/>
    </row>
    <row r="696" spans="1:57">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240"/>
      <c r="AT696" s="127"/>
      <c r="AU696" s="127"/>
      <c r="AV696" s="127"/>
      <c r="AW696" s="127"/>
      <c r="AX696" s="127"/>
      <c r="AY696" s="127"/>
      <c r="AZ696" s="127"/>
      <c r="BA696" s="127"/>
      <c r="BB696" s="127"/>
      <c r="BC696" s="127"/>
      <c r="BD696" s="127"/>
      <c r="BE696" s="792"/>
    </row>
    <row r="697" spans="1:57">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240"/>
      <c r="AT697" s="127"/>
      <c r="AU697" s="127"/>
      <c r="AV697" s="127"/>
      <c r="AW697" s="127"/>
      <c r="AX697" s="127"/>
      <c r="AY697" s="127"/>
      <c r="AZ697" s="127"/>
      <c r="BA697" s="127"/>
      <c r="BB697" s="127"/>
      <c r="BC697" s="127"/>
      <c r="BD697" s="127"/>
      <c r="BE697" s="792"/>
    </row>
    <row r="698" spans="1:57">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240"/>
      <c r="AT698" s="127"/>
      <c r="AU698" s="127"/>
      <c r="AV698" s="127"/>
      <c r="AW698" s="127"/>
      <c r="AX698" s="127"/>
      <c r="AY698" s="127"/>
      <c r="AZ698" s="127"/>
      <c r="BA698" s="127"/>
      <c r="BB698" s="127"/>
      <c r="BC698" s="127"/>
      <c r="BD698" s="127"/>
      <c r="BE698" s="792"/>
    </row>
    <row r="699" spans="1:57">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240"/>
      <c r="AT699" s="127"/>
      <c r="AU699" s="127"/>
      <c r="AV699" s="127"/>
      <c r="AW699" s="127"/>
      <c r="AX699" s="127"/>
      <c r="AY699" s="127"/>
      <c r="AZ699" s="127"/>
      <c r="BA699" s="127"/>
      <c r="BB699" s="127"/>
      <c r="BC699" s="127"/>
      <c r="BD699" s="127"/>
      <c r="BE699" s="792"/>
    </row>
    <row r="700" spans="1:57">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240"/>
      <c r="AT700" s="127"/>
      <c r="AU700" s="127"/>
      <c r="AV700" s="127"/>
      <c r="AW700" s="127"/>
      <c r="AX700" s="127"/>
      <c r="AY700" s="127"/>
      <c r="AZ700" s="127"/>
      <c r="BA700" s="127"/>
      <c r="BB700" s="127"/>
      <c r="BC700" s="127"/>
      <c r="BD700" s="127"/>
      <c r="BE700" s="792"/>
    </row>
    <row r="701" spans="1:57">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240"/>
      <c r="AT701" s="127"/>
      <c r="AU701" s="127"/>
      <c r="AV701" s="127"/>
      <c r="AW701" s="127"/>
      <c r="AX701" s="127"/>
      <c r="AY701" s="127"/>
      <c r="AZ701" s="127"/>
      <c r="BA701" s="127"/>
      <c r="BB701" s="127"/>
      <c r="BC701" s="127"/>
      <c r="BD701" s="127"/>
      <c r="BE701" s="792"/>
    </row>
    <row r="702" spans="1:57">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240"/>
      <c r="AT702" s="127"/>
      <c r="AU702" s="127"/>
      <c r="AV702" s="127"/>
      <c r="AW702" s="127"/>
      <c r="AX702" s="127"/>
      <c r="AY702" s="127"/>
      <c r="AZ702" s="127"/>
      <c r="BA702" s="127"/>
      <c r="BB702" s="127"/>
      <c r="BC702" s="127"/>
      <c r="BD702" s="127"/>
      <c r="BE702" s="792"/>
    </row>
    <row r="703" spans="1:57">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240"/>
      <c r="AT703" s="127"/>
      <c r="AU703" s="127"/>
      <c r="AV703" s="127"/>
      <c r="AW703" s="127"/>
      <c r="AX703" s="127"/>
      <c r="AY703" s="127"/>
      <c r="AZ703" s="127"/>
      <c r="BA703" s="127"/>
      <c r="BB703" s="127"/>
      <c r="BC703" s="127"/>
      <c r="BD703" s="127"/>
      <c r="BE703" s="792"/>
    </row>
    <row r="704" spans="1:57">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240"/>
      <c r="AT704" s="127"/>
      <c r="AU704" s="127"/>
      <c r="AV704" s="127"/>
      <c r="AW704" s="127"/>
      <c r="AX704" s="127"/>
      <c r="AY704" s="127"/>
      <c r="AZ704" s="127"/>
      <c r="BA704" s="127"/>
      <c r="BB704" s="127"/>
      <c r="BC704" s="127"/>
      <c r="BD704" s="127"/>
      <c r="BE704" s="792"/>
    </row>
    <row r="705" spans="1:57">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240"/>
      <c r="AT705" s="127"/>
      <c r="AU705" s="127"/>
      <c r="AV705" s="127"/>
      <c r="AW705" s="127"/>
      <c r="AX705" s="127"/>
      <c r="AY705" s="127"/>
      <c r="AZ705" s="127"/>
      <c r="BA705" s="127"/>
      <c r="BB705" s="127"/>
      <c r="BC705" s="127"/>
      <c r="BD705" s="127"/>
      <c r="BE705" s="792"/>
    </row>
    <row r="706" spans="1:57">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240"/>
      <c r="AT706" s="127"/>
      <c r="AU706" s="127"/>
      <c r="AV706" s="127"/>
      <c r="AW706" s="127"/>
      <c r="AX706" s="127"/>
      <c r="AY706" s="127"/>
      <c r="AZ706" s="127"/>
      <c r="BA706" s="127"/>
      <c r="BB706" s="127"/>
      <c r="BC706" s="127"/>
      <c r="BD706" s="127"/>
      <c r="BE706" s="792"/>
    </row>
    <row r="707" spans="1:57">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240"/>
      <c r="AT707" s="127"/>
      <c r="AU707" s="127"/>
      <c r="AV707" s="127"/>
      <c r="AW707" s="127"/>
      <c r="AX707" s="127"/>
      <c r="AY707" s="127"/>
      <c r="AZ707" s="127"/>
      <c r="BA707" s="127"/>
      <c r="BB707" s="127"/>
      <c r="BC707" s="127"/>
      <c r="BD707" s="127"/>
      <c r="BE707" s="792"/>
    </row>
    <row r="708" spans="1:57">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240"/>
      <c r="AT708" s="127"/>
      <c r="AU708" s="127"/>
      <c r="AV708" s="127"/>
      <c r="AW708" s="127"/>
      <c r="AX708" s="127"/>
      <c r="AY708" s="127"/>
      <c r="AZ708" s="127"/>
      <c r="BA708" s="127"/>
      <c r="BB708" s="127"/>
      <c r="BC708" s="127"/>
      <c r="BD708" s="127"/>
      <c r="BE708" s="792"/>
    </row>
    <row r="709" spans="1:57">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240"/>
      <c r="AT709" s="127"/>
      <c r="AU709" s="127"/>
      <c r="AV709" s="127"/>
      <c r="AW709" s="127"/>
      <c r="AX709" s="127"/>
      <c r="AY709" s="127"/>
      <c r="AZ709" s="127"/>
      <c r="BA709" s="127"/>
      <c r="BB709" s="127"/>
      <c r="BC709" s="127"/>
      <c r="BD709" s="127"/>
      <c r="BE709" s="792"/>
    </row>
    <row r="710" spans="1:57">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240"/>
      <c r="AT710" s="127"/>
      <c r="AU710" s="127"/>
      <c r="AV710" s="127"/>
      <c r="AW710" s="127"/>
      <c r="AX710" s="127"/>
      <c r="AY710" s="127"/>
      <c r="AZ710" s="127"/>
      <c r="BA710" s="127"/>
      <c r="BB710" s="127"/>
      <c r="BC710" s="127"/>
      <c r="BD710" s="127"/>
      <c r="BE710" s="792"/>
    </row>
    <row r="711" spans="1:57">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240"/>
      <c r="AT711" s="127"/>
      <c r="AU711" s="127"/>
      <c r="AV711" s="127"/>
      <c r="AW711" s="127"/>
      <c r="AX711" s="127"/>
      <c r="AY711" s="127"/>
      <c r="AZ711" s="127"/>
      <c r="BA711" s="127"/>
      <c r="BB711" s="127"/>
      <c r="BC711" s="127"/>
      <c r="BD711" s="127"/>
      <c r="BE711" s="792"/>
    </row>
    <row r="712" spans="1:57">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240"/>
      <c r="AT712" s="127"/>
      <c r="AU712" s="127"/>
      <c r="AV712" s="127"/>
      <c r="AW712" s="127"/>
      <c r="AX712" s="127"/>
      <c r="AY712" s="127"/>
      <c r="AZ712" s="127"/>
      <c r="BA712" s="127"/>
      <c r="BB712" s="127"/>
      <c r="BC712" s="127"/>
      <c r="BD712" s="127"/>
      <c r="BE712" s="792"/>
    </row>
    <row r="713" spans="1:57">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240"/>
      <c r="AT713" s="127"/>
      <c r="AU713" s="127"/>
      <c r="AV713" s="127"/>
      <c r="AW713" s="127"/>
      <c r="AX713" s="127"/>
      <c r="AY713" s="127"/>
      <c r="AZ713" s="127"/>
      <c r="BA713" s="127"/>
      <c r="BB713" s="127"/>
      <c r="BC713" s="127"/>
      <c r="BD713" s="127"/>
      <c r="BE713" s="792"/>
    </row>
    <row r="714" spans="1:57">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240"/>
      <c r="AT714" s="127"/>
      <c r="AU714" s="127"/>
      <c r="AV714" s="127"/>
      <c r="AW714" s="127"/>
      <c r="AX714" s="127"/>
      <c r="AY714" s="127"/>
      <c r="AZ714" s="127"/>
      <c r="BA714" s="127"/>
      <c r="BB714" s="127"/>
      <c r="BC714" s="127"/>
      <c r="BD714" s="127"/>
      <c r="BE714" s="792"/>
    </row>
    <row r="715" spans="1:57">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240"/>
      <c r="AT715" s="127"/>
      <c r="AU715" s="127"/>
      <c r="AV715" s="127"/>
      <c r="AW715" s="127"/>
      <c r="AX715" s="127"/>
      <c r="AY715" s="127"/>
      <c r="AZ715" s="127"/>
      <c r="BA715" s="127"/>
      <c r="BB715" s="127"/>
      <c r="BC715" s="127"/>
      <c r="BD715" s="127"/>
      <c r="BE715" s="792"/>
    </row>
    <row r="716" spans="1:57">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240"/>
      <c r="AT716" s="127"/>
      <c r="AU716" s="127"/>
      <c r="AV716" s="127"/>
      <c r="AW716" s="127"/>
      <c r="AX716" s="127"/>
      <c r="AY716" s="127"/>
      <c r="AZ716" s="127"/>
      <c r="BA716" s="127"/>
      <c r="BB716" s="127"/>
      <c r="BC716" s="127"/>
      <c r="BD716" s="127"/>
      <c r="BE716" s="792"/>
    </row>
    <row r="717" spans="1:57">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240"/>
      <c r="AT717" s="127"/>
      <c r="AU717" s="127"/>
      <c r="AV717" s="127"/>
      <c r="AW717" s="127"/>
      <c r="AX717" s="127"/>
      <c r="AY717" s="127"/>
      <c r="AZ717" s="127"/>
      <c r="BA717" s="127"/>
      <c r="BB717" s="127"/>
      <c r="BC717" s="127"/>
      <c r="BD717" s="127"/>
      <c r="BE717" s="792"/>
    </row>
    <row r="718" spans="1:57">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240"/>
      <c r="AT718" s="127"/>
      <c r="AU718" s="127"/>
      <c r="AV718" s="127"/>
      <c r="AW718" s="127"/>
      <c r="AX718" s="127"/>
      <c r="AY718" s="127"/>
      <c r="AZ718" s="127"/>
      <c r="BA718" s="127"/>
      <c r="BB718" s="127"/>
      <c r="BC718" s="127"/>
      <c r="BD718" s="127"/>
      <c r="BE718" s="792"/>
    </row>
    <row r="719" spans="1:57">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240"/>
      <c r="AT719" s="127"/>
      <c r="AU719" s="127"/>
      <c r="AV719" s="127"/>
      <c r="AW719" s="127"/>
      <c r="AX719" s="127"/>
      <c r="AY719" s="127"/>
      <c r="AZ719" s="127"/>
      <c r="BA719" s="127"/>
      <c r="BB719" s="127"/>
      <c r="BC719" s="127"/>
      <c r="BD719" s="127"/>
      <c r="BE719" s="792"/>
    </row>
    <row r="720" spans="1:57">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240"/>
      <c r="AT720" s="127"/>
      <c r="AU720" s="127"/>
      <c r="AV720" s="127"/>
      <c r="AW720" s="127"/>
      <c r="AX720" s="127"/>
      <c r="AY720" s="127"/>
      <c r="AZ720" s="127"/>
      <c r="BA720" s="127"/>
      <c r="BB720" s="127"/>
      <c r="BC720" s="127"/>
      <c r="BD720" s="127"/>
      <c r="BE720" s="792"/>
    </row>
    <row r="721" spans="1:57">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240"/>
      <c r="AT721" s="127"/>
      <c r="AU721" s="127"/>
      <c r="AV721" s="127"/>
      <c r="AW721" s="127"/>
      <c r="AX721" s="127"/>
      <c r="AY721" s="127"/>
      <c r="AZ721" s="127"/>
      <c r="BA721" s="127"/>
      <c r="BB721" s="127"/>
      <c r="BC721" s="127"/>
      <c r="BD721" s="127"/>
      <c r="BE721" s="792"/>
    </row>
    <row r="722" spans="1:57">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240"/>
      <c r="AT722" s="127"/>
      <c r="AU722" s="127"/>
      <c r="AV722" s="127"/>
      <c r="AW722" s="127"/>
      <c r="AX722" s="127"/>
      <c r="AY722" s="127"/>
      <c r="AZ722" s="127"/>
      <c r="BA722" s="127"/>
      <c r="BB722" s="127"/>
      <c r="BC722" s="127"/>
      <c r="BD722" s="127"/>
      <c r="BE722" s="792"/>
    </row>
    <row r="723" spans="1:57">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240"/>
      <c r="AT723" s="127"/>
      <c r="AU723" s="127"/>
      <c r="AV723" s="127"/>
      <c r="AW723" s="127"/>
      <c r="AX723" s="127"/>
      <c r="AY723" s="127"/>
      <c r="AZ723" s="127"/>
      <c r="BA723" s="127"/>
      <c r="BB723" s="127"/>
      <c r="BC723" s="127"/>
      <c r="BD723" s="127"/>
      <c r="BE723" s="792"/>
    </row>
    <row r="724" spans="1:57">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240"/>
      <c r="AT724" s="127"/>
      <c r="AU724" s="127"/>
      <c r="AV724" s="127"/>
      <c r="AW724" s="127"/>
      <c r="AX724" s="127"/>
      <c r="AY724" s="127"/>
      <c r="AZ724" s="127"/>
      <c r="BA724" s="127"/>
      <c r="BB724" s="127"/>
      <c r="BC724" s="127"/>
      <c r="BD724" s="127"/>
      <c r="BE724" s="792"/>
    </row>
    <row r="725" spans="1:57">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240"/>
      <c r="AT725" s="127"/>
      <c r="AU725" s="127"/>
      <c r="AV725" s="127"/>
      <c r="AW725" s="127"/>
      <c r="AX725" s="127"/>
      <c r="AY725" s="127"/>
      <c r="AZ725" s="127"/>
      <c r="BA725" s="127"/>
      <c r="BB725" s="127"/>
      <c r="BC725" s="127"/>
      <c r="BD725" s="127"/>
      <c r="BE725" s="792"/>
    </row>
    <row r="726" spans="1:57">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240"/>
      <c r="AT726" s="127"/>
      <c r="AU726" s="127"/>
      <c r="AV726" s="127"/>
      <c r="AW726" s="127"/>
      <c r="AX726" s="127"/>
      <c r="AY726" s="127"/>
      <c r="AZ726" s="127"/>
      <c r="BA726" s="127"/>
      <c r="BB726" s="127"/>
      <c r="BC726" s="127"/>
      <c r="BD726" s="127"/>
      <c r="BE726" s="792"/>
    </row>
    <row r="727" spans="1:57">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240"/>
      <c r="AT727" s="127"/>
      <c r="AU727" s="127"/>
      <c r="AV727" s="127"/>
      <c r="AW727" s="127"/>
      <c r="AX727" s="127"/>
      <c r="AY727" s="127"/>
      <c r="AZ727" s="127"/>
      <c r="BA727" s="127"/>
      <c r="BB727" s="127"/>
      <c r="BC727" s="127"/>
      <c r="BD727" s="127"/>
      <c r="BE727" s="792"/>
    </row>
    <row r="728" spans="1:57">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240"/>
      <c r="AT728" s="127"/>
      <c r="AU728" s="127"/>
      <c r="AV728" s="127"/>
      <c r="AW728" s="127"/>
      <c r="AX728" s="127"/>
      <c r="AY728" s="127"/>
      <c r="AZ728" s="127"/>
      <c r="BA728" s="127"/>
      <c r="BB728" s="127"/>
      <c r="BC728" s="127"/>
      <c r="BD728" s="127"/>
      <c r="BE728" s="792"/>
    </row>
    <row r="729" spans="1:57">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240"/>
      <c r="AT729" s="127"/>
      <c r="AU729" s="127"/>
      <c r="AV729" s="127"/>
      <c r="AW729" s="127"/>
      <c r="AX729" s="127"/>
      <c r="AY729" s="127"/>
      <c r="AZ729" s="127"/>
      <c r="BA729" s="127"/>
      <c r="BB729" s="127"/>
      <c r="BC729" s="127"/>
      <c r="BD729" s="127"/>
      <c r="BE729" s="792"/>
    </row>
    <row r="730" spans="1:57">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240"/>
      <c r="AT730" s="127"/>
      <c r="AU730" s="127"/>
      <c r="AV730" s="127"/>
      <c r="AW730" s="127"/>
      <c r="AX730" s="127"/>
      <c r="AY730" s="127"/>
      <c r="AZ730" s="127"/>
      <c r="BA730" s="127"/>
      <c r="BB730" s="127"/>
      <c r="BC730" s="127"/>
      <c r="BD730" s="127"/>
      <c r="BE730" s="792"/>
    </row>
    <row r="731" spans="1:57">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240"/>
      <c r="AT731" s="127"/>
      <c r="AU731" s="127"/>
      <c r="AV731" s="127"/>
      <c r="AW731" s="127"/>
      <c r="AX731" s="127"/>
      <c r="AY731" s="127"/>
      <c r="AZ731" s="127"/>
      <c r="BA731" s="127"/>
      <c r="BB731" s="127"/>
      <c r="BC731" s="127"/>
      <c r="BD731" s="127"/>
      <c r="BE731" s="792"/>
    </row>
    <row r="732" spans="1:57">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240"/>
      <c r="AT732" s="127"/>
      <c r="AU732" s="127"/>
      <c r="AV732" s="127"/>
      <c r="AW732" s="127"/>
      <c r="AX732" s="127"/>
      <c r="AY732" s="127"/>
      <c r="AZ732" s="127"/>
      <c r="BA732" s="127"/>
      <c r="BB732" s="127"/>
      <c r="BC732" s="127"/>
      <c r="BD732" s="127"/>
      <c r="BE732" s="792"/>
    </row>
    <row r="733" spans="1:57">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240"/>
      <c r="AT733" s="127"/>
      <c r="AU733" s="127"/>
      <c r="AV733" s="127"/>
      <c r="AW733" s="127"/>
      <c r="AX733" s="127"/>
      <c r="AY733" s="127"/>
      <c r="AZ733" s="127"/>
      <c r="BA733" s="127"/>
      <c r="BB733" s="127"/>
      <c r="BC733" s="127"/>
      <c r="BD733" s="127"/>
      <c r="BE733" s="792"/>
    </row>
    <row r="734" spans="1:57">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240"/>
      <c r="AT734" s="127"/>
      <c r="AU734" s="127"/>
      <c r="AV734" s="127"/>
      <c r="AW734" s="127"/>
      <c r="AX734" s="127"/>
      <c r="AY734" s="127"/>
      <c r="AZ734" s="127"/>
      <c r="BA734" s="127"/>
      <c r="BB734" s="127"/>
      <c r="BC734" s="127"/>
      <c r="BD734" s="127"/>
      <c r="BE734" s="792"/>
    </row>
    <row r="735" spans="1:57">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240"/>
      <c r="AT735" s="127"/>
      <c r="AU735" s="127"/>
      <c r="AV735" s="127"/>
      <c r="AW735" s="127"/>
      <c r="AX735" s="127"/>
      <c r="AY735" s="127"/>
      <c r="AZ735" s="127"/>
      <c r="BA735" s="127"/>
      <c r="BB735" s="127"/>
      <c r="BC735" s="127"/>
      <c r="BD735" s="127"/>
      <c r="BE735" s="792"/>
    </row>
    <row r="736" spans="1:57">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240"/>
      <c r="AT736" s="127"/>
      <c r="AU736" s="127"/>
      <c r="AV736" s="127"/>
      <c r="AW736" s="127"/>
      <c r="AX736" s="127"/>
      <c r="AY736" s="127"/>
      <c r="AZ736" s="127"/>
      <c r="BA736" s="127"/>
      <c r="BB736" s="127"/>
      <c r="BC736" s="127"/>
      <c r="BD736" s="127"/>
      <c r="BE736" s="792"/>
    </row>
    <row r="737" spans="1:57">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240"/>
      <c r="AT737" s="127"/>
      <c r="AU737" s="127"/>
      <c r="AV737" s="127"/>
      <c r="AW737" s="127"/>
      <c r="AX737" s="127"/>
      <c r="AY737" s="127"/>
      <c r="AZ737" s="127"/>
      <c r="BA737" s="127"/>
      <c r="BB737" s="127"/>
      <c r="BC737" s="127"/>
      <c r="BD737" s="127"/>
      <c r="BE737" s="792"/>
    </row>
    <row r="738" spans="1:57">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240"/>
      <c r="AT738" s="127"/>
      <c r="AU738" s="127"/>
      <c r="AV738" s="127"/>
      <c r="AW738" s="127"/>
      <c r="AX738" s="127"/>
      <c r="AY738" s="127"/>
      <c r="AZ738" s="127"/>
      <c r="BA738" s="127"/>
      <c r="BB738" s="127"/>
      <c r="BC738" s="127"/>
      <c r="BD738" s="127"/>
      <c r="BE738" s="792"/>
    </row>
    <row r="739" spans="1:57">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240"/>
      <c r="AT739" s="127"/>
      <c r="AU739" s="127"/>
      <c r="AV739" s="127"/>
      <c r="AW739" s="127"/>
      <c r="AX739" s="127"/>
      <c r="AY739" s="127"/>
      <c r="AZ739" s="127"/>
      <c r="BA739" s="127"/>
      <c r="BB739" s="127"/>
      <c r="BC739" s="127"/>
      <c r="BD739" s="127"/>
      <c r="BE739" s="792"/>
    </row>
    <row r="740" spans="1:57">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240"/>
      <c r="AT740" s="127"/>
      <c r="AU740" s="127"/>
      <c r="AV740" s="127"/>
      <c r="AW740" s="127"/>
      <c r="AX740" s="127"/>
      <c r="AY740" s="127"/>
      <c r="AZ740" s="127"/>
      <c r="BA740" s="127"/>
      <c r="BB740" s="127"/>
      <c r="BC740" s="127"/>
      <c r="BD740" s="127"/>
      <c r="BE740" s="792"/>
    </row>
    <row r="741" spans="1:57">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240"/>
      <c r="AT741" s="127"/>
      <c r="AU741" s="127"/>
      <c r="AV741" s="127"/>
      <c r="AW741" s="127"/>
      <c r="AX741" s="127"/>
      <c r="AY741" s="127"/>
      <c r="AZ741" s="127"/>
      <c r="BA741" s="127"/>
      <c r="BB741" s="127"/>
      <c r="BC741" s="127"/>
      <c r="BD741" s="127"/>
      <c r="BE741" s="792"/>
    </row>
    <row r="742" spans="1:57">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240"/>
      <c r="AT742" s="127"/>
      <c r="AU742" s="127"/>
      <c r="AV742" s="127"/>
      <c r="AW742" s="127"/>
      <c r="AX742" s="127"/>
      <c r="AY742" s="127"/>
      <c r="AZ742" s="127"/>
      <c r="BA742" s="127"/>
      <c r="BB742" s="127"/>
      <c r="BC742" s="127"/>
      <c r="BD742" s="127"/>
      <c r="BE742" s="792"/>
    </row>
    <row r="743" spans="1:57">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240"/>
      <c r="AT743" s="127"/>
      <c r="AU743" s="127"/>
      <c r="AV743" s="127"/>
      <c r="AW743" s="127"/>
      <c r="AX743" s="127"/>
      <c r="AY743" s="127"/>
      <c r="AZ743" s="127"/>
      <c r="BA743" s="127"/>
      <c r="BB743" s="127"/>
      <c r="BC743" s="127"/>
      <c r="BD743" s="127"/>
      <c r="BE743" s="792"/>
    </row>
    <row r="744" spans="1:57">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240"/>
      <c r="AT744" s="127"/>
      <c r="AU744" s="127"/>
      <c r="AV744" s="127"/>
      <c r="AW744" s="127"/>
      <c r="AX744" s="127"/>
      <c r="AY744" s="127"/>
      <c r="AZ744" s="127"/>
      <c r="BA744" s="127"/>
      <c r="BB744" s="127"/>
      <c r="BC744" s="127"/>
      <c r="BD744" s="127"/>
      <c r="BE744" s="792"/>
    </row>
    <row r="745" spans="1:57">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240"/>
      <c r="AT745" s="127"/>
      <c r="AU745" s="127"/>
      <c r="AV745" s="127"/>
      <c r="AW745" s="127"/>
      <c r="AX745" s="127"/>
      <c r="AY745" s="127"/>
      <c r="AZ745" s="127"/>
      <c r="BA745" s="127"/>
      <c r="BB745" s="127"/>
      <c r="BC745" s="127"/>
      <c r="BD745" s="127"/>
      <c r="BE745" s="792"/>
    </row>
    <row r="746" spans="1:57">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240"/>
      <c r="AT746" s="127"/>
      <c r="AU746" s="127"/>
      <c r="AV746" s="127"/>
      <c r="AW746" s="127"/>
      <c r="AX746" s="127"/>
      <c r="AY746" s="127"/>
      <c r="AZ746" s="127"/>
      <c r="BA746" s="127"/>
      <c r="BB746" s="127"/>
      <c r="BC746" s="127"/>
      <c r="BD746" s="127"/>
      <c r="BE746" s="792"/>
    </row>
    <row r="747" spans="1:57">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240"/>
      <c r="AT747" s="127"/>
      <c r="AU747" s="127"/>
      <c r="AV747" s="127"/>
      <c r="AW747" s="127"/>
      <c r="AX747" s="127"/>
      <c r="AY747" s="127"/>
      <c r="AZ747" s="127"/>
      <c r="BA747" s="127"/>
      <c r="BB747" s="127"/>
      <c r="BC747" s="127"/>
      <c r="BD747" s="127"/>
      <c r="BE747" s="792"/>
    </row>
    <row r="748" spans="1:57">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240"/>
      <c r="AT748" s="127"/>
      <c r="AU748" s="127"/>
      <c r="AV748" s="127"/>
      <c r="AW748" s="127"/>
      <c r="AX748" s="127"/>
      <c r="AY748" s="127"/>
      <c r="AZ748" s="127"/>
      <c r="BA748" s="127"/>
      <c r="BB748" s="127"/>
      <c r="BC748" s="127"/>
      <c r="BD748" s="127"/>
      <c r="BE748" s="792"/>
    </row>
    <row r="749" spans="1:57">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240"/>
      <c r="AT749" s="127"/>
      <c r="AU749" s="127"/>
      <c r="AV749" s="127"/>
      <c r="AW749" s="127"/>
      <c r="AX749" s="127"/>
      <c r="AY749" s="127"/>
      <c r="AZ749" s="127"/>
      <c r="BA749" s="127"/>
      <c r="BB749" s="127"/>
      <c r="BC749" s="127"/>
      <c r="BD749" s="127"/>
      <c r="BE749" s="792"/>
    </row>
    <row r="750" spans="1:57">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240"/>
      <c r="AT750" s="127"/>
      <c r="AU750" s="127"/>
      <c r="AV750" s="127"/>
      <c r="AW750" s="127"/>
      <c r="AX750" s="127"/>
      <c r="AY750" s="127"/>
      <c r="AZ750" s="127"/>
      <c r="BA750" s="127"/>
      <c r="BB750" s="127"/>
      <c r="BC750" s="127"/>
      <c r="BD750" s="127"/>
      <c r="BE750" s="792"/>
    </row>
    <row r="751" spans="1:57">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240"/>
      <c r="AT751" s="127"/>
      <c r="AU751" s="127"/>
      <c r="AV751" s="127"/>
      <c r="AW751" s="127"/>
      <c r="AX751" s="127"/>
      <c r="AY751" s="127"/>
      <c r="AZ751" s="127"/>
      <c r="BA751" s="127"/>
      <c r="BB751" s="127"/>
      <c r="BC751" s="127"/>
      <c r="BD751" s="127"/>
      <c r="BE751" s="792"/>
    </row>
    <row r="752" spans="1:57">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240"/>
      <c r="AT752" s="127"/>
      <c r="AU752" s="127"/>
      <c r="AV752" s="127"/>
      <c r="AW752" s="127"/>
      <c r="AX752" s="127"/>
      <c r="AY752" s="127"/>
      <c r="AZ752" s="127"/>
      <c r="BA752" s="127"/>
      <c r="BB752" s="127"/>
      <c r="BC752" s="127"/>
      <c r="BD752" s="127"/>
      <c r="BE752" s="792"/>
    </row>
    <row r="753" spans="1:57">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240"/>
      <c r="AT753" s="127"/>
      <c r="AU753" s="127"/>
      <c r="AV753" s="127"/>
      <c r="AW753" s="127"/>
      <c r="AX753" s="127"/>
      <c r="AY753" s="127"/>
      <c r="AZ753" s="127"/>
      <c r="BA753" s="127"/>
      <c r="BB753" s="127"/>
      <c r="BC753" s="127"/>
      <c r="BD753" s="127"/>
      <c r="BE753" s="792"/>
    </row>
    <row r="754" spans="1:57">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240"/>
      <c r="AT754" s="127"/>
      <c r="AU754" s="127"/>
      <c r="AV754" s="127"/>
      <c r="AW754" s="127"/>
      <c r="AX754" s="127"/>
      <c r="AY754" s="127"/>
      <c r="AZ754" s="127"/>
      <c r="BA754" s="127"/>
      <c r="BB754" s="127"/>
      <c r="BC754" s="127"/>
      <c r="BD754" s="127"/>
      <c r="BE754" s="792"/>
    </row>
    <row r="755" spans="1:57">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240"/>
      <c r="AT755" s="127"/>
      <c r="AU755" s="127"/>
      <c r="AV755" s="127"/>
      <c r="AW755" s="127"/>
      <c r="AX755" s="127"/>
      <c r="AY755" s="127"/>
      <c r="AZ755" s="127"/>
      <c r="BA755" s="127"/>
      <c r="BB755" s="127"/>
      <c r="BC755" s="127"/>
      <c r="BD755" s="127"/>
      <c r="BE755" s="792"/>
    </row>
    <row r="756" spans="1:57">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240"/>
      <c r="AT756" s="127"/>
      <c r="AU756" s="127"/>
      <c r="AV756" s="127"/>
      <c r="AW756" s="127"/>
      <c r="AX756" s="127"/>
      <c r="AY756" s="127"/>
      <c r="AZ756" s="127"/>
      <c r="BA756" s="127"/>
      <c r="BB756" s="127"/>
      <c r="BC756" s="127"/>
      <c r="BD756" s="127"/>
      <c r="BE756" s="792"/>
    </row>
    <row r="757" spans="1:57">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240"/>
      <c r="AT757" s="127"/>
      <c r="AU757" s="127"/>
      <c r="AV757" s="127"/>
      <c r="AW757" s="127"/>
      <c r="AX757" s="127"/>
      <c r="AY757" s="127"/>
      <c r="AZ757" s="127"/>
      <c r="BA757" s="127"/>
      <c r="BB757" s="127"/>
      <c r="BC757" s="127"/>
      <c r="BD757" s="127"/>
      <c r="BE757" s="792"/>
    </row>
    <row r="758" spans="1:57">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240"/>
      <c r="AT758" s="127"/>
      <c r="AU758" s="127"/>
      <c r="AV758" s="127"/>
      <c r="AW758" s="127"/>
      <c r="AX758" s="127"/>
      <c r="AY758" s="127"/>
      <c r="AZ758" s="127"/>
      <c r="BA758" s="127"/>
      <c r="BB758" s="127"/>
      <c r="BC758" s="127"/>
      <c r="BD758" s="127"/>
      <c r="BE758" s="792"/>
    </row>
    <row r="759" spans="1:57">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240"/>
      <c r="AT759" s="127"/>
      <c r="AU759" s="127"/>
      <c r="AV759" s="127"/>
      <c r="AW759" s="127"/>
      <c r="AX759" s="127"/>
      <c r="AY759" s="127"/>
      <c r="AZ759" s="127"/>
      <c r="BA759" s="127"/>
      <c r="BB759" s="127"/>
      <c r="BC759" s="127"/>
      <c r="BD759" s="127"/>
      <c r="BE759" s="792"/>
    </row>
    <row r="760" spans="1:57">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240"/>
      <c r="AT760" s="127"/>
      <c r="AU760" s="127"/>
      <c r="AV760" s="127"/>
      <c r="AW760" s="127"/>
      <c r="AX760" s="127"/>
      <c r="AY760" s="127"/>
      <c r="AZ760" s="127"/>
      <c r="BA760" s="127"/>
      <c r="BB760" s="127"/>
      <c r="BC760" s="127"/>
      <c r="BD760" s="127"/>
      <c r="BE760" s="792"/>
    </row>
    <row r="761" spans="1:57">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240"/>
      <c r="AT761" s="127"/>
      <c r="AU761" s="127"/>
      <c r="AV761" s="127"/>
      <c r="AW761" s="127"/>
      <c r="AX761" s="127"/>
      <c r="AY761" s="127"/>
      <c r="AZ761" s="127"/>
      <c r="BA761" s="127"/>
      <c r="BB761" s="127"/>
      <c r="BC761" s="127"/>
      <c r="BD761" s="127"/>
      <c r="BE761" s="792"/>
    </row>
    <row r="762" spans="1:57">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240"/>
      <c r="AT762" s="127"/>
      <c r="AU762" s="127"/>
      <c r="AV762" s="127"/>
      <c r="AW762" s="127"/>
      <c r="AX762" s="127"/>
      <c r="AY762" s="127"/>
      <c r="AZ762" s="127"/>
      <c r="BA762" s="127"/>
      <c r="BB762" s="127"/>
      <c r="BC762" s="127"/>
      <c r="BD762" s="127"/>
      <c r="BE762" s="792"/>
    </row>
    <row r="763" spans="1:57">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240"/>
      <c r="AT763" s="127"/>
      <c r="AU763" s="127"/>
      <c r="AV763" s="127"/>
      <c r="AW763" s="127"/>
      <c r="AX763" s="127"/>
      <c r="AY763" s="127"/>
      <c r="AZ763" s="127"/>
      <c r="BA763" s="127"/>
      <c r="BB763" s="127"/>
      <c r="BC763" s="127"/>
      <c r="BD763" s="127"/>
      <c r="BE763" s="792"/>
    </row>
    <row r="764" spans="1:57">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240"/>
      <c r="AT764" s="127"/>
      <c r="AU764" s="127"/>
      <c r="AV764" s="127"/>
      <c r="AW764" s="127"/>
      <c r="AX764" s="127"/>
      <c r="AY764" s="127"/>
      <c r="AZ764" s="127"/>
      <c r="BA764" s="127"/>
      <c r="BB764" s="127"/>
      <c r="BC764" s="127"/>
      <c r="BD764" s="127"/>
      <c r="BE764" s="792"/>
    </row>
    <row r="765" spans="1:57">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240"/>
      <c r="AT765" s="127"/>
      <c r="AU765" s="127"/>
      <c r="AV765" s="127"/>
      <c r="AW765" s="127"/>
      <c r="AX765" s="127"/>
      <c r="AY765" s="127"/>
      <c r="AZ765" s="127"/>
      <c r="BA765" s="127"/>
      <c r="BB765" s="127"/>
      <c r="BC765" s="127"/>
      <c r="BD765" s="127"/>
      <c r="BE765" s="792"/>
    </row>
    <row r="766" spans="1:57">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240"/>
      <c r="AT766" s="127"/>
      <c r="AU766" s="127"/>
      <c r="AV766" s="127"/>
      <c r="AW766" s="127"/>
      <c r="AX766" s="127"/>
      <c r="AY766" s="127"/>
      <c r="AZ766" s="127"/>
      <c r="BA766" s="127"/>
      <c r="BB766" s="127"/>
      <c r="BC766" s="127"/>
      <c r="BD766" s="127"/>
      <c r="BE766" s="792"/>
    </row>
    <row r="767" spans="1:57">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240"/>
      <c r="AT767" s="127"/>
      <c r="AU767" s="127"/>
      <c r="AV767" s="127"/>
      <c r="AW767" s="127"/>
      <c r="AX767" s="127"/>
      <c r="AY767" s="127"/>
      <c r="AZ767" s="127"/>
      <c r="BA767" s="127"/>
      <c r="BB767" s="127"/>
      <c r="BC767" s="127"/>
      <c r="BD767" s="127"/>
      <c r="BE767" s="792"/>
    </row>
    <row r="768" spans="1:57">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240"/>
      <c r="AT768" s="127"/>
      <c r="AU768" s="127"/>
      <c r="AV768" s="127"/>
      <c r="AW768" s="127"/>
      <c r="AX768" s="127"/>
      <c r="AY768" s="127"/>
      <c r="AZ768" s="127"/>
      <c r="BA768" s="127"/>
      <c r="BB768" s="127"/>
      <c r="BC768" s="127"/>
      <c r="BD768" s="127"/>
      <c r="BE768" s="792"/>
    </row>
    <row r="769" spans="1:57">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240"/>
      <c r="AT769" s="127"/>
      <c r="AU769" s="127"/>
      <c r="AV769" s="127"/>
      <c r="AW769" s="127"/>
      <c r="AX769" s="127"/>
      <c r="AY769" s="127"/>
      <c r="AZ769" s="127"/>
      <c r="BA769" s="127"/>
      <c r="BB769" s="127"/>
      <c r="BC769" s="127"/>
      <c r="BD769" s="127"/>
      <c r="BE769" s="792"/>
    </row>
    <row r="770" spans="1:57">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240"/>
      <c r="AT770" s="127"/>
      <c r="AU770" s="127"/>
      <c r="AV770" s="127"/>
      <c r="AW770" s="127"/>
      <c r="AX770" s="127"/>
      <c r="AY770" s="127"/>
      <c r="AZ770" s="127"/>
      <c r="BA770" s="127"/>
      <c r="BB770" s="127"/>
      <c r="BC770" s="127"/>
      <c r="BD770" s="127"/>
      <c r="BE770" s="792"/>
    </row>
    <row r="771" spans="1:57">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240"/>
      <c r="AT771" s="127"/>
      <c r="AU771" s="127"/>
      <c r="AV771" s="127"/>
      <c r="AW771" s="127"/>
      <c r="AX771" s="127"/>
      <c r="AY771" s="127"/>
      <c r="AZ771" s="127"/>
      <c r="BA771" s="127"/>
      <c r="BB771" s="127"/>
      <c r="BC771" s="127"/>
      <c r="BD771" s="127"/>
      <c r="BE771" s="792"/>
    </row>
    <row r="772" spans="1:57">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240"/>
      <c r="AT772" s="127"/>
      <c r="AU772" s="127"/>
      <c r="AV772" s="127"/>
      <c r="AW772" s="127"/>
      <c r="AX772" s="127"/>
      <c r="AY772" s="127"/>
      <c r="AZ772" s="127"/>
      <c r="BA772" s="127"/>
      <c r="BB772" s="127"/>
      <c r="BC772" s="127"/>
      <c r="BD772" s="127"/>
      <c r="BE772" s="792"/>
    </row>
    <row r="773" spans="1:57">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240"/>
      <c r="AT773" s="127"/>
      <c r="AU773" s="127"/>
      <c r="AV773" s="127"/>
      <c r="AW773" s="127"/>
      <c r="AX773" s="127"/>
      <c r="AY773" s="127"/>
      <c r="AZ773" s="127"/>
      <c r="BA773" s="127"/>
      <c r="BB773" s="127"/>
      <c r="BC773" s="127"/>
      <c r="BD773" s="127"/>
      <c r="BE773" s="792"/>
    </row>
    <row r="774" spans="1:57">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240"/>
      <c r="AT774" s="127"/>
      <c r="AU774" s="127"/>
      <c r="AV774" s="127"/>
      <c r="AW774" s="127"/>
      <c r="AX774" s="127"/>
      <c r="AY774" s="127"/>
      <c r="AZ774" s="127"/>
      <c r="BA774" s="127"/>
      <c r="BB774" s="127"/>
      <c r="BC774" s="127"/>
      <c r="BD774" s="127"/>
      <c r="BE774" s="792"/>
    </row>
    <row r="775" spans="1:57">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240"/>
      <c r="AT775" s="127"/>
      <c r="AU775" s="127"/>
      <c r="AV775" s="127"/>
      <c r="AW775" s="127"/>
      <c r="AX775" s="127"/>
      <c r="AY775" s="127"/>
      <c r="AZ775" s="127"/>
      <c r="BA775" s="127"/>
      <c r="BB775" s="127"/>
      <c r="BC775" s="127"/>
      <c r="BD775" s="127"/>
      <c r="BE775" s="792"/>
    </row>
    <row r="776" spans="1:57">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240"/>
      <c r="AT776" s="127"/>
      <c r="AU776" s="127"/>
      <c r="AV776" s="127"/>
      <c r="AW776" s="127"/>
      <c r="AX776" s="127"/>
      <c r="AY776" s="127"/>
      <c r="AZ776" s="127"/>
      <c r="BA776" s="127"/>
      <c r="BB776" s="127"/>
      <c r="BC776" s="127"/>
      <c r="BD776" s="127"/>
      <c r="BE776" s="792"/>
    </row>
    <row r="777" spans="1:57">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240"/>
      <c r="AT777" s="127"/>
      <c r="AU777" s="127"/>
      <c r="AV777" s="127"/>
      <c r="AW777" s="127"/>
      <c r="AX777" s="127"/>
      <c r="AY777" s="127"/>
      <c r="AZ777" s="127"/>
      <c r="BA777" s="127"/>
      <c r="BB777" s="127"/>
      <c r="BC777" s="127"/>
      <c r="BD777" s="127"/>
      <c r="BE777" s="792"/>
    </row>
    <row r="778" spans="1:57">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240"/>
      <c r="AT778" s="127"/>
      <c r="AU778" s="127"/>
      <c r="AV778" s="127"/>
      <c r="AW778" s="127"/>
      <c r="AX778" s="127"/>
      <c r="AY778" s="127"/>
      <c r="AZ778" s="127"/>
      <c r="BA778" s="127"/>
      <c r="BB778" s="127"/>
      <c r="BC778" s="127"/>
      <c r="BD778" s="127"/>
      <c r="BE778" s="792"/>
    </row>
    <row r="779" spans="1:57">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240"/>
      <c r="AT779" s="127"/>
      <c r="AU779" s="127"/>
      <c r="AV779" s="127"/>
      <c r="AW779" s="127"/>
      <c r="AX779" s="127"/>
      <c r="AY779" s="127"/>
      <c r="AZ779" s="127"/>
      <c r="BA779" s="127"/>
      <c r="BB779" s="127"/>
      <c r="BC779" s="127"/>
      <c r="BD779" s="127"/>
      <c r="BE779" s="792"/>
    </row>
    <row r="780" spans="1:57">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240"/>
      <c r="AT780" s="127"/>
      <c r="AU780" s="127"/>
      <c r="AV780" s="127"/>
      <c r="AW780" s="127"/>
      <c r="AX780" s="127"/>
      <c r="AY780" s="127"/>
      <c r="AZ780" s="127"/>
      <c r="BA780" s="127"/>
      <c r="BB780" s="127"/>
      <c r="BC780" s="127"/>
      <c r="BD780" s="127"/>
      <c r="BE780" s="792"/>
    </row>
    <row r="781" spans="1:57">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240"/>
      <c r="AT781" s="127"/>
      <c r="AU781" s="127"/>
      <c r="AV781" s="127"/>
      <c r="AW781" s="127"/>
      <c r="AX781" s="127"/>
      <c r="AY781" s="127"/>
      <c r="AZ781" s="127"/>
      <c r="BA781" s="127"/>
      <c r="BB781" s="127"/>
      <c r="BC781" s="127"/>
      <c r="BD781" s="127"/>
      <c r="BE781" s="792"/>
    </row>
    <row r="782" spans="1:57">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240"/>
      <c r="AT782" s="127"/>
      <c r="AU782" s="127"/>
      <c r="AV782" s="127"/>
      <c r="AW782" s="127"/>
      <c r="AX782" s="127"/>
      <c r="AY782" s="127"/>
      <c r="AZ782" s="127"/>
      <c r="BA782" s="127"/>
      <c r="BB782" s="127"/>
      <c r="BC782" s="127"/>
      <c r="BD782" s="127"/>
      <c r="BE782" s="792"/>
    </row>
    <row r="783" spans="1:57">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240"/>
      <c r="AT783" s="127"/>
      <c r="AU783" s="127"/>
      <c r="AV783" s="127"/>
      <c r="AW783" s="127"/>
      <c r="AX783" s="127"/>
      <c r="AY783" s="127"/>
      <c r="AZ783" s="127"/>
      <c r="BA783" s="127"/>
      <c r="BB783" s="127"/>
      <c r="BC783" s="127"/>
      <c r="BD783" s="127"/>
      <c r="BE783" s="792"/>
    </row>
    <row r="784" spans="1:57">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240"/>
      <c r="AT784" s="127"/>
      <c r="AU784" s="127"/>
      <c r="AV784" s="127"/>
      <c r="AW784" s="127"/>
      <c r="AX784" s="127"/>
      <c r="AY784" s="127"/>
      <c r="AZ784" s="127"/>
      <c r="BA784" s="127"/>
      <c r="BB784" s="127"/>
      <c r="BC784" s="127"/>
      <c r="BD784" s="127"/>
      <c r="BE784" s="792"/>
    </row>
    <row r="785" spans="1:57">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240"/>
      <c r="AT785" s="127"/>
      <c r="AU785" s="127"/>
      <c r="AV785" s="127"/>
      <c r="AW785" s="127"/>
      <c r="AX785" s="127"/>
      <c r="AY785" s="127"/>
      <c r="AZ785" s="127"/>
      <c r="BA785" s="127"/>
      <c r="BB785" s="127"/>
      <c r="BC785" s="127"/>
      <c r="BD785" s="127"/>
      <c r="BE785" s="792"/>
    </row>
    <row r="786" spans="1:57">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240"/>
      <c r="AT786" s="127"/>
      <c r="AU786" s="127"/>
      <c r="AV786" s="127"/>
      <c r="AW786" s="127"/>
      <c r="AX786" s="127"/>
      <c r="AY786" s="127"/>
      <c r="AZ786" s="127"/>
      <c r="BA786" s="127"/>
      <c r="BB786" s="127"/>
      <c r="BC786" s="127"/>
      <c r="BD786" s="127"/>
      <c r="BE786" s="792"/>
    </row>
    <row r="787" spans="1:57">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240"/>
      <c r="AT787" s="127"/>
      <c r="AU787" s="127"/>
      <c r="AV787" s="127"/>
      <c r="AW787" s="127"/>
      <c r="AX787" s="127"/>
      <c r="AY787" s="127"/>
      <c r="AZ787" s="127"/>
      <c r="BA787" s="127"/>
      <c r="BB787" s="127"/>
      <c r="BC787" s="127"/>
      <c r="BD787" s="127"/>
      <c r="BE787" s="792"/>
    </row>
    <row r="788" spans="1:57">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240"/>
      <c r="AT788" s="127"/>
      <c r="AU788" s="127"/>
      <c r="AV788" s="127"/>
      <c r="AW788" s="127"/>
      <c r="AX788" s="127"/>
      <c r="AY788" s="127"/>
      <c r="AZ788" s="127"/>
      <c r="BA788" s="127"/>
      <c r="BB788" s="127"/>
      <c r="BC788" s="127"/>
      <c r="BD788" s="127"/>
      <c r="BE788" s="792"/>
    </row>
    <row r="789" spans="1:57">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240"/>
      <c r="AT789" s="127"/>
      <c r="AU789" s="127"/>
      <c r="AV789" s="127"/>
      <c r="AW789" s="127"/>
      <c r="AX789" s="127"/>
      <c r="AY789" s="127"/>
      <c r="AZ789" s="127"/>
      <c r="BA789" s="127"/>
      <c r="BB789" s="127"/>
      <c r="BC789" s="127"/>
      <c r="BD789" s="127"/>
      <c r="BE789" s="792"/>
    </row>
    <row r="790" spans="1:57">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240"/>
      <c r="AT790" s="127"/>
      <c r="AU790" s="127"/>
      <c r="AV790" s="127"/>
      <c r="AW790" s="127"/>
      <c r="AX790" s="127"/>
      <c r="AY790" s="127"/>
      <c r="AZ790" s="127"/>
      <c r="BA790" s="127"/>
      <c r="BB790" s="127"/>
      <c r="BC790" s="127"/>
      <c r="BD790" s="127"/>
      <c r="BE790" s="792"/>
    </row>
    <row r="791" spans="1:57">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240"/>
      <c r="AT791" s="127"/>
      <c r="AU791" s="127"/>
      <c r="AV791" s="127"/>
      <c r="AW791" s="127"/>
      <c r="AX791" s="127"/>
      <c r="AY791" s="127"/>
      <c r="AZ791" s="127"/>
      <c r="BA791" s="127"/>
      <c r="BB791" s="127"/>
      <c r="BC791" s="127"/>
      <c r="BD791" s="127"/>
      <c r="BE791" s="792"/>
    </row>
    <row r="792" spans="1:57">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240"/>
      <c r="AT792" s="127"/>
      <c r="AU792" s="127"/>
      <c r="AV792" s="127"/>
      <c r="AW792" s="127"/>
      <c r="AX792" s="127"/>
      <c r="AY792" s="127"/>
      <c r="AZ792" s="127"/>
      <c r="BA792" s="127"/>
      <c r="BB792" s="127"/>
      <c r="BC792" s="127"/>
      <c r="BD792" s="127"/>
      <c r="BE792" s="792"/>
    </row>
    <row r="793" spans="1:57">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240"/>
      <c r="AT793" s="127"/>
      <c r="AU793" s="127"/>
      <c r="AV793" s="127"/>
      <c r="AW793" s="127"/>
      <c r="AX793" s="127"/>
      <c r="AY793" s="127"/>
      <c r="AZ793" s="127"/>
      <c r="BA793" s="127"/>
      <c r="BB793" s="127"/>
      <c r="BC793" s="127"/>
      <c r="BD793" s="127"/>
      <c r="BE793" s="792"/>
    </row>
    <row r="794" spans="1:57">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240"/>
      <c r="AT794" s="127"/>
      <c r="AU794" s="127"/>
      <c r="AV794" s="127"/>
      <c r="AW794" s="127"/>
      <c r="AX794" s="127"/>
      <c r="AY794" s="127"/>
      <c r="AZ794" s="127"/>
      <c r="BA794" s="127"/>
      <c r="BB794" s="127"/>
      <c r="BC794" s="127"/>
      <c r="BD794" s="127"/>
      <c r="BE794" s="792"/>
    </row>
    <row r="795" spans="1:57">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240"/>
      <c r="AT795" s="127"/>
      <c r="AU795" s="127"/>
      <c r="AV795" s="127"/>
      <c r="AW795" s="127"/>
      <c r="AX795" s="127"/>
      <c r="AY795" s="127"/>
      <c r="AZ795" s="127"/>
      <c r="BA795" s="127"/>
      <c r="BB795" s="127"/>
      <c r="BC795" s="127"/>
      <c r="BD795" s="127"/>
      <c r="BE795" s="792"/>
    </row>
    <row r="796" spans="1:57">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240"/>
      <c r="AT796" s="127"/>
      <c r="AU796" s="127"/>
      <c r="AV796" s="127"/>
      <c r="AW796" s="127"/>
      <c r="AX796" s="127"/>
      <c r="AY796" s="127"/>
      <c r="AZ796" s="127"/>
      <c r="BA796" s="127"/>
      <c r="BB796" s="127"/>
      <c r="BC796" s="127"/>
      <c r="BD796" s="127"/>
      <c r="BE796" s="792"/>
    </row>
    <row r="797" spans="1:57">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240"/>
      <c r="AT797" s="127"/>
      <c r="AU797" s="127"/>
      <c r="AV797" s="127"/>
      <c r="AW797" s="127"/>
      <c r="AX797" s="127"/>
      <c r="AY797" s="127"/>
      <c r="AZ797" s="127"/>
      <c r="BA797" s="127"/>
      <c r="BB797" s="127"/>
      <c r="BC797" s="127"/>
      <c r="BD797" s="127"/>
      <c r="BE797" s="792"/>
    </row>
    <row r="798" spans="1:57">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240"/>
      <c r="AT798" s="127"/>
      <c r="AU798" s="127"/>
      <c r="AV798" s="127"/>
      <c r="AW798" s="127"/>
      <c r="AX798" s="127"/>
      <c r="AY798" s="127"/>
      <c r="AZ798" s="127"/>
      <c r="BA798" s="127"/>
      <c r="BB798" s="127"/>
      <c r="BC798" s="127"/>
      <c r="BD798" s="127"/>
      <c r="BE798" s="792"/>
    </row>
    <row r="799" spans="1:57">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240"/>
      <c r="AT799" s="127"/>
      <c r="AU799" s="127"/>
      <c r="AV799" s="127"/>
      <c r="AW799" s="127"/>
      <c r="AX799" s="127"/>
      <c r="AY799" s="127"/>
      <c r="AZ799" s="127"/>
      <c r="BA799" s="127"/>
      <c r="BB799" s="127"/>
      <c r="BC799" s="127"/>
      <c r="BD799" s="127"/>
      <c r="BE799" s="792"/>
    </row>
    <row r="800" spans="1:57">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240"/>
      <c r="AT800" s="127"/>
      <c r="AU800" s="127"/>
      <c r="AV800" s="127"/>
      <c r="AW800" s="127"/>
      <c r="AX800" s="127"/>
      <c r="AY800" s="127"/>
      <c r="AZ800" s="127"/>
      <c r="BA800" s="127"/>
      <c r="BB800" s="127"/>
      <c r="BC800" s="127"/>
      <c r="BD800" s="127"/>
      <c r="BE800" s="792"/>
    </row>
    <row r="801" spans="1:57">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240"/>
      <c r="AT801" s="127"/>
      <c r="AU801" s="127"/>
      <c r="AV801" s="127"/>
      <c r="AW801" s="127"/>
      <c r="AX801" s="127"/>
      <c r="AY801" s="127"/>
      <c r="AZ801" s="127"/>
      <c r="BA801" s="127"/>
      <c r="BB801" s="127"/>
      <c r="BC801" s="127"/>
      <c r="BD801" s="127"/>
      <c r="BE801" s="792"/>
    </row>
    <row r="802" spans="1:57">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240"/>
      <c r="AT802" s="127"/>
      <c r="AU802" s="127"/>
      <c r="AV802" s="127"/>
      <c r="AW802" s="127"/>
      <c r="AX802" s="127"/>
      <c r="AY802" s="127"/>
      <c r="AZ802" s="127"/>
      <c r="BA802" s="127"/>
      <c r="BB802" s="127"/>
      <c r="BC802" s="127"/>
      <c r="BD802" s="127"/>
      <c r="BE802" s="792"/>
    </row>
    <row r="803" spans="1:57">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240"/>
      <c r="AT803" s="127"/>
      <c r="AU803" s="127"/>
      <c r="AV803" s="127"/>
      <c r="AW803" s="127"/>
      <c r="AX803" s="127"/>
      <c r="AY803" s="127"/>
      <c r="AZ803" s="127"/>
      <c r="BA803" s="127"/>
      <c r="BB803" s="127"/>
      <c r="BC803" s="127"/>
      <c r="BD803" s="127"/>
      <c r="BE803" s="792"/>
    </row>
    <row r="804" spans="1:57">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240"/>
      <c r="AT804" s="127"/>
      <c r="AU804" s="127"/>
      <c r="AV804" s="127"/>
      <c r="AW804" s="127"/>
      <c r="AX804" s="127"/>
      <c r="AY804" s="127"/>
      <c r="AZ804" s="127"/>
      <c r="BA804" s="127"/>
      <c r="BB804" s="127"/>
      <c r="BC804" s="127"/>
      <c r="BD804" s="127"/>
      <c r="BE804" s="792"/>
    </row>
    <row r="805" spans="1:57">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240"/>
      <c r="AT805" s="127"/>
      <c r="AU805" s="127"/>
      <c r="AV805" s="127"/>
      <c r="AW805" s="127"/>
      <c r="AX805" s="127"/>
      <c r="AY805" s="127"/>
      <c r="AZ805" s="127"/>
      <c r="BA805" s="127"/>
      <c r="BB805" s="127"/>
      <c r="BC805" s="127"/>
      <c r="BD805" s="127"/>
      <c r="BE805" s="792"/>
    </row>
    <row r="806" spans="1:57">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240"/>
      <c r="AT806" s="127"/>
      <c r="AU806" s="127"/>
      <c r="AV806" s="127"/>
      <c r="AW806" s="127"/>
      <c r="AX806" s="127"/>
      <c r="AY806" s="127"/>
      <c r="AZ806" s="127"/>
      <c r="BA806" s="127"/>
      <c r="BB806" s="127"/>
      <c r="BC806" s="127"/>
      <c r="BD806" s="127"/>
      <c r="BE806" s="792"/>
    </row>
    <row r="807" spans="1:57">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240"/>
      <c r="AT807" s="127"/>
      <c r="AU807" s="127"/>
      <c r="AV807" s="127"/>
      <c r="AW807" s="127"/>
      <c r="AX807" s="127"/>
      <c r="AY807" s="127"/>
      <c r="AZ807" s="127"/>
      <c r="BA807" s="127"/>
      <c r="BB807" s="127"/>
      <c r="BC807" s="127"/>
      <c r="BD807" s="127"/>
      <c r="BE807" s="792"/>
    </row>
    <row r="808" spans="1:57">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240"/>
      <c r="AT808" s="127"/>
      <c r="AU808" s="127"/>
      <c r="AV808" s="127"/>
      <c r="AW808" s="127"/>
      <c r="AX808" s="127"/>
      <c r="AY808" s="127"/>
      <c r="AZ808" s="127"/>
      <c r="BA808" s="127"/>
      <c r="BB808" s="127"/>
      <c r="BC808" s="127"/>
      <c r="BD808" s="127"/>
      <c r="BE808" s="792"/>
    </row>
    <row r="809" spans="1:57">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240"/>
      <c r="AT809" s="127"/>
      <c r="AU809" s="127"/>
      <c r="AV809" s="127"/>
      <c r="AW809" s="127"/>
      <c r="AX809" s="127"/>
      <c r="AY809" s="127"/>
      <c r="AZ809" s="127"/>
      <c r="BA809" s="127"/>
      <c r="BB809" s="127"/>
      <c r="BC809" s="127"/>
      <c r="BD809" s="127"/>
      <c r="BE809" s="792"/>
    </row>
    <row r="810" spans="1:57">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240"/>
      <c r="AT810" s="127"/>
      <c r="AU810" s="127"/>
      <c r="AV810" s="127"/>
      <c r="AW810" s="127"/>
      <c r="AX810" s="127"/>
      <c r="AY810" s="127"/>
      <c r="AZ810" s="127"/>
      <c r="BA810" s="127"/>
      <c r="BB810" s="127"/>
      <c r="BC810" s="127"/>
      <c r="BD810" s="127"/>
      <c r="BE810" s="792"/>
    </row>
    <row r="811" spans="1:57">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240"/>
      <c r="AT811" s="127"/>
      <c r="AU811" s="127"/>
      <c r="AV811" s="127"/>
      <c r="AW811" s="127"/>
      <c r="AX811" s="127"/>
      <c r="AY811" s="127"/>
      <c r="AZ811" s="127"/>
      <c r="BA811" s="127"/>
      <c r="BB811" s="127"/>
      <c r="BC811" s="127"/>
      <c r="BD811" s="127"/>
      <c r="BE811" s="792"/>
    </row>
    <row r="812" spans="1:57">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240"/>
      <c r="AT812" s="127"/>
      <c r="AU812" s="127"/>
      <c r="AV812" s="127"/>
      <c r="AW812" s="127"/>
      <c r="AX812" s="127"/>
      <c r="AY812" s="127"/>
      <c r="AZ812" s="127"/>
      <c r="BA812" s="127"/>
      <c r="BB812" s="127"/>
      <c r="BC812" s="127"/>
      <c r="BD812" s="127"/>
      <c r="BE812" s="792"/>
    </row>
    <row r="813" spans="1:57">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240"/>
      <c r="AT813" s="127"/>
      <c r="AU813" s="127"/>
      <c r="AV813" s="127"/>
      <c r="AW813" s="127"/>
      <c r="AX813" s="127"/>
      <c r="AY813" s="127"/>
      <c r="AZ813" s="127"/>
      <c r="BA813" s="127"/>
      <c r="BB813" s="127"/>
      <c r="BC813" s="127"/>
      <c r="BD813" s="127"/>
      <c r="BE813" s="792"/>
    </row>
    <row r="814" spans="1:57">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240"/>
      <c r="AT814" s="127"/>
      <c r="AU814" s="127"/>
      <c r="AV814" s="127"/>
      <c r="AW814" s="127"/>
      <c r="AX814" s="127"/>
      <c r="AY814" s="127"/>
      <c r="AZ814" s="127"/>
      <c r="BA814" s="127"/>
      <c r="BB814" s="127"/>
      <c r="BC814" s="127"/>
      <c r="BD814" s="127"/>
      <c r="BE814" s="792"/>
    </row>
    <row r="815" spans="1:57">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240"/>
      <c r="AT815" s="127"/>
      <c r="AU815" s="127"/>
      <c r="AV815" s="127"/>
      <c r="AW815" s="127"/>
      <c r="AX815" s="127"/>
      <c r="AY815" s="127"/>
      <c r="AZ815" s="127"/>
      <c r="BA815" s="127"/>
      <c r="BB815" s="127"/>
      <c r="BC815" s="127"/>
      <c r="BD815" s="127"/>
      <c r="BE815" s="792"/>
    </row>
    <row r="816" spans="1:57">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240"/>
      <c r="AT816" s="127"/>
      <c r="AU816" s="127"/>
      <c r="AV816" s="127"/>
      <c r="AW816" s="127"/>
      <c r="AX816" s="127"/>
      <c r="AY816" s="127"/>
      <c r="AZ816" s="127"/>
      <c r="BA816" s="127"/>
      <c r="BB816" s="127"/>
      <c r="BC816" s="127"/>
      <c r="BD816" s="127"/>
      <c r="BE816" s="792"/>
    </row>
    <row r="817" spans="1:57">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240"/>
      <c r="AT817" s="127"/>
      <c r="AU817" s="127"/>
      <c r="AV817" s="127"/>
      <c r="AW817" s="127"/>
      <c r="AX817" s="127"/>
      <c r="AY817" s="127"/>
      <c r="AZ817" s="127"/>
      <c r="BA817" s="127"/>
      <c r="BB817" s="127"/>
      <c r="BC817" s="127"/>
      <c r="BD817" s="127"/>
      <c r="BE817" s="792"/>
    </row>
    <row r="818" spans="1:57">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240"/>
      <c r="AT818" s="127"/>
      <c r="AU818" s="127"/>
      <c r="AV818" s="127"/>
      <c r="AW818" s="127"/>
      <c r="AX818" s="127"/>
      <c r="AY818" s="127"/>
      <c r="AZ818" s="127"/>
      <c r="BA818" s="127"/>
      <c r="BB818" s="127"/>
      <c r="BC818" s="127"/>
      <c r="BD818" s="127"/>
      <c r="BE818" s="792"/>
    </row>
    <row r="819" spans="1:57">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240"/>
      <c r="AT819" s="127"/>
      <c r="AU819" s="127"/>
      <c r="AV819" s="127"/>
      <c r="AW819" s="127"/>
      <c r="AX819" s="127"/>
      <c r="AY819" s="127"/>
      <c r="AZ819" s="127"/>
      <c r="BA819" s="127"/>
      <c r="BB819" s="127"/>
      <c r="BC819" s="127"/>
      <c r="BD819" s="127"/>
      <c r="BE819" s="792"/>
    </row>
    <row r="820" spans="1:57">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240"/>
      <c r="AT820" s="127"/>
      <c r="AU820" s="127"/>
      <c r="AV820" s="127"/>
      <c r="AW820" s="127"/>
      <c r="AX820" s="127"/>
      <c r="AY820" s="127"/>
      <c r="AZ820" s="127"/>
      <c r="BA820" s="127"/>
      <c r="BB820" s="127"/>
      <c r="BC820" s="127"/>
      <c r="BD820" s="127"/>
      <c r="BE820" s="792"/>
    </row>
    <row r="821" spans="1:57">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240"/>
      <c r="AT821" s="127"/>
      <c r="AU821" s="127"/>
      <c r="AV821" s="127"/>
      <c r="AW821" s="127"/>
      <c r="AX821" s="127"/>
      <c r="AY821" s="127"/>
      <c r="AZ821" s="127"/>
      <c r="BA821" s="127"/>
      <c r="BB821" s="127"/>
      <c r="BC821" s="127"/>
      <c r="BD821" s="127"/>
      <c r="BE821" s="792"/>
    </row>
    <row r="822" spans="1:57">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240"/>
      <c r="AT822" s="127"/>
      <c r="AU822" s="127"/>
      <c r="AV822" s="127"/>
      <c r="AW822" s="127"/>
      <c r="AX822" s="127"/>
      <c r="AY822" s="127"/>
      <c r="AZ822" s="127"/>
      <c r="BA822" s="127"/>
      <c r="BB822" s="127"/>
      <c r="BC822" s="127"/>
      <c r="BD822" s="127"/>
      <c r="BE822" s="792"/>
    </row>
    <row r="823" spans="1:57">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240"/>
      <c r="AT823" s="127"/>
      <c r="AU823" s="127"/>
      <c r="AV823" s="127"/>
      <c r="AW823" s="127"/>
      <c r="AX823" s="127"/>
      <c r="AY823" s="127"/>
      <c r="AZ823" s="127"/>
      <c r="BA823" s="127"/>
      <c r="BB823" s="127"/>
      <c r="BC823" s="127"/>
      <c r="BD823" s="127"/>
      <c r="BE823" s="792"/>
    </row>
    <row r="824" spans="1:57">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240"/>
      <c r="AT824" s="127"/>
      <c r="AU824" s="127"/>
      <c r="AV824" s="127"/>
      <c r="AW824" s="127"/>
      <c r="AX824" s="127"/>
      <c r="AY824" s="127"/>
      <c r="AZ824" s="127"/>
      <c r="BA824" s="127"/>
      <c r="BB824" s="127"/>
      <c r="BC824" s="127"/>
      <c r="BD824" s="127"/>
      <c r="BE824" s="792"/>
    </row>
    <row r="825" spans="1:57">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240"/>
      <c r="AT825" s="127"/>
      <c r="AU825" s="127"/>
      <c r="AV825" s="127"/>
      <c r="AW825" s="127"/>
      <c r="AX825" s="127"/>
      <c r="AY825" s="127"/>
      <c r="AZ825" s="127"/>
      <c r="BA825" s="127"/>
      <c r="BB825" s="127"/>
      <c r="BC825" s="127"/>
      <c r="BD825" s="127"/>
      <c r="BE825" s="792"/>
    </row>
    <row r="826" spans="1:57">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240"/>
      <c r="AT826" s="127"/>
      <c r="AU826" s="127"/>
      <c r="AV826" s="127"/>
      <c r="AW826" s="127"/>
      <c r="AX826" s="127"/>
      <c r="AY826" s="127"/>
      <c r="AZ826" s="127"/>
      <c r="BA826" s="127"/>
      <c r="BB826" s="127"/>
      <c r="BC826" s="127"/>
      <c r="BD826" s="127"/>
      <c r="BE826" s="792"/>
    </row>
    <row r="827" spans="1:57">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240"/>
      <c r="AT827" s="127"/>
      <c r="AU827" s="127"/>
      <c r="AV827" s="127"/>
      <c r="AW827" s="127"/>
      <c r="AX827" s="127"/>
      <c r="AY827" s="127"/>
      <c r="AZ827" s="127"/>
      <c r="BA827" s="127"/>
      <c r="BB827" s="127"/>
      <c r="BC827" s="127"/>
      <c r="BD827" s="127"/>
      <c r="BE827" s="792"/>
    </row>
    <row r="828" spans="1:57">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240"/>
      <c r="AT828" s="127"/>
      <c r="AU828" s="127"/>
      <c r="AV828" s="127"/>
      <c r="AW828" s="127"/>
      <c r="AX828" s="127"/>
      <c r="AY828" s="127"/>
      <c r="AZ828" s="127"/>
      <c r="BA828" s="127"/>
      <c r="BB828" s="127"/>
      <c r="BC828" s="127"/>
      <c r="BD828" s="127"/>
      <c r="BE828" s="792"/>
    </row>
    <row r="829" spans="1:57">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240"/>
      <c r="AT829" s="127"/>
      <c r="AU829" s="127"/>
      <c r="AV829" s="127"/>
      <c r="AW829" s="127"/>
      <c r="AX829" s="127"/>
      <c r="AY829" s="127"/>
      <c r="AZ829" s="127"/>
      <c r="BA829" s="127"/>
      <c r="BB829" s="127"/>
      <c r="BC829" s="127"/>
      <c r="BD829" s="127"/>
      <c r="BE829" s="792"/>
    </row>
    <row r="830" spans="1:57">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240"/>
      <c r="AT830" s="127"/>
      <c r="AU830" s="127"/>
      <c r="AV830" s="127"/>
      <c r="AW830" s="127"/>
      <c r="AX830" s="127"/>
      <c r="AY830" s="127"/>
      <c r="AZ830" s="127"/>
      <c r="BA830" s="127"/>
      <c r="BB830" s="127"/>
      <c r="BC830" s="127"/>
      <c r="BD830" s="127"/>
      <c r="BE830" s="792"/>
    </row>
    <row r="831" spans="1:57">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240"/>
      <c r="AT831" s="127"/>
      <c r="AU831" s="127"/>
      <c r="AV831" s="127"/>
      <c r="AW831" s="127"/>
      <c r="AX831" s="127"/>
      <c r="AY831" s="127"/>
      <c r="AZ831" s="127"/>
      <c r="BA831" s="127"/>
      <c r="BB831" s="127"/>
      <c r="BC831" s="127"/>
      <c r="BD831" s="127"/>
      <c r="BE831" s="792"/>
    </row>
    <row r="832" spans="1:57">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240"/>
      <c r="AT832" s="127"/>
      <c r="AU832" s="127"/>
      <c r="AV832" s="127"/>
      <c r="AW832" s="127"/>
      <c r="AX832" s="127"/>
      <c r="AY832" s="127"/>
      <c r="AZ832" s="127"/>
      <c r="BA832" s="127"/>
      <c r="BB832" s="127"/>
      <c r="BC832" s="127"/>
      <c r="BD832" s="127"/>
      <c r="BE832" s="792"/>
    </row>
    <row r="833" spans="1:57">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240"/>
      <c r="AT833" s="127"/>
      <c r="AU833" s="127"/>
      <c r="AV833" s="127"/>
      <c r="AW833" s="127"/>
      <c r="AX833" s="127"/>
      <c r="AY833" s="127"/>
      <c r="AZ833" s="127"/>
      <c r="BA833" s="127"/>
      <c r="BB833" s="127"/>
      <c r="BC833" s="127"/>
      <c r="BD833" s="127"/>
      <c r="BE833" s="792"/>
    </row>
    <row r="834" spans="1:57">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240"/>
      <c r="AT834" s="127"/>
      <c r="AU834" s="127"/>
      <c r="AV834" s="127"/>
      <c r="AW834" s="127"/>
      <c r="AX834" s="127"/>
      <c r="AY834" s="127"/>
      <c r="AZ834" s="127"/>
      <c r="BA834" s="127"/>
      <c r="BB834" s="127"/>
      <c r="BC834" s="127"/>
      <c r="BD834" s="127"/>
      <c r="BE834" s="792"/>
    </row>
    <row r="835" spans="1:57">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240"/>
      <c r="AT835" s="127"/>
      <c r="AU835" s="127"/>
      <c r="AV835" s="127"/>
      <c r="AW835" s="127"/>
      <c r="AX835" s="127"/>
      <c r="AY835" s="127"/>
      <c r="AZ835" s="127"/>
      <c r="BA835" s="127"/>
      <c r="BB835" s="127"/>
      <c r="BC835" s="127"/>
      <c r="BD835" s="127"/>
      <c r="BE835" s="792"/>
    </row>
    <row r="836" spans="1:57">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240"/>
      <c r="AT836" s="127"/>
      <c r="AU836" s="127"/>
      <c r="AV836" s="127"/>
      <c r="AW836" s="127"/>
      <c r="AX836" s="127"/>
      <c r="AY836" s="127"/>
      <c r="AZ836" s="127"/>
      <c r="BA836" s="127"/>
      <c r="BB836" s="127"/>
      <c r="BC836" s="127"/>
      <c r="BD836" s="127"/>
      <c r="BE836" s="792"/>
    </row>
    <row r="837" spans="1:57">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240"/>
      <c r="AT837" s="127"/>
      <c r="AU837" s="127"/>
      <c r="AV837" s="127"/>
      <c r="AW837" s="127"/>
      <c r="AX837" s="127"/>
      <c r="AY837" s="127"/>
      <c r="AZ837" s="127"/>
      <c r="BA837" s="127"/>
      <c r="BB837" s="127"/>
      <c r="BC837" s="127"/>
      <c r="BD837" s="127"/>
      <c r="BE837" s="792"/>
    </row>
    <row r="838" spans="1:57">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240"/>
      <c r="AT838" s="127"/>
      <c r="AU838" s="127"/>
      <c r="AV838" s="127"/>
      <c r="AW838" s="127"/>
      <c r="AX838" s="127"/>
      <c r="AY838" s="127"/>
      <c r="AZ838" s="127"/>
      <c r="BA838" s="127"/>
      <c r="BB838" s="127"/>
      <c r="BC838" s="127"/>
      <c r="BD838" s="127"/>
      <c r="BE838" s="792"/>
    </row>
    <row r="839" spans="1:57">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240"/>
      <c r="AT839" s="127"/>
      <c r="AU839" s="127"/>
      <c r="AV839" s="127"/>
      <c r="AW839" s="127"/>
      <c r="AX839" s="127"/>
      <c r="AY839" s="127"/>
      <c r="AZ839" s="127"/>
      <c r="BA839" s="127"/>
      <c r="BB839" s="127"/>
      <c r="BC839" s="127"/>
      <c r="BD839" s="127"/>
      <c r="BE839" s="792"/>
    </row>
    <row r="840" spans="1:57">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240"/>
      <c r="AT840" s="127"/>
      <c r="AU840" s="127"/>
      <c r="AV840" s="127"/>
      <c r="AW840" s="127"/>
      <c r="AX840" s="127"/>
      <c r="AY840" s="127"/>
      <c r="AZ840" s="127"/>
      <c r="BA840" s="127"/>
      <c r="BB840" s="127"/>
      <c r="BC840" s="127"/>
      <c r="BD840" s="127"/>
      <c r="BE840" s="792"/>
    </row>
    <row r="841" spans="1:57">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240"/>
      <c r="AT841" s="127"/>
      <c r="AU841" s="127"/>
      <c r="AV841" s="127"/>
      <c r="AW841" s="127"/>
      <c r="AX841" s="127"/>
      <c r="AY841" s="127"/>
      <c r="AZ841" s="127"/>
      <c r="BA841" s="127"/>
      <c r="BB841" s="127"/>
      <c r="BC841" s="127"/>
      <c r="BD841" s="127"/>
      <c r="BE841" s="792"/>
    </row>
    <row r="842" spans="1:57">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240"/>
      <c r="AT842" s="127"/>
      <c r="AU842" s="127"/>
      <c r="AV842" s="127"/>
      <c r="AW842" s="127"/>
      <c r="AX842" s="127"/>
      <c r="AY842" s="127"/>
      <c r="AZ842" s="127"/>
      <c r="BA842" s="127"/>
      <c r="BB842" s="127"/>
      <c r="BC842" s="127"/>
      <c r="BD842" s="127"/>
      <c r="BE842" s="792"/>
    </row>
    <row r="843" spans="1:57">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240"/>
      <c r="AT843" s="127"/>
      <c r="AU843" s="127"/>
      <c r="AV843" s="127"/>
      <c r="AW843" s="127"/>
      <c r="AX843" s="127"/>
      <c r="AY843" s="127"/>
      <c r="AZ843" s="127"/>
      <c r="BA843" s="127"/>
      <c r="BB843" s="127"/>
      <c r="BC843" s="127"/>
      <c r="BD843" s="127"/>
      <c r="BE843" s="792"/>
    </row>
    <row r="844" spans="1:57">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240"/>
      <c r="AT844" s="127"/>
      <c r="AU844" s="127"/>
      <c r="AV844" s="127"/>
      <c r="AW844" s="127"/>
      <c r="AX844" s="127"/>
      <c r="AY844" s="127"/>
      <c r="AZ844" s="127"/>
      <c r="BA844" s="127"/>
      <c r="BB844" s="127"/>
      <c r="BC844" s="127"/>
      <c r="BD844" s="127"/>
      <c r="BE844" s="792"/>
    </row>
    <row r="845" spans="1:57">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240"/>
      <c r="AT845" s="127"/>
      <c r="AU845" s="127"/>
      <c r="AV845" s="127"/>
      <c r="AW845" s="127"/>
      <c r="AX845" s="127"/>
      <c r="AY845" s="127"/>
      <c r="AZ845" s="127"/>
      <c r="BA845" s="127"/>
      <c r="BB845" s="127"/>
      <c r="BC845" s="127"/>
      <c r="BD845" s="127"/>
      <c r="BE845" s="792"/>
    </row>
    <row r="846" spans="1:57">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240"/>
      <c r="AT846" s="127"/>
      <c r="AU846" s="127"/>
      <c r="AV846" s="127"/>
      <c r="AW846" s="127"/>
      <c r="AX846" s="127"/>
      <c r="AY846" s="127"/>
      <c r="AZ846" s="127"/>
      <c r="BA846" s="127"/>
      <c r="BB846" s="127"/>
      <c r="BC846" s="127"/>
      <c r="BD846" s="127"/>
      <c r="BE846" s="792"/>
    </row>
    <row r="847" spans="1:57">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240"/>
      <c r="AT847" s="127"/>
      <c r="AU847" s="127"/>
      <c r="AV847" s="127"/>
      <c r="AW847" s="127"/>
      <c r="AX847" s="127"/>
      <c r="AY847" s="127"/>
      <c r="AZ847" s="127"/>
      <c r="BA847" s="127"/>
      <c r="BB847" s="127"/>
      <c r="BC847" s="127"/>
      <c r="BD847" s="127"/>
      <c r="BE847" s="792"/>
    </row>
    <row r="848" spans="1:57">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240"/>
      <c r="AT848" s="127"/>
      <c r="AU848" s="127"/>
      <c r="AV848" s="127"/>
      <c r="AW848" s="127"/>
      <c r="AX848" s="127"/>
      <c r="AY848" s="127"/>
      <c r="AZ848" s="127"/>
      <c r="BA848" s="127"/>
      <c r="BB848" s="127"/>
      <c r="BC848" s="127"/>
      <c r="BD848" s="127"/>
      <c r="BE848" s="792"/>
    </row>
    <row r="849" spans="1:57">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240"/>
      <c r="AT849" s="127"/>
      <c r="AU849" s="127"/>
      <c r="AV849" s="127"/>
      <c r="AW849" s="127"/>
      <c r="AX849" s="127"/>
      <c r="AY849" s="127"/>
      <c r="AZ849" s="127"/>
      <c r="BA849" s="127"/>
      <c r="BB849" s="127"/>
      <c r="BC849" s="127"/>
      <c r="BD849" s="127"/>
      <c r="BE849" s="792"/>
    </row>
    <row r="850" spans="1:57">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240"/>
      <c r="AT850" s="127"/>
      <c r="AU850" s="127"/>
      <c r="AV850" s="127"/>
      <c r="AW850" s="127"/>
      <c r="AX850" s="127"/>
      <c r="AY850" s="127"/>
      <c r="AZ850" s="127"/>
      <c r="BA850" s="127"/>
      <c r="BB850" s="127"/>
      <c r="BC850" s="127"/>
      <c r="BD850" s="127"/>
      <c r="BE850" s="792"/>
    </row>
    <row r="851" spans="1:57">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240"/>
      <c r="AT851" s="127"/>
      <c r="AU851" s="127"/>
      <c r="AV851" s="127"/>
      <c r="AW851" s="127"/>
      <c r="AX851" s="127"/>
      <c r="AY851" s="127"/>
      <c r="AZ851" s="127"/>
      <c r="BA851" s="127"/>
      <c r="BB851" s="127"/>
      <c r="BC851" s="127"/>
      <c r="BD851" s="127"/>
      <c r="BE851" s="792"/>
    </row>
    <row r="852" spans="1:57">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240"/>
      <c r="AT852" s="127"/>
      <c r="AU852" s="127"/>
      <c r="AV852" s="127"/>
      <c r="AW852" s="127"/>
      <c r="AX852" s="127"/>
      <c r="AY852" s="127"/>
      <c r="AZ852" s="127"/>
      <c r="BA852" s="127"/>
      <c r="BB852" s="127"/>
      <c r="BC852" s="127"/>
      <c r="BD852" s="127"/>
      <c r="BE852" s="792"/>
    </row>
    <row r="853" spans="1:57">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240"/>
      <c r="AT853" s="127"/>
      <c r="AU853" s="127"/>
      <c r="AV853" s="127"/>
      <c r="AW853" s="127"/>
      <c r="AX853" s="127"/>
      <c r="AY853" s="127"/>
      <c r="AZ853" s="127"/>
      <c r="BA853" s="127"/>
      <c r="BB853" s="127"/>
      <c r="BC853" s="127"/>
      <c r="BD853" s="127"/>
      <c r="BE853" s="792"/>
    </row>
    <row r="854" spans="1:57">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240"/>
      <c r="AT854" s="127"/>
      <c r="AU854" s="127"/>
      <c r="AV854" s="127"/>
      <c r="AW854" s="127"/>
      <c r="AX854" s="127"/>
      <c r="AY854" s="127"/>
      <c r="AZ854" s="127"/>
      <c r="BA854" s="127"/>
      <c r="BB854" s="127"/>
      <c r="BC854" s="127"/>
      <c r="BD854" s="127"/>
      <c r="BE854" s="792"/>
    </row>
    <row r="855" spans="1:57">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240"/>
      <c r="AT855" s="127"/>
      <c r="AU855" s="127"/>
      <c r="AV855" s="127"/>
      <c r="AW855" s="127"/>
      <c r="AX855" s="127"/>
      <c r="AY855" s="127"/>
      <c r="AZ855" s="127"/>
      <c r="BA855" s="127"/>
      <c r="BB855" s="127"/>
      <c r="BC855" s="127"/>
      <c r="BD855" s="127"/>
      <c r="BE855" s="792"/>
    </row>
    <row r="856" spans="1:57">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240"/>
      <c r="AT856" s="127"/>
      <c r="AU856" s="127"/>
      <c r="AV856" s="127"/>
      <c r="AW856" s="127"/>
      <c r="AX856" s="127"/>
      <c r="AY856" s="127"/>
      <c r="AZ856" s="127"/>
      <c r="BA856" s="127"/>
      <c r="BB856" s="127"/>
      <c r="BC856" s="127"/>
      <c r="BD856" s="127"/>
      <c r="BE856" s="792"/>
    </row>
    <row r="857" spans="1:57">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240"/>
      <c r="AT857" s="127"/>
      <c r="AU857" s="127"/>
      <c r="AV857" s="127"/>
      <c r="AW857" s="127"/>
      <c r="AX857" s="127"/>
      <c r="AY857" s="127"/>
      <c r="AZ857" s="127"/>
      <c r="BA857" s="127"/>
      <c r="BB857" s="127"/>
      <c r="BC857" s="127"/>
      <c r="BD857" s="127"/>
      <c r="BE857" s="792"/>
    </row>
    <row r="858" spans="1:57">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240"/>
      <c r="AT858" s="127"/>
      <c r="AU858" s="127"/>
      <c r="AV858" s="127"/>
      <c r="AW858" s="127"/>
      <c r="AX858" s="127"/>
      <c r="AY858" s="127"/>
      <c r="AZ858" s="127"/>
      <c r="BA858" s="127"/>
      <c r="BB858" s="127"/>
      <c r="BC858" s="127"/>
      <c r="BD858" s="127"/>
      <c r="BE858" s="792"/>
    </row>
    <row r="859" spans="1:57">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240"/>
      <c r="AT859" s="127"/>
      <c r="AU859" s="127"/>
      <c r="AV859" s="127"/>
      <c r="AW859" s="127"/>
      <c r="AX859" s="127"/>
      <c r="AY859" s="127"/>
      <c r="AZ859" s="127"/>
      <c r="BA859" s="127"/>
      <c r="BB859" s="127"/>
      <c r="BC859" s="127"/>
      <c r="BD859" s="127"/>
      <c r="BE859" s="792"/>
    </row>
    <row r="860" spans="1:57">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240"/>
      <c r="AT860" s="127"/>
      <c r="AU860" s="127"/>
      <c r="AV860" s="127"/>
      <c r="AW860" s="127"/>
      <c r="AX860" s="127"/>
      <c r="AY860" s="127"/>
      <c r="AZ860" s="127"/>
      <c r="BA860" s="127"/>
      <c r="BB860" s="127"/>
      <c r="BC860" s="127"/>
      <c r="BD860" s="127"/>
      <c r="BE860" s="792"/>
    </row>
    <row r="861" spans="1:57">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240"/>
      <c r="AT861" s="127"/>
      <c r="AU861" s="127"/>
      <c r="AV861" s="127"/>
      <c r="AW861" s="127"/>
      <c r="AX861" s="127"/>
      <c r="AY861" s="127"/>
      <c r="AZ861" s="127"/>
      <c r="BA861" s="127"/>
      <c r="BB861" s="127"/>
      <c r="BC861" s="127"/>
      <c r="BD861" s="127"/>
      <c r="BE861" s="792"/>
    </row>
    <row r="862" spans="1:57">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240"/>
      <c r="AT862" s="127"/>
      <c r="AU862" s="127"/>
      <c r="AV862" s="127"/>
      <c r="AW862" s="127"/>
      <c r="AX862" s="127"/>
      <c r="AY862" s="127"/>
      <c r="AZ862" s="127"/>
      <c r="BA862" s="127"/>
      <c r="BB862" s="127"/>
      <c r="BC862" s="127"/>
      <c r="BD862" s="127"/>
      <c r="BE862" s="792"/>
    </row>
    <row r="863" spans="1:57">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240"/>
      <c r="AT863" s="127"/>
      <c r="AU863" s="127"/>
      <c r="AV863" s="127"/>
      <c r="AW863" s="127"/>
      <c r="AX863" s="127"/>
      <c r="AY863" s="127"/>
      <c r="AZ863" s="127"/>
      <c r="BA863" s="127"/>
      <c r="BB863" s="127"/>
      <c r="BC863" s="127"/>
      <c r="BD863" s="127"/>
      <c r="BE863" s="792"/>
    </row>
    <row r="864" spans="1:57">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240"/>
      <c r="AT864" s="127"/>
      <c r="AU864" s="127"/>
      <c r="AV864" s="127"/>
      <c r="AW864" s="127"/>
      <c r="AX864" s="127"/>
      <c r="AY864" s="127"/>
      <c r="AZ864" s="127"/>
      <c r="BA864" s="127"/>
      <c r="BB864" s="127"/>
      <c r="BC864" s="127"/>
      <c r="BD864" s="127"/>
      <c r="BE864" s="792"/>
    </row>
    <row r="865" spans="1:57">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240"/>
      <c r="AT865" s="127"/>
      <c r="AU865" s="127"/>
      <c r="AV865" s="127"/>
      <c r="AW865" s="127"/>
      <c r="AX865" s="127"/>
      <c r="AY865" s="127"/>
      <c r="AZ865" s="127"/>
      <c r="BA865" s="127"/>
      <c r="BB865" s="127"/>
      <c r="BC865" s="127"/>
      <c r="BD865" s="127"/>
      <c r="BE865" s="792"/>
    </row>
    <row r="866" spans="1:57">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240"/>
      <c r="AT866" s="127"/>
      <c r="AU866" s="127"/>
      <c r="AV866" s="127"/>
      <c r="AW866" s="127"/>
      <c r="AX866" s="127"/>
      <c r="AY866" s="127"/>
      <c r="AZ866" s="127"/>
      <c r="BA866" s="127"/>
      <c r="BB866" s="127"/>
      <c r="BC866" s="127"/>
      <c r="BD866" s="127"/>
      <c r="BE866" s="792"/>
    </row>
    <row r="867" spans="1:57">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240"/>
      <c r="AT867" s="127"/>
      <c r="AU867" s="127"/>
      <c r="AV867" s="127"/>
      <c r="AW867" s="127"/>
      <c r="AX867" s="127"/>
      <c r="AY867" s="127"/>
      <c r="AZ867" s="127"/>
      <c r="BA867" s="127"/>
      <c r="BB867" s="127"/>
      <c r="BC867" s="127"/>
      <c r="BD867" s="127"/>
      <c r="BE867" s="792"/>
    </row>
    <row r="868" spans="1:57">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240"/>
      <c r="AT868" s="127"/>
      <c r="AU868" s="127"/>
      <c r="AV868" s="127"/>
      <c r="AW868" s="127"/>
      <c r="AX868" s="127"/>
      <c r="AY868" s="127"/>
      <c r="AZ868" s="127"/>
      <c r="BA868" s="127"/>
      <c r="BB868" s="127"/>
      <c r="BC868" s="127"/>
      <c r="BD868" s="127"/>
      <c r="BE868" s="792"/>
    </row>
    <row r="869" spans="1:57">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240"/>
      <c r="AT869" s="127"/>
      <c r="AU869" s="127"/>
      <c r="AV869" s="127"/>
      <c r="AW869" s="127"/>
      <c r="AX869" s="127"/>
      <c r="AY869" s="127"/>
      <c r="AZ869" s="127"/>
      <c r="BA869" s="127"/>
      <c r="BB869" s="127"/>
      <c r="BC869" s="127"/>
      <c r="BD869" s="127"/>
      <c r="BE869" s="792"/>
    </row>
    <row r="870" spans="1:57">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240"/>
      <c r="AT870" s="127"/>
      <c r="AU870" s="127"/>
      <c r="AV870" s="127"/>
      <c r="AW870" s="127"/>
      <c r="AX870" s="127"/>
      <c r="AY870" s="127"/>
      <c r="AZ870" s="127"/>
      <c r="BA870" s="127"/>
      <c r="BB870" s="127"/>
      <c r="BC870" s="127"/>
      <c r="BD870" s="127"/>
      <c r="BE870" s="792"/>
    </row>
    <row r="871" spans="1:57">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240"/>
      <c r="AT871" s="127"/>
      <c r="AU871" s="127"/>
      <c r="AV871" s="127"/>
      <c r="AW871" s="127"/>
      <c r="AX871" s="127"/>
      <c r="AY871" s="127"/>
      <c r="AZ871" s="127"/>
      <c r="BA871" s="127"/>
      <c r="BB871" s="127"/>
      <c r="BC871" s="127"/>
      <c r="BD871" s="127"/>
      <c r="BE871" s="792"/>
    </row>
    <row r="872" spans="1:57">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240"/>
      <c r="AT872" s="127"/>
      <c r="AU872" s="127"/>
      <c r="AV872" s="127"/>
      <c r="AW872" s="127"/>
      <c r="AX872" s="127"/>
      <c r="AY872" s="127"/>
      <c r="AZ872" s="127"/>
      <c r="BA872" s="127"/>
      <c r="BB872" s="127"/>
      <c r="BC872" s="127"/>
      <c r="BD872" s="127"/>
      <c r="BE872" s="792"/>
    </row>
    <row r="873" spans="1:57">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240"/>
      <c r="AT873" s="127"/>
      <c r="AU873" s="127"/>
      <c r="AV873" s="127"/>
      <c r="AW873" s="127"/>
      <c r="AX873" s="127"/>
      <c r="AY873" s="127"/>
      <c r="AZ873" s="127"/>
      <c r="BA873" s="127"/>
      <c r="BB873" s="127"/>
      <c r="BC873" s="127"/>
      <c r="BD873" s="127"/>
      <c r="BE873" s="792"/>
    </row>
    <row r="874" spans="1:57">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240"/>
      <c r="AT874" s="127"/>
      <c r="AU874" s="127"/>
      <c r="AV874" s="127"/>
      <c r="AW874" s="127"/>
      <c r="AX874" s="127"/>
      <c r="AY874" s="127"/>
      <c r="AZ874" s="127"/>
      <c r="BA874" s="127"/>
      <c r="BB874" s="127"/>
      <c r="BC874" s="127"/>
      <c r="BD874" s="127"/>
      <c r="BE874" s="792"/>
    </row>
    <row r="875" spans="1:57">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240"/>
      <c r="AT875" s="127"/>
      <c r="AU875" s="127"/>
      <c r="AV875" s="127"/>
      <c r="AW875" s="127"/>
      <c r="AX875" s="127"/>
      <c r="AY875" s="127"/>
      <c r="AZ875" s="127"/>
      <c r="BA875" s="127"/>
      <c r="BB875" s="127"/>
      <c r="BC875" s="127"/>
      <c r="BD875" s="127"/>
      <c r="BE875" s="792"/>
    </row>
    <row r="876" spans="1:57">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240"/>
      <c r="AT876" s="127"/>
      <c r="AU876" s="127"/>
      <c r="AV876" s="127"/>
      <c r="AW876" s="127"/>
      <c r="AX876" s="127"/>
      <c r="AY876" s="127"/>
      <c r="AZ876" s="127"/>
      <c r="BA876" s="127"/>
      <c r="BB876" s="127"/>
      <c r="BC876" s="127"/>
      <c r="BD876" s="127"/>
      <c r="BE876" s="792"/>
    </row>
    <row r="877" spans="1:57">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240"/>
      <c r="AT877" s="127"/>
      <c r="AU877" s="127"/>
      <c r="AV877" s="127"/>
      <c r="AW877" s="127"/>
      <c r="AX877" s="127"/>
      <c r="AY877" s="127"/>
      <c r="AZ877" s="127"/>
      <c r="BA877" s="127"/>
      <c r="BB877" s="127"/>
      <c r="BC877" s="127"/>
      <c r="BD877" s="127"/>
      <c r="BE877" s="792"/>
    </row>
    <row r="878" spans="1:57">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240"/>
      <c r="AT878" s="127"/>
      <c r="AU878" s="127"/>
      <c r="AV878" s="127"/>
      <c r="AW878" s="127"/>
      <c r="AX878" s="127"/>
      <c r="AY878" s="127"/>
      <c r="AZ878" s="127"/>
      <c r="BA878" s="127"/>
      <c r="BB878" s="127"/>
      <c r="BC878" s="127"/>
      <c r="BD878" s="127"/>
      <c r="BE878" s="792"/>
    </row>
    <row r="879" spans="1:57">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240"/>
      <c r="AT879" s="127"/>
      <c r="AU879" s="127"/>
      <c r="AV879" s="127"/>
      <c r="AW879" s="127"/>
      <c r="AX879" s="127"/>
      <c r="AY879" s="127"/>
      <c r="AZ879" s="127"/>
      <c r="BA879" s="127"/>
      <c r="BB879" s="127"/>
      <c r="BC879" s="127"/>
      <c r="BD879" s="127"/>
      <c r="BE879" s="792"/>
    </row>
    <row r="880" spans="1:57">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240"/>
      <c r="AT880" s="127"/>
      <c r="AU880" s="127"/>
      <c r="AV880" s="127"/>
      <c r="AW880" s="127"/>
      <c r="AX880" s="127"/>
      <c r="AY880" s="127"/>
      <c r="AZ880" s="127"/>
      <c r="BA880" s="127"/>
      <c r="BB880" s="127"/>
      <c r="BC880" s="127"/>
      <c r="BD880" s="127"/>
      <c r="BE880" s="792"/>
    </row>
    <row r="881" spans="1:57">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240"/>
      <c r="AT881" s="127"/>
      <c r="AU881" s="127"/>
      <c r="AV881" s="127"/>
      <c r="AW881" s="127"/>
      <c r="AX881" s="127"/>
      <c r="AY881" s="127"/>
      <c r="AZ881" s="127"/>
      <c r="BA881" s="127"/>
      <c r="BB881" s="127"/>
      <c r="BC881" s="127"/>
      <c r="BD881" s="127"/>
      <c r="BE881" s="792"/>
    </row>
    <row r="882" spans="1:57">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240"/>
      <c r="AT882" s="127"/>
      <c r="AU882" s="127"/>
      <c r="AV882" s="127"/>
      <c r="AW882" s="127"/>
      <c r="AX882" s="127"/>
      <c r="AY882" s="127"/>
      <c r="AZ882" s="127"/>
      <c r="BA882" s="127"/>
      <c r="BB882" s="127"/>
      <c r="BC882" s="127"/>
      <c r="BD882" s="127"/>
      <c r="BE882" s="792"/>
    </row>
    <row r="883" spans="1:57">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240"/>
      <c r="AT883" s="127"/>
      <c r="AU883" s="127"/>
      <c r="AV883" s="127"/>
      <c r="AW883" s="127"/>
      <c r="AX883" s="127"/>
      <c r="AY883" s="127"/>
      <c r="AZ883" s="127"/>
      <c r="BA883" s="127"/>
      <c r="BB883" s="127"/>
      <c r="BC883" s="127"/>
      <c r="BD883" s="127"/>
      <c r="BE883" s="792"/>
    </row>
    <row r="884" spans="1:57">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240"/>
      <c r="AT884" s="127"/>
      <c r="AU884" s="127"/>
      <c r="AV884" s="127"/>
      <c r="AW884" s="127"/>
      <c r="AX884" s="127"/>
      <c r="AY884" s="127"/>
      <c r="AZ884" s="127"/>
      <c r="BA884" s="127"/>
      <c r="BB884" s="127"/>
      <c r="BC884" s="127"/>
      <c r="BD884" s="127"/>
      <c r="BE884" s="792"/>
    </row>
    <row r="885" spans="1:57">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240"/>
      <c r="AT885" s="127"/>
      <c r="AU885" s="127"/>
      <c r="AV885" s="127"/>
      <c r="AW885" s="127"/>
      <c r="AX885" s="127"/>
      <c r="AY885" s="127"/>
      <c r="AZ885" s="127"/>
      <c r="BA885" s="127"/>
      <c r="BB885" s="127"/>
      <c r="BC885" s="127"/>
      <c r="BD885" s="127"/>
      <c r="BE885" s="792"/>
    </row>
    <row r="886" spans="1:57">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240"/>
      <c r="AT886" s="127"/>
      <c r="AU886" s="127"/>
      <c r="AV886" s="127"/>
      <c r="AW886" s="127"/>
      <c r="AX886" s="127"/>
      <c r="AY886" s="127"/>
      <c r="AZ886" s="127"/>
      <c r="BA886" s="127"/>
      <c r="BB886" s="127"/>
      <c r="BC886" s="127"/>
      <c r="BD886" s="127"/>
      <c r="BE886" s="792"/>
    </row>
    <row r="887" spans="1:57">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240"/>
      <c r="AT887" s="127"/>
      <c r="AU887" s="127"/>
      <c r="AV887" s="127"/>
      <c r="AW887" s="127"/>
      <c r="AX887" s="127"/>
      <c r="AY887" s="127"/>
      <c r="AZ887" s="127"/>
      <c r="BA887" s="127"/>
      <c r="BB887" s="127"/>
      <c r="BC887" s="127"/>
      <c r="BD887" s="127"/>
      <c r="BE887" s="792"/>
    </row>
    <row r="888" spans="1:57">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240"/>
      <c r="AT888" s="127"/>
      <c r="AU888" s="127"/>
      <c r="AV888" s="127"/>
      <c r="AW888" s="127"/>
      <c r="AX888" s="127"/>
      <c r="AY888" s="127"/>
      <c r="AZ888" s="127"/>
      <c r="BA888" s="127"/>
      <c r="BB888" s="127"/>
      <c r="BC888" s="127"/>
      <c r="BD888" s="127"/>
      <c r="BE888" s="792"/>
    </row>
    <row r="889" spans="1:57">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240"/>
      <c r="AT889" s="127"/>
      <c r="AU889" s="127"/>
      <c r="AV889" s="127"/>
      <c r="AW889" s="127"/>
      <c r="AX889" s="127"/>
      <c r="AY889" s="127"/>
      <c r="AZ889" s="127"/>
      <c r="BA889" s="127"/>
      <c r="BB889" s="127"/>
      <c r="BC889" s="127"/>
      <c r="BD889" s="127"/>
      <c r="BE889" s="792"/>
    </row>
    <row r="890" spans="1:57">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240"/>
      <c r="AT890" s="127"/>
      <c r="AU890" s="127"/>
      <c r="AV890" s="127"/>
      <c r="AW890" s="127"/>
      <c r="AX890" s="127"/>
      <c r="AY890" s="127"/>
      <c r="AZ890" s="127"/>
      <c r="BA890" s="127"/>
      <c r="BB890" s="127"/>
      <c r="BC890" s="127"/>
      <c r="BD890" s="127"/>
      <c r="BE890" s="792"/>
    </row>
    <row r="891" spans="1:57">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240"/>
      <c r="AT891" s="127"/>
      <c r="AU891" s="127"/>
      <c r="AV891" s="127"/>
      <c r="AW891" s="127"/>
      <c r="AX891" s="127"/>
      <c r="AY891" s="127"/>
      <c r="AZ891" s="127"/>
      <c r="BA891" s="127"/>
      <c r="BB891" s="127"/>
      <c r="BC891" s="127"/>
      <c r="BD891" s="127"/>
      <c r="BE891" s="792"/>
    </row>
    <row r="892" spans="1:57">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240"/>
      <c r="AT892" s="127"/>
      <c r="AU892" s="127"/>
      <c r="AV892" s="127"/>
      <c r="AW892" s="127"/>
      <c r="AX892" s="127"/>
      <c r="AY892" s="127"/>
      <c r="AZ892" s="127"/>
      <c r="BA892" s="127"/>
      <c r="BB892" s="127"/>
      <c r="BC892" s="127"/>
      <c r="BD892" s="127"/>
      <c r="BE892" s="792"/>
    </row>
    <row r="893" spans="1:57">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240"/>
      <c r="AT893" s="127"/>
      <c r="AU893" s="127"/>
      <c r="AV893" s="127"/>
      <c r="AW893" s="127"/>
      <c r="AX893" s="127"/>
      <c r="AY893" s="127"/>
      <c r="AZ893" s="127"/>
      <c r="BA893" s="127"/>
      <c r="BB893" s="127"/>
      <c r="BC893" s="127"/>
      <c r="BD893" s="127"/>
      <c r="BE893" s="792"/>
    </row>
    <row r="894" spans="1:57">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240"/>
      <c r="AT894" s="127"/>
      <c r="AU894" s="127"/>
      <c r="AV894" s="127"/>
      <c r="AW894" s="127"/>
      <c r="AX894" s="127"/>
      <c r="AY894" s="127"/>
      <c r="AZ894" s="127"/>
      <c r="BA894" s="127"/>
      <c r="BB894" s="127"/>
      <c r="BC894" s="127"/>
      <c r="BD894" s="127"/>
      <c r="BE894" s="792"/>
    </row>
    <row r="895" spans="1:57">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240"/>
      <c r="AT895" s="127"/>
      <c r="AU895" s="127"/>
      <c r="AV895" s="127"/>
      <c r="AW895" s="127"/>
      <c r="AX895" s="127"/>
      <c r="AY895" s="127"/>
      <c r="AZ895" s="127"/>
      <c r="BA895" s="127"/>
      <c r="BB895" s="127"/>
      <c r="BC895" s="127"/>
      <c r="BD895" s="127"/>
      <c r="BE895" s="792"/>
    </row>
    <row r="896" spans="1:57">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240"/>
      <c r="AT896" s="127"/>
      <c r="AU896" s="127"/>
      <c r="AV896" s="127"/>
      <c r="AW896" s="127"/>
      <c r="AX896" s="127"/>
      <c r="AY896" s="127"/>
      <c r="AZ896" s="127"/>
      <c r="BA896" s="127"/>
      <c r="BB896" s="127"/>
      <c r="BC896" s="127"/>
      <c r="BD896" s="127"/>
      <c r="BE896" s="792"/>
    </row>
    <row r="897" spans="1:57">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240"/>
      <c r="AT897" s="127"/>
      <c r="AU897" s="127"/>
      <c r="AV897" s="127"/>
      <c r="AW897" s="127"/>
      <c r="AX897" s="127"/>
      <c r="AY897" s="127"/>
      <c r="AZ897" s="127"/>
      <c r="BA897" s="127"/>
      <c r="BB897" s="127"/>
      <c r="BC897" s="127"/>
      <c r="BD897" s="127"/>
      <c r="BE897" s="792"/>
    </row>
    <row r="898" spans="1:57">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240"/>
      <c r="AT898" s="127"/>
      <c r="AU898" s="127"/>
      <c r="AV898" s="127"/>
      <c r="AW898" s="127"/>
      <c r="AX898" s="127"/>
      <c r="AY898" s="127"/>
      <c r="AZ898" s="127"/>
      <c r="BA898" s="127"/>
      <c r="BB898" s="127"/>
      <c r="BC898" s="127"/>
      <c r="BD898" s="127"/>
      <c r="BE898" s="792"/>
    </row>
    <row r="899" spans="1:57">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240"/>
      <c r="AT899" s="127"/>
      <c r="AU899" s="127"/>
      <c r="AV899" s="127"/>
      <c r="AW899" s="127"/>
      <c r="AX899" s="127"/>
      <c r="AY899" s="127"/>
      <c r="AZ899" s="127"/>
      <c r="BA899" s="127"/>
      <c r="BB899" s="127"/>
      <c r="BC899" s="127"/>
      <c r="BD899" s="127"/>
      <c r="BE899" s="792"/>
    </row>
    <row r="900" spans="1:57">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240"/>
      <c r="AT900" s="127"/>
      <c r="AU900" s="127"/>
      <c r="AV900" s="127"/>
      <c r="AW900" s="127"/>
      <c r="AX900" s="127"/>
      <c r="AY900" s="127"/>
      <c r="AZ900" s="127"/>
      <c r="BA900" s="127"/>
      <c r="BB900" s="127"/>
      <c r="BC900" s="127"/>
      <c r="BD900" s="127"/>
      <c r="BE900" s="792"/>
    </row>
    <row r="901" spans="1:57">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240"/>
      <c r="AT901" s="127"/>
      <c r="AU901" s="127"/>
      <c r="AV901" s="127"/>
      <c r="AW901" s="127"/>
      <c r="AX901" s="127"/>
      <c r="AY901" s="127"/>
      <c r="AZ901" s="127"/>
      <c r="BA901" s="127"/>
      <c r="BB901" s="127"/>
      <c r="BC901" s="127"/>
      <c r="BD901" s="127"/>
      <c r="BE901" s="792"/>
    </row>
    <row r="902" spans="1:57">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240"/>
      <c r="AT902" s="127"/>
      <c r="AU902" s="127"/>
      <c r="AV902" s="127"/>
      <c r="AW902" s="127"/>
      <c r="AX902" s="127"/>
      <c r="AY902" s="127"/>
      <c r="AZ902" s="127"/>
      <c r="BA902" s="127"/>
      <c r="BB902" s="127"/>
      <c r="BC902" s="127"/>
      <c r="BD902" s="127"/>
      <c r="BE902" s="792"/>
    </row>
    <row r="903" spans="1:57">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240"/>
      <c r="AT903" s="127"/>
      <c r="AU903" s="127"/>
      <c r="AV903" s="127"/>
      <c r="AW903" s="127"/>
      <c r="AX903" s="127"/>
      <c r="AY903" s="127"/>
      <c r="AZ903" s="127"/>
      <c r="BA903" s="127"/>
      <c r="BB903" s="127"/>
      <c r="BC903" s="127"/>
      <c r="BD903" s="127"/>
      <c r="BE903" s="792"/>
    </row>
    <row r="904" spans="1:57">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240"/>
      <c r="AT904" s="127"/>
      <c r="AU904" s="127"/>
      <c r="AV904" s="127"/>
      <c r="AW904" s="127"/>
      <c r="AX904" s="127"/>
      <c r="AY904" s="127"/>
      <c r="AZ904" s="127"/>
      <c r="BA904" s="127"/>
      <c r="BB904" s="127"/>
      <c r="BC904" s="127"/>
      <c r="BD904" s="127"/>
      <c r="BE904" s="792"/>
    </row>
    <row r="905" spans="1:57">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240"/>
      <c r="AT905" s="127"/>
      <c r="AU905" s="127"/>
      <c r="AV905" s="127"/>
      <c r="AW905" s="127"/>
      <c r="AX905" s="127"/>
      <c r="AY905" s="127"/>
      <c r="AZ905" s="127"/>
      <c r="BA905" s="127"/>
      <c r="BB905" s="127"/>
      <c r="BC905" s="127"/>
      <c r="BD905" s="127"/>
      <c r="BE905" s="792"/>
    </row>
    <row r="906" spans="1:57">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240"/>
      <c r="AT906" s="127"/>
      <c r="AU906" s="127"/>
      <c r="AV906" s="127"/>
      <c r="AW906" s="127"/>
      <c r="AX906" s="127"/>
      <c r="AY906" s="127"/>
      <c r="AZ906" s="127"/>
      <c r="BA906" s="127"/>
      <c r="BB906" s="127"/>
      <c r="BC906" s="127"/>
      <c r="BD906" s="127"/>
      <c r="BE906" s="792"/>
    </row>
    <row r="907" spans="1:57">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240"/>
      <c r="AT907" s="127"/>
      <c r="AU907" s="127"/>
      <c r="AV907" s="127"/>
      <c r="AW907" s="127"/>
      <c r="AX907" s="127"/>
      <c r="AY907" s="127"/>
      <c r="AZ907" s="127"/>
      <c r="BA907" s="127"/>
      <c r="BB907" s="127"/>
      <c r="BC907" s="127"/>
      <c r="BD907" s="127"/>
      <c r="BE907" s="792"/>
    </row>
    <row r="908" spans="1:57">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240"/>
      <c r="AT908" s="127"/>
      <c r="AU908" s="127"/>
      <c r="AV908" s="127"/>
      <c r="AW908" s="127"/>
      <c r="AX908" s="127"/>
      <c r="AY908" s="127"/>
      <c r="AZ908" s="127"/>
      <c r="BA908" s="127"/>
      <c r="BB908" s="127"/>
      <c r="BC908" s="127"/>
      <c r="BD908" s="127"/>
      <c r="BE908" s="792"/>
    </row>
    <row r="909" spans="1:57">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240"/>
      <c r="AT909" s="127"/>
      <c r="AU909" s="127"/>
      <c r="AV909" s="127"/>
      <c r="AW909" s="127"/>
      <c r="AX909" s="127"/>
      <c r="AY909" s="127"/>
      <c r="AZ909" s="127"/>
      <c r="BA909" s="127"/>
      <c r="BB909" s="127"/>
      <c r="BC909" s="127"/>
      <c r="BD909" s="127"/>
      <c r="BE909" s="792"/>
    </row>
    <row r="910" spans="1:57">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240"/>
      <c r="AT910" s="127"/>
      <c r="AU910" s="127"/>
      <c r="AV910" s="127"/>
      <c r="AW910" s="127"/>
      <c r="AX910" s="127"/>
      <c r="AY910" s="127"/>
      <c r="AZ910" s="127"/>
      <c r="BA910" s="127"/>
      <c r="BB910" s="127"/>
      <c r="BC910" s="127"/>
      <c r="BD910" s="127"/>
      <c r="BE910" s="792"/>
    </row>
    <row r="911" spans="1:57">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240"/>
      <c r="AT911" s="127"/>
      <c r="AU911" s="127"/>
      <c r="AV911" s="127"/>
      <c r="AW911" s="127"/>
      <c r="AX911" s="127"/>
      <c r="AY911" s="127"/>
      <c r="AZ911" s="127"/>
      <c r="BA911" s="127"/>
      <c r="BB911" s="127"/>
      <c r="BC911" s="127"/>
      <c r="BD911" s="127"/>
      <c r="BE911" s="792"/>
    </row>
    <row r="912" spans="1:57">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240"/>
      <c r="AT912" s="127"/>
      <c r="AU912" s="127"/>
      <c r="AV912" s="127"/>
      <c r="AW912" s="127"/>
      <c r="AX912" s="127"/>
      <c r="AY912" s="127"/>
      <c r="AZ912" s="127"/>
      <c r="BA912" s="127"/>
      <c r="BB912" s="127"/>
      <c r="BC912" s="127"/>
      <c r="BD912" s="127"/>
      <c r="BE912" s="792"/>
    </row>
    <row r="913" spans="1:57">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240"/>
      <c r="AT913" s="127"/>
      <c r="AU913" s="127"/>
      <c r="AV913" s="127"/>
      <c r="AW913" s="127"/>
      <c r="AX913" s="127"/>
      <c r="AY913" s="127"/>
      <c r="AZ913" s="127"/>
      <c r="BA913" s="127"/>
      <c r="BB913" s="127"/>
      <c r="BC913" s="127"/>
      <c r="BD913" s="127"/>
      <c r="BE913" s="792"/>
    </row>
    <row r="914" spans="1:57">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240"/>
      <c r="AT914" s="127"/>
      <c r="AU914" s="127"/>
      <c r="AV914" s="127"/>
      <c r="AW914" s="127"/>
      <c r="AX914" s="127"/>
      <c r="AY914" s="127"/>
      <c r="AZ914" s="127"/>
      <c r="BA914" s="127"/>
      <c r="BB914" s="127"/>
      <c r="BC914" s="127"/>
      <c r="BD914" s="127"/>
      <c r="BE914" s="792"/>
    </row>
    <row r="915" spans="1:57">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240"/>
      <c r="AT915" s="127"/>
      <c r="AU915" s="127"/>
      <c r="AV915" s="127"/>
      <c r="AW915" s="127"/>
      <c r="AX915" s="127"/>
      <c r="AY915" s="127"/>
      <c r="AZ915" s="127"/>
      <c r="BA915" s="127"/>
      <c r="BB915" s="127"/>
      <c r="BC915" s="127"/>
      <c r="BD915" s="127"/>
      <c r="BE915" s="792"/>
    </row>
    <row r="916" spans="1:57">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240"/>
      <c r="AT916" s="127"/>
      <c r="AU916" s="127"/>
      <c r="AV916" s="127"/>
      <c r="AW916" s="127"/>
      <c r="AX916" s="127"/>
      <c r="AY916" s="127"/>
      <c r="AZ916" s="127"/>
      <c r="BA916" s="127"/>
      <c r="BB916" s="127"/>
      <c r="BC916" s="127"/>
      <c r="BD916" s="127"/>
      <c r="BE916" s="792"/>
    </row>
    <row r="917" spans="1:57">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240"/>
      <c r="AT917" s="127"/>
      <c r="AU917" s="127"/>
      <c r="AV917" s="127"/>
      <c r="AW917" s="127"/>
      <c r="AX917" s="127"/>
      <c r="AY917" s="127"/>
      <c r="AZ917" s="127"/>
      <c r="BA917" s="127"/>
      <c r="BB917" s="127"/>
      <c r="BC917" s="127"/>
      <c r="BD917" s="127"/>
      <c r="BE917" s="792"/>
    </row>
    <row r="918" spans="1:57">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240"/>
      <c r="AT918" s="127"/>
      <c r="AU918" s="127"/>
      <c r="AV918" s="127"/>
      <c r="AW918" s="127"/>
      <c r="AX918" s="127"/>
      <c r="AY918" s="127"/>
      <c r="AZ918" s="127"/>
      <c r="BA918" s="127"/>
      <c r="BB918" s="127"/>
      <c r="BC918" s="127"/>
      <c r="BD918" s="127"/>
      <c r="BE918" s="792"/>
    </row>
    <row r="919" spans="1:57">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240"/>
      <c r="AT919" s="127"/>
      <c r="AU919" s="127"/>
      <c r="AV919" s="127"/>
      <c r="AW919" s="127"/>
      <c r="AX919" s="127"/>
      <c r="AY919" s="127"/>
      <c r="AZ919" s="127"/>
      <c r="BA919" s="127"/>
      <c r="BB919" s="127"/>
      <c r="BC919" s="127"/>
      <c r="BD919" s="127"/>
      <c r="BE919" s="792"/>
    </row>
    <row r="920" spans="1:57">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240"/>
      <c r="AT920" s="127"/>
      <c r="AU920" s="127"/>
      <c r="AV920" s="127"/>
      <c r="AW920" s="127"/>
      <c r="AX920" s="127"/>
      <c r="AY920" s="127"/>
      <c r="AZ920" s="127"/>
      <c r="BA920" s="127"/>
      <c r="BB920" s="127"/>
      <c r="BC920" s="127"/>
      <c r="BD920" s="127"/>
      <c r="BE920" s="792"/>
    </row>
    <row r="921" spans="1:57">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240"/>
      <c r="AT921" s="127"/>
      <c r="AU921" s="127"/>
      <c r="AV921" s="127"/>
      <c r="AW921" s="127"/>
      <c r="AX921" s="127"/>
      <c r="AY921" s="127"/>
      <c r="AZ921" s="127"/>
      <c r="BA921" s="127"/>
      <c r="BB921" s="127"/>
      <c r="BC921" s="127"/>
      <c r="BD921" s="127"/>
      <c r="BE921" s="792"/>
    </row>
    <row r="922" spans="1:57">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240"/>
      <c r="AT922" s="127"/>
      <c r="AU922" s="127"/>
      <c r="AV922" s="127"/>
      <c r="AW922" s="127"/>
      <c r="AX922" s="127"/>
      <c r="AY922" s="127"/>
      <c r="AZ922" s="127"/>
      <c r="BA922" s="127"/>
      <c r="BB922" s="127"/>
      <c r="BC922" s="127"/>
      <c r="BD922" s="127"/>
      <c r="BE922" s="792"/>
    </row>
    <row r="923" spans="1:57">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240"/>
      <c r="AT923" s="127"/>
      <c r="AU923" s="127"/>
      <c r="AV923" s="127"/>
      <c r="AW923" s="127"/>
      <c r="AX923" s="127"/>
      <c r="AY923" s="127"/>
      <c r="AZ923" s="127"/>
      <c r="BA923" s="127"/>
      <c r="BB923" s="127"/>
      <c r="BC923" s="127"/>
      <c r="BD923" s="127"/>
      <c r="BE923" s="792"/>
    </row>
    <row r="924" spans="1:57">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240"/>
      <c r="AT924" s="127"/>
      <c r="AU924" s="127"/>
      <c r="AV924" s="127"/>
      <c r="AW924" s="127"/>
      <c r="AX924" s="127"/>
      <c r="AY924" s="127"/>
      <c r="AZ924" s="127"/>
      <c r="BA924" s="127"/>
      <c r="BB924" s="127"/>
      <c r="BC924" s="127"/>
      <c r="BD924" s="127"/>
      <c r="BE924" s="792"/>
    </row>
    <row r="925" spans="1:57">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240"/>
      <c r="AT925" s="127"/>
      <c r="AU925" s="127"/>
      <c r="AV925" s="127"/>
      <c r="AW925" s="127"/>
      <c r="AX925" s="127"/>
      <c r="AY925" s="127"/>
      <c r="AZ925" s="127"/>
      <c r="BA925" s="127"/>
      <c r="BB925" s="127"/>
      <c r="BC925" s="127"/>
      <c r="BD925" s="127"/>
      <c r="BE925" s="792"/>
    </row>
    <row r="926" spans="1:57">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240"/>
      <c r="AT926" s="127"/>
      <c r="AU926" s="127"/>
      <c r="AV926" s="127"/>
      <c r="AW926" s="127"/>
      <c r="AX926" s="127"/>
      <c r="AY926" s="127"/>
      <c r="AZ926" s="127"/>
      <c r="BA926" s="127"/>
      <c r="BB926" s="127"/>
      <c r="BC926" s="127"/>
      <c r="BD926" s="127"/>
      <c r="BE926" s="792"/>
    </row>
    <row r="927" spans="1:57">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240"/>
      <c r="AT927" s="127"/>
      <c r="AU927" s="127"/>
      <c r="AV927" s="127"/>
      <c r="AW927" s="127"/>
      <c r="AX927" s="127"/>
      <c r="AY927" s="127"/>
      <c r="AZ927" s="127"/>
      <c r="BA927" s="127"/>
      <c r="BB927" s="127"/>
      <c r="BC927" s="127"/>
      <c r="BD927" s="127"/>
      <c r="BE927" s="792"/>
    </row>
    <row r="928" spans="1:57">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240"/>
      <c r="AT928" s="127"/>
      <c r="AU928" s="127"/>
      <c r="AV928" s="127"/>
      <c r="AW928" s="127"/>
      <c r="AX928" s="127"/>
      <c r="AY928" s="127"/>
      <c r="AZ928" s="127"/>
      <c r="BA928" s="127"/>
      <c r="BB928" s="127"/>
      <c r="BC928" s="127"/>
      <c r="BD928" s="127"/>
      <c r="BE928" s="792"/>
    </row>
    <row r="929" spans="1:57">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240"/>
      <c r="AT929" s="127"/>
      <c r="AU929" s="127"/>
      <c r="AV929" s="127"/>
      <c r="AW929" s="127"/>
      <c r="AX929" s="127"/>
      <c r="AY929" s="127"/>
      <c r="AZ929" s="127"/>
      <c r="BA929" s="127"/>
      <c r="BB929" s="127"/>
      <c r="BC929" s="127"/>
      <c r="BD929" s="127"/>
      <c r="BE929" s="792"/>
    </row>
    <row r="930" spans="1:57">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240"/>
      <c r="AT930" s="127"/>
      <c r="AU930" s="127"/>
      <c r="AV930" s="127"/>
      <c r="AW930" s="127"/>
      <c r="AX930" s="127"/>
      <c r="AY930" s="127"/>
      <c r="AZ930" s="127"/>
      <c r="BA930" s="127"/>
      <c r="BB930" s="127"/>
      <c r="BC930" s="127"/>
      <c r="BD930" s="127"/>
      <c r="BE930" s="792"/>
    </row>
    <row r="931" spans="1:57">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240"/>
      <c r="AT931" s="127"/>
      <c r="AU931" s="127"/>
      <c r="AV931" s="127"/>
      <c r="AW931" s="127"/>
      <c r="AX931" s="127"/>
      <c r="AY931" s="127"/>
      <c r="AZ931" s="127"/>
      <c r="BA931" s="127"/>
      <c r="BB931" s="127"/>
      <c r="BC931" s="127"/>
      <c r="BD931" s="127"/>
      <c r="BE931" s="792"/>
    </row>
    <row r="932" spans="1:57">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240"/>
      <c r="AT932" s="127"/>
      <c r="AU932" s="127"/>
      <c r="AV932" s="127"/>
      <c r="AW932" s="127"/>
      <c r="AX932" s="127"/>
      <c r="AY932" s="127"/>
      <c r="AZ932" s="127"/>
      <c r="BA932" s="127"/>
      <c r="BB932" s="127"/>
      <c r="BC932" s="127"/>
      <c r="BD932" s="127"/>
      <c r="BE932" s="792"/>
    </row>
    <row r="933" spans="1:57">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240"/>
      <c r="AT933" s="127"/>
      <c r="AU933" s="127"/>
      <c r="AV933" s="127"/>
      <c r="AW933" s="127"/>
      <c r="AX933" s="127"/>
      <c r="AY933" s="127"/>
      <c r="AZ933" s="127"/>
      <c r="BA933" s="127"/>
      <c r="BB933" s="127"/>
      <c r="BC933" s="127"/>
      <c r="BD933" s="127"/>
      <c r="BE933" s="792"/>
    </row>
    <row r="934" spans="1:57">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240"/>
      <c r="AT934" s="127"/>
      <c r="AU934" s="127"/>
      <c r="AV934" s="127"/>
      <c r="AW934" s="127"/>
      <c r="AX934" s="127"/>
      <c r="AY934" s="127"/>
      <c r="AZ934" s="127"/>
      <c r="BA934" s="127"/>
      <c r="BB934" s="127"/>
      <c r="BC934" s="127"/>
      <c r="BD934" s="127"/>
      <c r="BE934" s="792"/>
    </row>
    <row r="935" spans="1:57">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240"/>
      <c r="AT935" s="127"/>
      <c r="AU935" s="127"/>
      <c r="AV935" s="127"/>
      <c r="AW935" s="127"/>
      <c r="AX935" s="127"/>
      <c r="AY935" s="127"/>
      <c r="AZ935" s="127"/>
      <c r="BA935" s="127"/>
      <c r="BB935" s="127"/>
      <c r="BC935" s="127"/>
      <c r="BD935" s="127"/>
      <c r="BE935" s="792"/>
    </row>
    <row r="936" spans="1:57">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240"/>
      <c r="AT936" s="127"/>
      <c r="AU936" s="127"/>
      <c r="AV936" s="127"/>
      <c r="AW936" s="127"/>
      <c r="AX936" s="127"/>
      <c r="AY936" s="127"/>
      <c r="AZ936" s="127"/>
      <c r="BA936" s="127"/>
      <c r="BB936" s="127"/>
      <c r="BC936" s="127"/>
      <c r="BD936" s="127"/>
      <c r="BE936" s="792"/>
    </row>
    <row r="937" spans="1:57">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240"/>
      <c r="AT937" s="127"/>
      <c r="AU937" s="127"/>
      <c r="AV937" s="127"/>
      <c r="AW937" s="127"/>
      <c r="AX937" s="127"/>
      <c r="AY937" s="127"/>
      <c r="AZ937" s="127"/>
      <c r="BA937" s="127"/>
      <c r="BB937" s="127"/>
      <c r="BC937" s="127"/>
      <c r="BD937" s="127"/>
      <c r="BE937" s="792"/>
    </row>
    <row r="938" spans="1:57">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240"/>
      <c r="AT938" s="127"/>
      <c r="AU938" s="127"/>
      <c r="AV938" s="127"/>
      <c r="AW938" s="127"/>
      <c r="AX938" s="127"/>
      <c r="AY938" s="127"/>
      <c r="AZ938" s="127"/>
      <c r="BA938" s="127"/>
      <c r="BB938" s="127"/>
      <c r="BC938" s="127"/>
      <c r="BD938" s="127"/>
      <c r="BE938" s="792"/>
    </row>
    <row r="939" spans="1:57">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240"/>
      <c r="AT939" s="127"/>
      <c r="AU939" s="127"/>
      <c r="AV939" s="127"/>
      <c r="AW939" s="127"/>
      <c r="AX939" s="127"/>
      <c r="AY939" s="127"/>
      <c r="AZ939" s="127"/>
      <c r="BA939" s="127"/>
      <c r="BB939" s="127"/>
      <c r="BC939" s="127"/>
      <c r="BD939" s="127"/>
      <c r="BE939" s="792"/>
    </row>
    <row r="940" spans="1:57">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240"/>
      <c r="AT940" s="127"/>
      <c r="AU940" s="127"/>
      <c r="AV940" s="127"/>
      <c r="AW940" s="127"/>
      <c r="AX940" s="127"/>
      <c r="AY940" s="127"/>
      <c r="AZ940" s="127"/>
      <c r="BA940" s="127"/>
      <c r="BB940" s="127"/>
      <c r="BC940" s="127"/>
      <c r="BD940" s="127"/>
      <c r="BE940" s="792"/>
    </row>
    <row r="941" spans="1:57">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240"/>
      <c r="AT941" s="127"/>
      <c r="AU941" s="127"/>
      <c r="AV941" s="127"/>
      <c r="AW941" s="127"/>
      <c r="AX941" s="127"/>
      <c r="AY941" s="127"/>
      <c r="AZ941" s="127"/>
      <c r="BA941" s="127"/>
      <c r="BB941" s="127"/>
      <c r="BC941" s="127"/>
      <c r="BD941" s="127"/>
      <c r="BE941" s="792"/>
    </row>
    <row r="942" spans="1:57">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240"/>
      <c r="AT942" s="127"/>
      <c r="AU942" s="127"/>
      <c r="AV942" s="127"/>
      <c r="AW942" s="127"/>
      <c r="AX942" s="127"/>
      <c r="AY942" s="127"/>
      <c r="AZ942" s="127"/>
      <c r="BA942" s="127"/>
      <c r="BB942" s="127"/>
      <c r="BC942" s="127"/>
      <c r="BD942" s="127"/>
      <c r="BE942" s="792"/>
    </row>
    <row r="943" spans="1:57">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240"/>
      <c r="AT943" s="127"/>
      <c r="AU943" s="127"/>
      <c r="AV943" s="127"/>
      <c r="AW943" s="127"/>
      <c r="AX943" s="127"/>
      <c r="AY943" s="127"/>
      <c r="AZ943" s="127"/>
      <c r="BA943" s="127"/>
      <c r="BB943" s="127"/>
      <c r="BC943" s="127"/>
      <c r="BD943" s="127"/>
      <c r="BE943" s="792"/>
    </row>
    <row r="944" spans="1:57">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240"/>
      <c r="AT944" s="127"/>
      <c r="AU944" s="127"/>
      <c r="AV944" s="127"/>
      <c r="AW944" s="127"/>
      <c r="AX944" s="127"/>
      <c r="AY944" s="127"/>
      <c r="AZ944" s="127"/>
      <c r="BA944" s="127"/>
      <c r="BB944" s="127"/>
      <c r="BC944" s="127"/>
      <c r="BD944" s="127"/>
      <c r="BE944" s="792"/>
    </row>
    <row r="945" spans="1:57">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240"/>
      <c r="AT945" s="127"/>
      <c r="AU945" s="127"/>
      <c r="AV945" s="127"/>
      <c r="AW945" s="127"/>
      <c r="AX945" s="127"/>
      <c r="AY945" s="127"/>
      <c r="AZ945" s="127"/>
      <c r="BA945" s="127"/>
      <c r="BB945" s="127"/>
      <c r="BC945" s="127"/>
      <c r="BD945" s="127"/>
      <c r="BE945" s="792"/>
    </row>
    <row r="946" spans="1:57">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240"/>
      <c r="AT946" s="127"/>
      <c r="AU946" s="127"/>
      <c r="AV946" s="127"/>
      <c r="AW946" s="127"/>
      <c r="AX946" s="127"/>
      <c r="AY946" s="127"/>
      <c r="AZ946" s="127"/>
      <c r="BA946" s="127"/>
      <c r="BB946" s="127"/>
      <c r="BC946" s="127"/>
      <c r="BD946" s="127"/>
      <c r="BE946" s="792"/>
    </row>
    <row r="947" spans="1:57">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240"/>
      <c r="AT947" s="127"/>
      <c r="AU947" s="127"/>
      <c r="AV947" s="127"/>
      <c r="AW947" s="127"/>
      <c r="AX947" s="127"/>
      <c r="AY947" s="127"/>
      <c r="AZ947" s="127"/>
      <c r="BA947" s="127"/>
      <c r="BB947" s="127"/>
      <c r="BC947" s="127"/>
      <c r="BD947" s="127"/>
      <c r="BE947" s="792"/>
    </row>
    <row r="948" spans="1:57">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240"/>
      <c r="AT948" s="127"/>
      <c r="AU948" s="127"/>
      <c r="AV948" s="127"/>
      <c r="AW948" s="127"/>
      <c r="AX948" s="127"/>
      <c r="AY948" s="127"/>
      <c r="AZ948" s="127"/>
      <c r="BA948" s="127"/>
      <c r="BB948" s="127"/>
      <c r="BC948" s="127"/>
      <c r="BD948" s="127"/>
      <c r="BE948" s="792"/>
    </row>
    <row r="949" spans="1:57">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240"/>
      <c r="AT949" s="127"/>
      <c r="AU949" s="127"/>
      <c r="AV949" s="127"/>
      <c r="AW949" s="127"/>
      <c r="AX949" s="127"/>
      <c r="AY949" s="127"/>
      <c r="AZ949" s="127"/>
      <c r="BA949" s="127"/>
      <c r="BB949" s="127"/>
      <c r="BC949" s="127"/>
      <c r="BD949" s="127"/>
      <c r="BE949" s="792"/>
    </row>
    <row r="950" spans="1:57">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240"/>
      <c r="AT950" s="127"/>
      <c r="AU950" s="127"/>
      <c r="AV950" s="127"/>
      <c r="AW950" s="127"/>
      <c r="AX950" s="127"/>
      <c r="AY950" s="127"/>
      <c r="AZ950" s="127"/>
      <c r="BA950" s="127"/>
      <c r="BB950" s="127"/>
      <c r="BC950" s="127"/>
      <c r="BD950" s="127"/>
      <c r="BE950" s="792"/>
    </row>
    <row r="951" spans="1:57">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240"/>
      <c r="AT951" s="127"/>
      <c r="AU951" s="127"/>
      <c r="AV951" s="127"/>
      <c r="AW951" s="127"/>
      <c r="AX951" s="127"/>
      <c r="AY951" s="127"/>
      <c r="AZ951" s="127"/>
      <c r="BA951" s="127"/>
      <c r="BB951" s="127"/>
      <c r="BC951" s="127"/>
      <c r="BD951" s="127"/>
      <c r="BE951" s="792"/>
    </row>
    <row r="952" spans="1:57">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240"/>
      <c r="AT952" s="127"/>
      <c r="AU952" s="127"/>
      <c r="AV952" s="127"/>
      <c r="AW952" s="127"/>
      <c r="AX952" s="127"/>
      <c r="AY952" s="127"/>
      <c r="AZ952" s="127"/>
      <c r="BA952" s="127"/>
      <c r="BB952" s="127"/>
      <c r="BC952" s="127"/>
      <c r="BD952" s="127"/>
      <c r="BE952" s="792"/>
    </row>
    <row r="953" spans="1:57">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240"/>
      <c r="AT953" s="127"/>
      <c r="AU953" s="127"/>
      <c r="AV953" s="127"/>
      <c r="AW953" s="127"/>
      <c r="AX953" s="127"/>
      <c r="AY953" s="127"/>
      <c r="AZ953" s="127"/>
      <c r="BA953" s="127"/>
      <c r="BB953" s="127"/>
      <c r="BC953" s="127"/>
      <c r="BD953" s="127"/>
      <c r="BE953" s="792"/>
    </row>
    <row r="954" spans="1:57">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240"/>
      <c r="AT954" s="127"/>
      <c r="AU954" s="127"/>
      <c r="AV954" s="127"/>
      <c r="AW954" s="127"/>
      <c r="AX954" s="127"/>
      <c r="AY954" s="127"/>
      <c r="AZ954" s="127"/>
      <c r="BA954" s="127"/>
      <c r="BB954" s="127"/>
      <c r="BC954" s="127"/>
      <c r="BD954" s="127"/>
      <c r="BE954" s="792"/>
    </row>
    <row r="955" spans="1:57">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240"/>
      <c r="AT955" s="127"/>
      <c r="AU955" s="127"/>
      <c r="AV955" s="127"/>
      <c r="AW955" s="127"/>
      <c r="AX955" s="127"/>
      <c r="AY955" s="127"/>
      <c r="AZ955" s="127"/>
      <c r="BA955" s="127"/>
      <c r="BB955" s="127"/>
      <c r="BC955" s="127"/>
      <c r="BD955" s="127"/>
      <c r="BE955" s="792"/>
    </row>
    <row r="956" spans="1:57">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240"/>
      <c r="AT956" s="127"/>
      <c r="AU956" s="127"/>
      <c r="AV956" s="127"/>
      <c r="AW956" s="127"/>
      <c r="AX956" s="127"/>
      <c r="AY956" s="127"/>
      <c r="AZ956" s="127"/>
      <c r="BA956" s="127"/>
      <c r="BB956" s="127"/>
      <c r="BC956" s="127"/>
      <c r="BD956" s="127"/>
      <c r="BE956" s="792"/>
    </row>
    <row r="957" spans="1:57">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240"/>
      <c r="AT957" s="127"/>
      <c r="AU957" s="127"/>
      <c r="AV957" s="127"/>
      <c r="AW957" s="127"/>
      <c r="AX957" s="127"/>
      <c r="AY957" s="127"/>
      <c r="AZ957" s="127"/>
      <c r="BA957" s="127"/>
      <c r="BB957" s="127"/>
      <c r="BC957" s="127"/>
      <c r="BD957" s="127"/>
      <c r="BE957" s="792"/>
    </row>
    <row r="958" spans="1:57">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240"/>
      <c r="AT958" s="127"/>
      <c r="AU958" s="127"/>
      <c r="AV958" s="127"/>
      <c r="AW958" s="127"/>
      <c r="AX958" s="127"/>
      <c r="AY958" s="127"/>
      <c r="AZ958" s="127"/>
      <c r="BA958" s="127"/>
      <c r="BB958" s="127"/>
      <c r="BC958" s="127"/>
      <c r="BD958" s="127"/>
      <c r="BE958" s="792"/>
    </row>
    <row r="959" spans="1:57">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240"/>
      <c r="AT959" s="127"/>
      <c r="AU959" s="127"/>
      <c r="AV959" s="127"/>
      <c r="AW959" s="127"/>
      <c r="AX959" s="127"/>
      <c r="AY959" s="127"/>
      <c r="AZ959" s="127"/>
      <c r="BA959" s="127"/>
      <c r="BB959" s="127"/>
      <c r="BC959" s="127"/>
      <c r="BD959" s="127"/>
      <c r="BE959" s="792"/>
    </row>
    <row r="960" spans="1:57">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240"/>
      <c r="AT960" s="127"/>
      <c r="AU960" s="127"/>
      <c r="AV960" s="127"/>
      <c r="AW960" s="127"/>
      <c r="AX960" s="127"/>
      <c r="AY960" s="127"/>
      <c r="AZ960" s="127"/>
      <c r="BA960" s="127"/>
      <c r="BB960" s="127"/>
      <c r="BC960" s="127"/>
      <c r="BD960" s="127"/>
      <c r="BE960" s="792"/>
    </row>
    <row r="961" spans="1:57">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240"/>
      <c r="AT961" s="127"/>
      <c r="AU961" s="127"/>
      <c r="AV961" s="127"/>
      <c r="AW961" s="127"/>
      <c r="AX961" s="127"/>
      <c r="AY961" s="127"/>
      <c r="AZ961" s="127"/>
      <c r="BA961" s="127"/>
      <c r="BB961" s="127"/>
      <c r="BC961" s="127"/>
      <c r="BD961" s="127"/>
      <c r="BE961" s="792"/>
    </row>
    <row r="962" spans="1:57">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240"/>
      <c r="AT962" s="127"/>
      <c r="AU962" s="127"/>
      <c r="AV962" s="127"/>
      <c r="AW962" s="127"/>
      <c r="AX962" s="127"/>
      <c r="AY962" s="127"/>
      <c r="AZ962" s="127"/>
      <c r="BA962" s="127"/>
      <c r="BB962" s="127"/>
      <c r="BC962" s="127"/>
      <c r="BD962" s="127"/>
      <c r="BE962" s="792"/>
    </row>
    <row r="963" spans="1:57">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240"/>
      <c r="AT963" s="127"/>
      <c r="AU963" s="127"/>
      <c r="AV963" s="127"/>
      <c r="AW963" s="127"/>
      <c r="AX963" s="127"/>
      <c r="AY963" s="127"/>
      <c r="AZ963" s="127"/>
      <c r="BA963" s="127"/>
      <c r="BB963" s="127"/>
      <c r="BC963" s="127"/>
      <c r="BD963" s="127"/>
      <c r="BE963" s="792"/>
    </row>
    <row r="964" spans="1:57">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240"/>
      <c r="AT964" s="127"/>
      <c r="AU964" s="127"/>
      <c r="AV964" s="127"/>
      <c r="AW964" s="127"/>
      <c r="AX964" s="127"/>
      <c r="AY964" s="127"/>
      <c r="AZ964" s="127"/>
      <c r="BA964" s="127"/>
      <c r="BB964" s="127"/>
      <c r="BC964" s="127"/>
      <c r="BD964" s="127"/>
      <c r="BE964" s="792"/>
    </row>
    <row r="965" spans="1:57">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240"/>
      <c r="AT965" s="127"/>
      <c r="AU965" s="127"/>
      <c r="AV965" s="127"/>
      <c r="AW965" s="127"/>
      <c r="AX965" s="127"/>
      <c r="AY965" s="127"/>
      <c r="AZ965" s="127"/>
      <c r="BA965" s="127"/>
      <c r="BB965" s="127"/>
      <c r="BC965" s="127"/>
      <c r="BD965" s="127"/>
      <c r="BE965" s="792"/>
    </row>
    <row r="966" spans="1:57">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240"/>
      <c r="AT966" s="127"/>
      <c r="AU966" s="127"/>
      <c r="AV966" s="127"/>
      <c r="AW966" s="127"/>
      <c r="AX966" s="127"/>
      <c r="AY966" s="127"/>
      <c r="AZ966" s="127"/>
      <c r="BA966" s="127"/>
      <c r="BB966" s="127"/>
      <c r="BC966" s="127"/>
      <c r="BD966" s="127"/>
      <c r="BE966" s="792"/>
    </row>
    <row r="967" spans="1:57">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240"/>
      <c r="AT967" s="127"/>
      <c r="AU967" s="127"/>
      <c r="AV967" s="127"/>
      <c r="AW967" s="127"/>
      <c r="AX967" s="127"/>
      <c r="AY967" s="127"/>
      <c r="AZ967" s="127"/>
      <c r="BA967" s="127"/>
      <c r="BB967" s="127"/>
      <c r="BC967" s="127"/>
      <c r="BD967" s="127"/>
      <c r="BE967" s="792"/>
    </row>
    <row r="968" spans="1:57">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240"/>
      <c r="AT968" s="127"/>
      <c r="AU968" s="127"/>
      <c r="AV968" s="127"/>
      <c r="AW968" s="127"/>
      <c r="AX968" s="127"/>
      <c r="AY968" s="127"/>
      <c r="AZ968" s="127"/>
      <c r="BA968" s="127"/>
      <c r="BB968" s="127"/>
      <c r="BC968" s="127"/>
      <c r="BD968" s="127"/>
      <c r="BE968" s="792"/>
    </row>
    <row r="969" spans="1:57">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240"/>
      <c r="AT969" s="127"/>
      <c r="AU969" s="127"/>
      <c r="AV969" s="127"/>
      <c r="AW969" s="127"/>
      <c r="AX969" s="127"/>
      <c r="AY969" s="127"/>
      <c r="AZ969" s="127"/>
      <c r="BA969" s="127"/>
      <c r="BB969" s="127"/>
      <c r="BC969" s="127"/>
      <c r="BD969" s="127"/>
      <c r="BE969" s="792"/>
    </row>
    <row r="970" spans="1:57">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240"/>
      <c r="AT970" s="127"/>
      <c r="AU970" s="127"/>
      <c r="AV970" s="127"/>
      <c r="AW970" s="127"/>
      <c r="AX970" s="127"/>
      <c r="AY970" s="127"/>
      <c r="AZ970" s="127"/>
      <c r="BA970" s="127"/>
      <c r="BB970" s="127"/>
      <c r="BC970" s="127"/>
      <c r="BD970" s="127"/>
      <c r="BE970" s="792"/>
    </row>
    <row r="971" spans="1:57">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240"/>
      <c r="AT971" s="127"/>
      <c r="AU971" s="127"/>
      <c r="AV971" s="127"/>
      <c r="AW971" s="127"/>
      <c r="AX971" s="127"/>
      <c r="AY971" s="127"/>
      <c r="AZ971" s="127"/>
      <c r="BA971" s="127"/>
      <c r="BB971" s="127"/>
      <c r="BC971" s="127"/>
      <c r="BD971" s="127"/>
      <c r="BE971" s="792"/>
    </row>
    <row r="972" spans="1:57">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240"/>
      <c r="AT972" s="127"/>
      <c r="AU972" s="127"/>
      <c r="AV972" s="127"/>
      <c r="AW972" s="127"/>
      <c r="AX972" s="127"/>
      <c r="AY972" s="127"/>
      <c r="AZ972" s="127"/>
      <c r="BA972" s="127"/>
      <c r="BB972" s="127"/>
      <c r="BC972" s="127"/>
      <c r="BD972" s="127"/>
      <c r="BE972" s="792"/>
    </row>
    <row r="973" spans="1:57">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240"/>
      <c r="AT973" s="127"/>
      <c r="AU973" s="127"/>
      <c r="AV973" s="127"/>
      <c r="AW973" s="127"/>
      <c r="AX973" s="127"/>
      <c r="AY973" s="127"/>
      <c r="AZ973" s="127"/>
      <c r="BA973" s="127"/>
      <c r="BB973" s="127"/>
      <c r="BC973" s="127"/>
      <c r="BD973" s="127"/>
      <c r="BE973" s="792"/>
    </row>
    <row r="974" spans="1:57">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240"/>
      <c r="AT974" s="127"/>
      <c r="AU974" s="127"/>
      <c r="AV974" s="127"/>
      <c r="AW974" s="127"/>
      <c r="AX974" s="127"/>
      <c r="AY974" s="127"/>
      <c r="AZ974" s="127"/>
      <c r="BA974" s="127"/>
      <c r="BB974" s="127"/>
      <c r="BC974" s="127"/>
      <c r="BD974" s="127"/>
      <c r="BE974" s="792"/>
    </row>
    <row r="975" spans="1:57">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240"/>
      <c r="AT975" s="127"/>
      <c r="AU975" s="127"/>
      <c r="AV975" s="127"/>
      <c r="AW975" s="127"/>
      <c r="AX975" s="127"/>
      <c r="AY975" s="127"/>
      <c r="AZ975" s="127"/>
      <c r="BA975" s="127"/>
      <c r="BB975" s="127"/>
      <c r="BC975" s="127"/>
      <c r="BD975" s="127"/>
      <c r="BE975" s="792"/>
    </row>
    <row r="976" spans="1:57">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240"/>
      <c r="AT976" s="127"/>
      <c r="AU976" s="127"/>
      <c r="AV976" s="127"/>
      <c r="AW976" s="127"/>
      <c r="AX976" s="127"/>
      <c r="AY976" s="127"/>
      <c r="AZ976" s="127"/>
      <c r="BA976" s="127"/>
      <c r="BB976" s="127"/>
      <c r="BC976" s="127"/>
      <c r="BD976" s="127"/>
      <c r="BE976" s="792"/>
    </row>
    <row r="977" spans="1:57">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240"/>
      <c r="AT977" s="127"/>
      <c r="AU977" s="127"/>
      <c r="AV977" s="127"/>
      <c r="AW977" s="127"/>
      <c r="AX977" s="127"/>
      <c r="AY977" s="127"/>
      <c r="AZ977" s="127"/>
      <c r="BA977" s="127"/>
      <c r="BB977" s="127"/>
      <c r="BC977" s="127"/>
      <c r="BD977" s="127"/>
      <c r="BE977" s="792"/>
    </row>
    <row r="978" spans="1:57">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240"/>
      <c r="AT978" s="127"/>
      <c r="AU978" s="127"/>
      <c r="AV978" s="127"/>
      <c r="AW978" s="127"/>
      <c r="AX978" s="127"/>
      <c r="AY978" s="127"/>
      <c r="AZ978" s="127"/>
      <c r="BA978" s="127"/>
      <c r="BB978" s="127"/>
      <c r="BC978" s="127"/>
      <c r="BD978" s="127"/>
      <c r="BE978" s="792"/>
    </row>
    <row r="979" spans="1:57">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240"/>
      <c r="AT979" s="127"/>
      <c r="AU979" s="127"/>
      <c r="AV979" s="127"/>
      <c r="AW979" s="127"/>
      <c r="AX979" s="127"/>
      <c r="AY979" s="127"/>
      <c r="AZ979" s="127"/>
      <c r="BA979" s="127"/>
      <c r="BB979" s="127"/>
      <c r="BC979" s="127"/>
      <c r="BD979" s="127"/>
      <c r="BE979" s="792"/>
    </row>
    <row r="980" spans="1:57">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240"/>
      <c r="AT980" s="127"/>
      <c r="AU980" s="127"/>
      <c r="AV980" s="127"/>
      <c r="AW980" s="127"/>
      <c r="AX980" s="127"/>
      <c r="AY980" s="127"/>
      <c r="AZ980" s="127"/>
      <c r="BA980" s="127"/>
      <c r="BB980" s="127"/>
      <c r="BC980" s="127"/>
      <c r="BD980" s="127"/>
      <c r="BE980" s="792"/>
    </row>
    <row r="981" spans="1:57">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240"/>
      <c r="AT981" s="127"/>
      <c r="AU981" s="127"/>
      <c r="AV981" s="127"/>
      <c r="AW981" s="127"/>
      <c r="AX981" s="127"/>
      <c r="AY981" s="127"/>
      <c r="AZ981" s="127"/>
      <c r="BA981" s="127"/>
      <c r="BB981" s="127"/>
      <c r="BC981" s="127"/>
      <c r="BD981" s="127"/>
      <c r="BE981" s="792"/>
    </row>
    <row r="982" spans="1:57">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240"/>
      <c r="AT982" s="127"/>
      <c r="AU982" s="127"/>
      <c r="AV982" s="127"/>
      <c r="AW982" s="127"/>
      <c r="AX982" s="127"/>
      <c r="AY982" s="127"/>
      <c r="AZ982" s="127"/>
      <c r="BA982" s="127"/>
      <c r="BB982" s="127"/>
      <c r="BC982" s="127"/>
      <c r="BD982" s="127"/>
      <c r="BE982" s="792"/>
    </row>
    <row r="983" spans="1:57">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240"/>
      <c r="AT983" s="127"/>
      <c r="AU983" s="127"/>
      <c r="AV983" s="127"/>
      <c r="AW983" s="127"/>
      <c r="AX983" s="127"/>
      <c r="AY983" s="127"/>
      <c r="AZ983" s="127"/>
      <c r="BA983" s="127"/>
      <c r="BB983" s="127"/>
      <c r="BC983" s="127"/>
      <c r="BD983" s="127"/>
      <c r="BE983" s="792"/>
    </row>
    <row r="984" spans="1:57">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240"/>
      <c r="AT984" s="127"/>
      <c r="AU984" s="127"/>
      <c r="AV984" s="127"/>
      <c r="AW984" s="127"/>
      <c r="AX984" s="127"/>
      <c r="AY984" s="127"/>
      <c r="AZ984" s="127"/>
      <c r="BA984" s="127"/>
      <c r="BB984" s="127"/>
      <c r="BC984" s="127"/>
      <c r="BD984" s="127"/>
      <c r="BE984" s="792"/>
    </row>
    <row r="985" spans="1:57">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240"/>
      <c r="AT985" s="127"/>
      <c r="AU985" s="127"/>
      <c r="AV985" s="127"/>
      <c r="AW985" s="127"/>
      <c r="AX985" s="127"/>
      <c r="AY985" s="127"/>
      <c r="AZ985" s="127"/>
      <c r="BA985" s="127"/>
      <c r="BB985" s="127"/>
      <c r="BC985" s="127"/>
      <c r="BD985" s="127"/>
      <c r="BE985" s="792"/>
    </row>
    <row r="986" spans="1:57">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240"/>
      <c r="AT986" s="127"/>
      <c r="AU986" s="127"/>
      <c r="AV986" s="127"/>
      <c r="AW986" s="127"/>
      <c r="AX986" s="127"/>
      <c r="AY986" s="127"/>
      <c r="AZ986" s="127"/>
      <c r="BA986" s="127"/>
      <c r="BB986" s="127"/>
      <c r="BC986" s="127"/>
      <c r="BD986" s="127"/>
      <c r="BE986" s="792"/>
    </row>
    <row r="987" spans="1:57">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240"/>
      <c r="AT987" s="127"/>
      <c r="AU987" s="127"/>
      <c r="AV987" s="127"/>
      <c r="AW987" s="127"/>
      <c r="AX987" s="127"/>
      <c r="AY987" s="127"/>
      <c r="AZ987" s="127"/>
      <c r="BA987" s="127"/>
      <c r="BB987" s="127"/>
      <c r="BC987" s="127"/>
      <c r="BD987" s="127"/>
      <c r="BE987" s="792"/>
    </row>
    <row r="988" spans="1:57">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240"/>
      <c r="AT988" s="127"/>
      <c r="AU988" s="127"/>
      <c r="AV988" s="127"/>
      <c r="AW988" s="127"/>
      <c r="AX988" s="127"/>
      <c r="AY988" s="127"/>
      <c r="AZ988" s="127"/>
      <c r="BA988" s="127"/>
      <c r="BB988" s="127"/>
      <c r="BC988" s="127"/>
      <c r="BD988" s="127"/>
      <c r="BE988" s="792"/>
    </row>
    <row r="989" spans="1:57">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240"/>
      <c r="AT989" s="127"/>
      <c r="AU989" s="127"/>
      <c r="AV989" s="127"/>
      <c r="AW989" s="127"/>
      <c r="AX989" s="127"/>
      <c r="AY989" s="127"/>
      <c r="AZ989" s="127"/>
      <c r="BA989" s="127"/>
      <c r="BB989" s="127"/>
      <c r="BC989" s="127"/>
      <c r="BD989" s="127"/>
      <c r="BE989" s="792"/>
    </row>
    <row r="990" spans="1:57">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240"/>
      <c r="AT990" s="127"/>
      <c r="AU990" s="127"/>
      <c r="AV990" s="127"/>
      <c r="AW990" s="127"/>
      <c r="AX990" s="127"/>
      <c r="AY990" s="127"/>
      <c r="AZ990" s="127"/>
      <c r="BA990" s="127"/>
      <c r="BB990" s="127"/>
      <c r="BC990" s="127"/>
      <c r="BD990" s="127"/>
      <c r="BE990" s="792"/>
    </row>
    <row r="991" spans="1:57">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240"/>
      <c r="AT991" s="127"/>
      <c r="AU991" s="127"/>
      <c r="AV991" s="127"/>
      <c r="AW991" s="127"/>
      <c r="AX991" s="127"/>
      <c r="AY991" s="127"/>
      <c r="AZ991" s="127"/>
      <c r="BA991" s="127"/>
      <c r="BB991" s="127"/>
      <c r="BC991" s="127"/>
      <c r="BD991" s="127"/>
      <c r="BE991" s="792"/>
    </row>
    <row r="992" spans="1:57">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240"/>
      <c r="AT992" s="127"/>
      <c r="AU992" s="127"/>
      <c r="AV992" s="127"/>
      <c r="AW992" s="127"/>
      <c r="AX992" s="127"/>
      <c r="AY992" s="127"/>
      <c r="AZ992" s="127"/>
      <c r="BA992" s="127"/>
      <c r="BB992" s="127"/>
      <c r="BC992" s="127"/>
      <c r="BD992" s="127"/>
      <c r="BE992" s="792"/>
    </row>
    <row r="993" spans="1:57">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240"/>
      <c r="AT993" s="127"/>
      <c r="AU993" s="127"/>
      <c r="AV993" s="127"/>
      <c r="AW993" s="127"/>
      <c r="AX993" s="127"/>
      <c r="AY993" s="127"/>
      <c r="AZ993" s="127"/>
      <c r="BA993" s="127"/>
      <c r="BB993" s="127"/>
      <c r="BC993" s="127"/>
      <c r="BD993" s="127"/>
      <c r="BE993" s="792"/>
    </row>
    <row r="994" spans="1:57">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240"/>
      <c r="AT994" s="127"/>
      <c r="AU994" s="127"/>
      <c r="AV994" s="127"/>
      <c r="AW994" s="127"/>
      <c r="AX994" s="127"/>
      <c r="AY994" s="127"/>
      <c r="AZ994" s="127"/>
      <c r="BA994" s="127"/>
      <c r="BB994" s="127"/>
      <c r="BC994" s="127"/>
      <c r="BD994" s="127"/>
      <c r="BE994" s="792"/>
    </row>
    <row r="995" spans="1:57">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240"/>
      <c r="AT995" s="127"/>
      <c r="AU995" s="127"/>
      <c r="AV995" s="127"/>
      <c r="AW995" s="127"/>
      <c r="AX995" s="127"/>
      <c r="AY995" s="127"/>
      <c r="AZ995" s="127"/>
      <c r="BA995" s="127"/>
      <c r="BB995" s="127"/>
      <c r="BC995" s="127"/>
      <c r="BD995" s="127"/>
      <c r="BE995" s="792"/>
    </row>
    <row r="996" spans="1:57">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240"/>
      <c r="AT996" s="127"/>
      <c r="AU996" s="127"/>
      <c r="AV996" s="127"/>
      <c r="AW996" s="127"/>
      <c r="AX996" s="127"/>
      <c r="AY996" s="127"/>
      <c r="AZ996" s="127"/>
      <c r="BA996" s="127"/>
      <c r="BB996" s="127"/>
      <c r="BC996" s="127"/>
      <c r="BD996" s="127"/>
      <c r="BE996" s="792"/>
    </row>
    <row r="997" spans="1:57">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240"/>
      <c r="AT997" s="127"/>
      <c r="AU997" s="127"/>
      <c r="AV997" s="127"/>
      <c r="AW997" s="127"/>
      <c r="AX997" s="127"/>
      <c r="AY997" s="127"/>
      <c r="AZ997" s="127"/>
      <c r="BA997" s="127"/>
      <c r="BB997" s="127"/>
      <c r="BC997" s="127"/>
      <c r="BD997" s="127"/>
      <c r="BE997" s="792"/>
    </row>
    <row r="998" spans="1:57">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240"/>
      <c r="AT998" s="127"/>
      <c r="AU998" s="127"/>
      <c r="AV998" s="127"/>
      <c r="AW998" s="127"/>
      <c r="AX998" s="127"/>
      <c r="AY998" s="127"/>
      <c r="AZ998" s="127"/>
      <c r="BA998" s="127"/>
      <c r="BB998" s="127"/>
      <c r="BC998" s="127"/>
      <c r="BD998" s="127"/>
      <c r="BE998" s="792"/>
    </row>
    <row r="999" spans="1:57">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240"/>
      <c r="AT999" s="127"/>
      <c r="AU999" s="127"/>
      <c r="AV999" s="127"/>
      <c r="AW999" s="127"/>
      <c r="AX999" s="127"/>
      <c r="AY999" s="127"/>
      <c r="AZ999" s="127"/>
      <c r="BA999" s="127"/>
      <c r="BB999" s="127"/>
      <c r="BC999" s="127"/>
      <c r="BD999" s="127"/>
      <c r="BE999" s="792"/>
    </row>
    <row r="1000" spans="1:57">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240"/>
      <c r="AT1000" s="127"/>
      <c r="AU1000" s="127"/>
      <c r="AV1000" s="127"/>
      <c r="AW1000" s="127"/>
      <c r="AX1000" s="127"/>
      <c r="AY1000" s="127"/>
      <c r="AZ1000" s="127"/>
      <c r="BA1000" s="127"/>
      <c r="BB1000" s="127"/>
      <c r="BC1000" s="127"/>
      <c r="BD1000" s="127"/>
      <c r="BE1000" s="792"/>
    </row>
  </sheetData>
  <mergeCells count="77">
    <mergeCell ref="E7:E8"/>
    <mergeCell ref="F7:F8"/>
    <mergeCell ref="A9:A28"/>
    <mergeCell ref="A7:A8"/>
    <mergeCell ref="C47:C51"/>
    <mergeCell ref="C52:C55"/>
    <mergeCell ref="B7:B8"/>
    <mergeCell ref="B9:B16"/>
    <mergeCell ref="C11:C13"/>
    <mergeCell ref="C15:D15"/>
    <mergeCell ref="C39:D39"/>
    <mergeCell ref="C46:D46"/>
    <mergeCell ref="C7:C8"/>
    <mergeCell ref="D7:D8"/>
    <mergeCell ref="C27:D27"/>
    <mergeCell ref="B28:D28"/>
    <mergeCell ref="C29:D29"/>
    <mergeCell ref="C31:C34"/>
    <mergeCell ref="C56:C57"/>
    <mergeCell ref="C65:C67"/>
    <mergeCell ref="A68:E68"/>
    <mergeCell ref="B17:B27"/>
    <mergeCell ref="C17:C19"/>
    <mergeCell ref="C23:C25"/>
    <mergeCell ref="A35:B67"/>
    <mergeCell ref="C35:C38"/>
    <mergeCell ref="C40:C43"/>
    <mergeCell ref="C44:C45"/>
    <mergeCell ref="C59:D59"/>
    <mergeCell ref="C61:D61"/>
    <mergeCell ref="C62:D62"/>
    <mergeCell ref="C63:D63"/>
    <mergeCell ref="C64:D64"/>
    <mergeCell ref="A29:B34"/>
    <mergeCell ref="A1:B1"/>
    <mergeCell ref="AW1:AX1"/>
    <mergeCell ref="A2:B2"/>
    <mergeCell ref="I2:I4"/>
    <mergeCell ref="A3:B3"/>
    <mergeCell ref="AW3:AX3"/>
    <mergeCell ref="A4:B4"/>
    <mergeCell ref="AW5:AX5"/>
    <mergeCell ref="G7:G8"/>
    <mergeCell ref="H7:H8"/>
    <mergeCell ref="I7:K7"/>
    <mergeCell ref="L7:N7"/>
    <mergeCell ref="O7:Q7"/>
    <mergeCell ref="R7:T7"/>
    <mergeCell ref="U7:W7"/>
    <mergeCell ref="AW7:AW8"/>
    <mergeCell ref="AX7:AX8"/>
    <mergeCell ref="BD7:BD8"/>
    <mergeCell ref="X7:Z7"/>
    <mergeCell ref="AA7:AC7"/>
    <mergeCell ref="AD7:AF7"/>
    <mergeCell ref="AG7:AI7"/>
    <mergeCell ref="AJ7:AL7"/>
    <mergeCell ref="AM7:AO7"/>
    <mergeCell ref="AS7:AS8"/>
    <mergeCell ref="AY7:AY8"/>
    <mergeCell ref="AZ7:AZ8"/>
    <mergeCell ref="BA7:BA8"/>
    <mergeCell ref="BB7:BB8"/>
    <mergeCell ref="BC7:BC8"/>
    <mergeCell ref="AS65:AS67"/>
    <mergeCell ref="AP7:AR7"/>
    <mergeCell ref="AT7:AV7"/>
    <mergeCell ref="AS11:AS13"/>
    <mergeCell ref="AS17:AS19"/>
    <mergeCell ref="AS23:AS25"/>
    <mergeCell ref="AS31:AS34"/>
    <mergeCell ref="AS35:AS38"/>
    <mergeCell ref="AS40:AS43"/>
    <mergeCell ref="AS44:AS45"/>
    <mergeCell ref="AS47:AS51"/>
    <mergeCell ref="AS52:AS55"/>
    <mergeCell ref="AS56:AS57"/>
  </mergeCells>
  <conditionalFormatting sqref="AA9:AB64 I9:Z67">
    <cfRule type="containsBlanks" dxfId="28" priority="1">
      <formula>LEN(TRIM(I9))=0</formula>
    </cfRule>
  </conditionalFormatting>
  <conditionalFormatting sqref="AD9:AE64">
    <cfRule type="expression" dxfId="27" priority="2">
      <formula>AND(ISBLANK(AD9:AE64), MONTH($AD$7) &lt; MONTH(TODAY()), YEAR($AD$7) &lt;= YEAR(TODAY()))</formula>
    </cfRule>
  </conditionalFormatting>
  <conditionalFormatting sqref="AG9:AH64">
    <cfRule type="expression" dxfId="26" priority="3">
      <formula>AND(ISBLANK(AG9:AH64), MONTH($AG$7) &lt; MONTH(TODAY()), YEAR($AG$7) &lt;= YEAR(TODAY()))</formula>
    </cfRule>
  </conditionalFormatting>
  <conditionalFormatting sqref="AJ9:AK64">
    <cfRule type="expression" dxfId="25" priority="4">
      <formula>AND(ISBLANK(AJ9:AK64), MONTH($AJ$7) &lt; MONTH(TODAY()), YEAR($AJ$7) &lt;= YEAR(TODAY()))</formula>
    </cfRule>
  </conditionalFormatting>
  <conditionalFormatting sqref="AM9:AN64">
    <cfRule type="expression" dxfId="24" priority="5">
      <formula>AND(ISBLANK(AM9:AN64), MONTH($AM$7) &lt; MONTH(TODAY()), YEAR($AM$7) &lt;= YEAR(TODAY()))</formula>
    </cfRule>
  </conditionalFormatting>
  <conditionalFormatting sqref="AP9:AQ64">
    <cfRule type="expression" dxfId="23" priority="6">
      <formula>AND(ISBLANK(AP9:AQ64), MONTH($AP$7) &lt; MONTH(TODAY()), YEAR($AP$7) &lt;= YEAR(TODAY()))</formula>
    </cfRule>
  </conditionalFormatting>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3">
        <x14:dataValidation type="list" allowBlank="1" showInputMessage="1" prompt="Traking Method - Please Select the Traking Method from the dropdown menu" xr:uid="{00000000-0002-0000-0600-000000000000}">
          <x14:formula1>
            <xm:f>Waste_Annexure1!$E$9:$E$11</xm:f>
          </x14:formula1>
          <xm:sqref>F9:F67</xm:sqref>
        </x14:dataValidation>
        <x14:dataValidation type="list" allowBlank="1" showInputMessage="1" prompt="Disposal Method - Please select disposal method from drop down list" xr:uid="{00000000-0002-0000-0600-000001000000}">
          <x14:formula1>
            <xm:f>Waste_Annexure1!$D$3:$D$18</xm:f>
          </x14:formula1>
          <xm:sqref>G9:G67</xm:sqref>
        </x14:dataValidation>
        <x14:dataValidation type="list" allowBlank="1" showInputMessage="1" prompt="UoM - Please select UoM" xr:uid="{00000000-0002-0000-0600-000002000000}">
          <x14:formula1>
            <xm:f>Waste_Annexure1!$E$3:$E$5</xm:f>
          </x14:formula1>
          <xm:sqref>E9:E67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8"/>
  <sheetViews>
    <sheetView workbookViewId="0">
      <selection activeCell="C9" sqref="C9"/>
    </sheetView>
  </sheetViews>
  <sheetFormatPr defaultColWidth="12.6640625" defaultRowHeight="13.2"/>
  <cols>
    <col min="1" max="1" width="21.33203125" customWidth="1"/>
    <col min="2" max="2" width="9.88671875" customWidth="1"/>
    <col min="3" max="3" width="8.6640625" customWidth="1"/>
    <col min="4" max="4" width="63.5546875" customWidth="1"/>
    <col min="5" max="5" width="29.109375" customWidth="1"/>
    <col min="6" max="26" width="8.6640625" customWidth="1"/>
  </cols>
  <sheetData>
    <row r="1" spans="1:5" ht="21">
      <c r="A1" s="1768" t="s">
        <v>510</v>
      </c>
      <c r="B1" s="1503"/>
      <c r="D1" s="1085" t="s">
        <v>413</v>
      </c>
    </row>
    <row r="2" spans="1:5" ht="13.8">
      <c r="A2" s="1086" t="s">
        <v>511</v>
      </c>
      <c r="B2" s="1087" t="s">
        <v>512</v>
      </c>
      <c r="D2" s="1088" t="s">
        <v>513</v>
      </c>
      <c r="E2" s="1089" t="s">
        <v>511</v>
      </c>
    </row>
    <row r="3" spans="1:5" ht="13.8">
      <c r="A3" s="1090" t="s">
        <v>160</v>
      </c>
      <c r="B3" s="1091" t="s">
        <v>514</v>
      </c>
      <c r="D3" s="1092" t="s">
        <v>407</v>
      </c>
      <c r="E3" s="1093" t="s">
        <v>489</v>
      </c>
    </row>
    <row r="4" spans="1:5" ht="13.8">
      <c r="A4" s="1094" t="s">
        <v>515</v>
      </c>
      <c r="B4" s="1091" t="s">
        <v>436</v>
      </c>
      <c r="D4" s="1095" t="s">
        <v>437</v>
      </c>
      <c r="E4" s="1096" t="s">
        <v>166</v>
      </c>
    </row>
    <row r="5" spans="1:5" ht="13.8">
      <c r="A5" s="1097" t="s">
        <v>516</v>
      </c>
      <c r="B5" s="904" t="s">
        <v>517</v>
      </c>
      <c r="D5" s="1095" t="s">
        <v>408</v>
      </c>
      <c r="E5" s="1096" t="s">
        <v>442</v>
      </c>
    </row>
    <row r="6" spans="1:5">
      <c r="A6" s="1097" t="s">
        <v>518</v>
      </c>
      <c r="D6" s="1095" t="s">
        <v>452</v>
      </c>
    </row>
    <row r="7" spans="1:5">
      <c r="A7" s="1098" t="s">
        <v>164</v>
      </c>
      <c r="D7" s="1099" t="s">
        <v>519</v>
      </c>
    </row>
    <row r="8" spans="1:5" ht="15.6">
      <c r="A8" s="1098" t="s">
        <v>382</v>
      </c>
      <c r="D8" s="1099" t="s">
        <v>520</v>
      </c>
      <c r="E8" s="1100" t="s">
        <v>415</v>
      </c>
    </row>
    <row r="9" spans="1:5" ht="13.8">
      <c r="A9" s="1098" t="s">
        <v>489</v>
      </c>
      <c r="D9" s="1099" t="s">
        <v>490</v>
      </c>
      <c r="E9" s="1101" t="s">
        <v>521</v>
      </c>
    </row>
    <row r="10" spans="1:5" ht="13.8">
      <c r="A10" s="1098" t="s">
        <v>166</v>
      </c>
      <c r="D10" s="1099" t="s">
        <v>522</v>
      </c>
      <c r="E10" s="1102" t="s">
        <v>430</v>
      </c>
    </row>
    <row r="11" spans="1:5" ht="13.8">
      <c r="A11" s="1098" t="s">
        <v>442</v>
      </c>
      <c r="D11" s="1099" t="s">
        <v>410</v>
      </c>
      <c r="E11" s="1103" t="s">
        <v>436</v>
      </c>
    </row>
    <row r="12" spans="1:5">
      <c r="A12" s="1104" t="s">
        <v>523</v>
      </c>
      <c r="D12" s="1099" t="s">
        <v>524</v>
      </c>
    </row>
    <row r="13" spans="1:5">
      <c r="D13" s="1099" t="s">
        <v>409</v>
      </c>
    </row>
    <row r="14" spans="1:5">
      <c r="D14" s="1105" t="s">
        <v>525</v>
      </c>
    </row>
    <row r="15" spans="1:5">
      <c r="D15" s="1105" t="s">
        <v>526</v>
      </c>
      <c r="E15" s="1106" t="s">
        <v>166</v>
      </c>
    </row>
    <row r="16" spans="1:5">
      <c r="D16" s="1105" t="s">
        <v>527</v>
      </c>
    </row>
    <row r="17" spans="4:4">
      <c r="D17" s="1105" t="s">
        <v>528</v>
      </c>
    </row>
    <row r="18" spans="4:4">
      <c r="D18" s="1107" t="s">
        <v>431</v>
      </c>
    </row>
  </sheetData>
  <mergeCells count="1">
    <mergeCell ref="A1:B1"/>
  </mergeCells>
  <pageMargins left="0.75" right="0.75" top="1" bottom="1"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K1000"/>
  <sheetViews>
    <sheetView workbookViewId="0">
      <selection activeCell="E12" sqref="E12"/>
    </sheetView>
  </sheetViews>
  <sheetFormatPr defaultColWidth="12.6640625" defaultRowHeight="13.2"/>
  <cols>
    <col min="1" max="1" width="8.6640625" customWidth="1"/>
    <col min="2" max="2" width="15.5546875" customWidth="1"/>
    <col min="3" max="3" width="16.88671875" customWidth="1"/>
    <col min="4" max="6" width="8.6640625" customWidth="1"/>
    <col min="7" max="7" width="21" customWidth="1"/>
    <col min="8" max="8" width="8.6640625" customWidth="1"/>
    <col min="9" max="9" width="20.109375" customWidth="1"/>
    <col min="10" max="10" width="16" customWidth="1"/>
    <col min="11" max="11" width="14.44140625" customWidth="1"/>
    <col min="12" max="26" width="8.6640625" customWidth="1"/>
  </cols>
  <sheetData>
    <row r="1" spans="2:11">
      <c r="C1" s="25"/>
      <c r="I1" s="1108" t="s">
        <v>529</v>
      </c>
      <c r="J1" s="1109" t="s">
        <v>530</v>
      </c>
      <c r="K1" s="1110" t="s">
        <v>158</v>
      </c>
    </row>
    <row r="2" spans="2:11">
      <c r="B2" s="1088" t="s">
        <v>531</v>
      </c>
      <c r="C2" s="1111" t="s">
        <v>532</v>
      </c>
      <c r="E2" s="1112" t="s">
        <v>158</v>
      </c>
      <c r="G2" s="1113" t="s">
        <v>157</v>
      </c>
      <c r="I2" s="1114" t="s">
        <v>533</v>
      </c>
      <c r="J2" s="1115">
        <v>2200</v>
      </c>
      <c r="K2" s="1116" t="s">
        <v>534</v>
      </c>
    </row>
    <row r="3" spans="2:11">
      <c r="B3" s="1117" t="s">
        <v>535</v>
      </c>
      <c r="C3" s="1118" t="s">
        <v>536</v>
      </c>
      <c r="E3" s="1119" t="s">
        <v>537</v>
      </c>
      <c r="G3" s="901" t="s">
        <v>538</v>
      </c>
      <c r="I3" s="1120" t="s">
        <v>536</v>
      </c>
      <c r="J3" s="1121">
        <v>5560</v>
      </c>
      <c r="K3" s="347" t="s">
        <v>534</v>
      </c>
    </row>
    <row r="4" spans="2:11">
      <c r="B4" s="1098" t="s">
        <v>18</v>
      </c>
      <c r="C4" s="1122" t="s">
        <v>539</v>
      </c>
      <c r="E4" s="1098" t="s">
        <v>540</v>
      </c>
      <c r="G4" s="901" t="s">
        <v>541</v>
      </c>
      <c r="I4" s="1120" t="s">
        <v>542</v>
      </c>
      <c r="J4" s="1121">
        <v>11200</v>
      </c>
      <c r="K4" s="347" t="s">
        <v>534</v>
      </c>
    </row>
    <row r="5" spans="2:11">
      <c r="B5" s="1098" t="s">
        <v>543</v>
      </c>
      <c r="C5" s="1122" t="s">
        <v>544</v>
      </c>
      <c r="E5" s="904" t="s">
        <v>545</v>
      </c>
      <c r="G5" s="901" t="s">
        <v>546</v>
      </c>
      <c r="I5" s="1120" t="s">
        <v>547</v>
      </c>
      <c r="J5" s="1121">
        <v>1930</v>
      </c>
      <c r="K5" s="347" t="s">
        <v>534</v>
      </c>
    </row>
    <row r="6" spans="2:11">
      <c r="B6" s="1098" t="s">
        <v>548</v>
      </c>
      <c r="C6" s="1122" t="s">
        <v>549</v>
      </c>
      <c r="E6" s="23"/>
      <c r="G6" s="901" t="s">
        <v>550</v>
      </c>
      <c r="I6" s="1120" t="s">
        <v>551</v>
      </c>
      <c r="J6" s="1121">
        <v>216</v>
      </c>
      <c r="K6" s="347" t="s">
        <v>534</v>
      </c>
    </row>
    <row r="7" spans="2:11">
      <c r="B7" s="1098" t="s">
        <v>552</v>
      </c>
      <c r="C7" s="1122" t="s">
        <v>553</v>
      </c>
      <c r="G7" s="904" t="s">
        <v>554</v>
      </c>
      <c r="I7" s="1120" t="s">
        <v>555</v>
      </c>
      <c r="J7" s="1121">
        <v>16200</v>
      </c>
      <c r="K7" s="347" t="s">
        <v>534</v>
      </c>
    </row>
    <row r="8" spans="2:11">
      <c r="B8" s="1098" t="s">
        <v>556</v>
      </c>
      <c r="C8" s="1122" t="s">
        <v>557</v>
      </c>
      <c r="I8" s="1120" t="s">
        <v>558</v>
      </c>
      <c r="J8" s="1121">
        <v>7200</v>
      </c>
      <c r="K8" s="347" t="s">
        <v>534</v>
      </c>
    </row>
    <row r="9" spans="2:11">
      <c r="B9" s="1098" t="s">
        <v>559</v>
      </c>
      <c r="C9" s="1122" t="s">
        <v>560</v>
      </c>
      <c r="I9" s="1120" t="s">
        <v>561</v>
      </c>
      <c r="J9" s="1121">
        <v>7380</v>
      </c>
      <c r="K9" s="347" t="s">
        <v>534</v>
      </c>
    </row>
    <row r="10" spans="2:11">
      <c r="B10" s="1098" t="s">
        <v>562</v>
      </c>
      <c r="C10" s="1122" t="s">
        <v>542</v>
      </c>
      <c r="I10" s="1120" t="s">
        <v>563</v>
      </c>
      <c r="J10" s="1121">
        <v>16200</v>
      </c>
      <c r="K10" s="347" t="s">
        <v>534</v>
      </c>
    </row>
    <row r="11" spans="2:11">
      <c r="B11" s="1098" t="s">
        <v>564</v>
      </c>
      <c r="C11" s="1122" t="s">
        <v>555</v>
      </c>
      <c r="I11" s="1120" t="s">
        <v>565</v>
      </c>
      <c r="J11" s="1121">
        <v>160</v>
      </c>
      <c r="K11" s="347" t="s">
        <v>534</v>
      </c>
    </row>
    <row r="12" spans="2:11">
      <c r="B12" s="1098" t="s">
        <v>566</v>
      </c>
      <c r="C12" s="1122" t="s">
        <v>567</v>
      </c>
      <c r="I12" s="1120" t="s">
        <v>568</v>
      </c>
      <c r="J12" s="1121">
        <v>1960</v>
      </c>
      <c r="K12" s="347" t="s">
        <v>534</v>
      </c>
    </row>
    <row r="13" spans="2:11">
      <c r="B13" s="1098" t="s">
        <v>569</v>
      </c>
      <c r="C13" s="1122" t="s">
        <v>570</v>
      </c>
      <c r="I13" s="1120" t="s">
        <v>571</v>
      </c>
      <c r="J13" s="1121">
        <v>380</v>
      </c>
      <c r="K13" s="347" t="s">
        <v>534</v>
      </c>
    </row>
    <row r="14" spans="2:11">
      <c r="B14" s="1098" t="s">
        <v>572</v>
      </c>
      <c r="C14" s="1122" t="s">
        <v>573</v>
      </c>
      <c r="I14" s="1120" t="s">
        <v>574</v>
      </c>
      <c r="J14" s="1121">
        <v>14800</v>
      </c>
      <c r="K14" s="347" t="s">
        <v>534</v>
      </c>
    </row>
    <row r="15" spans="2:11">
      <c r="B15" s="1098" t="s">
        <v>575</v>
      </c>
      <c r="C15" s="1122" t="s">
        <v>576</v>
      </c>
      <c r="I15" s="1120" t="s">
        <v>577</v>
      </c>
      <c r="J15" s="1121">
        <v>11.2</v>
      </c>
      <c r="K15" s="347" t="s">
        <v>534</v>
      </c>
    </row>
    <row r="16" spans="2:11">
      <c r="B16" s="1098" t="s">
        <v>578</v>
      </c>
      <c r="C16" s="1122" t="s">
        <v>579</v>
      </c>
      <c r="I16" s="1120" t="s">
        <v>580</v>
      </c>
      <c r="J16" s="1121">
        <v>79.400000000000006</v>
      </c>
      <c r="K16" s="347" t="s">
        <v>534</v>
      </c>
    </row>
    <row r="17" spans="2:11">
      <c r="B17" s="1104" t="s">
        <v>581</v>
      </c>
      <c r="C17" s="1122" t="s">
        <v>582</v>
      </c>
      <c r="I17" s="1120" t="s">
        <v>583</v>
      </c>
      <c r="J17" s="1121">
        <v>771</v>
      </c>
      <c r="K17" s="347" t="s">
        <v>534</v>
      </c>
    </row>
    <row r="18" spans="2:11">
      <c r="C18" s="1098" t="s">
        <v>584</v>
      </c>
      <c r="I18" s="1120" t="s">
        <v>585</v>
      </c>
      <c r="J18" s="1121">
        <v>5.54</v>
      </c>
      <c r="K18" s="347" t="s">
        <v>534</v>
      </c>
    </row>
    <row r="19" spans="2:11">
      <c r="C19" s="1098" t="s">
        <v>586</v>
      </c>
      <c r="I19" s="1120" t="s">
        <v>587</v>
      </c>
      <c r="J19" s="1121">
        <v>135</v>
      </c>
      <c r="K19" s="347" t="s">
        <v>534</v>
      </c>
    </row>
    <row r="20" spans="2:11">
      <c r="C20" s="1098" t="s">
        <v>588</v>
      </c>
      <c r="I20" s="1120" t="s">
        <v>589</v>
      </c>
      <c r="J20" s="1121">
        <v>27.9</v>
      </c>
      <c r="K20" s="347" t="s">
        <v>534</v>
      </c>
    </row>
    <row r="21" spans="2:11">
      <c r="C21" s="1098" t="s">
        <v>590</v>
      </c>
      <c r="I21" s="1120" t="s">
        <v>591</v>
      </c>
      <c r="J21" s="1121"/>
      <c r="K21" s="347" t="s">
        <v>534</v>
      </c>
    </row>
    <row r="22" spans="2:11">
      <c r="C22" s="1098" t="s">
        <v>592</v>
      </c>
      <c r="I22" s="1120" t="s">
        <v>539</v>
      </c>
      <c r="J22" s="1121"/>
      <c r="K22" s="347" t="s">
        <v>534</v>
      </c>
    </row>
    <row r="23" spans="2:11">
      <c r="C23" s="1098" t="s">
        <v>593</v>
      </c>
      <c r="I23" s="1120" t="s">
        <v>544</v>
      </c>
      <c r="J23" s="1121">
        <v>4620</v>
      </c>
      <c r="K23" s="347" t="s">
        <v>534</v>
      </c>
    </row>
    <row r="24" spans="2:11">
      <c r="C24" s="1098" t="s">
        <v>594</v>
      </c>
      <c r="I24" s="1120" t="s">
        <v>595</v>
      </c>
      <c r="J24" s="1121">
        <v>3550</v>
      </c>
      <c r="K24" s="347" t="s">
        <v>534</v>
      </c>
    </row>
    <row r="25" spans="2:11">
      <c r="C25" s="1098" t="s">
        <v>596</v>
      </c>
      <c r="I25" s="1120" t="s">
        <v>597</v>
      </c>
      <c r="J25" s="1121">
        <v>6520</v>
      </c>
      <c r="K25" s="347" t="s">
        <v>534</v>
      </c>
    </row>
    <row r="26" spans="2:11">
      <c r="C26" s="1098" t="s">
        <v>598</v>
      </c>
      <c r="I26" s="1120" t="s">
        <v>549</v>
      </c>
      <c r="J26" s="1121">
        <v>3930</v>
      </c>
      <c r="K26" s="347" t="s">
        <v>534</v>
      </c>
    </row>
    <row r="27" spans="2:11">
      <c r="C27" s="1098" t="s">
        <v>580</v>
      </c>
      <c r="I27" s="1120" t="s">
        <v>553</v>
      </c>
      <c r="J27" s="1121">
        <v>9430</v>
      </c>
      <c r="K27" s="347" t="s">
        <v>534</v>
      </c>
    </row>
    <row r="28" spans="2:11">
      <c r="C28" s="1098" t="s">
        <v>599</v>
      </c>
      <c r="I28" s="1120" t="s">
        <v>557</v>
      </c>
      <c r="J28" s="1121">
        <v>7420</v>
      </c>
      <c r="K28" s="347" t="s">
        <v>534</v>
      </c>
    </row>
    <row r="29" spans="2:11">
      <c r="C29" s="1098" t="s">
        <v>600</v>
      </c>
      <c r="I29" s="1120" t="s">
        <v>601</v>
      </c>
      <c r="J29" s="1121">
        <v>2170</v>
      </c>
      <c r="K29" s="347" t="s">
        <v>534</v>
      </c>
    </row>
    <row r="30" spans="2:11">
      <c r="C30" s="1098" t="s">
        <v>602</v>
      </c>
      <c r="I30" s="1120" t="s">
        <v>560</v>
      </c>
      <c r="J30" s="1121">
        <v>9600</v>
      </c>
      <c r="K30" s="347" t="s">
        <v>534</v>
      </c>
    </row>
    <row r="31" spans="2:11">
      <c r="C31" s="1098" t="s">
        <v>603</v>
      </c>
      <c r="I31" s="1120" t="s">
        <v>604</v>
      </c>
      <c r="J31" s="1121">
        <v>12400</v>
      </c>
      <c r="K31" s="347" t="s">
        <v>534</v>
      </c>
    </row>
    <row r="32" spans="2:11">
      <c r="C32" s="1098" t="s">
        <v>605</v>
      </c>
      <c r="I32" s="1120" t="s">
        <v>606</v>
      </c>
      <c r="J32" s="1121"/>
      <c r="K32" s="347" t="s">
        <v>534</v>
      </c>
    </row>
    <row r="33" spans="3:11">
      <c r="C33" s="1098" t="s">
        <v>607</v>
      </c>
      <c r="I33" s="1120" t="s">
        <v>608</v>
      </c>
      <c r="J33" s="1121">
        <v>58.3</v>
      </c>
      <c r="K33" s="347" t="s">
        <v>534</v>
      </c>
    </row>
    <row r="34" spans="3:11">
      <c r="C34" s="1098" t="s">
        <v>609</v>
      </c>
      <c r="I34" s="1120" t="s">
        <v>610</v>
      </c>
      <c r="J34" s="1121"/>
      <c r="K34" s="347" t="s">
        <v>534</v>
      </c>
    </row>
    <row r="35" spans="3:11">
      <c r="C35" s="1098" t="s">
        <v>568</v>
      </c>
      <c r="I35" s="1120" t="s">
        <v>611</v>
      </c>
      <c r="J35" s="1121">
        <v>56.4</v>
      </c>
      <c r="K35" s="347" t="s">
        <v>534</v>
      </c>
    </row>
    <row r="36" spans="3:11">
      <c r="C36" s="1098" t="s">
        <v>565</v>
      </c>
      <c r="I36" s="1120" t="s">
        <v>612</v>
      </c>
      <c r="J36" s="1121">
        <v>245</v>
      </c>
      <c r="K36" s="347" t="s">
        <v>534</v>
      </c>
    </row>
    <row r="37" spans="3:11">
      <c r="C37" s="1098" t="s">
        <v>613</v>
      </c>
      <c r="I37" s="1120" t="s">
        <v>614</v>
      </c>
      <c r="J37" s="1121">
        <v>772</v>
      </c>
      <c r="K37" s="347" t="s">
        <v>534</v>
      </c>
    </row>
    <row r="38" spans="3:11">
      <c r="C38" s="1098" t="s">
        <v>615</v>
      </c>
      <c r="I38" s="1120" t="s">
        <v>616</v>
      </c>
      <c r="J38" s="1121">
        <v>90.4</v>
      </c>
      <c r="K38" s="347" t="s">
        <v>534</v>
      </c>
    </row>
    <row r="39" spans="3:11">
      <c r="C39" s="1098" t="s">
        <v>617</v>
      </c>
      <c r="I39" s="1120" t="s">
        <v>618</v>
      </c>
      <c r="J39" s="1121">
        <v>395</v>
      </c>
      <c r="K39" s="347" t="s">
        <v>534</v>
      </c>
    </row>
    <row r="40" spans="3:11">
      <c r="C40" s="1098" t="s">
        <v>619</v>
      </c>
      <c r="I40" s="1120" t="s">
        <v>620</v>
      </c>
      <c r="J40" s="1121">
        <v>90.4</v>
      </c>
      <c r="K40" s="347" t="s">
        <v>534</v>
      </c>
    </row>
    <row r="41" spans="3:11">
      <c r="C41" s="1098" t="s">
        <v>621</v>
      </c>
      <c r="I41" s="1120" t="s">
        <v>622</v>
      </c>
      <c r="J41" s="1121">
        <v>597</v>
      </c>
      <c r="K41" s="347" t="s">
        <v>534</v>
      </c>
    </row>
    <row r="42" spans="3:11">
      <c r="C42" s="1098" t="s">
        <v>623</v>
      </c>
      <c r="I42" s="1120" t="s">
        <v>624</v>
      </c>
      <c r="J42" s="1121">
        <v>2070</v>
      </c>
      <c r="K42" s="347" t="s">
        <v>534</v>
      </c>
    </row>
    <row r="43" spans="3:11">
      <c r="C43" s="1098" t="s">
        <v>625</v>
      </c>
      <c r="I43" s="1120" t="s">
        <v>626</v>
      </c>
      <c r="J43" s="1121">
        <v>3500</v>
      </c>
      <c r="K43" s="347" t="s">
        <v>534</v>
      </c>
    </row>
    <row r="44" spans="3:11">
      <c r="C44" s="1098" t="s">
        <v>627</v>
      </c>
      <c r="I44" s="1120" t="s">
        <v>628</v>
      </c>
      <c r="J44" s="1121">
        <v>14900</v>
      </c>
      <c r="K44" s="347" t="s">
        <v>534</v>
      </c>
    </row>
    <row r="45" spans="3:11">
      <c r="C45" s="1098" t="s">
        <v>629</v>
      </c>
      <c r="I45" s="1120" t="s">
        <v>630</v>
      </c>
      <c r="J45" s="1121">
        <v>9</v>
      </c>
      <c r="K45" s="347" t="s">
        <v>534</v>
      </c>
    </row>
    <row r="46" spans="3:11">
      <c r="C46" s="1098" t="s">
        <v>631</v>
      </c>
      <c r="I46" s="1120" t="s">
        <v>632</v>
      </c>
      <c r="J46" s="1121">
        <v>128</v>
      </c>
      <c r="K46" s="347" t="s">
        <v>534</v>
      </c>
    </row>
    <row r="47" spans="3:11">
      <c r="C47" s="1098" t="s">
        <v>622</v>
      </c>
      <c r="I47" s="1120" t="s">
        <v>631</v>
      </c>
      <c r="J47" s="1121">
        <v>30</v>
      </c>
      <c r="K47" s="347" t="s">
        <v>534</v>
      </c>
    </row>
    <row r="48" spans="3:11">
      <c r="C48" s="1098" t="s">
        <v>624</v>
      </c>
      <c r="I48" s="1120" t="s">
        <v>629</v>
      </c>
      <c r="J48" s="1121">
        <v>181</v>
      </c>
      <c r="K48" s="347" t="s">
        <v>534</v>
      </c>
    </row>
    <row r="49" spans="3:11">
      <c r="C49" s="1098" t="s">
        <v>620</v>
      </c>
      <c r="I49" s="1120" t="s">
        <v>633</v>
      </c>
      <c r="J49" s="1121">
        <v>128</v>
      </c>
      <c r="K49" s="347" t="s">
        <v>534</v>
      </c>
    </row>
    <row r="50" spans="3:11">
      <c r="C50" s="1098" t="s">
        <v>618</v>
      </c>
      <c r="I50" s="1120" t="s">
        <v>627</v>
      </c>
      <c r="J50" s="1121">
        <v>122</v>
      </c>
      <c r="K50" s="347" t="s">
        <v>534</v>
      </c>
    </row>
    <row r="51" spans="3:11">
      <c r="C51" s="1098" t="s">
        <v>616</v>
      </c>
      <c r="I51" s="1120" t="s">
        <v>625</v>
      </c>
      <c r="J51" s="1121">
        <v>70.400000000000006</v>
      </c>
      <c r="K51" s="347" t="s">
        <v>534</v>
      </c>
    </row>
    <row r="52" spans="3:11">
      <c r="C52" s="1098" t="s">
        <v>614</v>
      </c>
      <c r="I52" s="1120" t="s">
        <v>634</v>
      </c>
      <c r="J52" s="1121">
        <v>332</v>
      </c>
      <c r="K52" s="347" t="s">
        <v>534</v>
      </c>
    </row>
    <row r="53" spans="3:11">
      <c r="C53" s="1098" t="s">
        <v>612</v>
      </c>
      <c r="I53" s="1120" t="s">
        <v>635</v>
      </c>
      <c r="J53" s="1121">
        <v>342</v>
      </c>
      <c r="K53" s="347" t="s">
        <v>534</v>
      </c>
    </row>
    <row r="54" spans="3:11">
      <c r="C54" s="1098" t="s">
        <v>611</v>
      </c>
      <c r="I54" s="1120" t="s">
        <v>636</v>
      </c>
      <c r="J54" s="1121"/>
      <c r="K54" s="347" t="s">
        <v>534</v>
      </c>
    </row>
    <row r="55" spans="3:11">
      <c r="C55" s="1098" t="s">
        <v>610</v>
      </c>
      <c r="I55" s="1120" t="s">
        <v>637</v>
      </c>
      <c r="J55" s="1121">
        <v>275</v>
      </c>
      <c r="K55" s="347" t="s">
        <v>534</v>
      </c>
    </row>
    <row r="56" spans="3:11">
      <c r="C56" s="1098" t="s">
        <v>608</v>
      </c>
      <c r="I56" s="1120" t="s">
        <v>623</v>
      </c>
      <c r="J56" s="1121">
        <v>388</v>
      </c>
      <c r="K56" s="347" t="s">
        <v>534</v>
      </c>
    </row>
    <row r="57" spans="3:11">
      <c r="C57" s="1098" t="s">
        <v>638</v>
      </c>
      <c r="I57" s="1120" t="s">
        <v>639</v>
      </c>
      <c r="J57" s="1121">
        <v>834</v>
      </c>
      <c r="K57" s="347" t="s">
        <v>534</v>
      </c>
    </row>
    <row r="58" spans="3:11">
      <c r="C58" s="1098" t="s">
        <v>640</v>
      </c>
      <c r="I58" s="1120" t="s">
        <v>641</v>
      </c>
      <c r="J58" s="1121">
        <v>1260</v>
      </c>
      <c r="K58" s="347" t="s">
        <v>534</v>
      </c>
    </row>
    <row r="59" spans="3:11">
      <c r="C59" s="1098" t="s">
        <v>626</v>
      </c>
      <c r="I59" s="1120" t="s">
        <v>642</v>
      </c>
      <c r="J59" s="1121">
        <v>1530</v>
      </c>
      <c r="K59" s="347" t="s">
        <v>534</v>
      </c>
    </row>
    <row r="60" spans="3:11">
      <c r="C60" s="1098" t="s">
        <v>641</v>
      </c>
      <c r="I60" s="1120" t="s">
        <v>643</v>
      </c>
      <c r="J60" s="1121">
        <v>840</v>
      </c>
      <c r="K60" s="347" t="s">
        <v>534</v>
      </c>
    </row>
    <row r="61" spans="3:11">
      <c r="C61" s="1098" t="s">
        <v>642</v>
      </c>
      <c r="I61" s="1120" t="s">
        <v>644</v>
      </c>
      <c r="J61" s="1121">
        <v>2</v>
      </c>
      <c r="K61" s="347" t="s">
        <v>534</v>
      </c>
    </row>
    <row r="62" spans="3:11">
      <c r="C62" s="1098" t="s">
        <v>645</v>
      </c>
      <c r="I62" s="1120" t="s">
        <v>646</v>
      </c>
      <c r="J62" s="1121">
        <v>161</v>
      </c>
      <c r="K62" s="347" t="s">
        <v>534</v>
      </c>
    </row>
    <row r="63" spans="3:11">
      <c r="C63" s="1098" t="s">
        <v>647</v>
      </c>
      <c r="I63" s="1120" t="s">
        <v>619</v>
      </c>
      <c r="J63" s="1121">
        <v>46.6</v>
      </c>
      <c r="K63" s="347" t="s">
        <v>534</v>
      </c>
    </row>
    <row r="64" spans="3:11">
      <c r="C64" s="1098" t="s">
        <v>648</v>
      </c>
      <c r="I64" s="1120" t="s">
        <v>649</v>
      </c>
      <c r="J64" s="1121"/>
      <c r="K64" s="347" t="s">
        <v>534</v>
      </c>
    </row>
    <row r="65" spans="3:11">
      <c r="C65" s="1098" t="s">
        <v>650</v>
      </c>
      <c r="I65" s="1120" t="s">
        <v>617</v>
      </c>
      <c r="J65" s="1121">
        <v>46.6</v>
      </c>
      <c r="K65" s="347" t="s">
        <v>534</v>
      </c>
    </row>
    <row r="66" spans="3:11">
      <c r="C66" s="1098" t="s">
        <v>574</v>
      </c>
      <c r="I66" s="1120" t="s">
        <v>621</v>
      </c>
      <c r="J66" s="1121">
        <v>860</v>
      </c>
      <c r="K66" s="347" t="s">
        <v>534</v>
      </c>
    </row>
    <row r="67" spans="3:11">
      <c r="C67" s="1098" t="s">
        <v>583</v>
      </c>
      <c r="I67" s="1120" t="s">
        <v>651</v>
      </c>
      <c r="J67" s="1121">
        <v>189</v>
      </c>
      <c r="K67" s="347" t="s">
        <v>534</v>
      </c>
    </row>
    <row r="68" spans="3:11">
      <c r="C68" s="1098" t="s">
        <v>652</v>
      </c>
      <c r="I68" s="1120" t="s">
        <v>615</v>
      </c>
      <c r="J68" s="1121">
        <v>175</v>
      </c>
      <c r="K68" s="347" t="s">
        <v>534</v>
      </c>
    </row>
    <row r="69" spans="3:11">
      <c r="C69" s="1098" t="s">
        <v>653</v>
      </c>
      <c r="I69" s="1120" t="s">
        <v>613</v>
      </c>
      <c r="J69" s="1121">
        <v>2300</v>
      </c>
      <c r="K69" s="347" t="s">
        <v>534</v>
      </c>
    </row>
    <row r="70" spans="3:11">
      <c r="C70" s="1098" t="s">
        <v>654</v>
      </c>
      <c r="I70" s="1120" t="s">
        <v>645</v>
      </c>
      <c r="J70" s="1121">
        <v>353</v>
      </c>
      <c r="K70" s="347" t="s">
        <v>534</v>
      </c>
    </row>
    <row r="71" spans="3:11">
      <c r="C71" s="1098" t="s">
        <v>655</v>
      </c>
      <c r="I71" s="1120" t="s">
        <v>647</v>
      </c>
      <c r="J71" s="1121">
        <v>4470</v>
      </c>
      <c r="K71" s="347" t="s">
        <v>534</v>
      </c>
    </row>
    <row r="72" spans="3:11">
      <c r="C72" s="1098" t="s">
        <v>656</v>
      </c>
      <c r="I72" s="1120" t="s">
        <v>657</v>
      </c>
      <c r="J72" s="1121">
        <v>607</v>
      </c>
      <c r="K72" s="347" t="s">
        <v>534</v>
      </c>
    </row>
    <row r="73" spans="3:11">
      <c r="C73" s="1098" t="s">
        <v>658</v>
      </c>
      <c r="I73" s="1120" t="s">
        <v>659</v>
      </c>
      <c r="J73" s="1121">
        <v>5810</v>
      </c>
      <c r="K73" s="347" t="s">
        <v>534</v>
      </c>
    </row>
    <row r="74" spans="3:11">
      <c r="C74" s="1098" t="s">
        <v>587</v>
      </c>
      <c r="I74" s="1120" t="s">
        <v>660</v>
      </c>
      <c r="J74" s="1121">
        <v>1</v>
      </c>
      <c r="K74" s="347" t="s">
        <v>534</v>
      </c>
    </row>
    <row r="75" spans="3:11">
      <c r="C75" s="1098" t="s">
        <v>661</v>
      </c>
      <c r="I75" s="1120" t="s">
        <v>662</v>
      </c>
      <c r="J75" s="1121">
        <v>4</v>
      </c>
      <c r="K75" s="347" t="s">
        <v>534</v>
      </c>
    </row>
    <row r="76" spans="3:11">
      <c r="C76" s="1098" t="s">
        <v>663</v>
      </c>
      <c r="I76" s="1120" t="s">
        <v>664</v>
      </c>
      <c r="J76" s="1121">
        <v>12</v>
      </c>
      <c r="K76" s="347" t="s">
        <v>534</v>
      </c>
    </row>
    <row r="77" spans="3:11">
      <c r="C77" s="1098" t="s">
        <v>665</v>
      </c>
      <c r="I77" s="1120" t="s">
        <v>666</v>
      </c>
      <c r="J77" s="1121">
        <v>58</v>
      </c>
      <c r="K77" s="347" t="s">
        <v>534</v>
      </c>
    </row>
    <row r="78" spans="3:11">
      <c r="C78" s="1098" t="s">
        <v>667</v>
      </c>
      <c r="I78" s="1120" t="s">
        <v>668</v>
      </c>
      <c r="J78" s="1121">
        <v>21.5</v>
      </c>
      <c r="K78" s="347" t="s">
        <v>534</v>
      </c>
    </row>
    <row r="79" spans="3:11">
      <c r="C79" s="1098" t="s">
        <v>669</v>
      </c>
      <c r="I79" s="1120" t="s">
        <v>648</v>
      </c>
      <c r="J79" s="1121">
        <v>164</v>
      </c>
      <c r="K79" s="347" t="s">
        <v>534</v>
      </c>
    </row>
    <row r="80" spans="3:11">
      <c r="C80" s="1098" t="s">
        <v>670</v>
      </c>
      <c r="I80" s="1120" t="s">
        <v>671</v>
      </c>
      <c r="J80" s="1121">
        <v>0.48099999999999998</v>
      </c>
      <c r="K80" s="347" t="s">
        <v>534</v>
      </c>
    </row>
    <row r="81" spans="3:11">
      <c r="C81" s="1098" t="s">
        <v>672</v>
      </c>
      <c r="I81" s="1120" t="s">
        <v>650</v>
      </c>
      <c r="J81" s="1121">
        <v>4.84</v>
      </c>
      <c r="K81" s="347" t="s">
        <v>534</v>
      </c>
    </row>
    <row r="82" spans="3:11">
      <c r="C82" s="1098" t="s">
        <v>673</v>
      </c>
      <c r="I82" s="1120" t="s">
        <v>674</v>
      </c>
      <c r="J82" s="1121">
        <v>0.437</v>
      </c>
      <c r="K82" s="347" t="s">
        <v>534</v>
      </c>
    </row>
    <row r="83" spans="3:11">
      <c r="C83" s="1098" t="s">
        <v>675</v>
      </c>
      <c r="I83" s="1120" t="s">
        <v>676</v>
      </c>
      <c r="J83" s="1121">
        <v>0</v>
      </c>
      <c r="K83" s="347" t="s">
        <v>534</v>
      </c>
    </row>
    <row r="84" spans="3:11">
      <c r="C84" s="1098" t="s">
        <v>677</v>
      </c>
      <c r="I84" s="1120" t="s">
        <v>678</v>
      </c>
      <c r="J84" s="1121"/>
      <c r="K84" s="347" t="s">
        <v>534</v>
      </c>
    </row>
    <row r="85" spans="3:11">
      <c r="C85" s="1098" t="s">
        <v>679</v>
      </c>
      <c r="I85" s="1120" t="s">
        <v>680</v>
      </c>
      <c r="J85" s="1121"/>
      <c r="K85" s="347" t="s">
        <v>534</v>
      </c>
    </row>
    <row r="86" spans="3:11">
      <c r="C86" s="1098" t="s">
        <v>681</v>
      </c>
      <c r="I86" s="1120" t="s">
        <v>682</v>
      </c>
      <c r="J86" s="1121"/>
      <c r="K86" s="347" t="s">
        <v>534</v>
      </c>
    </row>
    <row r="87" spans="3:11">
      <c r="C87" s="1098" t="s">
        <v>683</v>
      </c>
      <c r="I87" s="1120" t="s">
        <v>684</v>
      </c>
      <c r="J87" s="1121"/>
      <c r="K87" s="347" t="s">
        <v>534</v>
      </c>
    </row>
    <row r="88" spans="3:11">
      <c r="C88" s="1098" t="s">
        <v>685</v>
      </c>
      <c r="I88" s="1120" t="s">
        <v>686</v>
      </c>
      <c r="J88" s="1121"/>
      <c r="K88" s="347" t="s">
        <v>534</v>
      </c>
    </row>
    <row r="89" spans="3:11">
      <c r="C89" s="1098" t="s">
        <v>687</v>
      </c>
      <c r="I89" s="1120" t="s">
        <v>688</v>
      </c>
      <c r="J89" s="1121"/>
      <c r="K89" s="347" t="s">
        <v>534</v>
      </c>
    </row>
    <row r="90" spans="3:11">
      <c r="C90" s="1098" t="s">
        <v>689</v>
      </c>
      <c r="I90" s="1120" t="s">
        <v>690</v>
      </c>
      <c r="J90" s="1121">
        <v>7540</v>
      </c>
      <c r="K90" s="347" t="s">
        <v>534</v>
      </c>
    </row>
    <row r="91" spans="3:11">
      <c r="C91" s="1098" t="s">
        <v>691</v>
      </c>
      <c r="I91" s="1120" t="s">
        <v>692</v>
      </c>
      <c r="J91" s="1121"/>
      <c r="K91" s="347" t="s">
        <v>534</v>
      </c>
    </row>
    <row r="92" spans="3:11">
      <c r="C92" s="1098" t="s">
        <v>643</v>
      </c>
      <c r="I92" s="1120" t="s">
        <v>693</v>
      </c>
      <c r="J92" s="1121"/>
      <c r="K92" s="347" t="s">
        <v>534</v>
      </c>
    </row>
    <row r="93" spans="3:11">
      <c r="C93" s="1098" t="s">
        <v>659</v>
      </c>
      <c r="I93" s="1120" t="s">
        <v>694</v>
      </c>
      <c r="J93" s="1121">
        <v>9290</v>
      </c>
      <c r="K93" s="347" t="s">
        <v>534</v>
      </c>
    </row>
    <row r="94" spans="3:11">
      <c r="C94" s="1098" t="s">
        <v>695</v>
      </c>
      <c r="I94" s="1120" t="s">
        <v>609</v>
      </c>
      <c r="J94" s="1121">
        <v>110</v>
      </c>
      <c r="K94" s="347" t="s">
        <v>534</v>
      </c>
    </row>
    <row r="95" spans="3:11">
      <c r="C95" s="1098" t="s">
        <v>696</v>
      </c>
      <c r="I95" s="1120" t="s">
        <v>607</v>
      </c>
      <c r="J95" s="1121">
        <v>500</v>
      </c>
      <c r="K95" s="347" t="s">
        <v>534</v>
      </c>
    </row>
    <row r="96" spans="3:11">
      <c r="C96" s="1098" t="s">
        <v>697</v>
      </c>
      <c r="I96" s="1120" t="s">
        <v>698</v>
      </c>
      <c r="J96" s="1121">
        <v>73</v>
      </c>
      <c r="K96" s="347" t="s">
        <v>534</v>
      </c>
    </row>
    <row r="97" spans="3:11">
      <c r="C97" s="1098" t="s">
        <v>606</v>
      </c>
      <c r="I97" s="1120" t="s">
        <v>699</v>
      </c>
      <c r="J97" s="1121">
        <v>695</v>
      </c>
      <c r="K97" s="347" t="s">
        <v>534</v>
      </c>
    </row>
    <row r="98" spans="3:11">
      <c r="C98" s="1098" t="s">
        <v>632</v>
      </c>
      <c r="I98" s="1120" t="s">
        <v>700</v>
      </c>
      <c r="J98" s="1121">
        <v>90</v>
      </c>
      <c r="K98" s="347" t="s">
        <v>534</v>
      </c>
    </row>
    <row r="99" spans="3:11">
      <c r="C99" s="1098" t="s">
        <v>644</v>
      </c>
      <c r="I99" s="1120" t="s">
        <v>701</v>
      </c>
      <c r="J99" s="1121">
        <v>258</v>
      </c>
      <c r="K99" s="347" t="s">
        <v>534</v>
      </c>
    </row>
    <row r="100" spans="3:11">
      <c r="C100" s="1098" t="s">
        <v>646</v>
      </c>
      <c r="I100" s="1120" t="s">
        <v>702</v>
      </c>
      <c r="J100" s="1121">
        <v>1095</v>
      </c>
      <c r="K100" s="347" t="s">
        <v>534</v>
      </c>
    </row>
    <row r="101" spans="3:11">
      <c r="C101" s="1098" t="s">
        <v>660</v>
      </c>
      <c r="I101" s="1120" t="s">
        <v>703</v>
      </c>
      <c r="J101" s="1121">
        <v>142</v>
      </c>
      <c r="K101" s="347" t="s">
        <v>534</v>
      </c>
    </row>
    <row r="102" spans="3:11">
      <c r="C102" s="1098" t="s">
        <v>671</v>
      </c>
      <c r="I102" s="1120" t="s">
        <v>704</v>
      </c>
      <c r="J102" s="1121">
        <v>116</v>
      </c>
      <c r="K102" s="347" t="s">
        <v>534</v>
      </c>
    </row>
    <row r="103" spans="3:11">
      <c r="C103" s="1098" t="s">
        <v>563</v>
      </c>
      <c r="I103" s="1120" t="s">
        <v>705</v>
      </c>
      <c r="J103" s="1121">
        <v>1180</v>
      </c>
      <c r="K103" s="347" t="s">
        <v>534</v>
      </c>
    </row>
    <row r="104" spans="3:11">
      <c r="C104" s="1098" t="s">
        <v>577</v>
      </c>
      <c r="I104" s="1120" t="s">
        <v>605</v>
      </c>
      <c r="J104" s="1121">
        <v>1560</v>
      </c>
      <c r="K104" s="347" t="s">
        <v>534</v>
      </c>
    </row>
    <row r="105" spans="3:11">
      <c r="C105" s="1098" t="s">
        <v>585</v>
      </c>
      <c r="I105" s="1120" t="s">
        <v>706</v>
      </c>
      <c r="J105" s="1121">
        <v>1040</v>
      </c>
      <c r="K105" s="347" t="s">
        <v>534</v>
      </c>
    </row>
    <row r="106" spans="3:11">
      <c r="C106" s="1098" t="s">
        <v>707</v>
      </c>
      <c r="I106" s="1120" t="s">
        <v>708</v>
      </c>
      <c r="J106" s="1121">
        <v>350</v>
      </c>
      <c r="K106" s="347" t="s">
        <v>534</v>
      </c>
    </row>
    <row r="107" spans="3:11">
      <c r="C107" s="1098" t="s">
        <v>674</v>
      </c>
      <c r="I107" s="1120" t="s">
        <v>709</v>
      </c>
      <c r="J107" s="1121">
        <v>1650</v>
      </c>
      <c r="K107" s="347" t="s">
        <v>534</v>
      </c>
    </row>
    <row r="108" spans="3:11">
      <c r="C108" s="1098" t="s">
        <v>710</v>
      </c>
      <c r="I108" s="1120" t="s">
        <v>711</v>
      </c>
      <c r="J108" s="1121">
        <v>137</v>
      </c>
      <c r="K108" s="347" t="s">
        <v>534</v>
      </c>
    </row>
    <row r="109" spans="3:11">
      <c r="C109" s="1098" t="s">
        <v>589</v>
      </c>
      <c r="I109" s="1120" t="s">
        <v>712</v>
      </c>
      <c r="J109" s="1121">
        <v>568</v>
      </c>
      <c r="K109" s="347" t="s">
        <v>534</v>
      </c>
    </row>
    <row r="110" spans="3:11">
      <c r="C110" s="1098" t="s">
        <v>713</v>
      </c>
      <c r="I110" s="1120" t="s">
        <v>714</v>
      </c>
      <c r="J110" s="1121">
        <v>1580</v>
      </c>
      <c r="K110" s="347" t="s">
        <v>534</v>
      </c>
    </row>
    <row r="111" spans="3:11">
      <c r="C111" s="1098" t="s">
        <v>715</v>
      </c>
      <c r="I111" s="1120" t="s">
        <v>716</v>
      </c>
      <c r="J111" s="1121">
        <v>1620</v>
      </c>
      <c r="K111" s="347" t="s">
        <v>534</v>
      </c>
    </row>
    <row r="112" spans="3:11">
      <c r="C112" s="1098" t="s">
        <v>717</v>
      </c>
      <c r="I112" s="1120" t="s">
        <v>718</v>
      </c>
      <c r="J112" s="1121">
        <v>1700</v>
      </c>
      <c r="K112" s="347" t="s">
        <v>534</v>
      </c>
    </row>
    <row r="113" spans="3:11">
      <c r="C113" s="1098" t="s">
        <v>719</v>
      </c>
      <c r="I113" s="1120" t="s">
        <v>720</v>
      </c>
      <c r="J113" s="1121">
        <v>1270</v>
      </c>
      <c r="K113" s="347" t="s">
        <v>534</v>
      </c>
    </row>
    <row r="114" spans="3:11">
      <c r="C114" s="1098" t="s">
        <v>721</v>
      </c>
      <c r="I114" s="1120" t="s">
        <v>722</v>
      </c>
      <c r="J114" s="1121">
        <v>2455</v>
      </c>
      <c r="K114" s="347" t="s">
        <v>534</v>
      </c>
    </row>
    <row r="115" spans="3:11">
      <c r="C115" s="1098" t="s">
        <v>723</v>
      </c>
      <c r="I115" s="1120" t="s">
        <v>724</v>
      </c>
      <c r="J115" s="1121">
        <v>1630</v>
      </c>
      <c r="K115" s="347" t="s">
        <v>534</v>
      </c>
    </row>
    <row r="116" spans="3:11">
      <c r="C116" s="1098" t="s">
        <v>561</v>
      </c>
      <c r="I116" s="1120" t="s">
        <v>725</v>
      </c>
      <c r="J116" s="1121">
        <v>509</v>
      </c>
      <c r="K116" s="347" t="s">
        <v>534</v>
      </c>
    </row>
    <row r="117" spans="3:11">
      <c r="C117" s="1098" t="s">
        <v>726</v>
      </c>
      <c r="I117" s="1120" t="s">
        <v>727</v>
      </c>
      <c r="J117" s="1121">
        <v>2610</v>
      </c>
      <c r="K117" s="347" t="s">
        <v>534</v>
      </c>
    </row>
    <row r="118" spans="3:11">
      <c r="C118" s="1098" t="s">
        <v>533</v>
      </c>
      <c r="I118" s="1120" t="s">
        <v>728</v>
      </c>
      <c r="J118" s="1121">
        <v>2630</v>
      </c>
      <c r="K118" s="347" t="s">
        <v>534</v>
      </c>
    </row>
    <row r="119" spans="3:11">
      <c r="C119" s="1098" t="s">
        <v>591</v>
      </c>
      <c r="I119" s="1120" t="s">
        <v>729</v>
      </c>
      <c r="J119" s="1121">
        <v>2680</v>
      </c>
      <c r="K119" s="347" t="s">
        <v>534</v>
      </c>
    </row>
    <row r="120" spans="3:11">
      <c r="C120" s="1098" t="s">
        <v>547</v>
      </c>
      <c r="I120" s="1120" t="s">
        <v>730</v>
      </c>
      <c r="J120" s="1121">
        <v>3180</v>
      </c>
      <c r="K120" s="347" t="s">
        <v>534</v>
      </c>
    </row>
    <row r="121" spans="3:11">
      <c r="C121" s="1098" t="s">
        <v>551</v>
      </c>
      <c r="I121" s="1120" t="s">
        <v>731</v>
      </c>
      <c r="J121" s="1121">
        <v>3640</v>
      </c>
      <c r="K121" s="347" t="s">
        <v>534</v>
      </c>
    </row>
    <row r="122" spans="3:11">
      <c r="C122" s="1098" t="s">
        <v>558</v>
      </c>
      <c r="I122" s="1120" t="s">
        <v>732</v>
      </c>
      <c r="J122" s="1121">
        <v>3220</v>
      </c>
      <c r="K122" s="347" t="s">
        <v>534</v>
      </c>
    </row>
    <row r="123" spans="3:11">
      <c r="C123" s="1104" t="s">
        <v>571</v>
      </c>
      <c r="I123" s="1120" t="s">
        <v>733</v>
      </c>
      <c r="J123" s="1121">
        <v>6930</v>
      </c>
      <c r="K123" s="347" t="s">
        <v>534</v>
      </c>
    </row>
    <row r="124" spans="3:11">
      <c r="C124" s="25"/>
      <c r="I124" s="1120" t="s">
        <v>734</v>
      </c>
      <c r="J124" s="1121">
        <v>350</v>
      </c>
      <c r="K124" s="347" t="s">
        <v>534</v>
      </c>
    </row>
    <row r="125" spans="3:11">
      <c r="C125" s="25"/>
      <c r="I125" s="1120" t="s">
        <v>603</v>
      </c>
      <c r="J125" s="1121">
        <v>690</v>
      </c>
      <c r="K125" s="347" t="s">
        <v>534</v>
      </c>
    </row>
    <row r="126" spans="3:11">
      <c r="C126" s="25"/>
      <c r="I126" s="1120" t="s">
        <v>735</v>
      </c>
      <c r="J126" s="1121">
        <v>27</v>
      </c>
      <c r="K126" s="347" t="s">
        <v>534</v>
      </c>
    </row>
    <row r="127" spans="3:11">
      <c r="C127" s="25"/>
      <c r="I127" s="1120" t="s">
        <v>736</v>
      </c>
      <c r="J127" s="1121">
        <v>278</v>
      </c>
      <c r="K127" s="347" t="s">
        <v>534</v>
      </c>
    </row>
    <row r="128" spans="3:11">
      <c r="C128" s="25"/>
      <c r="I128" s="1120" t="s">
        <v>737</v>
      </c>
      <c r="J128" s="1121">
        <v>1495</v>
      </c>
      <c r="K128" s="347" t="s">
        <v>534</v>
      </c>
    </row>
    <row r="129" spans="3:11">
      <c r="C129" s="25"/>
      <c r="I129" s="1120" t="s">
        <v>738</v>
      </c>
      <c r="J129" s="1121">
        <v>71</v>
      </c>
      <c r="K129" s="347" t="s">
        <v>534</v>
      </c>
    </row>
    <row r="130" spans="3:11">
      <c r="C130" s="25"/>
      <c r="I130" s="1120" t="s">
        <v>739</v>
      </c>
      <c r="J130" s="1121">
        <v>372</v>
      </c>
      <c r="K130" s="347" t="s">
        <v>534</v>
      </c>
    </row>
    <row r="131" spans="3:11">
      <c r="C131" s="25"/>
      <c r="I131" s="1120" t="s">
        <v>740</v>
      </c>
      <c r="J131" s="1121">
        <v>501</v>
      </c>
      <c r="K131" s="347" t="s">
        <v>534</v>
      </c>
    </row>
    <row r="132" spans="3:11">
      <c r="C132" s="25"/>
      <c r="I132" s="1120" t="s">
        <v>741</v>
      </c>
      <c r="J132" s="1121">
        <v>3490</v>
      </c>
      <c r="K132" s="347" t="s">
        <v>534</v>
      </c>
    </row>
    <row r="133" spans="3:11">
      <c r="C133" s="25"/>
      <c r="I133" s="1120" t="s">
        <v>742</v>
      </c>
      <c r="J133" s="1121">
        <v>464</v>
      </c>
      <c r="K133" s="347" t="s">
        <v>534</v>
      </c>
    </row>
    <row r="134" spans="3:11">
      <c r="C134" s="25"/>
      <c r="I134" s="1120" t="s">
        <v>743</v>
      </c>
      <c r="J134" s="1121">
        <v>291</v>
      </c>
      <c r="K134" s="347" t="s">
        <v>534</v>
      </c>
    </row>
    <row r="135" spans="3:11">
      <c r="C135" s="25"/>
      <c r="I135" s="1120" t="s">
        <v>602</v>
      </c>
      <c r="J135" s="1121">
        <v>260</v>
      </c>
      <c r="K135" s="347" t="s">
        <v>534</v>
      </c>
    </row>
    <row r="136" spans="3:11">
      <c r="C136" s="25"/>
      <c r="I136" s="1120" t="s">
        <v>744</v>
      </c>
      <c r="J136" s="1121">
        <v>376</v>
      </c>
      <c r="K136" s="347" t="s">
        <v>534</v>
      </c>
    </row>
    <row r="137" spans="3:11">
      <c r="C137" s="25"/>
      <c r="I137" s="1120" t="s">
        <v>745</v>
      </c>
      <c r="J137" s="1121">
        <v>695</v>
      </c>
      <c r="K137" s="347" t="s">
        <v>534</v>
      </c>
    </row>
    <row r="138" spans="3:11">
      <c r="C138" s="25"/>
      <c r="I138" s="1120" t="s">
        <v>746</v>
      </c>
      <c r="J138" s="1121">
        <v>199</v>
      </c>
      <c r="K138" s="347" t="s">
        <v>534</v>
      </c>
    </row>
    <row r="139" spans="3:11">
      <c r="C139" s="25"/>
      <c r="I139" s="1120" t="s">
        <v>747</v>
      </c>
      <c r="J139" s="1121">
        <v>116</v>
      </c>
      <c r="K139" s="347" t="s">
        <v>534</v>
      </c>
    </row>
    <row r="140" spans="3:11">
      <c r="C140" s="25"/>
      <c r="I140" s="1120" t="s">
        <v>748</v>
      </c>
      <c r="J140" s="1121">
        <v>900</v>
      </c>
      <c r="K140" s="347" t="s">
        <v>534</v>
      </c>
    </row>
    <row r="141" spans="3:11">
      <c r="C141" s="25"/>
      <c r="I141" s="1120" t="s">
        <v>749</v>
      </c>
      <c r="J141" s="1121">
        <v>665</v>
      </c>
      <c r="K141" s="347" t="s">
        <v>534</v>
      </c>
    </row>
    <row r="142" spans="3:11">
      <c r="C142" s="25"/>
      <c r="I142" s="1120" t="s">
        <v>750</v>
      </c>
      <c r="J142" s="1121">
        <v>195</v>
      </c>
      <c r="K142" s="347" t="s">
        <v>534</v>
      </c>
    </row>
    <row r="143" spans="3:11">
      <c r="C143" s="25"/>
      <c r="I143" s="1120" t="s">
        <v>751</v>
      </c>
      <c r="J143" s="1121">
        <v>3700</v>
      </c>
      <c r="K143" s="347" t="s">
        <v>534</v>
      </c>
    </row>
    <row r="144" spans="3:11">
      <c r="C144" s="25"/>
      <c r="I144" s="1120" t="s">
        <v>752</v>
      </c>
      <c r="J144" s="1121">
        <v>3310</v>
      </c>
      <c r="K144" s="347" t="s">
        <v>534</v>
      </c>
    </row>
    <row r="145" spans="3:11">
      <c r="C145" s="25"/>
      <c r="I145" s="1120" t="s">
        <v>753</v>
      </c>
      <c r="J145" s="1121">
        <v>5320</v>
      </c>
      <c r="K145" s="347" t="s">
        <v>534</v>
      </c>
    </row>
    <row r="146" spans="3:11">
      <c r="C146" s="25"/>
      <c r="I146" s="1120" t="s">
        <v>754</v>
      </c>
      <c r="J146" s="1121">
        <v>583</v>
      </c>
      <c r="K146" s="347" t="s">
        <v>534</v>
      </c>
    </row>
    <row r="147" spans="3:11">
      <c r="C147" s="25"/>
      <c r="I147" s="1120" t="s">
        <v>755</v>
      </c>
      <c r="J147" s="1121">
        <v>410</v>
      </c>
      <c r="K147" s="347" t="s">
        <v>534</v>
      </c>
    </row>
    <row r="148" spans="3:11">
      <c r="C148" s="25"/>
      <c r="I148" s="1120" t="s">
        <v>600</v>
      </c>
      <c r="J148" s="1121">
        <v>1560</v>
      </c>
      <c r="K148" s="347" t="s">
        <v>534</v>
      </c>
    </row>
    <row r="149" spans="3:11">
      <c r="C149" s="25"/>
      <c r="I149" s="1120" t="s">
        <v>756</v>
      </c>
      <c r="J149" s="1121">
        <v>491</v>
      </c>
      <c r="K149" s="347" t="s">
        <v>534</v>
      </c>
    </row>
    <row r="150" spans="3:11">
      <c r="C150" s="25"/>
      <c r="I150" s="1120" t="s">
        <v>757</v>
      </c>
      <c r="J150" s="1121">
        <v>580</v>
      </c>
      <c r="K150" s="347" t="s">
        <v>534</v>
      </c>
    </row>
    <row r="151" spans="3:11">
      <c r="C151" s="25"/>
      <c r="I151" s="1120" t="s">
        <v>758</v>
      </c>
      <c r="J151" s="1121">
        <v>1340</v>
      </c>
      <c r="K151" s="347" t="s">
        <v>534</v>
      </c>
    </row>
    <row r="152" spans="3:11">
      <c r="C152" s="25"/>
      <c r="I152" s="1120" t="s">
        <v>759</v>
      </c>
      <c r="J152" s="1121">
        <v>1370</v>
      </c>
      <c r="K152" s="347" t="s">
        <v>534</v>
      </c>
    </row>
    <row r="153" spans="3:11">
      <c r="C153" s="25"/>
      <c r="I153" s="1120" t="s">
        <v>760</v>
      </c>
      <c r="J153" s="1121">
        <v>9810</v>
      </c>
      <c r="K153" s="347" t="s">
        <v>534</v>
      </c>
    </row>
    <row r="154" spans="3:11">
      <c r="C154" s="25"/>
      <c r="I154" s="1120" t="s">
        <v>761</v>
      </c>
      <c r="J154" s="1121">
        <v>988</v>
      </c>
      <c r="K154" s="347" t="s">
        <v>534</v>
      </c>
    </row>
    <row r="155" spans="3:11">
      <c r="C155" s="25"/>
      <c r="I155" s="1120" t="s">
        <v>762</v>
      </c>
      <c r="J155" s="1121">
        <v>2630</v>
      </c>
      <c r="K155" s="347" t="s">
        <v>534</v>
      </c>
    </row>
    <row r="156" spans="3:11">
      <c r="C156" s="25"/>
      <c r="I156" s="1120" t="s">
        <v>763</v>
      </c>
      <c r="J156" s="1121">
        <v>450</v>
      </c>
      <c r="K156" s="347" t="s">
        <v>534</v>
      </c>
    </row>
    <row r="157" spans="3:11">
      <c r="C157" s="25"/>
      <c r="I157" s="1120" t="s">
        <v>764</v>
      </c>
      <c r="J157" s="1121">
        <v>1025</v>
      </c>
      <c r="K157" s="347" t="s">
        <v>534</v>
      </c>
    </row>
    <row r="158" spans="3:11">
      <c r="C158" s="25"/>
      <c r="I158" s="1120" t="s">
        <v>765</v>
      </c>
      <c r="J158" s="1121">
        <v>2060</v>
      </c>
      <c r="K158" s="347" t="s">
        <v>534</v>
      </c>
    </row>
    <row r="159" spans="3:11">
      <c r="C159" s="25"/>
      <c r="I159" s="1120" t="s">
        <v>766</v>
      </c>
      <c r="J159" s="1121">
        <v>213</v>
      </c>
      <c r="K159" s="347" t="s">
        <v>534</v>
      </c>
    </row>
    <row r="160" spans="3:11">
      <c r="C160" s="25"/>
      <c r="I160" s="1120" t="s">
        <v>767</v>
      </c>
      <c r="J160" s="1121">
        <v>95</v>
      </c>
      <c r="K160" s="347" t="s">
        <v>534</v>
      </c>
    </row>
    <row r="161" spans="3:11">
      <c r="C161" s="25"/>
      <c r="I161" s="1120" t="s">
        <v>768</v>
      </c>
      <c r="J161" s="1121">
        <v>2060</v>
      </c>
      <c r="K161" s="347" t="s">
        <v>534</v>
      </c>
    </row>
    <row r="162" spans="3:11">
      <c r="C162" s="25"/>
      <c r="I162" s="1120" t="s">
        <v>769</v>
      </c>
      <c r="J162" s="1121">
        <v>125</v>
      </c>
      <c r="K162" s="347" t="s">
        <v>534</v>
      </c>
    </row>
    <row r="163" spans="3:11">
      <c r="C163" s="25"/>
      <c r="I163" s="1120" t="s">
        <v>770</v>
      </c>
      <c r="J163" s="1121">
        <v>105</v>
      </c>
      <c r="K163" s="347" t="s">
        <v>534</v>
      </c>
    </row>
    <row r="164" spans="3:11">
      <c r="C164" s="25"/>
      <c r="I164" s="1120" t="s">
        <v>771</v>
      </c>
      <c r="J164" s="1121">
        <v>119</v>
      </c>
      <c r="K164" s="347" t="s">
        <v>534</v>
      </c>
    </row>
    <row r="165" spans="3:11">
      <c r="C165" s="25"/>
      <c r="I165" s="1120" t="s">
        <v>599</v>
      </c>
      <c r="J165" s="1121">
        <v>3360</v>
      </c>
      <c r="K165" s="347" t="s">
        <v>534</v>
      </c>
    </row>
    <row r="166" spans="3:11">
      <c r="C166" s="25"/>
      <c r="I166" s="1120" t="s">
        <v>772</v>
      </c>
      <c r="J166" s="1121">
        <v>388</v>
      </c>
      <c r="K166" s="347" t="s">
        <v>534</v>
      </c>
    </row>
    <row r="167" spans="3:11">
      <c r="C167" s="25"/>
      <c r="I167" s="1120" t="s">
        <v>773</v>
      </c>
      <c r="J167" s="1121">
        <v>1770</v>
      </c>
      <c r="K167" s="347" t="s">
        <v>534</v>
      </c>
    </row>
    <row r="168" spans="3:11">
      <c r="C168" s="25"/>
      <c r="I168" s="1120" t="s">
        <v>774</v>
      </c>
      <c r="J168" s="1121">
        <v>487</v>
      </c>
      <c r="K168" s="347" t="s">
        <v>534</v>
      </c>
    </row>
    <row r="169" spans="3:11">
      <c r="C169" s="25"/>
      <c r="I169" s="1120" t="s">
        <v>775</v>
      </c>
      <c r="J169" s="1121">
        <v>315</v>
      </c>
      <c r="K169" s="347" t="s">
        <v>534</v>
      </c>
    </row>
    <row r="170" spans="3:11">
      <c r="C170" s="25"/>
      <c r="I170" s="1120" t="s">
        <v>776</v>
      </c>
      <c r="J170" s="1121">
        <v>3620</v>
      </c>
      <c r="K170" s="347" t="s">
        <v>534</v>
      </c>
    </row>
    <row r="171" spans="3:11">
      <c r="C171" s="25"/>
      <c r="I171" s="1120" t="s">
        <v>777</v>
      </c>
      <c r="J171" s="1121">
        <v>313</v>
      </c>
      <c r="K171" s="347" t="s">
        <v>534</v>
      </c>
    </row>
    <row r="172" spans="3:11">
      <c r="C172" s="25"/>
      <c r="I172" s="1120" t="s">
        <v>778</v>
      </c>
      <c r="J172" s="1121">
        <v>177</v>
      </c>
      <c r="K172" s="347" t="s">
        <v>534</v>
      </c>
    </row>
    <row r="173" spans="3:11">
      <c r="C173" s="25"/>
      <c r="I173" s="1120" t="s">
        <v>779</v>
      </c>
      <c r="J173" s="1121">
        <v>201</v>
      </c>
      <c r="K173" s="347" t="s">
        <v>534</v>
      </c>
    </row>
    <row r="174" spans="3:11">
      <c r="C174" s="25"/>
      <c r="I174" s="1120" t="s">
        <v>780</v>
      </c>
      <c r="J174" s="1121">
        <v>137</v>
      </c>
      <c r="K174" s="347" t="s">
        <v>534</v>
      </c>
    </row>
    <row r="175" spans="3:11">
      <c r="C175" s="25"/>
      <c r="I175" s="1120" t="s">
        <v>781</v>
      </c>
      <c r="J175" s="1121">
        <v>284</v>
      </c>
      <c r="K175" s="347" t="s">
        <v>534</v>
      </c>
    </row>
    <row r="176" spans="3:11">
      <c r="C176" s="25"/>
      <c r="I176" s="1120" t="s">
        <v>782</v>
      </c>
      <c r="J176" s="1121">
        <v>197</v>
      </c>
      <c r="K176" s="347" t="s">
        <v>534</v>
      </c>
    </row>
    <row r="177" spans="3:11">
      <c r="C177" s="25"/>
      <c r="I177" s="1120" t="s">
        <v>783</v>
      </c>
      <c r="J177" s="1121">
        <v>976</v>
      </c>
      <c r="K177" s="347" t="s">
        <v>534</v>
      </c>
    </row>
    <row r="178" spans="3:11">
      <c r="C178" s="25"/>
      <c r="I178" s="1120" t="s">
        <v>784</v>
      </c>
      <c r="J178" s="1121">
        <v>787</v>
      </c>
      <c r="K178" s="347" t="s">
        <v>534</v>
      </c>
    </row>
    <row r="179" spans="3:11">
      <c r="C179" s="25"/>
      <c r="I179" s="1120" t="s">
        <v>785</v>
      </c>
      <c r="J179" s="1121">
        <v>4550</v>
      </c>
      <c r="K179" s="347" t="s">
        <v>534</v>
      </c>
    </row>
    <row r="180" spans="3:11">
      <c r="C180" s="25"/>
      <c r="I180" s="1120" t="s">
        <v>786</v>
      </c>
      <c r="J180" s="1121">
        <v>255</v>
      </c>
      <c r="K180" s="347" t="s">
        <v>534</v>
      </c>
    </row>
    <row r="181" spans="3:11">
      <c r="C181" s="25"/>
      <c r="I181" s="1120" t="s">
        <v>787</v>
      </c>
      <c r="J181" s="1121">
        <v>325</v>
      </c>
      <c r="K181" s="347" t="s">
        <v>534</v>
      </c>
    </row>
    <row r="182" spans="3:11">
      <c r="C182" s="25"/>
      <c r="I182" s="1120" t="s">
        <v>788</v>
      </c>
      <c r="J182" s="1121">
        <v>962</v>
      </c>
      <c r="K182" s="347" t="s">
        <v>534</v>
      </c>
    </row>
    <row r="183" spans="3:11">
      <c r="C183" s="25"/>
      <c r="I183" s="1120" t="s">
        <v>789</v>
      </c>
      <c r="J183" s="1121">
        <v>649</v>
      </c>
      <c r="K183" s="347" t="s">
        <v>534</v>
      </c>
    </row>
    <row r="184" spans="3:11">
      <c r="C184" s="25"/>
      <c r="I184" s="1120" t="s">
        <v>790</v>
      </c>
      <c r="J184" s="1121"/>
      <c r="K184" s="347" t="s">
        <v>534</v>
      </c>
    </row>
    <row r="185" spans="3:11">
      <c r="C185" s="25"/>
      <c r="I185" s="1120" t="s">
        <v>791</v>
      </c>
      <c r="J185" s="1121"/>
      <c r="K185" s="347" t="s">
        <v>534</v>
      </c>
    </row>
    <row r="186" spans="3:11">
      <c r="C186" s="25"/>
      <c r="I186" s="1120" t="s">
        <v>792</v>
      </c>
      <c r="J186" s="1121"/>
      <c r="K186" s="347" t="s">
        <v>534</v>
      </c>
    </row>
    <row r="187" spans="3:11">
      <c r="C187" s="25"/>
      <c r="I187" s="1120" t="s">
        <v>793</v>
      </c>
      <c r="J187" s="1121"/>
      <c r="K187" s="347" t="s">
        <v>534</v>
      </c>
    </row>
    <row r="188" spans="3:11">
      <c r="C188" s="25"/>
      <c r="I188" s="1120" t="s">
        <v>794</v>
      </c>
      <c r="J188" s="1121">
        <v>136</v>
      </c>
      <c r="K188" s="347" t="s">
        <v>534</v>
      </c>
    </row>
    <row r="189" spans="3:11">
      <c r="C189" s="25"/>
      <c r="I189" s="1120" t="s">
        <v>795</v>
      </c>
      <c r="J189" s="1121">
        <v>77</v>
      </c>
      <c r="K189" s="347" t="s">
        <v>534</v>
      </c>
    </row>
    <row r="190" spans="3:11">
      <c r="C190" s="25"/>
      <c r="I190" s="1120" t="s">
        <v>796</v>
      </c>
      <c r="J190" s="1121">
        <v>50</v>
      </c>
      <c r="K190" s="347" t="s">
        <v>534</v>
      </c>
    </row>
    <row r="191" spans="3:11">
      <c r="C191" s="25"/>
      <c r="I191" s="1120" t="s">
        <v>797</v>
      </c>
      <c r="J191" s="1121">
        <v>65</v>
      </c>
      <c r="K191" s="347" t="s">
        <v>534</v>
      </c>
    </row>
    <row r="192" spans="3:11">
      <c r="C192" s="25"/>
      <c r="I192" s="1120" t="s">
        <v>798</v>
      </c>
      <c r="J192" s="1121"/>
      <c r="K192" s="347" t="s">
        <v>534</v>
      </c>
    </row>
    <row r="193" spans="3:11">
      <c r="C193" s="25"/>
      <c r="I193" s="1120" t="s">
        <v>799</v>
      </c>
      <c r="J193" s="1121">
        <v>233</v>
      </c>
      <c r="K193" s="347" t="s">
        <v>534</v>
      </c>
    </row>
    <row r="194" spans="3:11">
      <c r="C194" s="25"/>
      <c r="I194" s="1120" t="s">
        <v>800</v>
      </c>
      <c r="J194" s="1121">
        <v>722</v>
      </c>
      <c r="K194" s="347" t="s">
        <v>534</v>
      </c>
    </row>
    <row r="195" spans="3:11">
      <c r="C195" s="25"/>
      <c r="I195" s="1120" t="s">
        <v>801</v>
      </c>
      <c r="J195" s="1121">
        <v>285</v>
      </c>
      <c r="K195" s="347" t="s">
        <v>534</v>
      </c>
    </row>
    <row r="196" spans="3:11">
      <c r="C196" s="25"/>
      <c r="I196" s="1120" t="s">
        <v>802</v>
      </c>
      <c r="J196" s="1121">
        <v>319</v>
      </c>
      <c r="K196" s="347" t="s">
        <v>534</v>
      </c>
    </row>
    <row r="197" spans="3:11">
      <c r="C197" s="25"/>
      <c r="I197" s="1120" t="s">
        <v>803</v>
      </c>
      <c r="J197" s="1121">
        <v>81</v>
      </c>
      <c r="K197" s="347" t="s">
        <v>534</v>
      </c>
    </row>
    <row r="198" spans="3:11">
      <c r="C198" s="25"/>
      <c r="I198" s="1120" t="s">
        <v>804</v>
      </c>
      <c r="J198" s="1121">
        <v>93</v>
      </c>
      <c r="K198" s="347" t="s">
        <v>534</v>
      </c>
    </row>
    <row r="199" spans="3:11">
      <c r="C199" s="25"/>
      <c r="I199" s="1120" t="s">
        <v>805</v>
      </c>
      <c r="J199" s="1121">
        <v>102</v>
      </c>
      <c r="K199" s="347" t="s">
        <v>534</v>
      </c>
    </row>
    <row r="200" spans="3:11">
      <c r="C200" s="25"/>
      <c r="I200" s="1120" t="s">
        <v>806</v>
      </c>
      <c r="J200" s="1121">
        <v>157</v>
      </c>
      <c r="K200" s="347" t="s">
        <v>534</v>
      </c>
    </row>
    <row r="201" spans="3:11">
      <c r="C201" s="25"/>
      <c r="I201" s="1120" t="s">
        <v>807</v>
      </c>
      <c r="J201" s="1121">
        <v>65</v>
      </c>
      <c r="K201" s="347" t="s">
        <v>534</v>
      </c>
    </row>
    <row r="202" spans="3:11">
      <c r="C202" s="25"/>
      <c r="I202" s="1120" t="s">
        <v>808</v>
      </c>
      <c r="J202" s="1121">
        <v>143</v>
      </c>
      <c r="K202" s="347" t="s">
        <v>534</v>
      </c>
    </row>
    <row r="203" spans="3:11">
      <c r="C203" s="25"/>
      <c r="I203" s="1120" t="s">
        <v>809</v>
      </c>
      <c r="J203" s="1121"/>
      <c r="K203" s="347" t="s">
        <v>534</v>
      </c>
    </row>
    <row r="204" spans="3:11">
      <c r="C204" s="25"/>
      <c r="I204" s="1120" t="s">
        <v>810</v>
      </c>
      <c r="J204" s="1121"/>
      <c r="K204" s="347" t="s">
        <v>534</v>
      </c>
    </row>
    <row r="205" spans="3:11">
      <c r="C205" s="25"/>
      <c r="I205" s="1120" t="s">
        <v>811</v>
      </c>
      <c r="J205" s="1121"/>
      <c r="K205" s="347" t="s">
        <v>534</v>
      </c>
    </row>
    <row r="206" spans="3:11">
      <c r="C206" s="25"/>
      <c r="I206" s="1120" t="s">
        <v>812</v>
      </c>
      <c r="J206" s="1121">
        <v>90</v>
      </c>
      <c r="K206" s="347" t="s">
        <v>534</v>
      </c>
    </row>
    <row r="207" spans="3:11">
      <c r="C207" s="25"/>
      <c r="I207" s="1120" t="s">
        <v>813</v>
      </c>
      <c r="J207" s="1121"/>
      <c r="K207" s="347" t="s">
        <v>534</v>
      </c>
    </row>
    <row r="208" spans="3:11">
      <c r="C208" s="25"/>
      <c r="I208" s="1120" t="s">
        <v>814</v>
      </c>
      <c r="J208" s="1121">
        <v>214</v>
      </c>
      <c r="K208" s="347" t="s">
        <v>534</v>
      </c>
    </row>
    <row r="209" spans="3:11">
      <c r="C209" s="25"/>
      <c r="I209" s="1120" t="s">
        <v>815</v>
      </c>
      <c r="J209" s="1121">
        <v>40</v>
      </c>
      <c r="K209" s="347" t="s">
        <v>534</v>
      </c>
    </row>
    <row r="210" spans="3:11">
      <c r="C210" s="25"/>
      <c r="I210" s="1120" t="s">
        <v>816</v>
      </c>
      <c r="J210" s="1121">
        <v>49</v>
      </c>
      <c r="K210" s="347" t="s">
        <v>534</v>
      </c>
    </row>
    <row r="211" spans="3:11">
      <c r="C211" s="25"/>
      <c r="I211" s="1120" t="s">
        <v>817</v>
      </c>
      <c r="J211" s="1121"/>
      <c r="K211" s="347" t="s">
        <v>534</v>
      </c>
    </row>
    <row r="212" spans="3:11">
      <c r="C212" s="25"/>
      <c r="I212" s="1120" t="s">
        <v>818</v>
      </c>
      <c r="J212" s="1121"/>
      <c r="K212" s="347" t="s">
        <v>534</v>
      </c>
    </row>
    <row r="213" spans="3:11">
      <c r="C213" s="25"/>
      <c r="I213" s="1120" t="s">
        <v>819</v>
      </c>
      <c r="J213" s="1121">
        <v>362</v>
      </c>
      <c r="K213" s="347" t="s">
        <v>534</v>
      </c>
    </row>
    <row r="214" spans="3:11">
      <c r="C214" s="25"/>
      <c r="I214" s="1120" t="s">
        <v>820</v>
      </c>
      <c r="J214" s="1121">
        <v>4</v>
      </c>
      <c r="K214" s="347" t="s">
        <v>534</v>
      </c>
    </row>
    <row r="215" spans="3:11">
      <c r="C215" s="25"/>
      <c r="I215" s="1120" t="s">
        <v>821</v>
      </c>
      <c r="J215" s="1121">
        <v>22</v>
      </c>
      <c r="K215" s="347" t="s">
        <v>534</v>
      </c>
    </row>
    <row r="216" spans="3:11">
      <c r="C216" s="25"/>
      <c r="I216" s="1120" t="s">
        <v>822</v>
      </c>
      <c r="J216" s="1121"/>
      <c r="K216" s="347" t="s">
        <v>534</v>
      </c>
    </row>
    <row r="217" spans="3:11">
      <c r="C217" s="25"/>
      <c r="I217" s="1120" t="s">
        <v>823</v>
      </c>
      <c r="J217" s="1121"/>
      <c r="K217" s="347" t="s">
        <v>534</v>
      </c>
    </row>
    <row r="218" spans="3:11">
      <c r="C218" s="25"/>
      <c r="I218" s="1120" t="s">
        <v>710</v>
      </c>
      <c r="J218" s="1121">
        <v>20</v>
      </c>
      <c r="K218" s="347" t="s">
        <v>534</v>
      </c>
    </row>
    <row r="219" spans="3:11">
      <c r="C219" s="25"/>
      <c r="I219" s="1120" t="s">
        <v>824</v>
      </c>
      <c r="J219" s="1121"/>
      <c r="K219" s="347" t="s">
        <v>534</v>
      </c>
    </row>
    <row r="220" spans="3:11">
      <c r="C220" s="25"/>
      <c r="I220" s="1120" t="s">
        <v>825</v>
      </c>
      <c r="J220" s="1121"/>
      <c r="K220" s="347" t="s">
        <v>534</v>
      </c>
    </row>
    <row r="221" spans="3:11">
      <c r="C221" s="25"/>
      <c r="I221" s="1120" t="s">
        <v>826</v>
      </c>
      <c r="J221" s="1121">
        <v>10200</v>
      </c>
      <c r="K221" s="347" t="s">
        <v>534</v>
      </c>
    </row>
    <row r="222" spans="3:11">
      <c r="C222" s="25"/>
      <c r="I222" s="1120" t="s">
        <v>827</v>
      </c>
      <c r="J222" s="1121">
        <v>10000</v>
      </c>
      <c r="K222" s="347" t="s">
        <v>534</v>
      </c>
    </row>
    <row r="223" spans="3:11">
      <c r="C223" s="25"/>
      <c r="I223" s="1120" t="s">
        <v>828</v>
      </c>
      <c r="J223" s="1121">
        <v>2360</v>
      </c>
      <c r="K223" s="347" t="s">
        <v>534</v>
      </c>
    </row>
    <row r="224" spans="3:11">
      <c r="C224" s="25"/>
      <c r="I224" s="1120" t="s">
        <v>829</v>
      </c>
      <c r="J224" s="1121">
        <v>1320</v>
      </c>
      <c r="K224" s="347" t="s">
        <v>534</v>
      </c>
    </row>
    <row r="225" spans="3:11">
      <c r="C225" s="25"/>
      <c r="I225" s="1120" t="s">
        <v>830</v>
      </c>
      <c r="J225" s="1121">
        <v>3060</v>
      </c>
      <c r="K225" s="347" t="s">
        <v>534</v>
      </c>
    </row>
    <row r="226" spans="3:11">
      <c r="C226" s="25"/>
      <c r="I226" s="1120" t="s">
        <v>831</v>
      </c>
      <c r="J226" s="1121"/>
      <c r="K226" s="347" t="s">
        <v>534</v>
      </c>
    </row>
    <row r="227" spans="3:11">
      <c r="C227" s="25"/>
      <c r="I227" s="1120" t="s">
        <v>832</v>
      </c>
      <c r="J227" s="1121"/>
      <c r="K227" s="347" t="s">
        <v>534</v>
      </c>
    </row>
    <row r="228" spans="3:11">
      <c r="C228" s="25"/>
      <c r="I228" s="1120" t="s">
        <v>833</v>
      </c>
      <c r="J228" s="1121">
        <v>914</v>
      </c>
      <c r="K228" s="347" t="s">
        <v>534</v>
      </c>
    </row>
    <row r="229" spans="3:11">
      <c r="C229" s="25"/>
      <c r="I229" s="1120" t="s">
        <v>834</v>
      </c>
      <c r="J229" s="1121">
        <v>9220</v>
      </c>
      <c r="K229" s="347" t="s">
        <v>534</v>
      </c>
    </row>
    <row r="230" spans="3:11">
      <c r="C230" s="25"/>
      <c r="I230" s="1120" t="s">
        <v>835</v>
      </c>
      <c r="J230" s="1121">
        <v>8620</v>
      </c>
      <c r="K230" s="347" t="s">
        <v>534</v>
      </c>
    </row>
    <row r="231" spans="3:11">
      <c r="C231" s="25"/>
      <c r="I231" s="1120" t="s">
        <v>567</v>
      </c>
      <c r="J231" s="1121"/>
      <c r="K231" s="347" t="s">
        <v>534</v>
      </c>
    </row>
    <row r="232" spans="3:11">
      <c r="C232" s="25"/>
      <c r="I232" s="1120" t="s">
        <v>596</v>
      </c>
      <c r="J232" s="1121">
        <v>16</v>
      </c>
      <c r="K232" s="347" t="s">
        <v>534</v>
      </c>
    </row>
    <row r="233" spans="3:11">
      <c r="C233" s="25"/>
      <c r="I233" s="1120" t="s">
        <v>594</v>
      </c>
      <c r="J233" s="1121">
        <v>14</v>
      </c>
      <c r="K233" s="347" t="s">
        <v>534</v>
      </c>
    </row>
    <row r="234" spans="3:11">
      <c r="C234" s="25"/>
      <c r="I234" s="1120" t="s">
        <v>593</v>
      </c>
      <c r="J234" s="1121">
        <v>19</v>
      </c>
      <c r="K234" s="347" t="s">
        <v>534</v>
      </c>
    </row>
    <row r="235" spans="3:11">
      <c r="C235" s="25"/>
      <c r="I235" s="1120" t="s">
        <v>598</v>
      </c>
      <c r="J235" s="1121">
        <v>2100</v>
      </c>
      <c r="K235" s="347" t="s">
        <v>534</v>
      </c>
    </row>
    <row r="236" spans="3:11">
      <c r="C236" s="25"/>
      <c r="I236" s="1120" t="s">
        <v>836</v>
      </c>
      <c r="J236" s="1121">
        <v>1330</v>
      </c>
      <c r="K236" s="347" t="s">
        <v>534</v>
      </c>
    </row>
    <row r="237" spans="3:11">
      <c r="C237" s="25"/>
      <c r="I237" s="1120" t="s">
        <v>837</v>
      </c>
      <c r="J237" s="1121">
        <v>3124</v>
      </c>
      <c r="K237" s="347" t="s">
        <v>534</v>
      </c>
    </row>
    <row r="238" spans="3:11">
      <c r="C238" s="25"/>
      <c r="I238" s="1120" t="s">
        <v>838</v>
      </c>
      <c r="J238" s="1121">
        <v>3444</v>
      </c>
      <c r="K238" s="347" t="s">
        <v>534</v>
      </c>
    </row>
    <row r="239" spans="3:11">
      <c r="C239" s="25"/>
      <c r="I239" s="1120" t="s">
        <v>652</v>
      </c>
      <c r="J239" s="1121">
        <v>4728</v>
      </c>
      <c r="K239" s="347" t="s">
        <v>534</v>
      </c>
    </row>
    <row r="240" spans="3:11">
      <c r="C240" s="25"/>
      <c r="I240" s="1120" t="s">
        <v>592</v>
      </c>
      <c r="J240" s="1121">
        <v>5328</v>
      </c>
      <c r="K240" s="347" t="s">
        <v>534</v>
      </c>
    </row>
    <row r="241" spans="3:11">
      <c r="C241" s="25"/>
      <c r="I241" s="1120" t="s">
        <v>590</v>
      </c>
      <c r="J241" s="1121">
        <v>1943</v>
      </c>
      <c r="K241" s="347" t="s">
        <v>534</v>
      </c>
    </row>
    <row r="242" spans="3:11">
      <c r="C242" s="25"/>
      <c r="I242" s="1120" t="s">
        <v>839</v>
      </c>
      <c r="J242" s="1121">
        <v>1839</v>
      </c>
      <c r="K242" s="347" t="s">
        <v>534</v>
      </c>
    </row>
    <row r="243" spans="3:11">
      <c r="C243" s="25"/>
      <c r="I243" s="1120" t="s">
        <v>653</v>
      </c>
      <c r="J243" s="1121">
        <v>2262</v>
      </c>
      <c r="K243" s="347" t="s">
        <v>534</v>
      </c>
    </row>
    <row r="244" spans="3:11">
      <c r="C244" s="25"/>
      <c r="I244" s="1120" t="s">
        <v>840</v>
      </c>
      <c r="J244" s="1121">
        <v>3001</v>
      </c>
      <c r="K244" s="347" t="s">
        <v>534</v>
      </c>
    </row>
    <row r="245" spans="3:11">
      <c r="C245" s="25"/>
      <c r="I245" s="1120" t="s">
        <v>654</v>
      </c>
      <c r="J245" s="1121">
        <v>1908</v>
      </c>
      <c r="K245" s="347" t="s">
        <v>534</v>
      </c>
    </row>
    <row r="246" spans="3:11">
      <c r="C246" s="25"/>
      <c r="I246" s="1120" t="s">
        <v>655</v>
      </c>
      <c r="J246" s="1121">
        <v>1748</v>
      </c>
      <c r="K246" s="347" t="s">
        <v>534</v>
      </c>
    </row>
    <row r="247" spans="3:11">
      <c r="C247" s="25"/>
      <c r="I247" s="1120" t="s">
        <v>656</v>
      </c>
      <c r="J247" s="1121">
        <v>1672</v>
      </c>
      <c r="K247" s="347" t="s">
        <v>534</v>
      </c>
    </row>
    <row r="248" spans="3:11">
      <c r="C248" s="25"/>
      <c r="I248" s="1120" t="s">
        <v>658</v>
      </c>
      <c r="J248" s="1121">
        <v>1965</v>
      </c>
      <c r="K248" s="347" t="s">
        <v>534</v>
      </c>
    </row>
    <row r="249" spans="3:11">
      <c r="C249" s="25"/>
      <c r="I249" s="1120" t="s">
        <v>588</v>
      </c>
      <c r="J249" s="1121">
        <v>3000</v>
      </c>
      <c r="K249" s="347" t="s">
        <v>534</v>
      </c>
    </row>
    <row r="250" spans="3:11">
      <c r="C250" s="25"/>
      <c r="I250" s="1120" t="s">
        <v>586</v>
      </c>
      <c r="J250" s="1121">
        <v>1600</v>
      </c>
      <c r="K250" s="347" t="s">
        <v>534</v>
      </c>
    </row>
    <row r="251" spans="3:11">
      <c r="C251" s="25"/>
      <c r="I251" s="1120" t="s">
        <v>841</v>
      </c>
      <c r="J251" s="1121">
        <v>1560</v>
      </c>
      <c r="K251" s="347" t="s">
        <v>534</v>
      </c>
    </row>
    <row r="252" spans="3:11">
      <c r="C252" s="25"/>
      <c r="I252" s="1120" t="s">
        <v>661</v>
      </c>
      <c r="J252" s="1121">
        <v>2256</v>
      </c>
      <c r="K252" s="347" t="s">
        <v>534</v>
      </c>
    </row>
    <row r="253" spans="3:11">
      <c r="C253" s="25"/>
      <c r="I253" s="1120" t="s">
        <v>663</v>
      </c>
      <c r="J253" s="1121">
        <v>2404</v>
      </c>
      <c r="K253" s="347" t="s">
        <v>534</v>
      </c>
    </row>
    <row r="254" spans="3:11">
      <c r="C254" s="25"/>
      <c r="I254" s="1120" t="s">
        <v>640</v>
      </c>
      <c r="J254" s="1121">
        <v>14</v>
      </c>
      <c r="K254" s="347" t="s">
        <v>534</v>
      </c>
    </row>
    <row r="255" spans="3:11">
      <c r="C255" s="25"/>
      <c r="I255" s="1120" t="s">
        <v>842</v>
      </c>
      <c r="J255" s="1121">
        <v>4</v>
      </c>
      <c r="K255" s="347" t="s">
        <v>534</v>
      </c>
    </row>
    <row r="256" spans="3:11">
      <c r="C256" s="25"/>
      <c r="I256" s="1120" t="s">
        <v>843</v>
      </c>
      <c r="J256" s="1121">
        <v>1730</v>
      </c>
      <c r="K256" s="347" t="s">
        <v>534</v>
      </c>
    </row>
    <row r="257" spans="3:11">
      <c r="C257" s="25"/>
      <c r="I257" s="1120" t="s">
        <v>582</v>
      </c>
      <c r="J257" s="1121">
        <v>2286</v>
      </c>
      <c r="K257" s="347" t="s">
        <v>534</v>
      </c>
    </row>
    <row r="258" spans="3:11">
      <c r="C258" s="25"/>
      <c r="I258" s="1120" t="s">
        <v>665</v>
      </c>
      <c r="J258" s="1121">
        <v>2183</v>
      </c>
      <c r="K258" s="347" t="s">
        <v>534</v>
      </c>
    </row>
    <row r="259" spans="3:11">
      <c r="C259" s="25"/>
      <c r="I259" s="1120" t="s">
        <v>844</v>
      </c>
      <c r="J259" s="1121">
        <v>0</v>
      </c>
      <c r="K259" s="347" t="s">
        <v>534</v>
      </c>
    </row>
    <row r="260" spans="3:11">
      <c r="C260" s="25"/>
      <c r="I260" s="1120" t="s">
        <v>845</v>
      </c>
      <c r="J260" s="1121">
        <v>0</v>
      </c>
      <c r="K260" s="347" t="s">
        <v>534</v>
      </c>
    </row>
    <row r="261" spans="3:11">
      <c r="C261" s="25"/>
      <c r="I261" s="1120" t="s">
        <v>846</v>
      </c>
      <c r="J261" s="1121">
        <v>1507</v>
      </c>
      <c r="K261" s="347" t="s">
        <v>534</v>
      </c>
    </row>
    <row r="262" spans="3:11">
      <c r="C262" s="25"/>
      <c r="I262" s="1120" t="s">
        <v>847</v>
      </c>
      <c r="J262" s="1121">
        <v>546</v>
      </c>
      <c r="K262" s="347" t="s">
        <v>534</v>
      </c>
    </row>
    <row r="263" spans="3:11">
      <c r="C263" s="25"/>
      <c r="I263" s="1120" t="s">
        <v>848</v>
      </c>
      <c r="J263" s="1121">
        <v>1084</v>
      </c>
      <c r="K263" s="347" t="s">
        <v>534</v>
      </c>
    </row>
    <row r="264" spans="3:11">
      <c r="C264" s="25"/>
      <c r="I264" s="1120" t="s">
        <v>667</v>
      </c>
      <c r="J264" s="1121">
        <v>2508</v>
      </c>
      <c r="K264" s="347" t="s">
        <v>534</v>
      </c>
    </row>
    <row r="265" spans="3:11">
      <c r="C265" s="25"/>
      <c r="I265" s="1120" t="s">
        <v>849</v>
      </c>
      <c r="J265" s="1121">
        <v>3235</v>
      </c>
      <c r="K265" s="347" t="s">
        <v>534</v>
      </c>
    </row>
    <row r="266" spans="3:11">
      <c r="C266" s="25"/>
      <c r="I266" s="1120" t="s">
        <v>584</v>
      </c>
      <c r="J266" s="1121">
        <v>1741</v>
      </c>
      <c r="K266" s="347" t="s">
        <v>534</v>
      </c>
    </row>
    <row r="267" spans="3:11">
      <c r="C267" s="25"/>
      <c r="I267" s="1120" t="s">
        <v>850</v>
      </c>
      <c r="J267" s="1121">
        <v>3171</v>
      </c>
      <c r="K267" s="347" t="s">
        <v>534</v>
      </c>
    </row>
    <row r="268" spans="3:11">
      <c r="C268" s="25"/>
      <c r="I268" s="1120" t="s">
        <v>576</v>
      </c>
      <c r="J268" s="1121">
        <v>1548</v>
      </c>
      <c r="K268" s="347" t="s">
        <v>534</v>
      </c>
    </row>
    <row r="269" spans="3:11">
      <c r="C269" s="25"/>
      <c r="I269" s="1120" t="s">
        <v>669</v>
      </c>
      <c r="J269" s="1121">
        <v>2812</v>
      </c>
      <c r="K269" s="347" t="s">
        <v>534</v>
      </c>
    </row>
    <row r="270" spans="3:11">
      <c r="C270" s="25"/>
      <c r="I270" s="1120" t="s">
        <v>670</v>
      </c>
      <c r="J270" s="1121">
        <v>3409</v>
      </c>
      <c r="K270" s="347" t="s">
        <v>534</v>
      </c>
    </row>
    <row r="271" spans="3:11">
      <c r="C271" s="25"/>
      <c r="I271" s="1120" t="s">
        <v>672</v>
      </c>
      <c r="J271" s="1121">
        <v>3359</v>
      </c>
      <c r="K271" s="347" t="s">
        <v>534</v>
      </c>
    </row>
    <row r="272" spans="3:11">
      <c r="C272" s="25"/>
      <c r="I272" s="1120" t="s">
        <v>673</v>
      </c>
      <c r="J272" s="1121">
        <v>2700</v>
      </c>
      <c r="K272" s="347" t="s">
        <v>534</v>
      </c>
    </row>
    <row r="273" spans="3:11">
      <c r="C273" s="25"/>
      <c r="I273" s="1120" t="s">
        <v>851</v>
      </c>
      <c r="J273" s="1121">
        <v>3296</v>
      </c>
      <c r="K273" s="347" t="s">
        <v>534</v>
      </c>
    </row>
    <row r="274" spans="3:11">
      <c r="C274" s="25"/>
      <c r="I274" s="1120" t="s">
        <v>675</v>
      </c>
      <c r="J274" s="1121">
        <v>2917</v>
      </c>
      <c r="K274" s="347" t="s">
        <v>534</v>
      </c>
    </row>
    <row r="275" spans="3:11">
      <c r="C275" s="25"/>
      <c r="I275" s="1120" t="s">
        <v>852</v>
      </c>
      <c r="J275" s="1121">
        <v>2513</v>
      </c>
      <c r="K275" s="347" t="s">
        <v>534</v>
      </c>
    </row>
    <row r="276" spans="3:11">
      <c r="C276" s="25"/>
      <c r="I276" s="1120" t="s">
        <v>853</v>
      </c>
      <c r="J276" s="1121">
        <v>2608</v>
      </c>
      <c r="K276" s="347" t="s">
        <v>534</v>
      </c>
    </row>
    <row r="277" spans="3:11">
      <c r="C277" s="25"/>
      <c r="I277" s="1120" t="s">
        <v>677</v>
      </c>
      <c r="J277" s="1121">
        <v>1638</v>
      </c>
      <c r="K277" s="347" t="s">
        <v>534</v>
      </c>
    </row>
    <row r="278" spans="3:11">
      <c r="C278" s="25"/>
      <c r="I278" s="1120" t="s">
        <v>854</v>
      </c>
      <c r="J278" s="1121">
        <v>1614</v>
      </c>
      <c r="K278" s="347" t="s">
        <v>534</v>
      </c>
    </row>
    <row r="279" spans="3:11">
      <c r="C279" s="25"/>
      <c r="I279" s="1120" t="s">
        <v>679</v>
      </c>
      <c r="J279" s="1121">
        <v>2397</v>
      </c>
      <c r="K279" s="347" t="s">
        <v>534</v>
      </c>
    </row>
    <row r="280" spans="3:11">
      <c r="C280" s="25"/>
      <c r="I280" s="1120" t="s">
        <v>855</v>
      </c>
      <c r="J280" s="1121">
        <v>4061</v>
      </c>
      <c r="K280" s="347" t="s">
        <v>534</v>
      </c>
    </row>
    <row r="281" spans="3:11">
      <c r="C281" s="25"/>
      <c r="I281" s="1120" t="s">
        <v>856</v>
      </c>
      <c r="J281" s="1121">
        <v>16</v>
      </c>
      <c r="K281" s="347" t="s">
        <v>534</v>
      </c>
    </row>
    <row r="282" spans="3:11">
      <c r="C282" s="25"/>
      <c r="I282" s="1120" t="s">
        <v>681</v>
      </c>
      <c r="J282" s="1121">
        <v>125</v>
      </c>
      <c r="K282" s="347" t="s">
        <v>534</v>
      </c>
    </row>
    <row r="283" spans="3:11">
      <c r="C283" s="25"/>
      <c r="I283" s="1120" t="s">
        <v>857</v>
      </c>
      <c r="J283" s="1121">
        <v>48</v>
      </c>
      <c r="K283" s="347" t="s">
        <v>534</v>
      </c>
    </row>
    <row r="284" spans="3:11">
      <c r="C284" s="25"/>
      <c r="I284" s="1120" t="s">
        <v>858</v>
      </c>
      <c r="J284" s="1121"/>
      <c r="K284" s="347" t="s">
        <v>534</v>
      </c>
    </row>
    <row r="285" spans="3:11">
      <c r="C285" s="25"/>
      <c r="I285" s="1120" t="s">
        <v>859</v>
      </c>
      <c r="J285" s="1121">
        <v>20</v>
      </c>
      <c r="K285" s="347" t="s">
        <v>534</v>
      </c>
    </row>
    <row r="286" spans="3:11">
      <c r="C286" s="25"/>
      <c r="I286" s="1120" t="s">
        <v>860</v>
      </c>
      <c r="J286" s="1121">
        <v>20</v>
      </c>
      <c r="K286" s="347" t="s">
        <v>534</v>
      </c>
    </row>
    <row r="287" spans="3:11">
      <c r="C287" s="25"/>
      <c r="I287" s="1120" t="s">
        <v>861</v>
      </c>
      <c r="J287" s="1121">
        <v>20</v>
      </c>
      <c r="K287" s="347" t="s">
        <v>534</v>
      </c>
    </row>
    <row r="288" spans="3:11">
      <c r="C288" s="25"/>
      <c r="I288" s="1120" t="s">
        <v>683</v>
      </c>
      <c r="J288" s="1121">
        <v>3654</v>
      </c>
      <c r="K288" s="347" t="s">
        <v>534</v>
      </c>
    </row>
    <row r="289" spans="3:11">
      <c r="C289" s="25"/>
      <c r="I289" s="1120" t="s">
        <v>862</v>
      </c>
      <c r="J289" s="1121">
        <v>33</v>
      </c>
      <c r="K289" s="347" t="s">
        <v>534</v>
      </c>
    </row>
    <row r="290" spans="3:11">
      <c r="C290" s="25"/>
      <c r="I290" s="1120" t="s">
        <v>863</v>
      </c>
      <c r="J290" s="1121">
        <v>0</v>
      </c>
      <c r="K290" s="347" t="s">
        <v>534</v>
      </c>
    </row>
    <row r="291" spans="3:11">
      <c r="C291" s="25"/>
      <c r="I291" s="1120" t="s">
        <v>864</v>
      </c>
      <c r="J291" s="1121">
        <v>0</v>
      </c>
      <c r="K291" s="347" t="s">
        <v>534</v>
      </c>
    </row>
    <row r="292" spans="3:11">
      <c r="C292" s="25"/>
      <c r="I292" s="1120" t="s">
        <v>865</v>
      </c>
      <c r="J292" s="1121">
        <v>1930</v>
      </c>
      <c r="K292" s="347" t="s">
        <v>534</v>
      </c>
    </row>
    <row r="293" spans="3:11">
      <c r="C293" s="25"/>
      <c r="I293" s="1120" t="s">
        <v>685</v>
      </c>
      <c r="J293" s="1121">
        <v>2425</v>
      </c>
      <c r="K293" s="347" t="s">
        <v>534</v>
      </c>
    </row>
    <row r="294" spans="3:11">
      <c r="C294" s="25"/>
      <c r="I294" s="1120" t="s">
        <v>866</v>
      </c>
      <c r="J294" s="1121">
        <v>2143</v>
      </c>
      <c r="K294" s="347" t="s">
        <v>534</v>
      </c>
    </row>
    <row r="295" spans="3:11">
      <c r="C295" s="25"/>
      <c r="I295" s="1120" t="s">
        <v>687</v>
      </c>
      <c r="J295" s="1121">
        <v>185</v>
      </c>
      <c r="K295" s="347" t="s">
        <v>534</v>
      </c>
    </row>
    <row r="296" spans="3:11">
      <c r="C296" s="25"/>
      <c r="I296" s="1120" t="s">
        <v>867</v>
      </c>
      <c r="J296" s="1121">
        <v>20</v>
      </c>
      <c r="K296" s="347" t="s">
        <v>534</v>
      </c>
    </row>
    <row r="297" spans="3:11">
      <c r="C297" s="25"/>
      <c r="I297" s="1120" t="s">
        <v>579</v>
      </c>
      <c r="J297" s="1121">
        <v>8100</v>
      </c>
      <c r="K297" s="347" t="s">
        <v>534</v>
      </c>
    </row>
    <row r="298" spans="3:11">
      <c r="C298" s="25"/>
      <c r="I298" s="1120" t="s">
        <v>868</v>
      </c>
      <c r="J298" s="1121">
        <v>0</v>
      </c>
      <c r="K298" s="347" t="s">
        <v>534</v>
      </c>
    </row>
    <row r="299" spans="3:11">
      <c r="C299" s="25"/>
      <c r="I299" s="1120" t="s">
        <v>869</v>
      </c>
      <c r="J299" s="1121">
        <v>0</v>
      </c>
      <c r="K299" s="347" t="s">
        <v>534</v>
      </c>
    </row>
    <row r="300" spans="3:11">
      <c r="C300" s="25"/>
      <c r="I300" s="1120" t="s">
        <v>870</v>
      </c>
      <c r="J300" s="1121">
        <v>4692</v>
      </c>
      <c r="K300" s="347" t="s">
        <v>534</v>
      </c>
    </row>
    <row r="301" spans="3:11">
      <c r="C301" s="25"/>
      <c r="I301" s="1120" t="s">
        <v>871</v>
      </c>
      <c r="J301" s="1121">
        <v>313</v>
      </c>
      <c r="K301" s="347" t="s">
        <v>534</v>
      </c>
    </row>
    <row r="302" spans="3:11">
      <c r="C302" s="25"/>
      <c r="I302" s="1120" t="s">
        <v>872</v>
      </c>
      <c r="J302" s="1121">
        <v>0</v>
      </c>
      <c r="K302" s="347" t="s">
        <v>534</v>
      </c>
    </row>
    <row r="303" spans="3:11">
      <c r="C303" s="25"/>
      <c r="I303" s="1120" t="s">
        <v>573</v>
      </c>
      <c r="J303" s="1121">
        <v>0</v>
      </c>
      <c r="K303" s="347" t="s">
        <v>534</v>
      </c>
    </row>
    <row r="304" spans="3:11">
      <c r="C304" s="25"/>
      <c r="I304" s="1120" t="s">
        <v>689</v>
      </c>
      <c r="J304" s="1121">
        <v>3300</v>
      </c>
      <c r="K304" s="347" t="s">
        <v>534</v>
      </c>
    </row>
    <row r="305" spans="3:11">
      <c r="C305" s="25"/>
      <c r="I305" s="1120" t="s">
        <v>873</v>
      </c>
      <c r="J305" s="1121">
        <v>10175</v>
      </c>
      <c r="K305" s="347" t="s">
        <v>534</v>
      </c>
    </row>
    <row r="306" spans="3:11">
      <c r="C306" s="25"/>
      <c r="I306" s="1120" t="s">
        <v>691</v>
      </c>
      <c r="J306" s="1121">
        <v>10350</v>
      </c>
      <c r="K306" s="347" t="s">
        <v>534</v>
      </c>
    </row>
    <row r="307" spans="3:11">
      <c r="C307" s="25"/>
      <c r="I307" s="1120" t="s">
        <v>874</v>
      </c>
      <c r="J307" s="1121">
        <v>3920</v>
      </c>
      <c r="K307" s="347" t="s">
        <v>534</v>
      </c>
    </row>
    <row r="308" spans="3:11">
      <c r="C308" s="25"/>
      <c r="I308" s="1120" t="s">
        <v>713</v>
      </c>
      <c r="J308" s="1121">
        <v>0</v>
      </c>
      <c r="K308" s="347" t="s">
        <v>534</v>
      </c>
    </row>
    <row r="309" spans="3:11">
      <c r="C309" s="25"/>
      <c r="I309" s="1120" t="s">
        <v>715</v>
      </c>
      <c r="J309" s="1121">
        <v>0</v>
      </c>
      <c r="K309" s="347" t="s">
        <v>534</v>
      </c>
    </row>
    <row r="310" spans="3:11">
      <c r="C310" s="25"/>
      <c r="I310" s="1120" t="s">
        <v>717</v>
      </c>
      <c r="J310" s="1121">
        <v>6.0000000000000001E-3</v>
      </c>
      <c r="K310" s="347" t="s">
        <v>534</v>
      </c>
    </row>
    <row r="311" spans="3:11">
      <c r="C311" s="25"/>
      <c r="I311" s="1120" t="s">
        <v>719</v>
      </c>
      <c r="J311" s="1121">
        <v>0</v>
      </c>
      <c r="K311" s="347" t="s">
        <v>534</v>
      </c>
    </row>
    <row r="312" spans="3:11">
      <c r="C312" s="25"/>
      <c r="I312" s="1120" t="s">
        <v>875</v>
      </c>
      <c r="J312" s="1121">
        <v>20</v>
      </c>
      <c r="K312" s="347" t="s">
        <v>534</v>
      </c>
    </row>
    <row r="313" spans="3:11">
      <c r="C313" s="25"/>
      <c r="I313" s="1120" t="s">
        <v>721</v>
      </c>
      <c r="J313" s="1121">
        <v>20</v>
      </c>
      <c r="K313" s="347" t="s">
        <v>534</v>
      </c>
    </row>
    <row r="314" spans="3:11">
      <c r="C314" s="25"/>
      <c r="I314" s="1120" t="s">
        <v>876</v>
      </c>
      <c r="J314" s="1121"/>
      <c r="K314" s="347" t="s">
        <v>534</v>
      </c>
    </row>
    <row r="315" spans="3:11">
      <c r="C315" s="25"/>
      <c r="I315" s="1120" t="s">
        <v>877</v>
      </c>
      <c r="J315" s="1121">
        <v>25</v>
      </c>
      <c r="K315" s="347" t="s">
        <v>534</v>
      </c>
    </row>
    <row r="316" spans="3:11">
      <c r="C316" s="25"/>
      <c r="I316" s="1120" t="s">
        <v>878</v>
      </c>
      <c r="J316" s="1121"/>
      <c r="K316" s="347" t="s">
        <v>534</v>
      </c>
    </row>
    <row r="317" spans="3:11">
      <c r="C317" s="25"/>
      <c r="I317" s="1120" t="s">
        <v>879</v>
      </c>
      <c r="J317" s="1121"/>
      <c r="K317" s="347" t="s">
        <v>534</v>
      </c>
    </row>
    <row r="318" spans="3:11">
      <c r="C318" s="25"/>
      <c r="I318" s="1120" t="s">
        <v>880</v>
      </c>
      <c r="J318" s="1121">
        <v>5.8</v>
      </c>
      <c r="K318" s="347" t="s">
        <v>534</v>
      </c>
    </row>
    <row r="319" spans="3:11">
      <c r="C319" s="25"/>
      <c r="I319" s="1120" t="s">
        <v>881</v>
      </c>
      <c r="J319" s="1121"/>
      <c r="K319" s="347" t="s">
        <v>534</v>
      </c>
    </row>
    <row r="320" spans="3:11">
      <c r="C320" s="25"/>
      <c r="I320" s="1120" t="s">
        <v>882</v>
      </c>
      <c r="J320" s="1121"/>
      <c r="K320" s="347" t="s">
        <v>534</v>
      </c>
    </row>
    <row r="321" spans="3:11">
      <c r="C321" s="25"/>
      <c r="I321" s="1120" t="s">
        <v>883</v>
      </c>
      <c r="J321" s="1121"/>
      <c r="K321" s="347" t="s">
        <v>534</v>
      </c>
    </row>
    <row r="322" spans="3:11">
      <c r="C322" s="25"/>
      <c r="I322" s="1120" t="s">
        <v>884</v>
      </c>
      <c r="J322" s="1121"/>
      <c r="K322" s="347" t="s">
        <v>534</v>
      </c>
    </row>
    <row r="323" spans="3:11">
      <c r="C323" s="25"/>
      <c r="I323" s="1120" t="s">
        <v>885</v>
      </c>
      <c r="J323" s="1121"/>
      <c r="K323" s="347" t="s">
        <v>534</v>
      </c>
    </row>
    <row r="324" spans="3:11">
      <c r="C324" s="25"/>
      <c r="I324" s="1120" t="s">
        <v>886</v>
      </c>
      <c r="J324" s="1121"/>
      <c r="K324" s="347" t="s">
        <v>534</v>
      </c>
    </row>
    <row r="325" spans="3:11">
      <c r="C325" s="25"/>
      <c r="I325" s="1120" t="s">
        <v>887</v>
      </c>
      <c r="J325" s="1121"/>
      <c r="K325" s="347" t="s">
        <v>534</v>
      </c>
    </row>
    <row r="326" spans="3:11">
      <c r="C326" s="25"/>
      <c r="I326" s="1120" t="s">
        <v>888</v>
      </c>
      <c r="J326" s="1121"/>
      <c r="K326" s="347" t="s">
        <v>534</v>
      </c>
    </row>
    <row r="327" spans="3:11">
      <c r="C327" s="25"/>
      <c r="I327" s="1120" t="s">
        <v>889</v>
      </c>
      <c r="J327" s="1121">
        <v>1</v>
      </c>
      <c r="K327" s="347" t="s">
        <v>534</v>
      </c>
    </row>
    <row r="328" spans="3:11">
      <c r="C328" s="25"/>
      <c r="I328" s="1120" t="s">
        <v>890</v>
      </c>
      <c r="J328" s="1121">
        <v>298</v>
      </c>
      <c r="K328" s="347" t="s">
        <v>534</v>
      </c>
    </row>
    <row r="329" spans="3:11">
      <c r="C329" s="25"/>
      <c r="I329" s="1120" t="s">
        <v>891</v>
      </c>
      <c r="J329" s="1121"/>
      <c r="K329" s="347" t="s">
        <v>534</v>
      </c>
    </row>
    <row r="330" spans="3:11">
      <c r="C330" s="25"/>
      <c r="I330" s="1120" t="s">
        <v>892</v>
      </c>
      <c r="J330" s="1121"/>
      <c r="K330" s="347" t="s">
        <v>534</v>
      </c>
    </row>
    <row r="331" spans="3:11">
      <c r="C331" s="25"/>
      <c r="I331" s="1120" t="s">
        <v>570</v>
      </c>
      <c r="J331" s="1121"/>
      <c r="K331" s="347" t="s">
        <v>534</v>
      </c>
    </row>
    <row r="332" spans="3:11">
      <c r="C332" s="25"/>
      <c r="I332" s="1120" t="s">
        <v>893</v>
      </c>
      <c r="J332" s="1121">
        <v>12</v>
      </c>
      <c r="K332" s="347" t="s">
        <v>534</v>
      </c>
    </row>
    <row r="333" spans="3:11">
      <c r="C333" s="25"/>
      <c r="I333" s="1120" t="s">
        <v>894</v>
      </c>
      <c r="J333" s="1121">
        <v>6.5</v>
      </c>
      <c r="K333" s="347" t="s">
        <v>534</v>
      </c>
    </row>
    <row r="334" spans="3:11">
      <c r="C334" s="25"/>
      <c r="I334" s="1120" t="s">
        <v>707</v>
      </c>
      <c r="J334" s="1121"/>
      <c r="K334" s="347" t="s">
        <v>534</v>
      </c>
    </row>
    <row r="335" spans="3:11">
      <c r="C335" s="25"/>
      <c r="I335" s="1120" t="s">
        <v>895</v>
      </c>
      <c r="J335" s="1121"/>
      <c r="K335" s="347" t="s">
        <v>534</v>
      </c>
    </row>
    <row r="336" spans="3:11">
      <c r="C336" s="25"/>
      <c r="I336" s="1120" t="s">
        <v>695</v>
      </c>
      <c r="J336" s="1121">
        <v>1.7</v>
      </c>
      <c r="K336" s="347" t="s">
        <v>534</v>
      </c>
    </row>
    <row r="337" spans="3:11">
      <c r="C337" s="25"/>
      <c r="I337" s="1120" t="s">
        <v>896</v>
      </c>
      <c r="J337" s="1121"/>
      <c r="K337" s="347" t="s">
        <v>534</v>
      </c>
    </row>
    <row r="338" spans="3:11">
      <c r="C338" s="25"/>
      <c r="I338" s="1120" t="s">
        <v>696</v>
      </c>
      <c r="J338" s="1121">
        <v>0.02</v>
      </c>
      <c r="K338" s="347" t="s">
        <v>534</v>
      </c>
    </row>
    <row r="339" spans="3:11">
      <c r="C339" s="25"/>
      <c r="I339" s="1120" t="s">
        <v>897</v>
      </c>
      <c r="J339" s="1121">
        <v>6.8</v>
      </c>
      <c r="K339" s="347" t="s">
        <v>534</v>
      </c>
    </row>
    <row r="340" spans="3:11">
      <c r="C340" s="25"/>
      <c r="I340" s="1120" t="s">
        <v>898</v>
      </c>
      <c r="J340" s="1121">
        <v>8.6999999999999993</v>
      </c>
      <c r="K340" s="347" t="s">
        <v>534</v>
      </c>
    </row>
    <row r="341" spans="3:11">
      <c r="C341" s="25"/>
      <c r="I341" s="1120" t="s">
        <v>726</v>
      </c>
      <c r="J341" s="1121"/>
      <c r="K341" s="347" t="s">
        <v>534</v>
      </c>
    </row>
    <row r="342" spans="3:11">
      <c r="C342" s="25"/>
      <c r="I342" s="1120" t="s">
        <v>638</v>
      </c>
      <c r="J342" s="1121"/>
      <c r="K342" s="347" t="s">
        <v>534</v>
      </c>
    </row>
    <row r="343" spans="3:11">
      <c r="C343" s="25"/>
      <c r="I343" s="1120" t="s">
        <v>697</v>
      </c>
      <c r="J343" s="1121"/>
      <c r="K343" s="347" t="s">
        <v>534</v>
      </c>
    </row>
    <row r="344" spans="3:11">
      <c r="C344" s="25"/>
      <c r="I344" s="1120" t="s">
        <v>899</v>
      </c>
      <c r="J344" s="1121">
        <v>1.4</v>
      </c>
      <c r="K344" s="347" t="s">
        <v>534</v>
      </c>
    </row>
    <row r="345" spans="3:11">
      <c r="C345" s="25"/>
      <c r="I345" s="1120" t="s">
        <v>723</v>
      </c>
      <c r="J345" s="1121">
        <v>20</v>
      </c>
      <c r="K345" s="347" t="s">
        <v>534</v>
      </c>
    </row>
    <row r="346" spans="3:11" ht="26.4">
      <c r="C346" s="25"/>
      <c r="I346" s="1120" t="s">
        <v>900</v>
      </c>
      <c r="J346" s="1121">
        <v>0</v>
      </c>
      <c r="K346" s="347" t="s">
        <v>534</v>
      </c>
    </row>
    <row r="347" spans="3:11">
      <c r="C347" s="25"/>
      <c r="I347" s="1120" t="s">
        <v>901</v>
      </c>
      <c r="J347" s="1121">
        <v>0</v>
      </c>
      <c r="K347" s="347" t="s">
        <v>534</v>
      </c>
    </row>
    <row r="348" spans="3:11">
      <c r="C348" s="25"/>
      <c r="I348" s="1120" t="s">
        <v>902</v>
      </c>
      <c r="J348" s="1121">
        <v>35.664534000000003</v>
      </c>
      <c r="K348" s="347" t="s">
        <v>534</v>
      </c>
    </row>
    <row r="349" spans="3:11">
      <c r="C349" s="25"/>
      <c r="I349" s="1120" t="s">
        <v>902</v>
      </c>
      <c r="J349" s="1121">
        <v>40.771912</v>
      </c>
      <c r="K349" s="347" t="s">
        <v>534</v>
      </c>
    </row>
    <row r="350" spans="3:11">
      <c r="C350" s="25"/>
      <c r="I350" s="1120" t="s">
        <v>903</v>
      </c>
      <c r="J350" s="1121">
        <v>2.1999999999999999E-2</v>
      </c>
      <c r="K350" s="347" t="s">
        <v>534</v>
      </c>
    </row>
    <row r="351" spans="3:11">
      <c r="C351" s="25"/>
      <c r="I351" s="1120" t="s">
        <v>903</v>
      </c>
      <c r="J351" s="1121">
        <v>19.130434999999999</v>
      </c>
      <c r="K351" s="347" t="s">
        <v>534</v>
      </c>
    </row>
    <row r="352" spans="3:11" ht="39.6">
      <c r="C352" s="25"/>
      <c r="I352" s="1120" t="s">
        <v>904</v>
      </c>
      <c r="J352" s="1121">
        <v>3</v>
      </c>
      <c r="K352" s="347" t="s">
        <v>534</v>
      </c>
    </row>
    <row r="353" spans="3:11" ht="39.6">
      <c r="C353" s="25"/>
      <c r="I353" s="1120" t="s">
        <v>904</v>
      </c>
      <c r="J353" s="1121">
        <v>15</v>
      </c>
      <c r="K353" s="347" t="s">
        <v>534</v>
      </c>
    </row>
    <row r="354" spans="3:11" ht="39.6">
      <c r="C354" s="25"/>
      <c r="I354" s="1120" t="s">
        <v>905</v>
      </c>
      <c r="J354" s="1121">
        <v>3</v>
      </c>
      <c r="K354" s="347" t="s">
        <v>534</v>
      </c>
    </row>
    <row r="355" spans="3:11" ht="39.6">
      <c r="C355" s="25"/>
      <c r="I355" s="1120" t="s">
        <v>905</v>
      </c>
      <c r="J355" s="1121">
        <v>15</v>
      </c>
      <c r="K355" s="347" t="s">
        <v>534</v>
      </c>
    </row>
    <row r="356" spans="3:11" ht="26.4">
      <c r="C356" s="25"/>
      <c r="I356" s="1120" t="s">
        <v>906</v>
      </c>
      <c r="J356" s="1121">
        <v>3.8318484E-2</v>
      </c>
      <c r="K356" s="347" t="s">
        <v>534</v>
      </c>
    </row>
    <row r="357" spans="3:11" ht="26.4">
      <c r="C357" s="25"/>
      <c r="I357" s="1120" t="s">
        <v>906</v>
      </c>
      <c r="J357" s="1121">
        <v>52.225678000000002</v>
      </c>
      <c r="K357" s="347" t="s">
        <v>534</v>
      </c>
    </row>
    <row r="358" spans="3:11">
      <c r="C358" s="25"/>
      <c r="I358" s="1120" t="s">
        <v>907</v>
      </c>
      <c r="J358" s="1121">
        <v>22.388912999999999</v>
      </c>
      <c r="K358" s="347" t="s">
        <v>534</v>
      </c>
    </row>
    <row r="359" spans="3:11">
      <c r="C359" s="25"/>
      <c r="I359" s="1120" t="s">
        <v>907</v>
      </c>
      <c r="J359" s="1121">
        <v>24.876570000000001</v>
      </c>
      <c r="K359" s="347" t="s">
        <v>534</v>
      </c>
    </row>
    <row r="360" spans="3:11">
      <c r="C360" s="25"/>
      <c r="I360" s="1120" t="s">
        <v>908</v>
      </c>
      <c r="J360" s="1121">
        <v>18</v>
      </c>
      <c r="K360" s="347" t="s">
        <v>534</v>
      </c>
    </row>
    <row r="361" spans="3:11">
      <c r="C361" s="25"/>
      <c r="I361" s="1120" t="s">
        <v>908</v>
      </c>
      <c r="J361" s="1121">
        <v>15</v>
      </c>
      <c r="K361" s="347" t="s">
        <v>534</v>
      </c>
    </row>
    <row r="362" spans="3:11">
      <c r="C362" s="25"/>
      <c r="I362" s="1120" t="s">
        <v>538</v>
      </c>
      <c r="J362" s="1121">
        <v>38.290320000000001</v>
      </c>
      <c r="K362" s="347" t="s">
        <v>534</v>
      </c>
    </row>
    <row r="363" spans="3:11">
      <c r="C363" s="25"/>
      <c r="I363" s="1120" t="s">
        <v>538</v>
      </c>
      <c r="J363" s="1121">
        <v>45.583714000000001</v>
      </c>
      <c r="K363" s="347" t="s">
        <v>534</v>
      </c>
    </row>
    <row r="364" spans="3:11">
      <c r="C364" s="25"/>
      <c r="I364" s="1120" t="s">
        <v>909</v>
      </c>
      <c r="J364" s="1121">
        <v>23.412167</v>
      </c>
      <c r="K364" s="347" t="s">
        <v>534</v>
      </c>
    </row>
    <row r="365" spans="3:11">
      <c r="C365" s="25"/>
      <c r="I365" s="1120" t="s">
        <v>909</v>
      </c>
      <c r="J365" s="1121">
        <v>29.666564999999999</v>
      </c>
      <c r="K365" s="347" t="s">
        <v>534</v>
      </c>
    </row>
    <row r="366" spans="3:11">
      <c r="C366" s="25"/>
      <c r="I366" s="1120" t="s">
        <v>910</v>
      </c>
      <c r="J366" s="1121">
        <v>21.756799999999998</v>
      </c>
      <c r="K366" s="347" t="s">
        <v>534</v>
      </c>
    </row>
    <row r="367" spans="3:11">
      <c r="C367" s="25"/>
      <c r="I367" s="1120" t="s">
        <v>910</v>
      </c>
      <c r="J367" s="1121">
        <v>8.7027199999999993</v>
      </c>
      <c r="K367" s="347" t="s">
        <v>534</v>
      </c>
    </row>
    <row r="368" spans="3:11">
      <c r="C368" s="25"/>
      <c r="I368" s="1120" t="s">
        <v>911</v>
      </c>
      <c r="J368" s="1121">
        <v>38.741562000000002</v>
      </c>
      <c r="K368" s="347" t="s">
        <v>534</v>
      </c>
    </row>
    <row r="369" spans="3:11">
      <c r="C369" s="25"/>
      <c r="I369" s="1120" t="s">
        <v>911</v>
      </c>
      <c r="J369" s="1121">
        <v>46.120907000000003</v>
      </c>
      <c r="K369" s="347" t="s">
        <v>534</v>
      </c>
    </row>
    <row r="370" spans="3:11" ht="26.4">
      <c r="C370" s="25"/>
      <c r="I370" s="1120" t="s">
        <v>912</v>
      </c>
      <c r="J370" s="1121">
        <v>141.91623999999999</v>
      </c>
      <c r="K370" s="347" t="s">
        <v>534</v>
      </c>
    </row>
    <row r="371" spans="3:11" ht="26.4">
      <c r="C371" s="25"/>
      <c r="I371" s="1120" t="s">
        <v>913</v>
      </c>
      <c r="J371" s="1121">
        <v>141.91623999999999</v>
      </c>
      <c r="K371" s="347" t="s">
        <v>534</v>
      </c>
    </row>
    <row r="372" spans="3:11" ht="26.4">
      <c r="C372" s="25"/>
      <c r="I372" s="1120" t="s">
        <v>914</v>
      </c>
      <c r="J372" s="1121">
        <v>24.590935000000002</v>
      </c>
      <c r="K372" s="347" t="s">
        <v>534</v>
      </c>
    </row>
    <row r="373" spans="3:11" ht="26.4">
      <c r="C373" s="25"/>
      <c r="I373" s="1120" t="s">
        <v>914</v>
      </c>
      <c r="J373" s="1121">
        <v>53.92792</v>
      </c>
      <c r="K373" s="347" t="s">
        <v>534</v>
      </c>
    </row>
    <row r="374" spans="3:11" ht="26.4">
      <c r="C374" s="25"/>
      <c r="I374" s="1120" t="s">
        <v>915</v>
      </c>
      <c r="J374" s="1121">
        <v>25.641897</v>
      </c>
      <c r="K374" s="347" t="s">
        <v>534</v>
      </c>
    </row>
    <row r="375" spans="3:11" ht="26.4">
      <c r="C375" s="25"/>
      <c r="I375" s="1120" t="s">
        <v>915</v>
      </c>
      <c r="J375" s="1121">
        <v>46.621631000000001</v>
      </c>
      <c r="K375" s="347" t="s">
        <v>534</v>
      </c>
    </row>
    <row r="376" spans="3:11">
      <c r="C376" s="25"/>
      <c r="I376" s="1120" t="s">
        <v>916</v>
      </c>
      <c r="J376" s="1121">
        <v>55.186675999999999</v>
      </c>
      <c r="K376" s="347" t="s">
        <v>534</v>
      </c>
    </row>
    <row r="377" spans="3:11">
      <c r="C377" s="25"/>
      <c r="I377" s="1120" t="s">
        <v>916</v>
      </c>
      <c r="J377" s="1121">
        <v>3.8227678000000001E-2</v>
      </c>
      <c r="K377" s="347" t="s">
        <v>534</v>
      </c>
    </row>
    <row r="378" spans="3:11">
      <c r="C378" s="25"/>
      <c r="I378" s="1120" t="s">
        <v>917</v>
      </c>
      <c r="J378" s="1121">
        <v>4.2365741000000003</v>
      </c>
      <c r="K378" s="347" t="s">
        <v>534</v>
      </c>
    </row>
    <row r="379" spans="3:11">
      <c r="C379" s="25"/>
      <c r="I379" s="1120" t="s">
        <v>917</v>
      </c>
      <c r="J379" s="1121">
        <v>11.575339</v>
      </c>
      <c r="K379" s="347" t="s">
        <v>534</v>
      </c>
    </row>
    <row r="380" spans="3:11">
      <c r="C380" s="25"/>
      <c r="I380" s="1120" t="s">
        <v>918</v>
      </c>
      <c r="J380" s="1121">
        <v>34.653722999999999</v>
      </c>
      <c r="K380" s="347" t="s">
        <v>534</v>
      </c>
    </row>
    <row r="381" spans="3:11">
      <c r="C381" s="25"/>
      <c r="I381" s="1120" t="s">
        <v>918</v>
      </c>
      <c r="J381" s="1121">
        <v>46.204963999999997</v>
      </c>
      <c r="K381" s="347" t="s">
        <v>534</v>
      </c>
    </row>
    <row r="382" spans="3:11">
      <c r="C382" s="25"/>
      <c r="I382" s="1120" t="s">
        <v>919</v>
      </c>
      <c r="J382" s="1121">
        <v>25.641897</v>
      </c>
      <c r="K382" s="347" t="s">
        <v>534</v>
      </c>
    </row>
    <row r="383" spans="3:11">
      <c r="C383" s="25"/>
      <c r="I383" s="1123" t="s">
        <v>919</v>
      </c>
      <c r="J383" s="1124">
        <v>46.621631000000001</v>
      </c>
      <c r="K383" s="348" t="s">
        <v>534</v>
      </c>
    </row>
    <row r="384" spans="3:11">
      <c r="C384" s="25"/>
      <c r="I384" s="1125"/>
      <c r="J384" s="25"/>
      <c r="K384" s="25"/>
    </row>
    <row r="385" spans="3:11">
      <c r="C385" s="25"/>
      <c r="I385" s="1125"/>
      <c r="J385" s="25"/>
      <c r="K385" s="25"/>
    </row>
    <row r="386" spans="3:11">
      <c r="C386" s="25"/>
      <c r="I386" s="1125"/>
      <c r="J386" s="25"/>
      <c r="K386" s="25"/>
    </row>
    <row r="387" spans="3:11">
      <c r="C387" s="25"/>
      <c r="I387" s="1125"/>
      <c r="J387" s="25"/>
      <c r="K387" s="25"/>
    </row>
    <row r="388" spans="3:11">
      <c r="C388" s="25"/>
      <c r="I388" s="1125"/>
      <c r="J388" s="25"/>
      <c r="K388" s="25"/>
    </row>
    <row r="389" spans="3:11">
      <c r="C389" s="25"/>
      <c r="I389" s="1125"/>
      <c r="J389" s="25"/>
      <c r="K389" s="25"/>
    </row>
    <row r="390" spans="3:11">
      <c r="C390" s="25"/>
      <c r="I390" s="1125"/>
      <c r="J390" s="25"/>
      <c r="K390" s="25"/>
    </row>
    <row r="391" spans="3:11">
      <c r="C391" s="25"/>
      <c r="I391" s="1125"/>
      <c r="J391" s="25"/>
      <c r="K391" s="25"/>
    </row>
    <row r="392" spans="3:11">
      <c r="C392" s="25"/>
      <c r="I392" s="1125"/>
      <c r="J392" s="25"/>
      <c r="K392" s="25"/>
    </row>
    <row r="393" spans="3:11">
      <c r="C393" s="25"/>
      <c r="I393" s="1125"/>
      <c r="J393" s="25"/>
      <c r="K393" s="25"/>
    </row>
    <row r="394" spans="3:11">
      <c r="C394" s="25"/>
      <c r="I394" s="1125"/>
      <c r="J394" s="25"/>
      <c r="K394" s="25"/>
    </row>
    <row r="395" spans="3:11">
      <c r="C395" s="25"/>
      <c r="I395" s="1125"/>
      <c r="J395" s="25"/>
      <c r="K395" s="25"/>
    </row>
    <row r="396" spans="3:11">
      <c r="C396" s="25"/>
      <c r="I396" s="1125"/>
      <c r="J396" s="25"/>
      <c r="K396" s="25"/>
    </row>
    <row r="397" spans="3:11">
      <c r="C397" s="25"/>
      <c r="I397" s="1125"/>
      <c r="J397" s="25"/>
      <c r="K397" s="25"/>
    </row>
    <row r="398" spans="3:11">
      <c r="C398" s="25"/>
      <c r="I398" s="1125"/>
      <c r="J398" s="25"/>
      <c r="K398" s="25"/>
    </row>
    <row r="399" spans="3:11">
      <c r="C399" s="25"/>
      <c r="I399" s="1125"/>
      <c r="J399" s="25"/>
      <c r="K399" s="25"/>
    </row>
    <row r="400" spans="3:11">
      <c r="C400" s="25"/>
      <c r="I400" s="1125"/>
      <c r="J400" s="25"/>
      <c r="K400" s="25"/>
    </row>
    <row r="401" spans="3:11">
      <c r="C401" s="25"/>
      <c r="I401" s="1125"/>
      <c r="J401" s="25"/>
      <c r="K401" s="25"/>
    </row>
    <row r="402" spans="3:11">
      <c r="C402" s="25"/>
      <c r="I402" s="1125"/>
      <c r="J402" s="25"/>
      <c r="K402" s="25"/>
    </row>
    <row r="403" spans="3:11">
      <c r="C403" s="25"/>
      <c r="I403" s="1125"/>
      <c r="J403" s="25"/>
      <c r="K403" s="25"/>
    </row>
    <row r="404" spans="3:11">
      <c r="C404" s="25"/>
      <c r="I404" s="1125"/>
      <c r="J404" s="25"/>
      <c r="K404" s="25"/>
    </row>
    <row r="405" spans="3:11">
      <c r="C405" s="25"/>
      <c r="I405" s="1125"/>
      <c r="J405" s="25"/>
      <c r="K405" s="25"/>
    </row>
    <row r="406" spans="3:11">
      <c r="C406" s="25"/>
      <c r="I406" s="1125"/>
      <c r="J406" s="25"/>
      <c r="K406" s="25"/>
    </row>
    <row r="407" spans="3:11">
      <c r="C407" s="25"/>
      <c r="I407" s="1125"/>
      <c r="J407" s="25"/>
      <c r="K407" s="25"/>
    </row>
    <row r="408" spans="3:11">
      <c r="C408" s="25"/>
      <c r="I408" s="1125"/>
      <c r="J408" s="25"/>
      <c r="K408" s="25"/>
    </row>
    <row r="409" spans="3:11">
      <c r="C409" s="25"/>
      <c r="I409" s="1125"/>
      <c r="J409" s="25"/>
      <c r="K409" s="25"/>
    </row>
    <row r="410" spans="3:11">
      <c r="C410" s="25"/>
      <c r="I410" s="1125"/>
      <c r="J410" s="25"/>
      <c r="K410" s="25"/>
    </row>
    <row r="411" spans="3:11">
      <c r="C411" s="25"/>
      <c r="I411" s="1125"/>
      <c r="J411" s="25"/>
      <c r="K411" s="25"/>
    </row>
    <row r="412" spans="3:11">
      <c r="C412" s="25"/>
      <c r="I412" s="1125"/>
      <c r="J412" s="25"/>
      <c r="K412" s="25"/>
    </row>
    <row r="413" spans="3:11">
      <c r="C413" s="25"/>
      <c r="I413" s="1125"/>
      <c r="J413" s="25"/>
      <c r="K413" s="25"/>
    </row>
    <row r="414" spans="3:11">
      <c r="C414" s="25"/>
      <c r="I414" s="1125"/>
      <c r="J414" s="25"/>
      <c r="K414" s="25"/>
    </row>
    <row r="415" spans="3:11">
      <c r="C415" s="25"/>
      <c r="I415" s="1125"/>
      <c r="J415" s="25"/>
      <c r="K415" s="25"/>
    </row>
    <row r="416" spans="3:11">
      <c r="C416" s="25"/>
      <c r="I416" s="1125"/>
      <c r="J416" s="25"/>
      <c r="K416" s="25"/>
    </row>
    <row r="417" spans="3:11">
      <c r="C417" s="25"/>
      <c r="I417" s="1125"/>
      <c r="J417" s="25"/>
      <c r="K417" s="25"/>
    </row>
    <row r="418" spans="3:11">
      <c r="C418" s="25"/>
      <c r="I418" s="1125"/>
      <c r="J418" s="25"/>
      <c r="K418" s="25"/>
    </row>
    <row r="419" spans="3:11">
      <c r="C419" s="25"/>
      <c r="I419" s="1125"/>
      <c r="J419" s="25"/>
      <c r="K419" s="25"/>
    </row>
    <row r="420" spans="3:11">
      <c r="C420" s="25"/>
      <c r="I420" s="1125"/>
      <c r="J420" s="25"/>
      <c r="K420" s="25"/>
    </row>
    <row r="421" spans="3:11">
      <c r="C421" s="25"/>
      <c r="I421" s="1125"/>
      <c r="J421" s="25"/>
      <c r="K421" s="25"/>
    </row>
    <row r="422" spans="3:11">
      <c r="C422" s="25"/>
      <c r="I422" s="1125"/>
      <c r="J422" s="25"/>
      <c r="K422" s="25"/>
    </row>
    <row r="423" spans="3:11">
      <c r="C423" s="25"/>
      <c r="I423" s="1125"/>
      <c r="J423" s="25"/>
      <c r="K423" s="25"/>
    </row>
    <row r="424" spans="3:11">
      <c r="C424" s="25"/>
      <c r="I424" s="1125"/>
      <c r="J424" s="25"/>
      <c r="K424" s="25"/>
    </row>
    <row r="425" spans="3:11">
      <c r="C425" s="25"/>
      <c r="I425" s="1125"/>
      <c r="J425" s="25"/>
      <c r="K425" s="25"/>
    </row>
    <row r="426" spans="3:11">
      <c r="C426" s="25"/>
      <c r="I426" s="1125"/>
      <c r="J426" s="25"/>
      <c r="K426" s="25"/>
    </row>
    <row r="427" spans="3:11">
      <c r="C427" s="25"/>
      <c r="I427" s="1125"/>
      <c r="J427" s="25"/>
      <c r="K427" s="25"/>
    </row>
    <row r="428" spans="3:11">
      <c r="C428" s="25"/>
      <c r="I428" s="1125"/>
      <c r="J428" s="25"/>
      <c r="K428" s="25"/>
    </row>
    <row r="429" spans="3:11">
      <c r="C429" s="25"/>
      <c r="I429" s="1125"/>
      <c r="J429" s="25"/>
      <c r="K429" s="25"/>
    </row>
    <row r="430" spans="3:11">
      <c r="C430" s="25"/>
      <c r="I430" s="1125"/>
      <c r="J430" s="25"/>
      <c r="K430" s="25"/>
    </row>
    <row r="431" spans="3:11">
      <c r="C431" s="25"/>
      <c r="I431" s="1125"/>
      <c r="J431" s="25"/>
      <c r="K431" s="25"/>
    </row>
    <row r="432" spans="3:11">
      <c r="C432" s="25"/>
      <c r="I432" s="1125"/>
      <c r="J432" s="25"/>
      <c r="K432" s="25"/>
    </row>
    <row r="433" spans="3:11">
      <c r="C433" s="25"/>
      <c r="I433" s="1125"/>
      <c r="J433" s="25"/>
      <c r="K433" s="25"/>
    </row>
    <row r="434" spans="3:11">
      <c r="C434" s="25"/>
      <c r="I434" s="1125"/>
      <c r="J434" s="25"/>
      <c r="K434" s="25"/>
    </row>
    <row r="435" spans="3:11">
      <c r="C435" s="25"/>
      <c r="I435" s="1125"/>
      <c r="J435" s="25"/>
      <c r="K435" s="25"/>
    </row>
    <row r="436" spans="3:11">
      <c r="C436" s="25"/>
      <c r="I436" s="1125"/>
      <c r="J436" s="25"/>
      <c r="K436" s="25"/>
    </row>
    <row r="437" spans="3:11">
      <c r="C437" s="25"/>
      <c r="I437" s="1125"/>
      <c r="J437" s="25"/>
      <c r="K437" s="25"/>
    </row>
    <row r="438" spans="3:11">
      <c r="C438" s="25"/>
      <c r="I438" s="1125"/>
      <c r="J438" s="25"/>
      <c r="K438" s="25"/>
    </row>
    <row r="439" spans="3:11">
      <c r="C439" s="25"/>
      <c r="I439" s="1125"/>
      <c r="J439" s="25"/>
      <c r="K439" s="25"/>
    </row>
    <row r="440" spans="3:11">
      <c r="C440" s="25"/>
      <c r="I440" s="1125"/>
      <c r="J440" s="25"/>
      <c r="K440" s="25"/>
    </row>
    <row r="441" spans="3:11">
      <c r="C441" s="25"/>
      <c r="I441" s="1125"/>
      <c r="J441" s="25"/>
      <c r="K441" s="25"/>
    </row>
    <row r="442" spans="3:11">
      <c r="C442" s="25"/>
      <c r="I442" s="1125"/>
      <c r="J442" s="25"/>
      <c r="K442" s="25"/>
    </row>
    <row r="443" spans="3:11">
      <c r="C443" s="25"/>
      <c r="I443" s="1125"/>
      <c r="J443" s="25"/>
      <c r="K443" s="25"/>
    </row>
    <row r="444" spans="3:11">
      <c r="C444" s="25"/>
      <c r="I444" s="1125"/>
      <c r="J444" s="25"/>
      <c r="K444" s="25"/>
    </row>
    <row r="445" spans="3:11">
      <c r="C445" s="25"/>
      <c r="I445" s="1125"/>
      <c r="J445" s="25"/>
      <c r="K445" s="25"/>
    </row>
    <row r="446" spans="3:11">
      <c r="C446" s="25"/>
      <c r="I446" s="1125"/>
      <c r="J446" s="25"/>
      <c r="K446" s="25"/>
    </row>
    <row r="447" spans="3:11">
      <c r="C447" s="25"/>
      <c r="I447" s="1125"/>
      <c r="J447" s="25"/>
      <c r="K447" s="25"/>
    </row>
    <row r="448" spans="3:11">
      <c r="C448" s="25"/>
      <c r="I448" s="1125"/>
      <c r="J448" s="25"/>
      <c r="K448" s="25"/>
    </row>
    <row r="449" spans="3:11">
      <c r="C449" s="25"/>
      <c r="I449" s="1125"/>
      <c r="J449" s="25"/>
      <c r="K449" s="25"/>
    </row>
    <row r="450" spans="3:11">
      <c r="C450" s="25"/>
      <c r="I450" s="1125"/>
      <c r="J450" s="25"/>
      <c r="K450" s="25"/>
    </row>
    <row r="451" spans="3:11">
      <c r="C451" s="25"/>
      <c r="I451" s="1125"/>
      <c r="J451" s="25"/>
      <c r="K451" s="25"/>
    </row>
    <row r="452" spans="3:11">
      <c r="C452" s="25"/>
      <c r="I452" s="1125"/>
      <c r="J452" s="25"/>
      <c r="K452" s="25"/>
    </row>
    <row r="453" spans="3:11">
      <c r="C453" s="25"/>
      <c r="I453" s="1125"/>
      <c r="J453" s="25"/>
      <c r="K453" s="25"/>
    </row>
    <row r="454" spans="3:11">
      <c r="C454" s="25"/>
      <c r="I454" s="1125"/>
      <c r="J454" s="25"/>
      <c r="K454" s="25"/>
    </row>
    <row r="455" spans="3:11">
      <c r="C455" s="25"/>
      <c r="I455" s="1125"/>
      <c r="J455" s="25"/>
      <c r="K455" s="25"/>
    </row>
    <row r="456" spans="3:11">
      <c r="C456" s="25"/>
      <c r="I456" s="1125"/>
      <c r="J456" s="25"/>
      <c r="K456" s="25"/>
    </row>
    <row r="457" spans="3:11">
      <c r="C457" s="25"/>
      <c r="I457" s="1125"/>
      <c r="J457" s="25"/>
      <c r="K457" s="25"/>
    </row>
    <row r="458" spans="3:11">
      <c r="C458" s="25"/>
      <c r="I458" s="1125"/>
      <c r="J458" s="25"/>
      <c r="K458" s="25"/>
    </row>
    <row r="459" spans="3:11">
      <c r="C459" s="25"/>
      <c r="I459" s="1125"/>
      <c r="J459" s="25"/>
      <c r="K459" s="25"/>
    </row>
    <row r="460" spans="3:11">
      <c r="C460" s="25"/>
      <c r="I460" s="1125"/>
      <c r="J460" s="25"/>
      <c r="K460" s="25"/>
    </row>
    <row r="461" spans="3:11">
      <c r="C461" s="25"/>
      <c r="I461" s="1125"/>
      <c r="J461" s="25"/>
      <c r="K461" s="25"/>
    </row>
    <row r="462" spans="3:11">
      <c r="C462" s="25"/>
      <c r="I462" s="1125"/>
      <c r="J462" s="25"/>
      <c r="K462" s="25"/>
    </row>
    <row r="463" spans="3:11">
      <c r="C463" s="25"/>
      <c r="I463" s="1125"/>
      <c r="J463" s="25"/>
      <c r="K463" s="25"/>
    </row>
    <row r="464" spans="3:11">
      <c r="C464" s="25"/>
      <c r="I464" s="1125"/>
      <c r="J464" s="25"/>
      <c r="K464" s="25"/>
    </row>
    <row r="465" spans="3:11">
      <c r="C465" s="25"/>
      <c r="I465" s="1125"/>
      <c r="J465" s="25"/>
      <c r="K465" s="25"/>
    </row>
    <row r="466" spans="3:11">
      <c r="C466" s="25"/>
      <c r="I466" s="1125"/>
      <c r="J466" s="25"/>
      <c r="K466" s="25"/>
    </row>
    <row r="467" spans="3:11">
      <c r="C467" s="25"/>
      <c r="I467" s="1125"/>
      <c r="J467" s="25"/>
      <c r="K467" s="25"/>
    </row>
    <row r="468" spans="3:11">
      <c r="C468" s="25"/>
      <c r="I468" s="1125"/>
      <c r="J468" s="25"/>
      <c r="K468" s="25"/>
    </row>
    <row r="469" spans="3:11">
      <c r="C469" s="25"/>
      <c r="I469" s="1125"/>
      <c r="J469" s="25"/>
      <c r="K469" s="25"/>
    </row>
    <row r="470" spans="3:11">
      <c r="C470" s="25"/>
      <c r="I470" s="1125"/>
      <c r="J470" s="25"/>
      <c r="K470" s="25"/>
    </row>
    <row r="471" spans="3:11">
      <c r="C471" s="25"/>
      <c r="I471" s="1125"/>
      <c r="J471" s="25"/>
      <c r="K471" s="25"/>
    </row>
    <row r="472" spans="3:11">
      <c r="C472" s="25"/>
      <c r="I472" s="1125"/>
      <c r="J472" s="25"/>
      <c r="K472" s="25"/>
    </row>
    <row r="473" spans="3:11">
      <c r="C473" s="25"/>
      <c r="I473" s="1125"/>
      <c r="J473" s="25"/>
      <c r="K473" s="25"/>
    </row>
    <row r="474" spans="3:11">
      <c r="C474" s="25"/>
      <c r="I474" s="1125"/>
      <c r="J474" s="25"/>
      <c r="K474" s="25"/>
    </row>
    <row r="475" spans="3:11">
      <c r="C475" s="25"/>
      <c r="I475" s="1125"/>
      <c r="J475" s="25"/>
      <c r="K475" s="25"/>
    </row>
    <row r="476" spans="3:11">
      <c r="C476" s="25"/>
      <c r="I476" s="1125"/>
      <c r="J476" s="25"/>
      <c r="K476" s="25"/>
    </row>
    <row r="477" spans="3:11">
      <c r="C477" s="25"/>
      <c r="I477" s="1125"/>
      <c r="J477" s="25"/>
      <c r="K477" s="25"/>
    </row>
    <row r="478" spans="3:11">
      <c r="C478" s="25"/>
      <c r="I478" s="1125"/>
      <c r="J478" s="25"/>
      <c r="K478" s="25"/>
    </row>
    <row r="479" spans="3:11">
      <c r="C479" s="25"/>
      <c r="I479" s="1125"/>
      <c r="J479" s="25"/>
      <c r="K479" s="25"/>
    </row>
    <row r="480" spans="3:11">
      <c r="C480" s="25"/>
      <c r="I480" s="1125"/>
      <c r="J480" s="25"/>
      <c r="K480" s="25"/>
    </row>
    <row r="481" spans="3:11">
      <c r="C481" s="25"/>
      <c r="I481" s="1125"/>
      <c r="J481" s="25"/>
      <c r="K481" s="25"/>
    </row>
    <row r="482" spans="3:11">
      <c r="C482" s="25"/>
      <c r="I482" s="1125"/>
      <c r="J482" s="25"/>
      <c r="K482" s="25"/>
    </row>
    <row r="483" spans="3:11">
      <c r="C483" s="25"/>
      <c r="I483" s="1125"/>
      <c r="J483" s="25"/>
      <c r="K483" s="25"/>
    </row>
    <row r="484" spans="3:11">
      <c r="C484" s="25"/>
      <c r="I484" s="1125"/>
      <c r="J484" s="25"/>
      <c r="K484" s="25"/>
    </row>
    <row r="485" spans="3:11">
      <c r="C485" s="25"/>
      <c r="I485" s="1125"/>
      <c r="J485" s="25"/>
      <c r="K485" s="25"/>
    </row>
    <row r="486" spans="3:11">
      <c r="C486" s="25"/>
      <c r="I486" s="1125"/>
      <c r="J486" s="25"/>
      <c r="K486" s="25"/>
    </row>
    <row r="487" spans="3:11">
      <c r="C487" s="25"/>
      <c r="I487" s="1125"/>
      <c r="J487" s="25"/>
      <c r="K487" s="25"/>
    </row>
    <row r="488" spans="3:11">
      <c r="C488" s="25"/>
      <c r="I488" s="1125"/>
      <c r="J488" s="25"/>
      <c r="K488" s="25"/>
    </row>
    <row r="489" spans="3:11">
      <c r="C489" s="25"/>
      <c r="I489" s="1125"/>
      <c r="J489" s="25"/>
      <c r="K489" s="25"/>
    </row>
    <row r="490" spans="3:11">
      <c r="C490" s="25"/>
      <c r="I490" s="1125"/>
      <c r="J490" s="25"/>
      <c r="K490" s="25"/>
    </row>
    <row r="491" spans="3:11">
      <c r="C491" s="25"/>
      <c r="I491" s="1125"/>
      <c r="J491" s="25"/>
      <c r="K491" s="25"/>
    </row>
    <row r="492" spans="3:11">
      <c r="C492" s="25"/>
      <c r="I492" s="1125"/>
      <c r="J492" s="25"/>
      <c r="K492" s="25"/>
    </row>
    <row r="493" spans="3:11">
      <c r="C493" s="25"/>
      <c r="I493" s="1125"/>
      <c r="J493" s="25"/>
      <c r="K493" s="25"/>
    </row>
    <row r="494" spans="3:11">
      <c r="C494" s="25"/>
      <c r="I494" s="1125"/>
      <c r="J494" s="25"/>
      <c r="K494" s="25"/>
    </row>
    <row r="495" spans="3:11">
      <c r="C495" s="25"/>
      <c r="I495" s="1125"/>
      <c r="J495" s="25"/>
      <c r="K495" s="25"/>
    </row>
    <row r="496" spans="3:11">
      <c r="C496" s="25"/>
      <c r="I496" s="1125"/>
      <c r="J496" s="25"/>
      <c r="K496" s="25"/>
    </row>
    <row r="497" spans="3:11">
      <c r="C497" s="25"/>
      <c r="I497" s="1125"/>
      <c r="J497" s="25"/>
      <c r="K497" s="25"/>
    </row>
    <row r="498" spans="3:11">
      <c r="C498" s="25"/>
      <c r="I498" s="1125"/>
      <c r="J498" s="25"/>
      <c r="K498" s="25"/>
    </row>
    <row r="499" spans="3:11">
      <c r="C499" s="25"/>
      <c r="I499" s="1125"/>
      <c r="J499" s="25"/>
      <c r="K499" s="25"/>
    </row>
    <row r="500" spans="3:11">
      <c r="C500" s="25"/>
      <c r="I500" s="1125"/>
      <c r="J500" s="25"/>
      <c r="K500" s="25"/>
    </row>
    <row r="501" spans="3:11">
      <c r="C501" s="25"/>
      <c r="I501" s="1125"/>
      <c r="J501" s="25"/>
      <c r="K501" s="25"/>
    </row>
    <row r="502" spans="3:11">
      <c r="C502" s="25"/>
      <c r="I502" s="1125"/>
      <c r="J502" s="25"/>
      <c r="K502" s="25"/>
    </row>
    <row r="503" spans="3:11">
      <c r="C503" s="25"/>
      <c r="I503" s="1125"/>
      <c r="J503" s="25"/>
      <c r="K503" s="25"/>
    </row>
    <row r="504" spans="3:11">
      <c r="C504" s="25"/>
      <c r="I504" s="1125"/>
      <c r="J504" s="25"/>
      <c r="K504" s="25"/>
    </row>
    <row r="505" spans="3:11">
      <c r="C505" s="25"/>
      <c r="I505" s="1125"/>
      <c r="J505" s="25"/>
      <c r="K505" s="25"/>
    </row>
    <row r="506" spans="3:11">
      <c r="C506" s="25"/>
      <c r="I506" s="1125"/>
      <c r="J506" s="25"/>
      <c r="K506" s="25"/>
    </row>
    <row r="507" spans="3:11">
      <c r="C507" s="25"/>
      <c r="I507" s="1125"/>
      <c r="J507" s="25"/>
      <c r="K507" s="25"/>
    </row>
    <row r="508" spans="3:11">
      <c r="C508" s="25"/>
      <c r="I508" s="1125"/>
      <c r="J508" s="25"/>
      <c r="K508" s="25"/>
    </row>
    <row r="509" spans="3:11">
      <c r="C509" s="25"/>
      <c r="I509" s="1125"/>
      <c r="J509" s="25"/>
      <c r="K509" s="25"/>
    </row>
    <row r="510" spans="3:11">
      <c r="C510" s="25"/>
      <c r="I510" s="1125"/>
      <c r="J510" s="25"/>
      <c r="K510" s="25"/>
    </row>
    <row r="511" spans="3:11">
      <c r="C511" s="25"/>
      <c r="I511" s="1125"/>
      <c r="J511" s="25"/>
      <c r="K511" s="25"/>
    </row>
    <row r="512" spans="3:11">
      <c r="C512" s="25"/>
      <c r="I512" s="1125"/>
      <c r="J512" s="25"/>
      <c r="K512" s="25"/>
    </row>
    <row r="513" spans="3:11">
      <c r="C513" s="25"/>
      <c r="I513" s="1125"/>
      <c r="J513" s="25"/>
      <c r="K513" s="25"/>
    </row>
    <row r="514" spans="3:11">
      <c r="C514" s="25"/>
      <c r="I514" s="1125"/>
      <c r="J514" s="25"/>
      <c r="K514" s="25"/>
    </row>
    <row r="515" spans="3:11">
      <c r="C515" s="25"/>
      <c r="I515" s="1125"/>
      <c r="J515" s="25"/>
      <c r="K515" s="25"/>
    </row>
    <row r="516" spans="3:11">
      <c r="C516" s="25"/>
      <c r="I516" s="1125"/>
      <c r="J516" s="25"/>
      <c r="K516" s="25"/>
    </row>
    <row r="517" spans="3:11">
      <c r="C517" s="25"/>
      <c r="I517" s="1125"/>
      <c r="J517" s="25"/>
      <c r="K517" s="25"/>
    </row>
    <row r="518" spans="3:11">
      <c r="C518" s="25"/>
      <c r="I518" s="1125"/>
      <c r="J518" s="25"/>
      <c r="K518" s="25"/>
    </row>
    <row r="519" spans="3:11">
      <c r="C519" s="25"/>
      <c r="I519" s="1125"/>
      <c r="J519" s="25"/>
      <c r="K519" s="25"/>
    </row>
    <row r="520" spans="3:11">
      <c r="C520" s="25"/>
      <c r="I520" s="1125"/>
      <c r="J520" s="25"/>
      <c r="K520" s="25"/>
    </row>
    <row r="521" spans="3:11">
      <c r="C521" s="25"/>
      <c r="I521" s="1125"/>
      <c r="J521" s="25"/>
      <c r="K521" s="25"/>
    </row>
    <row r="522" spans="3:11">
      <c r="C522" s="25"/>
      <c r="I522" s="1125"/>
      <c r="J522" s="25"/>
      <c r="K522" s="25"/>
    </row>
    <row r="523" spans="3:11">
      <c r="C523" s="25"/>
      <c r="I523" s="1125"/>
      <c r="J523" s="25"/>
      <c r="K523" s="25"/>
    </row>
    <row r="524" spans="3:11">
      <c r="C524" s="25"/>
      <c r="I524" s="1125"/>
      <c r="J524" s="25"/>
      <c r="K524" s="25"/>
    </row>
    <row r="525" spans="3:11">
      <c r="C525" s="25"/>
      <c r="I525" s="1125"/>
      <c r="J525" s="25"/>
      <c r="K525" s="25"/>
    </row>
    <row r="526" spans="3:11">
      <c r="C526" s="25"/>
      <c r="I526" s="1125"/>
      <c r="J526" s="25"/>
      <c r="K526" s="25"/>
    </row>
    <row r="527" spans="3:11">
      <c r="C527" s="25"/>
      <c r="I527" s="1125"/>
      <c r="J527" s="25"/>
      <c r="K527" s="25"/>
    </row>
    <row r="528" spans="3:11">
      <c r="C528" s="25"/>
      <c r="I528" s="1125"/>
      <c r="J528" s="25"/>
      <c r="K528" s="25"/>
    </row>
    <row r="529" spans="3:11">
      <c r="C529" s="25"/>
      <c r="I529" s="1125"/>
      <c r="J529" s="25"/>
      <c r="K529" s="25"/>
    </row>
    <row r="530" spans="3:11">
      <c r="C530" s="25"/>
      <c r="I530" s="1125"/>
      <c r="J530" s="25"/>
      <c r="K530" s="25"/>
    </row>
    <row r="531" spans="3:11">
      <c r="C531" s="25"/>
      <c r="I531" s="1125"/>
      <c r="J531" s="25"/>
      <c r="K531" s="25"/>
    </row>
    <row r="532" spans="3:11">
      <c r="C532" s="25"/>
      <c r="I532" s="1125"/>
      <c r="J532" s="25"/>
      <c r="K532" s="25"/>
    </row>
    <row r="533" spans="3:11">
      <c r="C533" s="25"/>
      <c r="I533" s="1125"/>
      <c r="J533" s="25"/>
      <c r="K533" s="25"/>
    </row>
    <row r="534" spans="3:11">
      <c r="C534" s="25"/>
      <c r="I534" s="1125"/>
      <c r="J534" s="25"/>
      <c r="K534" s="25"/>
    </row>
    <row r="535" spans="3:11">
      <c r="C535" s="25"/>
      <c r="I535" s="1125"/>
      <c r="J535" s="25"/>
      <c r="K535" s="25"/>
    </row>
    <row r="536" spans="3:11">
      <c r="C536" s="25"/>
      <c r="I536" s="1125"/>
      <c r="J536" s="25"/>
      <c r="K536" s="25"/>
    </row>
    <row r="537" spans="3:11">
      <c r="C537" s="25"/>
      <c r="I537" s="1125"/>
      <c r="J537" s="25"/>
      <c r="K537" s="25"/>
    </row>
    <row r="538" spans="3:11">
      <c r="C538" s="25"/>
      <c r="I538" s="1125"/>
      <c r="J538" s="25"/>
      <c r="K538" s="25"/>
    </row>
    <row r="539" spans="3:11">
      <c r="C539" s="25"/>
      <c r="I539" s="1125"/>
      <c r="J539" s="25"/>
      <c r="K539" s="25"/>
    </row>
    <row r="540" spans="3:11">
      <c r="C540" s="25"/>
      <c r="I540" s="1125"/>
      <c r="J540" s="25"/>
      <c r="K540" s="25"/>
    </row>
    <row r="541" spans="3:11">
      <c r="C541" s="25"/>
      <c r="I541" s="1125"/>
      <c r="J541" s="25"/>
      <c r="K541" s="25"/>
    </row>
    <row r="542" spans="3:11">
      <c r="C542" s="25"/>
      <c r="I542" s="1125"/>
      <c r="J542" s="25"/>
      <c r="K542" s="25"/>
    </row>
    <row r="543" spans="3:11">
      <c r="C543" s="25"/>
      <c r="I543" s="1125"/>
      <c r="J543" s="25"/>
      <c r="K543" s="25"/>
    </row>
    <row r="544" spans="3:11">
      <c r="C544" s="25"/>
      <c r="I544" s="1125"/>
      <c r="J544" s="25"/>
      <c r="K544" s="25"/>
    </row>
    <row r="545" spans="3:11">
      <c r="C545" s="25"/>
      <c r="I545" s="1125"/>
      <c r="J545" s="25"/>
      <c r="K545" s="25"/>
    </row>
    <row r="546" spans="3:11">
      <c r="C546" s="25"/>
      <c r="I546" s="1125"/>
      <c r="J546" s="25"/>
      <c r="K546" s="25"/>
    </row>
    <row r="547" spans="3:11">
      <c r="C547" s="25"/>
      <c r="I547" s="1125"/>
      <c r="J547" s="25"/>
      <c r="K547" s="25"/>
    </row>
    <row r="548" spans="3:11">
      <c r="C548" s="25"/>
      <c r="I548" s="1125"/>
      <c r="J548" s="25"/>
      <c r="K548" s="25"/>
    </row>
    <row r="549" spans="3:11">
      <c r="C549" s="25"/>
      <c r="I549" s="1125"/>
      <c r="J549" s="25"/>
      <c r="K549" s="25"/>
    </row>
    <row r="550" spans="3:11">
      <c r="C550" s="25"/>
      <c r="I550" s="1125"/>
      <c r="J550" s="25"/>
      <c r="K550" s="25"/>
    </row>
    <row r="551" spans="3:11">
      <c r="C551" s="25"/>
      <c r="I551" s="1125"/>
      <c r="J551" s="25"/>
      <c r="K551" s="25"/>
    </row>
    <row r="552" spans="3:11">
      <c r="C552" s="25"/>
      <c r="I552" s="1125"/>
      <c r="J552" s="25"/>
      <c r="K552" s="25"/>
    </row>
    <row r="553" spans="3:11">
      <c r="C553" s="25"/>
      <c r="I553" s="1125"/>
      <c r="J553" s="25"/>
      <c r="K553" s="25"/>
    </row>
    <row r="554" spans="3:11">
      <c r="C554" s="25"/>
      <c r="I554" s="1125"/>
      <c r="J554" s="25"/>
      <c r="K554" s="25"/>
    </row>
    <row r="555" spans="3:11">
      <c r="C555" s="25"/>
      <c r="I555" s="1125"/>
      <c r="J555" s="25"/>
      <c r="K555" s="25"/>
    </row>
    <row r="556" spans="3:11">
      <c r="C556" s="25"/>
      <c r="I556" s="1125"/>
      <c r="J556" s="25"/>
      <c r="K556" s="25"/>
    </row>
    <row r="557" spans="3:11">
      <c r="C557" s="25"/>
      <c r="I557" s="1125"/>
      <c r="J557" s="25"/>
      <c r="K557" s="25"/>
    </row>
    <row r="558" spans="3:11">
      <c r="C558" s="25"/>
      <c r="I558" s="1125"/>
      <c r="J558" s="25"/>
      <c r="K558" s="25"/>
    </row>
    <row r="559" spans="3:11">
      <c r="C559" s="25"/>
      <c r="I559" s="1125"/>
      <c r="J559" s="25"/>
      <c r="K559" s="25"/>
    </row>
    <row r="560" spans="3:11">
      <c r="C560" s="25"/>
      <c r="I560" s="1125"/>
      <c r="J560" s="25"/>
      <c r="K560" s="25"/>
    </row>
    <row r="561" spans="3:11">
      <c r="C561" s="25"/>
      <c r="I561" s="1125"/>
      <c r="J561" s="25"/>
      <c r="K561" s="25"/>
    </row>
    <row r="562" spans="3:11">
      <c r="C562" s="25"/>
      <c r="I562" s="1125"/>
      <c r="J562" s="25"/>
      <c r="K562" s="25"/>
    </row>
    <row r="563" spans="3:11">
      <c r="C563" s="25"/>
      <c r="I563" s="1125"/>
      <c r="J563" s="25"/>
      <c r="K563" s="25"/>
    </row>
    <row r="564" spans="3:11">
      <c r="C564" s="25"/>
      <c r="I564" s="1125"/>
      <c r="J564" s="25"/>
      <c r="K564" s="25"/>
    </row>
    <row r="565" spans="3:11">
      <c r="C565" s="25"/>
      <c r="I565" s="1125"/>
      <c r="J565" s="25"/>
      <c r="K565" s="25"/>
    </row>
    <row r="566" spans="3:11">
      <c r="C566" s="25"/>
      <c r="I566" s="1125"/>
      <c r="J566" s="25"/>
      <c r="K566" s="25"/>
    </row>
    <row r="567" spans="3:11">
      <c r="C567" s="25"/>
      <c r="I567" s="1125"/>
      <c r="J567" s="25"/>
      <c r="K567" s="25"/>
    </row>
    <row r="568" spans="3:11">
      <c r="C568" s="25"/>
      <c r="I568" s="1125"/>
      <c r="J568" s="25"/>
      <c r="K568" s="25"/>
    </row>
    <row r="569" spans="3:11">
      <c r="C569" s="25"/>
      <c r="I569" s="1125"/>
      <c r="J569" s="25"/>
      <c r="K569" s="25"/>
    </row>
    <row r="570" spans="3:11">
      <c r="C570" s="25"/>
      <c r="I570" s="1125"/>
      <c r="J570" s="25"/>
      <c r="K570" s="25"/>
    </row>
    <row r="571" spans="3:11">
      <c r="C571" s="25"/>
      <c r="I571" s="1125"/>
      <c r="J571" s="25"/>
      <c r="K571" s="25"/>
    </row>
    <row r="572" spans="3:11">
      <c r="C572" s="25"/>
      <c r="I572" s="1125"/>
      <c r="J572" s="25"/>
      <c r="K572" s="25"/>
    </row>
    <row r="573" spans="3:11">
      <c r="C573" s="25"/>
      <c r="I573" s="1125"/>
      <c r="J573" s="25"/>
      <c r="K573" s="25"/>
    </row>
    <row r="574" spans="3:11">
      <c r="C574" s="25"/>
      <c r="I574" s="1125"/>
      <c r="J574" s="25"/>
      <c r="K574" s="25"/>
    </row>
    <row r="575" spans="3:11">
      <c r="C575" s="25"/>
      <c r="I575" s="1125"/>
      <c r="J575" s="25"/>
      <c r="K575" s="25"/>
    </row>
    <row r="576" spans="3:11">
      <c r="C576" s="25"/>
      <c r="I576" s="1125"/>
      <c r="J576" s="25"/>
      <c r="K576" s="25"/>
    </row>
    <row r="577" spans="3:11">
      <c r="C577" s="25"/>
      <c r="I577" s="1125"/>
      <c r="J577" s="25"/>
      <c r="K577" s="25"/>
    </row>
    <row r="578" spans="3:11">
      <c r="C578" s="25"/>
      <c r="I578" s="1125"/>
      <c r="J578" s="25"/>
      <c r="K578" s="25"/>
    </row>
    <row r="579" spans="3:11">
      <c r="C579" s="25"/>
      <c r="I579" s="1125"/>
      <c r="J579" s="25"/>
      <c r="K579" s="25"/>
    </row>
    <row r="580" spans="3:11">
      <c r="C580" s="25"/>
      <c r="I580" s="1125"/>
      <c r="J580" s="25"/>
      <c r="K580" s="25"/>
    </row>
    <row r="581" spans="3:11">
      <c r="C581" s="25"/>
      <c r="I581" s="1125"/>
      <c r="J581" s="25"/>
      <c r="K581" s="25"/>
    </row>
    <row r="582" spans="3:11">
      <c r="C582" s="25"/>
      <c r="I582" s="1125"/>
      <c r="J582" s="25"/>
      <c r="K582" s="25"/>
    </row>
    <row r="583" spans="3:11">
      <c r="C583" s="25"/>
      <c r="I583" s="1125"/>
      <c r="J583" s="25"/>
      <c r="K583" s="25"/>
    </row>
    <row r="584" spans="3:11">
      <c r="C584" s="25"/>
      <c r="I584" s="1125"/>
      <c r="J584" s="25"/>
      <c r="K584" s="25"/>
    </row>
    <row r="585" spans="3:11">
      <c r="C585" s="25"/>
      <c r="I585" s="1125"/>
      <c r="J585" s="25"/>
      <c r="K585" s="25"/>
    </row>
    <row r="586" spans="3:11">
      <c r="C586" s="25"/>
      <c r="I586" s="1125"/>
      <c r="J586" s="25"/>
      <c r="K586" s="25"/>
    </row>
    <row r="587" spans="3:11">
      <c r="C587" s="25"/>
      <c r="I587" s="1125"/>
      <c r="J587" s="25"/>
      <c r="K587" s="25"/>
    </row>
    <row r="588" spans="3:11">
      <c r="C588" s="25"/>
      <c r="I588" s="1125"/>
      <c r="J588" s="25"/>
      <c r="K588" s="25"/>
    </row>
    <row r="589" spans="3:11">
      <c r="C589" s="25"/>
      <c r="I589" s="1125"/>
      <c r="J589" s="25"/>
      <c r="K589" s="25"/>
    </row>
    <row r="590" spans="3:11">
      <c r="C590" s="25"/>
      <c r="I590" s="1125"/>
      <c r="J590" s="25"/>
      <c r="K590" s="25"/>
    </row>
    <row r="591" spans="3:11">
      <c r="C591" s="25"/>
      <c r="I591" s="1125"/>
      <c r="J591" s="25"/>
      <c r="K591" s="25"/>
    </row>
    <row r="592" spans="3:11">
      <c r="C592" s="25"/>
      <c r="I592" s="1125"/>
      <c r="J592" s="25"/>
      <c r="K592" s="25"/>
    </row>
    <row r="593" spans="3:11">
      <c r="C593" s="25"/>
      <c r="I593" s="1125"/>
      <c r="J593" s="25"/>
      <c r="K593" s="25"/>
    </row>
    <row r="594" spans="3:11">
      <c r="C594" s="25"/>
      <c r="I594" s="1125"/>
      <c r="J594" s="25"/>
      <c r="K594" s="25"/>
    </row>
    <row r="595" spans="3:11">
      <c r="C595" s="25"/>
      <c r="I595" s="1125"/>
      <c r="J595" s="25"/>
      <c r="K595" s="25"/>
    </row>
    <row r="596" spans="3:11">
      <c r="C596" s="25"/>
      <c r="I596" s="1125"/>
      <c r="J596" s="25"/>
      <c r="K596" s="25"/>
    </row>
    <row r="597" spans="3:11">
      <c r="C597" s="25"/>
      <c r="I597" s="1125"/>
      <c r="J597" s="25"/>
      <c r="K597" s="25"/>
    </row>
    <row r="598" spans="3:11">
      <c r="C598" s="25"/>
      <c r="I598" s="1125"/>
      <c r="J598" s="25"/>
      <c r="K598" s="25"/>
    </row>
    <row r="599" spans="3:11">
      <c r="C599" s="25"/>
      <c r="I599" s="1125"/>
      <c r="J599" s="25"/>
      <c r="K599" s="25"/>
    </row>
    <row r="600" spans="3:11">
      <c r="C600" s="25"/>
      <c r="I600" s="1125"/>
      <c r="J600" s="25"/>
      <c r="K600" s="25"/>
    </row>
    <row r="601" spans="3:11">
      <c r="C601" s="25"/>
      <c r="I601" s="1125"/>
      <c r="J601" s="25"/>
      <c r="K601" s="25"/>
    </row>
    <row r="602" spans="3:11">
      <c r="C602" s="25"/>
      <c r="I602" s="1125"/>
      <c r="J602" s="25"/>
      <c r="K602" s="25"/>
    </row>
    <row r="603" spans="3:11">
      <c r="C603" s="25"/>
      <c r="I603" s="1125"/>
      <c r="J603" s="25"/>
      <c r="K603" s="25"/>
    </row>
    <row r="604" spans="3:11">
      <c r="C604" s="25"/>
      <c r="I604" s="1125"/>
      <c r="J604" s="25"/>
      <c r="K604" s="25"/>
    </row>
    <row r="605" spans="3:11">
      <c r="C605" s="25"/>
      <c r="I605" s="1125"/>
      <c r="J605" s="25"/>
      <c r="K605" s="25"/>
    </row>
    <row r="606" spans="3:11">
      <c r="C606" s="25"/>
      <c r="I606" s="1125"/>
      <c r="J606" s="25"/>
      <c r="K606" s="25"/>
    </row>
    <row r="607" spans="3:11">
      <c r="C607" s="25"/>
      <c r="I607" s="1125"/>
      <c r="J607" s="25"/>
      <c r="K607" s="25"/>
    </row>
    <row r="608" spans="3:11">
      <c r="C608" s="25"/>
      <c r="I608" s="1125"/>
      <c r="J608" s="25"/>
      <c r="K608" s="25"/>
    </row>
    <row r="609" spans="3:11">
      <c r="C609" s="25"/>
      <c r="I609" s="1125"/>
      <c r="J609" s="25"/>
      <c r="K609" s="25"/>
    </row>
    <row r="610" spans="3:11">
      <c r="C610" s="25"/>
      <c r="I610" s="1125"/>
      <c r="J610" s="25"/>
      <c r="K610" s="25"/>
    </row>
    <row r="611" spans="3:11">
      <c r="C611" s="25"/>
      <c r="I611" s="1125"/>
      <c r="J611" s="25"/>
      <c r="K611" s="25"/>
    </row>
    <row r="612" spans="3:11">
      <c r="C612" s="25"/>
      <c r="I612" s="1125"/>
      <c r="J612" s="25"/>
      <c r="K612" s="25"/>
    </row>
    <row r="613" spans="3:11">
      <c r="C613" s="25"/>
      <c r="I613" s="1125"/>
      <c r="J613" s="25"/>
      <c r="K613" s="25"/>
    </row>
    <row r="614" spans="3:11">
      <c r="C614" s="25"/>
      <c r="I614" s="1125"/>
      <c r="J614" s="25"/>
      <c r="K614" s="25"/>
    </row>
    <row r="615" spans="3:11">
      <c r="C615" s="25"/>
      <c r="I615" s="1125"/>
      <c r="J615" s="25"/>
      <c r="K615" s="25"/>
    </row>
    <row r="616" spans="3:11">
      <c r="C616" s="25"/>
      <c r="I616" s="1125"/>
      <c r="J616" s="25"/>
      <c r="K616" s="25"/>
    </row>
    <row r="617" spans="3:11">
      <c r="C617" s="25"/>
      <c r="I617" s="1125"/>
      <c r="J617" s="25"/>
      <c r="K617" s="25"/>
    </row>
    <row r="618" spans="3:11">
      <c r="C618" s="25"/>
      <c r="I618" s="1125"/>
      <c r="J618" s="25"/>
      <c r="K618" s="25"/>
    </row>
    <row r="619" spans="3:11">
      <c r="C619" s="25"/>
      <c r="I619" s="1125"/>
      <c r="J619" s="25"/>
      <c r="K619" s="25"/>
    </row>
    <row r="620" spans="3:11">
      <c r="C620" s="25"/>
      <c r="I620" s="1125"/>
      <c r="J620" s="25"/>
      <c r="K620" s="25"/>
    </row>
    <row r="621" spans="3:11">
      <c r="C621" s="25"/>
      <c r="I621" s="1125"/>
      <c r="J621" s="25"/>
      <c r="K621" s="25"/>
    </row>
    <row r="622" spans="3:11">
      <c r="C622" s="25"/>
      <c r="I622" s="1125"/>
      <c r="J622" s="25"/>
      <c r="K622" s="25"/>
    </row>
    <row r="623" spans="3:11">
      <c r="C623" s="25"/>
      <c r="I623" s="1125"/>
      <c r="J623" s="25"/>
      <c r="K623" s="25"/>
    </row>
    <row r="624" spans="3:11">
      <c r="C624" s="25"/>
      <c r="I624" s="1125"/>
      <c r="J624" s="25"/>
      <c r="K624" s="25"/>
    </row>
    <row r="625" spans="3:11">
      <c r="C625" s="25"/>
      <c r="I625" s="1125"/>
      <c r="J625" s="25"/>
      <c r="K625" s="25"/>
    </row>
    <row r="626" spans="3:11">
      <c r="C626" s="25"/>
      <c r="I626" s="1125"/>
      <c r="J626" s="25"/>
      <c r="K626" s="25"/>
    </row>
    <row r="627" spans="3:11">
      <c r="C627" s="25"/>
      <c r="I627" s="1125"/>
      <c r="J627" s="25"/>
      <c r="K627" s="25"/>
    </row>
    <row r="628" spans="3:11">
      <c r="C628" s="25"/>
      <c r="I628" s="1125"/>
      <c r="J628" s="25"/>
      <c r="K628" s="25"/>
    </row>
    <row r="629" spans="3:11">
      <c r="C629" s="25"/>
      <c r="I629" s="1125"/>
      <c r="J629" s="25"/>
      <c r="K629" s="25"/>
    </row>
    <row r="630" spans="3:11">
      <c r="C630" s="25"/>
      <c r="I630" s="1125"/>
      <c r="J630" s="25"/>
      <c r="K630" s="25"/>
    </row>
    <row r="631" spans="3:11">
      <c r="C631" s="25"/>
      <c r="I631" s="1125"/>
      <c r="J631" s="25"/>
      <c r="K631" s="25"/>
    </row>
    <row r="632" spans="3:11">
      <c r="C632" s="25"/>
      <c r="I632" s="1125"/>
      <c r="J632" s="25"/>
      <c r="K632" s="25"/>
    </row>
    <row r="633" spans="3:11">
      <c r="C633" s="25"/>
      <c r="I633" s="1125"/>
      <c r="J633" s="25"/>
      <c r="K633" s="25"/>
    </row>
    <row r="634" spans="3:11">
      <c r="C634" s="25"/>
      <c r="I634" s="1125"/>
      <c r="J634" s="25"/>
      <c r="K634" s="25"/>
    </row>
    <row r="635" spans="3:11">
      <c r="C635" s="25"/>
      <c r="I635" s="1125"/>
      <c r="J635" s="25"/>
      <c r="K635" s="25"/>
    </row>
    <row r="636" spans="3:11">
      <c r="C636" s="25"/>
      <c r="I636" s="1125"/>
      <c r="J636" s="25"/>
      <c r="K636" s="25"/>
    </row>
    <row r="637" spans="3:11">
      <c r="C637" s="25"/>
      <c r="I637" s="1125"/>
      <c r="J637" s="25"/>
      <c r="K637" s="25"/>
    </row>
    <row r="638" spans="3:11">
      <c r="C638" s="25"/>
      <c r="I638" s="1125"/>
      <c r="J638" s="25"/>
      <c r="K638" s="25"/>
    </row>
    <row r="639" spans="3:11">
      <c r="C639" s="25"/>
      <c r="I639" s="1125"/>
      <c r="J639" s="25"/>
      <c r="K639" s="25"/>
    </row>
    <row r="640" spans="3:11">
      <c r="C640" s="25"/>
      <c r="I640" s="1125"/>
      <c r="J640" s="25"/>
      <c r="K640" s="25"/>
    </row>
    <row r="641" spans="3:11">
      <c r="C641" s="25"/>
      <c r="I641" s="1125"/>
      <c r="J641" s="25"/>
      <c r="K641" s="25"/>
    </row>
    <row r="642" spans="3:11">
      <c r="C642" s="25"/>
      <c r="I642" s="1125"/>
      <c r="J642" s="25"/>
      <c r="K642" s="25"/>
    </row>
    <row r="643" spans="3:11">
      <c r="C643" s="25"/>
      <c r="I643" s="1125"/>
      <c r="J643" s="25"/>
      <c r="K643" s="25"/>
    </row>
    <row r="644" spans="3:11">
      <c r="C644" s="25"/>
      <c r="I644" s="1125"/>
      <c r="J644" s="25"/>
      <c r="K644" s="25"/>
    </row>
    <row r="645" spans="3:11">
      <c r="C645" s="25"/>
      <c r="I645" s="1125"/>
      <c r="J645" s="25"/>
      <c r="K645" s="25"/>
    </row>
    <row r="646" spans="3:11">
      <c r="C646" s="25"/>
      <c r="I646" s="1125"/>
      <c r="J646" s="25"/>
      <c r="K646" s="25"/>
    </row>
    <row r="647" spans="3:11">
      <c r="C647" s="25"/>
      <c r="I647" s="1125"/>
      <c r="J647" s="25"/>
      <c r="K647" s="25"/>
    </row>
    <row r="648" spans="3:11">
      <c r="C648" s="25"/>
      <c r="I648" s="1125"/>
      <c r="J648" s="25"/>
      <c r="K648" s="25"/>
    </row>
    <row r="649" spans="3:11">
      <c r="C649" s="25"/>
      <c r="I649" s="1125"/>
      <c r="J649" s="25"/>
      <c r="K649" s="25"/>
    </row>
    <row r="650" spans="3:11">
      <c r="C650" s="25"/>
      <c r="I650" s="1125"/>
      <c r="J650" s="25"/>
      <c r="K650" s="25"/>
    </row>
    <row r="651" spans="3:11">
      <c r="C651" s="25"/>
      <c r="I651" s="1125"/>
      <c r="J651" s="25"/>
      <c r="K651" s="25"/>
    </row>
    <row r="652" spans="3:11">
      <c r="C652" s="25"/>
      <c r="I652" s="1125"/>
      <c r="J652" s="25"/>
      <c r="K652" s="25"/>
    </row>
    <row r="653" spans="3:11">
      <c r="C653" s="25"/>
      <c r="I653" s="1125"/>
      <c r="J653" s="25"/>
      <c r="K653" s="25"/>
    </row>
    <row r="654" spans="3:11">
      <c r="C654" s="25"/>
      <c r="I654" s="1125"/>
      <c r="J654" s="25"/>
      <c r="K654" s="25"/>
    </row>
    <row r="655" spans="3:11">
      <c r="C655" s="25"/>
      <c r="I655" s="1125"/>
      <c r="J655" s="25"/>
      <c r="K655" s="25"/>
    </row>
    <row r="656" spans="3:11">
      <c r="C656" s="25"/>
      <c r="I656" s="1125"/>
      <c r="J656" s="25"/>
      <c r="K656" s="25"/>
    </row>
    <row r="657" spans="3:11">
      <c r="C657" s="25"/>
      <c r="I657" s="1125"/>
      <c r="J657" s="25"/>
      <c r="K657" s="25"/>
    </row>
    <row r="658" spans="3:11">
      <c r="C658" s="25"/>
      <c r="I658" s="1125"/>
      <c r="J658" s="25"/>
      <c r="K658" s="25"/>
    </row>
    <row r="659" spans="3:11">
      <c r="C659" s="25"/>
      <c r="I659" s="1125"/>
      <c r="J659" s="25"/>
      <c r="K659" s="25"/>
    </row>
    <row r="660" spans="3:11">
      <c r="C660" s="25"/>
      <c r="I660" s="1125"/>
      <c r="J660" s="25"/>
      <c r="K660" s="25"/>
    </row>
    <row r="661" spans="3:11">
      <c r="C661" s="25"/>
      <c r="I661" s="1125"/>
      <c r="J661" s="25"/>
      <c r="K661" s="25"/>
    </row>
    <row r="662" spans="3:11">
      <c r="C662" s="25"/>
      <c r="I662" s="1125"/>
      <c r="J662" s="25"/>
      <c r="K662" s="25"/>
    </row>
    <row r="663" spans="3:11">
      <c r="C663" s="25"/>
      <c r="I663" s="1125"/>
      <c r="J663" s="25"/>
      <c r="K663" s="25"/>
    </row>
    <row r="664" spans="3:11">
      <c r="C664" s="25"/>
      <c r="I664" s="1125"/>
      <c r="J664" s="25"/>
      <c r="K664" s="25"/>
    </row>
    <row r="665" spans="3:11">
      <c r="C665" s="25"/>
      <c r="I665" s="1125"/>
      <c r="J665" s="25"/>
      <c r="K665" s="25"/>
    </row>
    <row r="666" spans="3:11">
      <c r="C666" s="25"/>
      <c r="I666" s="1125"/>
      <c r="J666" s="25"/>
      <c r="K666" s="25"/>
    </row>
    <row r="667" spans="3:11">
      <c r="C667" s="25"/>
      <c r="I667" s="1125"/>
      <c r="J667" s="25"/>
      <c r="K667" s="25"/>
    </row>
    <row r="668" spans="3:11">
      <c r="C668" s="25"/>
      <c r="I668" s="1125"/>
      <c r="J668" s="25"/>
      <c r="K668" s="25"/>
    </row>
    <row r="669" spans="3:11">
      <c r="C669" s="25"/>
      <c r="I669" s="1125"/>
      <c r="J669" s="25"/>
      <c r="K669" s="25"/>
    </row>
    <row r="670" spans="3:11">
      <c r="C670" s="25"/>
      <c r="I670" s="1125"/>
      <c r="J670" s="25"/>
      <c r="K670" s="25"/>
    </row>
    <row r="671" spans="3:11">
      <c r="C671" s="25"/>
      <c r="I671" s="1125"/>
      <c r="J671" s="25"/>
      <c r="K671" s="25"/>
    </row>
    <row r="672" spans="3:11">
      <c r="C672" s="25"/>
      <c r="I672" s="1125"/>
      <c r="J672" s="25"/>
      <c r="K672" s="25"/>
    </row>
    <row r="673" spans="3:11">
      <c r="C673" s="25"/>
      <c r="I673" s="1125"/>
      <c r="J673" s="25"/>
      <c r="K673" s="25"/>
    </row>
    <row r="674" spans="3:11">
      <c r="C674" s="25"/>
      <c r="I674" s="1125"/>
      <c r="J674" s="25"/>
      <c r="K674" s="25"/>
    </row>
    <row r="675" spans="3:11">
      <c r="C675" s="25"/>
      <c r="I675" s="1125"/>
      <c r="J675" s="25"/>
      <c r="K675" s="25"/>
    </row>
    <row r="676" spans="3:11">
      <c r="C676" s="25"/>
      <c r="I676" s="1125"/>
      <c r="J676" s="25"/>
      <c r="K676" s="25"/>
    </row>
    <row r="677" spans="3:11">
      <c r="C677" s="25"/>
      <c r="I677" s="1125"/>
      <c r="J677" s="25"/>
      <c r="K677" s="25"/>
    </row>
    <row r="678" spans="3:11">
      <c r="C678" s="25"/>
      <c r="I678" s="1125"/>
      <c r="J678" s="25"/>
      <c r="K678" s="25"/>
    </row>
    <row r="679" spans="3:11">
      <c r="C679" s="25"/>
      <c r="I679" s="1125"/>
      <c r="J679" s="25"/>
      <c r="K679" s="25"/>
    </row>
    <row r="680" spans="3:11">
      <c r="C680" s="25"/>
      <c r="I680" s="1125"/>
      <c r="J680" s="25"/>
      <c r="K680" s="25"/>
    </row>
    <row r="681" spans="3:11">
      <c r="C681" s="25"/>
      <c r="I681" s="1125"/>
      <c r="J681" s="25"/>
      <c r="K681" s="25"/>
    </row>
    <row r="682" spans="3:11">
      <c r="C682" s="25"/>
      <c r="I682" s="1125"/>
      <c r="J682" s="25"/>
      <c r="K682" s="25"/>
    </row>
    <row r="683" spans="3:11">
      <c r="C683" s="25"/>
      <c r="I683" s="1125"/>
      <c r="J683" s="25"/>
      <c r="K683" s="25"/>
    </row>
    <row r="684" spans="3:11">
      <c r="C684" s="25"/>
      <c r="I684" s="1125"/>
      <c r="J684" s="25"/>
      <c r="K684" s="25"/>
    </row>
    <row r="685" spans="3:11">
      <c r="C685" s="25"/>
      <c r="I685" s="1125"/>
      <c r="J685" s="25"/>
      <c r="K685" s="25"/>
    </row>
    <row r="686" spans="3:11">
      <c r="C686" s="25"/>
      <c r="I686" s="1125"/>
      <c r="J686" s="25"/>
      <c r="K686" s="25"/>
    </row>
    <row r="687" spans="3:11">
      <c r="C687" s="25"/>
      <c r="I687" s="1125"/>
      <c r="J687" s="25"/>
      <c r="K687" s="25"/>
    </row>
    <row r="688" spans="3:11">
      <c r="C688" s="25"/>
      <c r="I688" s="1125"/>
      <c r="J688" s="25"/>
      <c r="K688" s="25"/>
    </row>
    <row r="689" spans="3:11">
      <c r="C689" s="25"/>
      <c r="I689" s="1125"/>
      <c r="J689" s="25"/>
      <c r="K689" s="25"/>
    </row>
    <row r="690" spans="3:11">
      <c r="C690" s="25"/>
      <c r="I690" s="1125"/>
      <c r="J690" s="25"/>
      <c r="K690" s="25"/>
    </row>
    <row r="691" spans="3:11">
      <c r="C691" s="25"/>
      <c r="I691" s="1125"/>
      <c r="J691" s="25"/>
      <c r="K691" s="25"/>
    </row>
    <row r="692" spans="3:11">
      <c r="C692" s="25"/>
      <c r="I692" s="1125"/>
      <c r="J692" s="25"/>
      <c r="K692" s="25"/>
    </row>
    <row r="693" spans="3:11">
      <c r="C693" s="25"/>
      <c r="I693" s="1125"/>
      <c r="J693" s="25"/>
      <c r="K693" s="25"/>
    </row>
    <row r="694" spans="3:11">
      <c r="C694" s="25"/>
      <c r="I694" s="1125"/>
      <c r="J694" s="25"/>
      <c r="K694" s="25"/>
    </row>
    <row r="695" spans="3:11">
      <c r="C695" s="25"/>
      <c r="I695" s="1125"/>
      <c r="J695" s="25"/>
      <c r="K695" s="25"/>
    </row>
    <row r="696" spans="3:11">
      <c r="C696" s="25"/>
      <c r="I696" s="1125"/>
      <c r="J696" s="25"/>
      <c r="K696" s="25"/>
    </row>
    <row r="697" spans="3:11">
      <c r="C697" s="25"/>
      <c r="I697" s="1125"/>
      <c r="J697" s="25"/>
      <c r="K697" s="25"/>
    </row>
    <row r="698" spans="3:11">
      <c r="C698" s="25"/>
      <c r="I698" s="1125"/>
      <c r="J698" s="25"/>
      <c r="K698" s="25"/>
    </row>
    <row r="699" spans="3:11">
      <c r="C699" s="25"/>
      <c r="I699" s="1125"/>
      <c r="J699" s="25"/>
      <c r="K699" s="25"/>
    </row>
    <row r="700" spans="3:11">
      <c r="C700" s="25"/>
      <c r="I700" s="1125"/>
      <c r="J700" s="25"/>
      <c r="K700" s="25"/>
    </row>
    <row r="701" spans="3:11">
      <c r="C701" s="25"/>
      <c r="I701" s="1125"/>
      <c r="J701" s="25"/>
      <c r="K701" s="25"/>
    </row>
    <row r="702" spans="3:11">
      <c r="C702" s="25"/>
      <c r="I702" s="1125"/>
      <c r="J702" s="25"/>
      <c r="K702" s="25"/>
    </row>
    <row r="703" spans="3:11">
      <c r="C703" s="25"/>
      <c r="I703" s="1125"/>
      <c r="J703" s="25"/>
      <c r="K703" s="25"/>
    </row>
    <row r="704" spans="3:11">
      <c r="C704" s="25"/>
      <c r="I704" s="1125"/>
      <c r="J704" s="25"/>
      <c r="K704" s="25"/>
    </row>
    <row r="705" spans="3:11">
      <c r="C705" s="25"/>
      <c r="I705" s="1125"/>
      <c r="J705" s="25"/>
      <c r="K705" s="25"/>
    </row>
    <row r="706" spans="3:11">
      <c r="C706" s="25"/>
      <c r="I706" s="1125"/>
      <c r="J706" s="25"/>
      <c r="K706" s="25"/>
    </row>
    <row r="707" spans="3:11">
      <c r="C707" s="25"/>
      <c r="I707" s="1125"/>
      <c r="J707" s="25"/>
      <c r="K707" s="25"/>
    </row>
    <row r="708" spans="3:11">
      <c r="C708" s="25"/>
      <c r="I708" s="1125"/>
      <c r="J708" s="25"/>
      <c r="K708" s="25"/>
    </row>
    <row r="709" spans="3:11">
      <c r="C709" s="25"/>
      <c r="I709" s="1125"/>
      <c r="J709" s="25"/>
      <c r="K709" s="25"/>
    </row>
    <row r="710" spans="3:11">
      <c r="C710" s="25"/>
      <c r="I710" s="1125"/>
      <c r="J710" s="25"/>
      <c r="K710" s="25"/>
    </row>
    <row r="711" spans="3:11">
      <c r="C711" s="25"/>
      <c r="I711" s="1125"/>
      <c r="J711" s="25"/>
      <c r="K711" s="25"/>
    </row>
    <row r="712" spans="3:11">
      <c r="C712" s="25"/>
      <c r="I712" s="1125"/>
      <c r="J712" s="25"/>
      <c r="K712" s="25"/>
    </row>
    <row r="713" spans="3:11">
      <c r="C713" s="25"/>
      <c r="I713" s="1125"/>
      <c r="J713" s="25"/>
      <c r="K713" s="25"/>
    </row>
    <row r="714" spans="3:11">
      <c r="C714" s="25"/>
      <c r="I714" s="1125"/>
      <c r="J714" s="25"/>
      <c r="K714" s="25"/>
    </row>
    <row r="715" spans="3:11">
      <c r="C715" s="25"/>
      <c r="I715" s="1125"/>
      <c r="J715" s="25"/>
      <c r="K715" s="25"/>
    </row>
    <row r="716" spans="3:11">
      <c r="C716" s="25"/>
      <c r="I716" s="1125"/>
      <c r="J716" s="25"/>
      <c r="K716" s="25"/>
    </row>
    <row r="717" spans="3:11">
      <c r="C717" s="25"/>
      <c r="I717" s="1125"/>
      <c r="J717" s="25"/>
      <c r="K717" s="25"/>
    </row>
    <row r="718" spans="3:11">
      <c r="C718" s="25"/>
      <c r="I718" s="1125"/>
      <c r="J718" s="25"/>
      <c r="K718" s="25"/>
    </row>
    <row r="719" spans="3:11">
      <c r="C719" s="25"/>
      <c r="I719" s="1125"/>
      <c r="J719" s="25"/>
      <c r="K719" s="25"/>
    </row>
    <row r="720" spans="3:11">
      <c r="C720" s="25"/>
      <c r="I720" s="1125"/>
      <c r="J720" s="25"/>
      <c r="K720" s="25"/>
    </row>
    <row r="721" spans="3:11">
      <c r="C721" s="25"/>
      <c r="I721" s="1125"/>
      <c r="J721" s="25"/>
      <c r="K721" s="25"/>
    </row>
    <row r="722" spans="3:11">
      <c r="C722" s="25"/>
      <c r="I722" s="1125"/>
      <c r="J722" s="25"/>
      <c r="K722" s="25"/>
    </row>
    <row r="723" spans="3:11">
      <c r="C723" s="25"/>
      <c r="I723" s="1125"/>
      <c r="J723" s="25"/>
      <c r="K723" s="25"/>
    </row>
    <row r="724" spans="3:11">
      <c r="C724" s="25"/>
      <c r="I724" s="1125"/>
      <c r="J724" s="25"/>
      <c r="K724" s="25"/>
    </row>
    <row r="725" spans="3:11">
      <c r="C725" s="25"/>
      <c r="I725" s="1125"/>
      <c r="J725" s="25"/>
      <c r="K725" s="25"/>
    </row>
    <row r="726" spans="3:11">
      <c r="C726" s="25"/>
      <c r="I726" s="1125"/>
      <c r="J726" s="25"/>
      <c r="K726" s="25"/>
    </row>
    <row r="727" spans="3:11">
      <c r="C727" s="25"/>
      <c r="I727" s="1125"/>
      <c r="J727" s="25"/>
      <c r="K727" s="25"/>
    </row>
    <row r="728" spans="3:11">
      <c r="C728" s="25"/>
      <c r="I728" s="1125"/>
      <c r="J728" s="25"/>
      <c r="K728" s="25"/>
    </row>
    <row r="729" spans="3:11">
      <c r="C729" s="25"/>
      <c r="I729" s="1125"/>
      <c r="J729" s="25"/>
      <c r="K729" s="25"/>
    </row>
    <row r="730" spans="3:11">
      <c r="C730" s="25"/>
      <c r="I730" s="1125"/>
      <c r="J730" s="25"/>
      <c r="K730" s="25"/>
    </row>
    <row r="731" spans="3:11">
      <c r="C731" s="25"/>
      <c r="I731" s="1125"/>
      <c r="J731" s="25"/>
      <c r="K731" s="25"/>
    </row>
    <row r="732" spans="3:11">
      <c r="C732" s="25"/>
      <c r="I732" s="1125"/>
      <c r="J732" s="25"/>
      <c r="K732" s="25"/>
    </row>
    <row r="733" spans="3:11">
      <c r="C733" s="25"/>
      <c r="I733" s="1125"/>
      <c r="J733" s="25"/>
      <c r="K733" s="25"/>
    </row>
    <row r="734" spans="3:11">
      <c r="C734" s="25"/>
      <c r="I734" s="1125"/>
      <c r="J734" s="25"/>
      <c r="K734" s="25"/>
    </row>
    <row r="735" spans="3:11">
      <c r="C735" s="25"/>
      <c r="I735" s="1125"/>
      <c r="J735" s="25"/>
      <c r="K735" s="25"/>
    </row>
    <row r="736" spans="3:11">
      <c r="C736" s="25"/>
      <c r="I736" s="1125"/>
      <c r="J736" s="25"/>
      <c r="K736" s="25"/>
    </row>
    <row r="737" spans="3:11">
      <c r="C737" s="25"/>
      <c r="I737" s="1125"/>
      <c r="J737" s="25"/>
      <c r="K737" s="25"/>
    </row>
    <row r="738" spans="3:11">
      <c r="C738" s="25"/>
      <c r="I738" s="1125"/>
      <c r="J738" s="25"/>
      <c r="K738" s="25"/>
    </row>
    <row r="739" spans="3:11">
      <c r="C739" s="25"/>
      <c r="I739" s="1125"/>
      <c r="J739" s="25"/>
      <c r="K739" s="25"/>
    </row>
    <row r="740" spans="3:11">
      <c r="C740" s="25"/>
      <c r="I740" s="1125"/>
      <c r="J740" s="25"/>
      <c r="K740" s="25"/>
    </row>
    <row r="741" spans="3:11">
      <c r="C741" s="25"/>
      <c r="I741" s="1125"/>
      <c r="J741" s="25"/>
      <c r="K741" s="25"/>
    </row>
    <row r="742" spans="3:11">
      <c r="C742" s="25"/>
      <c r="I742" s="1125"/>
      <c r="J742" s="25"/>
      <c r="K742" s="25"/>
    </row>
    <row r="743" spans="3:11">
      <c r="C743" s="25"/>
      <c r="I743" s="1125"/>
      <c r="J743" s="25"/>
      <c r="K743" s="25"/>
    </row>
    <row r="744" spans="3:11">
      <c r="C744" s="25"/>
      <c r="I744" s="1125"/>
      <c r="J744" s="25"/>
      <c r="K744" s="25"/>
    </row>
    <row r="745" spans="3:11">
      <c r="C745" s="25"/>
      <c r="I745" s="1125"/>
      <c r="J745" s="25"/>
      <c r="K745" s="25"/>
    </row>
    <row r="746" spans="3:11">
      <c r="C746" s="25"/>
      <c r="I746" s="1125"/>
      <c r="J746" s="25"/>
      <c r="K746" s="25"/>
    </row>
    <row r="747" spans="3:11">
      <c r="C747" s="25"/>
      <c r="I747" s="1125"/>
      <c r="J747" s="25"/>
      <c r="K747" s="25"/>
    </row>
    <row r="748" spans="3:11">
      <c r="C748" s="25"/>
      <c r="I748" s="1125"/>
      <c r="J748" s="25"/>
      <c r="K748" s="25"/>
    </row>
    <row r="749" spans="3:11">
      <c r="C749" s="25"/>
      <c r="I749" s="1125"/>
      <c r="J749" s="25"/>
      <c r="K749" s="25"/>
    </row>
    <row r="750" spans="3:11">
      <c r="C750" s="25"/>
      <c r="I750" s="1125"/>
      <c r="J750" s="25"/>
      <c r="K750" s="25"/>
    </row>
    <row r="751" spans="3:11">
      <c r="C751" s="25"/>
      <c r="I751" s="1125"/>
      <c r="J751" s="25"/>
      <c r="K751" s="25"/>
    </row>
    <row r="752" spans="3:11">
      <c r="C752" s="25"/>
      <c r="I752" s="1125"/>
      <c r="J752" s="25"/>
      <c r="K752" s="25"/>
    </row>
    <row r="753" spans="3:11">
      <c r="C753" s="25"/>
      <c r="I753" s="1125"/>
      <c r="J753" s="25"/>
      <c r="K753" s="25"/>
    </row>
    <row r="754" spans="3:11">
      <c r="C754" s="25"/>
      <c r="I754" s="1125"/>
      <c r="J754" s="25"/>
      <c r="K754" s="25"/>
    </row>
    <row r="755" spans="3:11">
      <c r="C755" s="25"/>
      <c r="I755" s="1125"/>
      <c r="J755" s="25"/>
      <c r="K755" s="25"/>
    </row>
    <row r="756" spans="3:11">
      <c r="C756" s="25"/>
      <c r="I756" s="1125"/>
      <c r="J756" s="25"/>
      <c r="K756" s="25"/>
    </row>
    <row r="757" spans="3:11">
      <c r="C757" s="25"/>
      <c r="I757" s="1125"/>
      <c r="J757" s="25"/>
      <c r="K757" s="25"/>
    </row>
    <row r="758" spans="3:11">
      <c r="C758" s="25"/>
      <c r="I758" s="1125"/>
      <c r="J758" s="25"/>
      <c r="K758" s="25"/>
    </row>
    <row r="759" spans="3:11">
      <c r="C759" s="25"/>
      <c r="I759" s="1125"/>
      <c r="J759" s="25"/>
      <c r="K759" s="25"/>
    </row>
    <row r="760" spans="3:11">
      <c r="C760" s="25"/>
      <c r="I760" s="1125"/>
      <c r="J760" s="25"/>
      <c r="K760" s="25"/>
    </row>
    <row r="761" spans="3:11">
      <c r="C761" s="25"/>
      <c r="I761" s="1125"/>
      <c r="J761" s="25"/>
      <c r="K761" s="25"/>
    </row>
    <row r="762" spans="3:11">
      <c r="C762" s="25"/>
      <c r="I762" s="1125"/>
      <c r="J762" s="25"/>
      <c r="K762" s="25"/>
    </row>
    <row r="763" spans="3:11">
      <c r="C763" s="25"/>
      <c r="I763" s="1125"/>
      <c r="J763" s="25"/>
      <c r="K763" s="25"/>
    </row>
    <row r="764" spans="3:11">
      <c r="C764" s="25"/>
      <c r="I764" s="1125"/>
      <c r="J764" s="25"/>
      <c r="K764" s="25"/>
    </row>
    <row r="765" spans="3:11">
      <c r="C765" s="25"/>
      <c r="I765" s="1125"/>
      <c r="J765" s="25"/>
      <c r="K765" s="25"/>
    </row>
    <row r="766" spans="3:11">
      <c r="C766" s="25"/>
      <c r="I766" s="1125"/>
      <c r="J766" s="25"/>
      <c r="K766" s="25"/>
    </row>
    <row r="767" spans="3:11">
      <c r="C767" s="25"/>
      <c r="I767" s="1125"/>
      <c r="J767" s="25"/>
      <c r="K767" s="25"/>
    </row>
    <row r="768" spans="3:11">
      <c r="C768" s="25"/>
      <c r="I768" s="1125"/>
      <c r="J768" s="25"/>
      <c r="K768" s="25"/>
    </row>
    <row r="769" spans="3:11">
      <c r="C769" s="25"/>
      <c r="I769" s="1125"/>
      <c r="J769" s="25"/>
      <c r="K769" s="25"/>
    </row>
    <row r="770" spans="3:11">
      <c r="C770" s="25"/>
      <c r="I770" s="1125"/>
      <c r="J770" s="25"/>
      <c r="K770" s="25"/>
    </row>
    <row r="771" spans="3:11">
      <c r="C771" s="25"/>
      <c r="I771" s="1125"/>
      <c r="J771" s="25"/>
      <c r="K771" s="25"/>
    </row>
    <row r="772" spans="3:11">
      <c r="C772" s="25"/>
      <c r="I772" s="1125"/>
      <c r="J772" s="25"/>
      <c r="K772" s="25"/>
    </row>
    <row r="773" spans="3:11">
      <c r="C773" s="25"/>
      <c r="I773" s="1125"/>
      <c r="J773" s="25"/>
      <c r="K773" s="25"/>
    </row>
    <row r="774" spans="3:11">
      <c r="C774" s="25"/>
      <c r="I774" s="1125"/>
      <c r="J774" s="25"/>
      <c r="K774" s="25"/>
    </row>
    <row r="775" spans="3:11">
      <c r="C775" s="25"/>
      <c r="I775" s="1125"/>
      <c r="J775" s="25"/>
      <c r="K775" s="25"/>
    </row>
    <row r="776" spans="3:11">
      <c r="C776" s="25"/>
      <c r="I776" s="1125"/>
      <c r="J776" s="25"/>
      <c r="K776" s="25"/>
    </row>
    <row r="777" spans="3:11">
      <c r="C777" s="25"/>
      <c r="I777" s="1125"/>
      <c r="J777" s="25"/>
      <c r="K777" s="25"/>
    </row>
    <row r="778" spans="3:11">
      <c r="C778" s="25"/>
      <c r="I778" s="1125"/>
      <c r="J778" s="25"/>
      <c r="K778" s="25"/>
    </row>
    <row r="779" spans="3:11">
      <c r="C779" s="25"/>
      <c r="I779" s="1125"/>
      <c r="J779" s="25"/>
      <c r="K779" s="25"/>
    </row>
    <row r="780" spans="3:11">
      <c r="C780" s="25"/>
      <c r="I780" s="1125"/>
      <c r="J780" s="25"/>
      <c r="K780" s="25"/>
    </row>
    <row r="781" spans="3:11">
      <c r="C781" s="25"/>
      <c r="I781" s="1125"/>
      <c r="J781" s="25"/>
      <c r="K781" s="25"/>
    </row>
    <row r="782" spans="3:11">
      <c r="C782" s="25"/>
      <c r="I782" s="1125"/>
      <c r="J782" s="25"/>
      <c r="K782" s="25"/>
    </row>
    <row r="783" spans="3:11">
      <c r="C783" s="25"/>
      <c r="I783" s="1125"/>
      <c r="J783" s="25"/>
      <c r="K783" s="25"/>
    </row>
    <row r="784" spans="3:11">
      <c r="C784" s="25"/>
      <c r="I784" s="1125"/>
      <c r="J784" s="25"/>
      <c r="K784" s="25"/>
    </row>
    <row r="785" spans="3:11">
      <c r="C785" s="25"/>
      <c r="I785" s="1125"/>
      <c r="J785" s="25"/>
      <c r="K785" s="25"/>
    </row>
    <row r="786" spans="3:11">
      <c r="C786" s="25"/>
      <c r="I786" s="1125"/>
      <c r="J786" s="25"/>
      <c r="K786" s="25"/>
    </row>
    <row r="787" spans="3:11">
      <c r="C787" s="25"/>
      <c r="I787" s="1125"/>
      <c r="J787" s="25"/>
      <c r="K787" s="25"/>
    </row>
    <row r="788" spans="3:11">
      <c r="C788" s="25"/>
      <c r="I788" s="1125"/>
      <c r="J788" s="25"/>
      <c r="K788" s="25"/>
    </row>
    <row r="789" spans="3:11">
      <c r="C789" s="25"/>
      <c r="I789" s="1125"/>
      <c r="J789" s="25"/>
      <c r="K789" s="25"/>
    </row>
    <row r="790" spans="3:11">
      <c r="C790" s="25"/>
      <c r="I790" s="1125"/>
      <c r="J790" s="25"/>
      <c r="K790" s="25"/>
    </row>
    <row r="791" spans="3:11">
      <c r="C791" s="25"/>
      <c r="I791" s="1125"/>
      <c r="J791" s="25"/>
      <c r="K791" s="25"/>
    </row>
    <row r="792" spans="3:11">
      <c r="C792" s="25"/>
      <c r="I792" s="1125"/>
      <c r="J792" s="25"/>
      <c r="K792" s="25"/>
    </row>
    <row r="793" spans="3:11">
      <c r="C793" s="25"/>
      <c r="I793" s="1125"/>
      <c r="J793" s="25"/>
      <c r="K793" s="25"/>
    </row>
    <row r="794" spans="3:11">
      <c r="C794" s="25"/>
      <c r="I794" s="1125"/>
      <c r="J794" s="25"/>
      <c r="K794" s="25"/>
    </row>
    <row r="795" spans="3:11">
      <c r="C795" s="25"/>
      <c r="I795" s="1125"/>
      <c r="J795" s="25"/>
      <c r="K795" s="25"/>
    </row>
    <row r="796" spans="3:11">
      <c r="C796" s="25"/>
      <c r="I796" s="1125"/>
      <c r="J796" s="25"/>
      <c r="K796" s="25"/>
    </row>
    <row r="797" spans="3:11">
      <c r="C797" s="25"/>
      <c r="I797" s="1125"/>
      <c r="J797" s="25"/>
      <c r="K797" s="25"/>
    </row>
    <row r="798" spans="3:11">
      <c r="C798" s="25"/>
      <c r="I798" s="1125"/>
      <c r="J798" s="25"/>
      <c r="K798" s="25"/>
    </row>
    <row r="799" spans="3:11">
      <c r="C799" s="25"/>
      <c r="I799" s="1125"/>
      <c r="J799" s="25"/>
      <c r="K799" s="25"/>
    </row>
    <row r="800" spans="3:11">
      <c r="C800" s="25"/>
      <c r="I800" s="1125"/>
      <c r="J800" s="25"/>
      <c r="K800" s="25"/>
    </row>
    <row r="801" spans="3:11">
      <c r="C801" s="25"/>
      <c r="I801" s="1125"/>
      <c r="J801" s="25"/>
      <c r="K801" s="25"/>
    </row>
    <row r="802" spans="3:11">
      <c r="C802" s="25"/>
      <c r="I802" s="1125"/>
      <c r="J802" s="25"/>
      <c r="K802" s="25"/>
    </row>
    <row r="803" spans="3:11">
      <c r="C803" s="25"/>
      <c r="I803" s="1125"/>
      <c r="J803" s="25"/>
      <c r="K803" s="25"/>
    </row>
    <row r="804" spans="3:11">
      <c r="C804" s="25"/>
      <c r="I804" s="1125"/>
      <c r="J804" s="25"/>
      <c r="K804" s="25"/>
    </row>
    <row r="805" spans="3:11">
      <c r="C805" s="25"/>
      <c r="I805" s="1125"/>
      <c r="J805" s="25"/>
      <c r="K805" s="25"/>
    </row>
    <row r="806" spans="3:11">
      <c r="C806" s="25"/>
      <c r="I806" s="1125"/>
      <c r="J806" s="25"/>
      <c r="K806" s="25"/>
    </row>
    <row r="807" spans="3:11">
      <c r="C807" s="25"/>
      <c r="I807" s="1125"/>
      <c r="J807" s="25"/>
      <c r="K807" s="25"/>
    </row>
    <row r="808" spans="3:11">
      <c r="C808" s="25"/>
      <c r="I808" s="1125"/>
      <c r="J808" s="25"/>
      <c r="K808" s="25"/>
    </row>
    <row r="809" spans="3:11">
      <c r="C809" s="25"/>
      <c r="I809" s="1125"/>
      <c r="J809" s="25"/>
      <c r="K809" s="25"/>
    </row>
    <row r="810" spans="3:11">
      <c r="C810" s="25"/>
      <c r="I810" s="1125"/>
      <c r="J810" s="25"/>
      <c r="K810" s="25"/>
    </row>
    <row r="811" spans="3:11">
      <c r="C811" s="25"/>
      <c r="I811" s="1125"/>
      <c r="J811" s="25"/>
      <c r="K811" s="25"/>
    </row>
    <row r="812" spans="3:11">
      <c r="C812" s="25"/>
      <c r="I812" s="1125"/>
      <c r="J812" s="25"/>
      <c r="K812" s="25"/>
    </row>
    <row r="813" spans="3:11">
      <c r="C813" s="25"/>
      <c r="I813" s="1125"/>
      <c r="J813" s="25"/>
      <c r="K813" s="25"/>
    </row>
    <row r="814" spans="3:11">
      <c r="C814" s="25"/>
      <c r="I814" s="1125"/>
      <c r="J814" s="25"/>
      <c r="K814" s="25"/>
    </row>
    <row r="815" spans="3:11">
      <c r="C815" s="25"/>
      <c r="I815" s="1125"/>
      <c r="J815" s="25"/>
      <c r="K815" s="25"/>
    </row>
    <row r="816" spans="3:11">
      <c r="C816" s="25"/>
      <c r="I816" s="1125"/>
      <c r="J816" s="25"/>
      <c r="K816" s="25"/>
    </row>
    <row r="817" spans="3:11">
      <c r="C817" s="25"/>
      <c r="I817" s="1125"/>
      <c r="J817" s="25"/>
      <c r="K817" s="25"/>
    </row>
    <row r="818" spans="3:11">
      <c r="C818" s="25"/>
      <c r="I818" s="1125"/>
      <c r="J818" s="25"/>
      <c r="K818" s="25"/>
    </row>
    <row r="819" spans="3:11">
      <c r="C819" s="25"/>
      <c r="I819" s="1125"/>
      <c r="J819" s="25"/>
      <c r="K819" s="25"/>
    </row>
    <row r="820" spans="3:11">
      <c r="C820" s="25"/>
      <c r="I820" s="1125"/>
      <c r="J820" s="25"/>
      <c r="K820" s="25"/>
    </row>
    <row r="821" spans="3:11">
      <c r="C821" s="25"/>
      <c r="I821" s="1125"/>
      <c r="J821" s="25"/>
      <c r="K821" s="25"/>
    </row>
    <row r="822" spans="3:11">
      <c r="C822" s="25"/>
      <c r="I822" s="1125"/>
      <c r="J822" s="25"/>
      <c r="K822" s="25"/>
    </row>
    <row r="823" spans="3:11">
      <c r="C823" s="25"/>
      <c r="I823" s="1125"/>
      <c r="J823" s="25"/>
      <c r="K823" s="25"/>
    </row>
    <row r="824" spans="3:11">
      <c r="C824" s="25"/>
      <c r="I824" s="1125"/>
      <c r="J824" s="25"/>
      <c r="K824" s="25"/>
    </row>
    <row r="825" spans="3:11">
      <c r="C825" s="25"/>
      <c r="I825" s="1125"/>
      <c r="J825" s="25"/>
      <c r="K825" s="25"/>
    </row>
    <row r="826" spans="3:11">
      <c r="C826" s="25"/>
      <c r="I826" s="1125"/>
      <c r="J826" s="25"/>
      <c r="K826" s="25"/>
    </row>
    <row r="827" spans="3:11">
      <c r="C827" s="25"/>
      <c r="I827" s="1125"/>
      <c r="J827" s="25"/>
      <c r="K827" s="25"/>
    </row>
    <row r="828" spans="3:11">
      <c r="C828" s="25"/>
      <c r="I828" s="1125"/>
      <c r="J828" s="25"/>
      <c r="K828" s="25"/>
    </row>
    <row r="829" spans="3:11">
      <c r="C829" s="25"/>
      <c r="I829" s="1125"/>
      <c r="J829" s="25"/>
      <c r="K829" s="25"/>
    </row>
    <row r="830" spans="3:11">
      <c r="C830" s="25"/>
      <c r="I830" s="1125"/>
      <c r="J830" s="25"/>
      <c r="K830" s="25"/>
    </row>
    <row r="831" spans="3:11">
      <c r="C831" s="25"/>
      <c r="I831" s="1125"/>
      <c r="J831" s="25"/>
      <c r="K831" s="25"/>
    </row>
    <row r="832" spans="3:11">
      <c r="C832" s="25"/>
      <c r="I832" s="1125"/>
      <c r="J832" s="25"/>
      <c r="K832" s="25"/>
    </row>
    <row r="833" spans="3:11">
      <c r="C833" s="25"/>
      <c r="I833" s="1125"/>
      <c r="J833" s="25"/>
      <c r="K833" s="25"/>
    </row>
    <row r="834" spans="3:11">
      <c r="C834" s="25"/>
      <c r="I834" s="1125"/>
      <c r="J834" s="25"/>
      <c r="K834" s="25"/>
    </row>
    <row r="835" spans="3:11">
      <c r="C835" s="25"/>
      <c r="I835" s="1125"/>
      <c r="J835" s="25"/>
      <c r="K835" s="25"/>
    </row>
    <row r="836" spans="3:11">
      <c r="C836" s="25"/>
      <c r="I836" s="1125"/>
      <c r="J836" s="25"/>
      <c r="K836" s="25"/>
    </row>
    <row r="837" spans="3:11">
      <c r="C837" s="25"/>
      <c r="I837" s="1125"/>
      <c r="J837" s="25"/>
      <c r="K837" s="25"/>
    </row>
    <row r="838" spans="3:11">
      <c r="C838" s="25"/>
      <c r="I838" s="1125"/>
      <c r="J838" s="25"/>
      <c r="K838" s="25"/>
    </row>
    <row r="839" spans="3:11">
      <c r="C839" s="25"/>
      <c r="I839" s="1125"/>
      <c r="J839" s="25"/>
      <c r="K839" s="25"/>
    </row>
    <row r="840" spans="3:11">
      <c r="C840" s="25"/>
      <c r="I840" s="1125"/>
      <c r="J840" s="25"/>
      <c r="K840" s="25"/>
    </row>
    <row r="841" spans="3:11">
      <c r="C841" s="25"/>
      <c r="I841" s="1125"/>
      <c r="J841" s="25"/>
      <c r="K841" s="25"/>
    </row>
    <row r="842" spans="3:11">
      <c r="C842" s="25"/>
      <c r="I842" s="1125"/>
      <c r="J842" s="25"/>
      <c r="K842" s="25"/>
    </row>
    <row r="843" spans="3:11">
      <c r="C843" s="25"/>
      <c r="I843" s="1125"/>
      <c r="J843" s="25"/>
      <c r="K843" s="25"/>
    </row>
    <row r="844" spans="3:11">
      <c r="C844" s="25"/>
      <c r="I844" s="1125"/>
      <c r="J844" s="25"/>
      <c r="K844" s="25"/>
    </row>
    <row r="845" spans="3:11">
      <c r="C845" s="25"/>
      <c r="I845" s="1125"/>
      <c r="J845" s="25"/>
      <c r="K845" s="25"/>
    </row>
    <row r="846" spans="3:11">
      <c r="C846" s="25"/>
      <c r="I846" s="1125"/>
      <c r="J846" s="25"/>
      <c r="K846" s="25"/>
    </row>
    <row r="847" spans="3:11">
      <c r="C847" s="25"/>
      <c r="I847" s="1125"/>
      <c r="J847" s="25"/>
      <c r="K847" s="25"/>
    </row>
    <row r="848" spans="3:11">
      <c r="C848" s="25"/>
      <c r="I848" s="1125"/>
      <c r="J848" s="25"/>
      <c r="K848" s="25"/>
    </row>
    <row r="849" spans="3:11">
      <c r="C849" s="25"/>
      <c r="I849" s="1125"/>
      <c r="J849" s="25"/>
      <c r="K849" s="25"/>
    </row>
    <row r="850" spans="3:11">
      <c r="C850" s="25"/>
      <c r="I850" s="1125"/>
      <c r="J850" s="25"/>
      <c r="K850" s="25"/>
    </row>
    <row r="851" spans="3:11">
      <c r="C851" s="25"/>
      <c r="I851" s="1125"/>
      <c r="J851" s="25"/>
      <c r="K851" s="25"/>
    </row>
    <row r="852" spans="3:11">
      <c r="C852" s="25"/>
      <c r="I852" s="1125"/>
      <c r="J852" s="25"/>
      <c r="K852" s="25"/>
    </row>
    <row r="853" spans="3:11">
      <c r="C853" s="25"/>
      <c r="I853" s="1125"/>
      <c r="J853" s="25"/>
      <c r="K853" s="25"/>
    </row>
    <row r="854" spans="3:11">
      <c r="C854" s="25"/>
      <c r="I854" s="1125"/>
      <c r="J854" s="25"/>
      <c r="K854" s="25"/>
    </row>
    <row r="855" spans="3:11">
      <c r="C855" s="25"/>
      <c r="I855" s="1125"/>
      <c r="J855" s="25"/>
      <c r="K855" s="25"/>
    </row>
    <row r="856" spans="3:11">
      <c r="C856" s="25"/>
      <c r="I856" s="1125"/>
      <c r="J856" s="25"/>
      <c r="K856" s="25"/>
    </row>
    <row r="857" spans="3:11">
      <c r="C857" s="25"/>
      <c r="I857" s="1125"/>
      <c r="J857" s="25"/>
      <c r="K857" s="25"/>
    </row>
    <row r="858" spans="3:11">
      <c r="C858" s="25"/>
      <c r="I858" s="1125"/>
      <c r="J858" s="25"/>
      <c r="K858" s="25"/>
    </row>
    <row r="859" spans="3:11">
      <c r="C859" s="25"/>
      <c r="I859" s="1125"/>
      <c r="J859" s="25"/>
      <c r="K859" s="25"/>
    </row>
    <row r="860" spans="3:11">
      <c r="C860" s="25"/>
      <c r="I860" s="1125"/>
      <c r="J860" s="25"/>
      <c r="K860" s="25"/>
    </row>
    <row r="861" spans="3:11">
      <c r="C861" s="25"/>
      <c r="I861" s="1125"/>
      <c r="J861" s="25"/>
      <c r="K861" s="25"/>
    </row>
    <row r="862" spans="3:11">
      <c r="C862" s="25"/>
      <c r="I862" s="1125"/>
      <c r="J862" s="25"/>
      <c r="K862" s="25"/>
    </row>
    <row r="863" spans="3:11">
      <c r="C863" s="25"/>
      <c r="I863" s="1125"/>
      <c r="J863" s="25"/>
      <c r="K863" s="25"/>
    </row>
    <row r="864" spans="3:11">
      <c r="C864" s="25"/>
      <c r="I864" s="1125"/>
      <c r="J864" s="25"/>
      <c r="K864" s="25"/>
    </row>
    <row r="865" spans="3:11">
      <c r="C865" s="25"/>
      <c r="I865" s="1125"/>
      <c r="J865" s="25"/>
      <c r="K865" s="25"/>
    </row>
    <row r="866" spans="3:11">
      <c r="C866" s="25"/>
      <c r="I866" s="1125"/>
      <c r="J866" s="25"/>
      <c r="K866" s="25"/>
    </row>
    <row r="867" spans="3:11">
      <c r="C867" s="25"/>
      <c r="I867" s="1125"/>
      <c r="J867" s="25"/>
      <c r="K867" s="25"/>
    </row>
    <row r="868" spans="3:11">
      <c r="C868" s="25"/>
      <c r="I868" s="1125"/>
      <c r="J868" s="25"/>
      <c r="K868" s="25"/>
    </row>
    <row r="869" spans="3:11">
      <c r="C869" s="25"/>
      <c r="I869" s="1125"/>
      <c r="J869" s="25"/>
      <c r="K869" s="25"/>
    </row>
    <row r="870" spans="3:11">
      <c r="C870" s="25"/>
      <c r="I870" s="1125"/>
      <c r="J870" s="25"/>
      <c r="K870" s="25"/>
    </row>
    <row r="871" spans="3:11">
      <c r="C871" s="25"/>
      <c r="I871" s="1125"/>
      <c r="J871" s="25"/>
      <c r="K871" s="25"/>
    </row>
    <row r="872" spans="3:11">
      <c r="C872" s="25"/>
      <c r="I872" s="1125"/>
      <c r="J872" s="25"/>
      <c r="K872" s="25"/>
    </row>
    <row r="873" spans="3:11">
      <c r="C873" s="25"/>
      <c r="I873" s="1125"/>
      <c r="J873" s="25"/>
      <c r="K873" s="25"/>
    </row>
    <row r="874" spans="3:11">
      <c r="C874" s="25"/>
      <c r="I874" s="1125"/>
      <c r="J874" s="25"/>
      <c r="K874" s="25"/>
    </row>
    <row r="875" spans="3:11">
      <c r="C875" s="25"/>
      <c r="I875" s="1125"/>
      <c r="J875" s="25"/>
      <c r="K875" s="25"/>
    </row>
    <row r="876" spans="3:11">
      <c r="C876" s="25"/>
      <c r="I876" s="1125"/>
      <c r="J876" s="25"/>
      <c r="K876" s="25"/>
    </row>
    <row r="877" spans="3:11">
      <c r="C877" s="25"/>
      <c r="I877" s="1125"/>
      <c r="J877" s="25"/>
      <c r="K877" s="25"/>
    </row>
    <row r="878" spans="3:11">
      <c r="C878" s="25"/>
      <c r="I878" s="1125"/>
      <c r="J878" s="25"/>
      <c r="K878" s="25"/>
    </row>
    <row r="879" spans="3:11">
      <c r="C879" s="25"/>
      <c r="I879" s="1125"/>
      <c r="J879" s="25"/>
      <c r="K879" s="25"/>
    </row>
    <row r="880" spans="3:11">
      <c r="C880" s="25"/>
      <c r="I880" s="1125"/>
      <c r="J880" s="25"/>
      <c r="K880" s="25"/>
    </row>
    <row r="881" spans="3:11">
      <c r="C881" s="25"/>
      <c r="I881" s="1125"/>
      <c r="J881" s="25"/>
      <c r="K881" s="25"/>
    </row>
    <row r="882" spans="3:11">
      <c r="C882" s="25"/>
      <c r="I882" s="1125"/>
      <c r="J882" s="25"/>
      <c r="K882" s="25"/>
    </row>
    <row r="883" spans="3:11">
      <c r="C883" s="25"/>
      <c r="I883" s="1125"/>
      <c r="J883" s="25"/>
      <c r="K883" s="25"/>
    </row>
    <row r="884" spans="3:11">
      <c r="C884" s="25"/>
      <c r="I884" s="1125"/>
      <c r="J884" s="25"/>
      <c r="K884" s="25"/>
    </row>
    <row r="885" spans="3:11">
      <c r="C885" s="25"/>
      <c r="I885" s="1125"/>
      <c r="J885" s="25"/>
      <c r="K885" s="25"/>
    </row>
    <row r="886" spans="3:11">
      <c r="C886" s="25"/>
      <c r="I886" s="1125"/>
      <c r="J886" s="25"/>
      <c r="K886" s="25"/>
    </row>
    <row r="887" spans="3:11">
      <c r="C887" s="25"/>
      <c r="I887" s="1125"/>
      <c r="J887" s="25"/>
      <c r="K887" s="25"/>
    </row>
    <row r="888" spans="3:11">
      <c r="C888" s="25"/>
      <c r="I888" s="1125"/>
      <c r="J888" s="25"/>
      <c r="K888" s="25"/>
    </row>
    <row r="889" spans="3:11">
      <c r="C889" s="25"/>
      <c r="I889" s="1125"/>
      <c r="J889" s="25"/>
      <c r="K889" s="25"/>
    </row>
    <row r="890" spans="3:11">
      <c r="C890" s="25"/>
      <c r="I890" s="1125"/>
      <c r="J890" s="25"/>
      <c r="K890" s="25"/>
    </row>
    <row r="891" spans="3:11">
      <c r="C891" s="25"/>
      <c r="I891" s="1125"/>
      <c r="J891" s="25"/>
      <c r="K891" s="25"/>
    </row>
    <row r="892" spans="3:11">
      <c r="C892" s="25"/>
      <c r="I892" s="1125"/>
      <c r="J892" s="25"/>
      <c r="K892" s="25"/>
    </row>
    <row r="893" spans="3:11">
      <c r="C893" s="25"/>
      <c r="I893" s="1125"/>
      <c r="J893" s="25"/>
      <c r="K893" s="25"/>
    </row>
    <row r="894" spans="3:11">
      <c r="C894" s="25"/>
      <c r="I894" s="1125"/>
      <c r="J894" s="25"/>
      <c r="K894" s="25"/>
    </row>
    <row r="895" spans="3:11">
      <c r="C895" s="25"/>
      <c r="I895" s="1125"/>
      <c r="J895" s="25"/>
      <c r="K895" s="25"/>
    </row>
    <row r="896" spans="3:11">
      <c r="C896" s="25"/>
      <c r="I896" s="1125"/>
      <c r="J896" s="25"/>
      <c r="K896" s="25"/>
    </row>
    <row r="897" spans="3:11">
      <c r="C897" s="25"/>
      <c r="I897" s="1125"/>
      <c r="J897" s="25"/>
      <c r="K897" s="25"/>
    </row>
    <row r="898" spans="3:11">
      <c r="C898" s="25"/>
      <c r="I898" s="1125"/>
      <c r="J898" s="25"/>
      <c r="K898" s="25"/>
    </row>
    <row r="899" spans="3:11">
      <c r="C899" s="25"/>
      <c r="I899" s="1125"/>
      <c r="J899" s="25"/>
      <c r="K899" s="25"/>
    </row>
    <row r="900" spans="3:11">
      <c r="C900" s="25"/>
      <c r="I900" s="1125"/>
      <c r="J900" s="25"/>
      <c r="K900" s="25"/>
    </row>
    <row r="901" spans="3:11">
      <c r="C901" s="25"/>
      <c r="I901" s="1125"/>
      <c r="J901" s="25"/>
      <c r="K901" s="25"/>
    </row>
    <row r="902" spans="3:11">
      <c r="C902" s="25"/>
      <c r="I902" s="1125"/>
      <c r="J902" s="25"/>
      <c r="K902" s="25"/>
    </row>
    <row r="903" spans="3:11">
      <c r="C903" s="25"/>
      <c r="I903" s="1125"/>
      <c r="J903" s="25"/>
      <c r="K903" s="25"/>
    </row>
    <row r="904" spans="3:11">
      <c r="C904" s="25"/>
      <c r="I904" s="1125"/>
      <c r="J904" s="25"/>
      <c r="K904" s="25"/>
    </row>
    <row r="905" spans="3:11">
      <c r="C905" s="25"/>
      <c r="I905" s="1125"/>
      <c r="J905" s="25"/>
      <c r="K905" s="25"/>
    </row>
    <row r="906" spans="3:11">
      <c r="C906" s="25"/>
      <c r="I906" s="1125"/>
      <c r="J906" s="25"/>
      <c r="K906" s="25"/>
    </row>
    <row r="907" spans="3:11">
      <c r="C907" s="25"/>
      <c r="I907" s="1125"/>
      <c r="J907" s="25"/>
      <c r="K907" s="25"/>
    </row>
    <row r="908" spans="3:11">
      <c r="C908" s="25"/>
      <c r="I908" s="1125"/>
      <c r="J908" s="25"/>
      <c r="K908" s="25"/>
    </row>
    <row r="909" spans="3:11">
      <c r="C909" s="25"/>
      <c r="I909" s="1125"/>
      <c r="J909" s="25"/>
      <c r="K909" s="25"/>
    </row>
    <row r="910" spans="3:11">
      <c r="C910" s="25"/>
      <c r="I910" s="1125"/>
      <c r="J910" s="25"/>
      <c r="K910" s="25"/>
    </row>
    <row r="911" spans="3:11">
      <c r="C911" s="25"/>
      <c r="I911" s="1125"/>
      <c r="J911" s="25"/>
      <c r="K911" s="25"/>
    </row>
    <row r="912" spans="3:11">
      <c r="C912" s="25"/>
      <c r="I912" s="1125"/>
      <c r="J912" s="25"/>
      <c r="K912" s="25"/>
    </row>
    <row r="913" spans="3:11">
      <c r="C913" s="25"/>
      <c r="I913" s="1125"/>
      <c r="J913" s="25"/>
      <c r="K913" s="25"/>
    </row>
    <row r="914" spans="3:11">
      <c r="C914" s="25"/>
      <c r="I914" s="1125"/>
      <c r="J914" s="25"/>
      <c r="K914" s="25"/>
    </row>
    <row r="915" spans="3:11">
      <c r="C915" s="25"/>
      <c r="I915" s="1125"/>
      <c r="J915" s="25"/>
      <c r="K915" s="25"/>
    </row>
    <row r="916" spans="3:11">
      <c r="C916" s="25"/>
      <c r="I916" s="1125"/>
      <c r="J916" s="25"/>
      <c r="K916" s="25"/>
    </row>
    <row r="917" spans="3:11">
      <c r="C917" s="25"/>
      <c r="I917" s="1125"/>
      <c r="J917" s="25"/>
      <c r="K917" s="25"/>
    </row>
    <row r="918" spans="3:11">
      <c r="C918" s="25"/>
      <c r="I918" s="1125"/>
      <c r="J918" s="25"/>
      <c r="K918" s="25"/>
    </row>
    <row r="919" spans="3:11">
      <c r="C919" s="25"/>
      <c r="I919" s="1125"/>
      <c r="J919" s="25"/>
      <c r="K919" s="25"/>
    </row>
    <row r="920" spans="3:11">
      <c r="C920" s="25"/>
      <c r="I920" s="1125"/>
      <c r="J920" s="25"/>
      <c r="K920" s="25"/>
    </row>
    <row r="921" spans="3:11">
      <c r="C921" s="25"/>
      <c r="I921" s="1125"/>
      <c r="J921" s="25"/>
      <c r="K921" s="25"/>
    </row>
    <row r="922" spans="3:11">
      <c r="C922" s="25"/>
      <c r="I922" s="1125"/>
      <c r="J922" s="25"/>
      <c r="K922" s="25"/>
    </row>
    <row r="923" spans="3:11">
      <c r="C923" s="25"/>
      <c r="I923" s="1125"/>
      <c r="J923" s="25"/>
      <c r="K923" s="25"/>
    </row>
    <row r="924" spans="3:11">
      <c r="C924" s="25"/>
      <c r="I924" s="1125"/>
      <c r="J924" s="25"/>
      <c r="K924" s="25"/>
    </row>
    <row r="925" spans="3:11">
      <c r="C925" s="25"/>
      <c r="I925" s="1125"/>
      <c r="J925" s="25"/>
      <c r="K925" s="25"/>
    </row>
    <row r="926" spans="3:11">
      <c r="C926" s="25"/>
      <c r="I926" s="1125"/>
      <c r="J926" s="25"/>
      <c r="K926" s="25"/>
    </row>
    <row r="927" spans="3:11">
      <c r="C927" s="25"/>
      <c r="I927" s="1125"/>
      <c r="J927" s="25"/>
      <c r="K927" s="25"/>
    </row>
    <row r="928" spans="3:11">
      <c r="C928" s="25"/>
      <c r="I928" s="1125"/>
      <c r="J928" s="25"/>
      <c r="K928" s="25"/>
    </row>
    <row r="929" spans="3:11">
      <c r="C929" s="25"/>
      <c r="I929" s="1125"/>
      <c r="J929" s="25"/>
      <c r="K929" s="25"/>
    </row>
    <row r="930" spans="3:11">
      <c r="C930" s="25"/>
      <c r="I930" s="1125"/>
      <c r="J930" s="25"/>
      <c r="K930" s="25"/>
    </row>
    <row r="931" spans="3:11">
      <c r="C931" s="25"/>
      <c r="I931" s="1125"/>
      <c r="J931" s="25"/>
      <c r="K931" s="25"/>
    </row>
    <row r="932" spans="3:11">
      <c r="C932" s="25"/>
      <c r="I932" s="1125"/>
      <c r="J932" s="25"/>
      <c r="K932" s="25"/>
    </row>
    <row r="933" spans="3:11">
      <c r="C933" s="25"/>
      <c r="I933" s="1125"/>
      <c r="J933" s="25"/>
      <c r="K933" s="25"/>
    </row>
    <row r="934" spans="3:11">
      <c r="C934" s="25"/>
      <c r="I934" s="1125"/>
      <c r="J934" s="25"/>
      <c r="K934" s="25"/>
    </row>
    <row r="935" spans="3:11">
      <c r="C935" s="25"/>
      <c r="I935" s="1125"/>
      <c r="J935" s="25"/>
      <c r="K935" s="25"/>
    </row>
    <row r="936" spans="3:11">
      <c r="C936" s="25"/>
      <c r="I936" s="1125"/>
      <c r="J936" s="25"/>
      <c r="K936" s="25"/>
    </row>
    <row r="937" spans="3:11">
      <c r="C937" s="25"/>
      <c r="I937" s="1125"/>
      <c r="J937" s="25"/>
      <c r="K937" s="25"/>
    </row>
    <row r="938" spans="3:11">
      <c r="C938" s="25"/>
      <c r="I938" s="1125"/>
      <c r="J938" s="25"/>
      <c r="K938" s="25"/>
    </row>
    <row r="939" spans="3:11">
      <c r="C939" s="25"/>
      <c r="I939" s="1125"/>
      <c r="J939" s="25"/>
      <c r="K939" s="25"/>
    </row>
    <row r="940" spans="3:11">
      <c r="C940" s="25"/>
      <c r="I940" s="1125"/>
      <c r="J940" s="25"/>
      <c r="K940" s="25"/>
    </row>
    <row r="941" spans="3:11">
      <c r="C941" s="25"/>
      <c r="I941" s="1125"/>
      <c r="J941" s="25"/>
      <c r="K941" s="25"/>
    </row>
    <row r="942" spans="3:11">
      <c r="C942" s="25"/>
      <c r="I942" s="1125"/>
      <c r="J942" s="25"/>
      <c r="K942" s="25"/>
    </row>
    <row r="943" spans="3:11">
      <c r="C943" s="25"/>
      <c r="I943" s="1125"/>
      <c r="J943" s="25"/>
      <c r="K943" s="25"/>
    </row>
    <row r="944" spans="3:11">
      <c r="C944" s="25"/>
      <c r="I944" s="1125"/>
      <c r="J944" s="25"/>
      <c r="K944" s="25"/>
    </row>
    <row r="945" spans="3:11">
      <c r="C945" s="25"/>
      <c r="I945" s="1125"/>
      <c r="J945" s="25"/>
      <c r="K945" s="25"/>
    </row>
    <row r="946" spans="3:11">
      <c r="C946" s="25"/>
      <c r="I946" s="1125"/>
      <c r="J946" s="25"/>
      <c r="K946" s="25"/>
    </row>
    <row r="947" spans="3:11">
      <c r="C947" s="25"/>
      <c r="I947" s="1125"/>
      <c r="J947" s="25"/>
      <c r="K947" s="25"/>
    </row>
    <row r="948" spans="3:11">
      <c r="C948" s="25"/>
      <c r="I948" s="1125"/>
      <c r="J948" s="25"/>
      <c r="K948" s="25"/>
    </row>
    <row r="949" spans="3:11">
      <c r="C949" s="25"/>
      <c r="I949" s="1125"/>
      <c r="J949" s="25"/>
      <c r="K949" s="25"/>
    </row>
    <row r="950" spans="3:11">
      <c r="C950" s="25"/>
      <c r="I950" s="1125"/>
      <c r="J950" s="25"/>
      <c r="K950" s="25"/>
    </row>
    <row r="951" spans="3:11">
      <c r="C951" s="25"/>
      <c r="I951" s="1125"/>
      <c r="J951" s="25"/>
      <c r="K951" s="25"/>
    </row>
    <row r="952" spans="3:11">
      <c r="C952" s="25"/>
      <c r="I952" s="1125"/>
      <c r="J952" s="25"/>
      <c r="K952" s="25"/>
    </row>
    <row r="953" spans="3:11">
      <c r="C953" s="25"/>
      <c r="I953" s="1125"/>
      <c r="J953" s="25"/>
      <c r="K953" s="25"/>
    </row>
    <row r="954" spans="3:11">
      <c r="C954" s="25"/>
      <c r="I954" s="1125"/>
      <c r="J954" s="25"/>
      <c r="K954" s="25"/>
    </row>
    <row r="955" spans="3:11">
      <c r="C955" s="25"/>
      <c r="I955" s="1125"/>
      <c r="J955" s="25"/>
      <c r="K955" s="25"/>
    </row>
    <row r="956" spans="3:11">
      <c r="C956" s="25"/>
      <c r="I956" s="1125"/>
      <c r="J956" s="25"/>
      <c r="K956" s="25"/>
    </row>
    <row r="957" spans="3:11">
      <c r="C957" s="25"/>
      <c r="I957" s="1125"/>
      <c r="J957" s="25"/>
      <c r="K957" s="25"/>
    </row>
    <row r="958" spans="3:11">
      <c r="C958" s="25"/>
      <c r="I958" s="1125"/>
      <c r="J958" s="25"/>
      <c r="K958" s="25"/>
    </row>
    <row r="959" spans="3:11">
      <c r="C959" s="25"/>
      <c r="I959" s="1125"/>
      <c r="J959" s="25"/>
      <c r="K959" s="25"/>
    </row>
    <row r="960" spans="3:11">
      <c r="C960" s="25"/>
      <c r="I960" s="1125"/>
      <c r="J960" s="25"/>
      <c r="K960" s="25"/>
    </row>
    <row r="961" spans="3:11">
      <c r="C961" s="25"/>
      <c r="I961" s="1125"/>
      <c r="J961" s="25"/>
      <c r="K961" s="25"/>
    </row>
    <row r="962" spans="3:11">
      <c r="C962" s="25"/>
      <c r="I962" s="1125"/>
      <c r="J962" s="25"/>
      <c r="K962" s="25"/>
    </row>
    <row r="963" spans="3:11">
      <c r="C963" s="25"/>
      <c r="I963" s="1125"/>
      <c r="J963" s="25"/>
      <c r="K963" s="25"/>
    </row>
    <row r="964" spans="3:11">
      <c r="C964" s="25"/>
      <c r="I964" s="1125"/>
      <c r="J964" s="25"/>
      <c r="K964" s="25"/>
    </row>
    <row r="965" spans="3:11">
      <c r="C965" s="25"/>
      <c r="I965" s="1125"/>
      <c r="J965" s="25"/>
      <c r="K965" s="25"/>
    </row>
    <row r="966" spans="3:11">
      <c r="C966" s="25"/>
      <c r="I966" s="1125"/>
      <c r="J966" s="25"/>
      <c r="K966" s="25"/>
    </row>
    <row r="967" spans="3:11">
      <c r="C967" s="25"/>
      <c r="I967" s="1125"/>
      <c r="J967" s="25"/>
      <c r="K967" s="25"/>
    </row>
    <row r="968" spans="3:11">
      <c r="C968" s="25"/>
      <c r="I968" s="1125"/>
      <c r="J968" s="25"/>
      <c r="K968" s="25"/>
    </row>
    <row r="969" spans="3:11">
      <c r="C969" s="25"/>
      <c r="I969" s="1125"/>
      <c r="J969" s="25"/>
      <c r="K969" s="25"/>
    </row>
    <row r="970" spans="3:11">
      <c r="C970" s="25"/>
      <c r="I970" s="1125"/>
      <c r="J970" s="25"/>
      <c r="K970" s="25"/>
    </row>
    <row r="971" spans="3:11">
      <c r="C971" s="25"/>
      <c r="I971" s="1125"/>
      <c r="J971" s="25"/>
      <c r="K971" s="25"/>
    </row>
    <row r="972" spans="3:11">
      <c r="C972" s="25"/>
      <c r="I972" s="1125"/>
      <c r="J972" s="25"/>
      <c r="K972" s="25"/>
    </row>
    <row r="973" spans="3:11">
      <c r="C973" s="25"/>
      <c r="I973" s="1125"/>
      <c r="J973" s="25"/>
      <c r="K973" s="25"/>
    </row>
    <row r="974" spans="3:11">
      <c r="C974" s="25"/>
      <c r="I974" s="1125"/>
      <c r="J974" s="25"/>
      <c r="K974" s="25"/>
    </row>
    <row r="975" spans="3:11">
      <c r="C975" s="25"/>
      <c r="I975" s="1125"/>
      <c r="J975" s="25"/>
      <c r="K975" s="25"/>
    </row>
    <row r="976" spans="3:11">
      <c r="C976" s="25"/>
      <c r="I976" s="1125"/>
      <c r="J976" s="25"/>
      <c r="K976" s="25"/>
    </row>
    <row r="977" spans="3:11">
      <c r="C977" s="25"/>
      <c r="I977" s="1125"/>
      <c r="J977" s="25"/>
      <c r="K977" s="25"/>
    </row>
    <row r="978" spans="3:11">
      <c r="C978" s="25"/>
      <c r="I978" s="1125"/>
      <c r="J978" s="25"/>
      <c r="K978" s="25"/>
    </row>
    <row r="979" spans="3:11">
      <c r="C979" s="25"/>
      <c r="I979" s="1125"/>
      <c r="J979" s="25"/>
      <c r="K979" s="25"/>
    </row>
    <row r="980" spans="3:11">
      <c r="C980" s="25"/>
      <c r="I980" s="1125"/>
      <c r="J980" s="25"/>
      <c r="K980" s="25"/>
    </row>
    <row r="981" spans="3:11">
      <c r="C981" s="25"/>
      <c r="I981" s="1125"/>
      <c r="J981" s="25"/>
      <c r="K981" s="25"/>
    </row>
    <row r="982" spans="3:11">
      <c r="C982" s="25"/>
      <c r="I982" s="1125"/>
      <c r="J982" s="25"/>
      <c r="K982" s="25"/>
    </row>
    <row r="983" spans="3:11">
      <c r="C983" s="25"/>
      <c r="I983" s="1125"/>
      <c r="J983" s="25"/>
      <c r="K983" s="25"/>
    </row>
    <row r="984" spans="3:11">
      <c r="C984" s="25"/>
      <c r="I984" s="1125"/>
      <c r="J984" s="25"/>
      <c r="K984" s="25"/>
    </row>
    <row r="985" spans="3:11">
      <c r="C985" s="25"/>
      <c r="I985" s="1125"/>
      <c r="J985" s="25"/>
      <c r="K985" s="25"/>
    </row>
    <row r="986" spans="3:11">
      <c r="C986" s="25"/>
      <c r="I986" s="1125"/>
      <c r="J986" s="25"/>
      <c r="K986" s="25"/>
    </row>
    <row r="987" spans="3:11">
      <c r="C987" s="25"/>
      <c r="I987" s="1125"/>
      <c r="J987" s="25"/>
      <c r="K987" s="25"/>
    </row>
    <row r="988" spans="3:11">
      <c r="C988" s="25"/>
      <c r="I988" s="1125"/>
      <c r="J988" s="25"/>
      <c r="K988" s="25"/>
    </row>
    <row r="989" spans="3:11">
      <c r="C989" s="25"/>
      <c r="I989" s="1125"/>
      <c r="J989" s="25"/>
      <c r="K989" s="25"/>
    </row>
    <row r="990" spans="3:11">
      <c r="C990" s="25"/>
      <c r="I990" s="1125"/>
      <c r="J990" s="25"/>
      <c r="K990" s="25"/>
    </row>
    <row r="991" spans="3:11">
      <c r="C991" s="25"/>
      <c r="I991" s="1125"/>
      <c r="J991" s="25"/>
      <c r="K991" s="25"/>
    </row>
    <row r="992" spans="3:11">
      <c r="C992" s="25"/>
      <c r="I992" s="1125"/>
      <c r="J992" s="25"/>
      <c r="K992" s="25"/>
    </row>
    <row r="993" spans="3:11">
      <c r="C993" s="25"/>
      <c r="I993" s="1125"/>
      <c r="J993" s="25"/>
      <c r="K993" s="25"/>
    </row>
    <row r="994" spans="3:11">
      <c r="C994" s="25"/>
      <c r="I994" s="1125"/>
      <c r="J994" s="25"/>
      <c r="K994" s="25"/>
    </row>
    <row r="995" spans="3:11">
      <c r="C995" s="25"/>
      <c r="I995" s="1125"/>
      <c r="J995" s="25"/>
      <c r="K995" s="25"/>
    </row>
    <row r="996" spans="3:11">
      <c r="C996" s="25"/>
      <c r="I996" s="1125"/>
      <c r="J996" s="25"/>
      <c r="K996" s="25"/>
    </row>
    <row r="997" spans="3:11">
      <c r="C997" s="25"/>
      <c r="I997" s="1125"/>
      <c r="J997" s="25"/>
      <c r="K997" s="25"/>
    </row>
    <row r="998" spans="3:11">
      <c r="C998" s="25"/>
      <c r="I998" s="1125"/>
      <c r="J998" s="25"/>
      <c r="K998" s="25"/>
    </row>
    <row r="999" spans="3:11">
      <c r="C999" s="25"/>
      <c r="I999" s="1125"/>
      <c r="J999" s="25"/>
      <c r="K999" s="25"/>
    </row>
    <row r="1000" spans="3:11">
      <c r="C1000" s="25"/>
      <c r="I1000" s="1125"/>
      <c r="J1000" s="25"/>
      <c r="K1000" s="25"/>
    </row>
  </sheetData>
  <autoFilter ref="I1:K383" xr:uid="{00000000-0009-0000-0000-00000E000000}"/>
  <pageMargins left="0.75" right="0.75" top="1" bottom="1"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outlinePr summaryBelow="0" summaryRight="0"/>
  </sheetPr>
  <dimension ref="A1:BM1000"/>
  <sheetViews>
    <sheetView workbookViewId="0">
      <selection activeCell="G54" sqref="G54"/>
    </sheetView>
  </sheetViews>
  <sheetFormatPr defaultColWidth="12.6640625" defaultRowHeight="13.2"/>
  <cols>
    <col min="1" max="2" width="12.6640625" customWidth="1"/>
    <col min="3" max="4" width="18" customWidth="1"/>
    <col min="5" max="5" width="13.88671875" customWidth="1"/>
    <col min="6" max="6" width="26" customWidth="1"/>
    <col min="7" max="7" width="23" customWidth="1"/>
    <col min="8" max="8" width="18" customWidth="1"/>
    <col min="9" max="10" width="12.6640625" customWidth="1"/>
    <col min="11" max="11" width="13" customWidth="1"/>
    <col min="12" max="13" width="12.6640625" customWidth="1"/>
    <col min="14" max="14" width="13.33203125" customWidth="1"/>
    <col min="15" max="15" width="12.6640625" customWidth="1"/>
    <col min="16" max="16" width="12.109375" customWidth="1"/>
    <col min="17" max="17" width="13.44140625" customWidth="1"/>
    <col min="18" max="24" width="12.6640625" customWidth="1"/>
    <col min="25" max="25" width="11" customWidth="1"/>
    <col min="26" max="28" width="12.6640625" customWidth="1"/>
    <col min="29" max="29" width="15.5546875" customWidth="1"/>
    <col min="30" max="30" width="12.6640625" customWidth="1"/>
    <col min="31" max="31" width="15" customWidth="1"/>
    <col min="32" max="44" width="12.6640625" customWidth="1"/>
    <col min="45" max="45" width="15.5546875" customWidth="1"/>
    <col min="46" max="65" width="12.6640625" customWidth="1"/>
  </cols>
  <sheetData>
    <row r="1" spans="1:65" ht="14.4">
      <c r="A1" s="1512" t="s">
        <v>920</v>
      </c>
      <c r="B1" s="1513"/>
      <c r="C1" s="1126"/>
      <c r="D1" s="476"/>
      <c r="E1" s="166"/>
      <c r="F1" s="166"/>
      <c r="G1" s="166"/>
      <c r="H1" s="166"/>
      <c r="I1" s="166"/>
      <c r="J1" s="166"/>
      <c r="K1" s="166"/>
      <c r="L1" s="166"/>
      <c r="M1" s="166"/>
      <c r="N1" s="166"/>
      <c r="O1" s="166"/>
      <c r="P1" s="166"/>
      <c r="Q1" s="166"/>
      <c r="R1" s="166"/>
      <c r="S1" s="166"/>
      <c r="T1" s="166"/>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row>
    <row r="2" spans="1:65" ht="15.6">
      <c r="A2" s="1787" t="s">
        <v>15</v>
      </c>
      <c r="B2" s="1667"/>
      <c r="C2" s="1127"/>
      <c r="D2" s="1128"/>
      <c r="E2" s="166"/>
      <c r="F2" s="166"/>
      <c r="G2" s="166"/>
      <c r="H2" s="166"/>
      <c r="I2" s="1129" t="s">
        <v>921</v>
      </c>
      <c r="J2" s="1130">
        <f>IF(SUMIF($F$8:$F$25,$F$8,$BK$8:$BK$25)="-","-",SUMIF($F$8:$F$25,$F$8,$BK$8:$BK$25))</f>
        <v>1185.6904192746406</v>
      </c>
      <c r="K2" s="166"/>
      <c r="L2" s="166"/>
      <c r="M2" s="166"/>
      <c r="N2" s="1129" t="s">
        <v>922</v>
      </c>
      <c r="O2" s="1130">
        <f>IF(SUMIF($F$8:$F$25,$F$10,$BK$8:$BK$25)="-","-",SUMIF($F$8:$F$25,$F$10,$BK$8:$BK$25))</f>
        <v>748.6354792744844</v>
      </c>
      <c r="P2" s="166"/>
      <c r="Q2" s="1129" t="s">
        <v>923</v>
      </c>
      <c r="R2" s="1130">
        <f>IF(SUMIF($F$8:$F$25,$F$9,$BK$8:$BK$25)="-","-",SUMIF($F$8:$F$25,$F$9,$BK$8:$BK$25))</f>
        <v>361.56683379287489</v>
      </c>
      <c r="S2" s="166"/>
      <c r="T2" s="166"/>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row>
    <row r="3" spans="1:65" ht="15.6">
      <c r="A3" s="1787" t="s">
        <v>16</v>
      </c>
      <c r="B3" s="1667"/>
      <c r="C3" s="1131"/>
      <c r="D3" s="1132"/>
      <c r="E3" s="1133"/>
      <c r="F3" s="1133"/>
      <c r="G3" s="1133"/>
      <c r="H3" s="1133"/>
      <c r="I3" s="1133"/>
      <c r="J3" s="1133"/>
      <c r="K3" s="1133"/>
      <c r="L3" s="1133"/>
      <c r="M3" s="1133"/>
      <c r="N3" s="1133"/>
      <c r="O3" s="1133"/>
      <c r="P3" s="1133"/>
      <c r="Q3" s="1133"/>
      <c r="R3" s="1133"/>
      <c r="S3" s="1133"/>
      <c r="T3" s="1133"/>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134"/>
      <c r="BF3" s="127"/>
      <c r="BG3" s="127"/>
      <c r="BH3" s="127"/>
      <c r="BI3" s="127"/>
      <c r="BJ3" s="127"/>
      <c r="BK3" s="127"/>
      <c r="BL3" s="127"/>
      <c r="BM3" s="127"/>
    </row>
    <row r="4" spans="1:65" ht="15">
      <c r="A4" s="1788" t="s">
        <v>156</v>
      </c>
      <c r="B4" s="1503"/>
      <c r="C4" s="1131"/>
      <c r="D4" s="1132"/>
      <c r="E4" s="1133"/>
      <c r="F4" s="166"/>
      <c r="G4" s="166"/>
      <c r="H4" s="166"/>
      <c r="I4" s="166"/>
      <c r="J4" s="166"/>
      <c r="K4" s="166"/>
      <c r="L4" s="166"/>
      <c r="M4" s="166"/>
      <c r="N4" s="166"/>
      <c r="O4" s="166"/>
      <c r="P4" s="166"/>
      <c r="Q4" s="166"/>
      <c r="R4" s="166"/>
      <c r="S4" s="166"/>
      <c r="T4" s="166"/>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row>
    <row r="5" spans="1:65" ht="17.399999999999999">
      <c r="A5" s="1789" t="s">
        <v>924</v>
      </c>
      <c r="B5" s="1507"/>
      <c r="C5" s="1507"/>
      <c r="D5" s="1507"/>
      <c r="E5" s="1507"/>
      <c r="F5" s="1507"/>
      <c r="G5" s="1507"/>
      <c r="H5" s="1508"/>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row>
    <row r="6" spans="1:65">
      <c r="A6" s="1790" t="s">
        <v>925</v>
      </c>
      <c r="B6" s="1791" t="s">
        <v>926</v>
      </c>
      <c r="C6" s="1791" t="s">
        <v>927</v>
      </c>
      <c r="D6" s="1785" t="s">
        <v>928</v>
      </c>
      <c r="E6" s="1785" t="s">
        <v>929</v>
      </c>
      <c r="F6" s="1786" t="s">
        <v>930</v>
      </c>
      <c r="G6" s="1786" t="s">
        <v>931</v>
      </c>
      <c r="H6" s="1792" t="s">
        <v>932</v>
      </c>
      <c r="I6" s="1780" t="s">
        <v>158</v>
      </c>
      <c r="J6" s="1782" t="s">
        <v>933</v>
      </c>
      <c r="K6" s="1507"/>
      <c r="L6" s="1507"/>
      <c r="M6" s="1779"/>
      <c r="N6" s="1777" t="s">
        <v>934</v>
      </c>
      <c r="O6" s="1507"/>
      <c r="P6" s="1507"/>
      <c r="Q6" s="1779"/>
      <c r="R6" s="1777" t="s">
        <v>935</v>
      </c>
      <c r="S6" s="1507"/>
      <c r="T6" s="1507"/>
      <c r="U6" s="1779"/>
      <c r="V6" s="1777" t="s">
        <v>936</v>
      </c>
      <c r="W6" s="1507"/>
      <c r="X6" s="1507"/>
      <c r="Y6" s="1779"/>
      <c r="Z6" s="1777" t="s">
        <v>937</v>
      </c>
      <c r="AA6" s="1507"/>
      <c r="AB6" s="1507"/>
      <c r="AC6" s="1779"/>
      <c r="AD6" s="1777" t="s">
        <v>938</v>
      </c>
      <c r="AE6" s="1507"/>
      <c r="AF6" s="1507"/>
      <c r="AG6" s="1779"/>
      <c r="AH6" s="1777" t="s">
        <v>939</v>
      </c>
      <c r="AI6" s="1507"/>
      <c r="AJ6" s="1507"/>
      <c r="AK6" s="1779"/>
      <c r="AL6" s="1777" t="s">
        <v>940</v>
      </c>
      <c r="AM6" s="1507"/>
      <c r="AN6" s="1507"/>
      <c r="AO6" s="1779"/>
      <c r="AP6" s="1777" t="s">
        <v>941</v>
      </c>
      <c r="AQ6" s="1507"/>
      <c r="AR6" s="1507"/>
      <c r="AS6" s="1779"/>
      <c r="AT6" s="1777" t="s">
        <v>942</v>
      </c>
      <c r="AU6" s="1507"/>
      <c r="AV6" s="1507"/>
      <c r="AW6" s="1779"/>
      <c r="AX6" s="1777" t="s">
        <v>943</v>
      </c>
      <c r="AY6" s="1507"/>
      <c r="AZ6" s="1507"/>
      <c r="BA6" s="1779"/>
      <c r="BB6" s="1777" t="s">
        <v>944</v>
      </c>
      <c r="BC6" s="1507"/>
      <c r="BD6" s="1507"/>
      <c r="BE6" s="1508"/>
      <c r="BF6" s="1778" t="s">
        <v>945</v>
      </c>
      <c r="BG6" s="1507"/>
      <c r="BH6" s="1507"/>
      <c r="BI6" s="1507"/>
      <c r="BJ6" s="1507"/>
      <c r="BK6" s="1507"/>
      <c r="BL6" s="1507"/>
      <c r="BM6" s="1508"/>
    </row>
    <row r="7" spans="1:65" ht="52.8">
      <c r="A7" s="1529"/>
      <c r="B7" s="1705"/>
      <c r="C7" s="1705"/>
      <c r="D7" s="1705"/>
      <c r="E7" s="1705"/>
      <c r="F7" s="1705"/>
      <c r="G7" s="1705"/>
      <c r="H7" s="1705"/>
      <c r="I7" s="1781"/>
      <c r="J7" s="1135" t="s">
        <v>946</v>
      </c>
      <c r="K7" s="1136" t="s">
        <v>947</v>
      </c>
      <c r="L7" s="1137" t="s">
        <v>948</v>
      </c>
      <c r="M7" s="1138" t="s">
        <v>949</v>
      </c>
      <c r="N7" s="1139" t="s">
        <v>946</v>
      </c>
      <c r="O7" s="1136" t="s">
        <v>947</v>
      </c>
      <c r="P7" s="1137" t="s">
        <v>948</v>
      </c>
      <c r="Q7" s="1138" t="s">
        <v>949</v>
      </c>
      <c r="R7" s="1139" t="s">
        <v>946</v>
      </c>
      <c r="S7" s="1136" t="s">
        <v>947</v>
      </c>
      <c r="T7" s="1137" t="s">
        <v>948</v>
      </c>
      <c r="U7" s="1138" t="s">
        <v>949</v>
      </c>
      <c r="V7" s="1139" t="s">
        <v>946</v>
      </c>
      <c r="W7" s="1136" t="s">
        <v>947</v>
      </c>
      <c r="X7" s="1137" t="s">
        <v>948</v>
      </c>
      <c r="Y7" s="1138" t="s">
        <v>949</v>
      </c>
      <c r="Z7" s="1139" t="s">
        <v>946</v>
      </c>
      <c r="AA7" s="1136" t="s">
        <v>947</v>
      </c>
      <c r="AB7" s="1137" t="s">
        <v>948</v>
      </c>
      <c r="AC7" s="1138" t="s">
        <v>949</v>
      </c>
      <c r="AD7" s="1139" t="s">
        <v>946</v>
      </c>
      <c r="AE7" s="1136" t="s">
        <v>947</v>
      </c>
      <c r="AF7" s="1137" t="s">
        <v>948</v>
      </c>
      <c r="AG7" s="1138" t="s">
        <v>949</v>
      </c>
      <c r="AH7" s="1139" t="s">
        <v>946</v>
      </c>
      <c r="AI7" s="1136" t="s">
        <v>947</v>
      </c>
      <c r="AJ7" s="1137" t="s">
        <v>948</v>
      </c>
      <c r="AK7" s="1138" t="s">
        <v>949</v>
      </c>
      <c r="AL7" s="1139" t="s">
        <v>946</v>
      </c>
      <c r="AM7" s="1136" t="s">
        <v>947</v>
      </c>
      <c r="AN7" s="1137" t="s">
        <v>948</v>
      </c>
      <c r="AO7" s="1138" t="s">
        <v>949</v>
      </c>
      <c r="AP7" s="1139" t="s">
        <v>946</v>
      </c>
      <c r="AQ7" s="1136" t="s">
        <v>947</v>
      </c>
      <c r="AR7" s="1137" t="s">
        <v>948</v>
      </c>
      <c r="AS7" s="1138" t="s">
        <v>949</v>
      </c>
      <c r="AT7" s="1139" t="s">
        <v>946</v>
      </c>
      <c r="AU7" s="1136" t="s">
        <v>947</v>
      </c>
      <c r="AV7" s="1137" t="s">
        <v>948</v>
      </c>
      <c r="AW7" s="1138" t="s">
        <v>949</v>
      </c>
      <c r="AX7" s="1139" t="s">
        <v>946</v>
      </c>
      <c r="AY7" s="1136" t="s">
        <v>947</v>
      </c>
      <c r="AZ7" s="1137" t="s">
        <v>948</v>
      </c>
      <c r="BA7" s="1138" t="s">
        <v>949</v>
      </c>
      <c r="BB7" s="1139" t="s">
        <v>946</v>
      </c>
      <c r="BC7" s="1136" t="s">
        <v>947</v>
      </c>
      <c r="BD7" s="1137" t="s">
        <v>948</v>
      </c>
      <c r="BE7" s="1140" t="s">
        <v>949</v>
      </c>
      <c r="BF7" s="1141" t="s">
        <v>950</v>
      </c>
      <c r="BG7" s="1142" t="s">
        <v>951</v>
      </c>
      <c r="BH7" s="1143" t="s">
        <v>952</v>
      </c>
      <c r="BI7" s="1144" t="s">
        <v>953</v>
      </c>
      <c r="BJ7" s="1145" t="s">
        <v>954</v>
      </c>
      <c r="BK7" s="1146" t="s">
        <v>955</v>
      </c>
      <c r="BL7" s="1147" t="s">
        <v>956</v>
      </c>
      <c r="BM7" s="1148" t="s">
        <v>957</v>
      </c>
    </row>
    <row r="8" spans="1:65" ht="13.8">
      <c r="A8" s="1770">
        <v>1</v>
      </c>
      <c r="B8" s="1774" t="s">
        <v>958</v>
      </c>
      <c r="C8" s="1775" t="s">
        <v>959</v>
      </c>
      <c r="D8" s="1774">
        <v>7</v>
      </c>
      <c r="E8" s="1774" t="s">
        <v>960</v>
      </c>
      <c r="F8" s="1081" t="s">
        <v>961</v>
      </c>
      <c r="G8" s="1150" t="s">
        <v>215</v>
      </c>
      <c r="H8" s="1776" t="s">
        <v>538</v>
      </c>
      <c r="I8" s="1151" t="s">
        <v>537</v>
      </c>
      <c r="J8" s="1152">
        <v>25.8</v>
      </c>
      <c r="K8" s="1152">
        <v>471</v>
      </c>
      <c r="L8" s="1153">
        <v>1200</v>
      </c>
      <c r="M8" s="1153">
        <v>7</v>
      </c>
      <c r="N8" s="1152">
        <v>23.7</v>
      </c>
      <c r="O8" s="1152">
        <v>461</v>
      </c>
      <c r="P8" s="1153">
        <v>600</v>
      </c>
      <c r="Q8" s="1153">
        <v>4.3</v>
      </c>
      <c r="R8" s="1152">
        <v>25.2</v>
      </c>
      <c r="S8" s="1154">
        <v>422</v>
      </c>
      <c r="T8" s="1153">
        <v>600</v>
      </c>
      <c r="U8" s="1153">
        <v>5.2</v>
      </c>
      <c r="V8" s="1152">
        <v>28.9</v>
      </c>
      <c r="W8" s="1152">
        <v>495</v>
      </c>
      <c r="X8" s="1153">
        <v>800</v>
      </c>
      <c r="Y8" s="1153">
        <v>5.9</v>
      </c>
      <c r="Z8" s="1154">
        <v>25.5</v>
      </c>
      <c r="AA8" s="1154">
        <v>513</v>
      </c>
      <c r="AB8" s="1153">
        <v>1400</v>
      </c>
      <c r="AC8" s="1153">
        <v>12.4</v>
      </c>
      <c r="AD8" s="1155">
        <v>25.9</v>
      </c>
      <c r="AE8" s="1156">
        <v>486</v>
      </c>
      <c r="AF8" s="1153">
        <v>3000</v>
      </c>
      <c r="AG8" s="1153">
        <v>15.5</v>
      </c>
      <c r="AH8" s="1154">
        <v>28.4</v>
      </c>
      <c r="AI8" s="1154">
        <v>515</v>
      </c>
      <c r="AJ8" s="1153">
        <v>2800</v>
      </c>
      <c r="AK8" s="1153">
        <v>15.9</v>
      </c>
      <c r="AL8" s="1154">
        <v>25.6</v>
      </c>
      <c r="AM8" s="1154">
        <v>502</v>
      </c>
      <c r="AN8" s="1154">
        <v>4600</v>
      </c>
      <c r="AO8" s="1154">
        <v>14.4</v>
      </c>
      <c r="AP8" s="1154"/>
      <c r="AQ8" s="1154"/>
      <c r="AR8" s="1154"/>
      <c r="AS8" s="1154"/>
      <c r="AT8" s="1154"/>
      <c r="AU8" s="1154"/>
      <c r="AV8" s="1154"/>
      <c r="AW8" s="1154"/>
      <c r="AX8" s="1154"/>
      <c r="AY8" s="1154"/>
      <c r="AZ8" s="1154"/>
      <c r="BA8" s="1154"/>
      <c r="BB8" s="1154"/>
      <c r="BC8" s="1154"/>
      <c r="BD8" s="1157"/>
      <c r="BE8" s="1158"/>
      <c r="BF8" s="1159">
        <f>IFERROR(IF(OR(I8=Air_Emission_Annexure!$E$3,I8=Air_Emission_Annexure!$E$4),AVERAGEIF($J$7:$BE$7,"Test Results",J8:BE8)/1000/1000,IF(I8=Air_Emission_Annexure!$E$5,AVERAGEIF($J$7:$BE$7,"Test Results",J8:BE8)/1000,"-")),"-")</f>
        <v>2.6124999999999998E-5</v>
      </c>
      <c r="BG8" s="1160">
        <f>'Site Info &amp; Permit Section'!$B$27</f>
        <v>204</v>
      </c>
      <c r="BH8" s="1161">
        <f t="shared" ref="BH8:BH25" si="0">IF(SUMIF($J$7:$BE$7,"Generated kWh",J8:BE8)=0,"-",SUMIF($J$7:$BE$7,"Generated kWh",J8:BE8))</f>
        <v>15000</v>
      </c>
      <c r="BI8" s="1162">
        <f t="shared" ref="BI8:BI25" si="1">IF(SUMIF($J$7:$BE$7,"Total running hours",J8:BE8)=0,"-",SUMIF($J$7:$BE$7,"Total running hours",J8:BE8))</f>
        <v>80.600000000000009</v>
      </c>
      <c r="BJ8" s="1163">
        <f t="shared" ref="BJ8:BJ25" si="2">IFERROR(AVERAGEIF($J$7:$BE$7,"Rate of Discharge (Nm3/hr)",J8:BE8),"-")</f>
        <v>483.125</v>
      </c>
      <c r="BK8" s="1164">
        <f>IFERROR(IF(OR(I8=Air_Emission_Annexure!$E$3,I8=Air_Emission_Annexure!$E$4),BF8*BI8*BJ8,IF(I8=Air_Emission_Annexure!$E$5,BF8*BH8*BJ8,"-")),"-")</f>
        <v>1.0173042343750001</v>
      </c>
      <c r="BL8" s="1165" t="s">
        <v>517</v>
      </c>
      <c r="BM8" s="1165" t="s">
        <v>962</v>
      </c>
    </row>
    <row r="9" spans="1:65" ht="14.4">
      <c r="A9" s="1528"/>
      <c r="B9" s="1652"/>
      <c r="C9" s="1652"/>
      <c r="D9" s="1652"/>
      <c r="E9" s="1652"/>
      <c r="F9" s="1166" t="s">
        <v>963</v>
      </c>
      <c r="G9" s="1150" t="s">
        <v>215</v>
      </c>
      <c r="H9" s="1652"/>
      <c r="I9" s="1151" t="s">
        <v>537</v>
      </c>
      <c r="J9" s="1167">
        <v>5</v>
      </c>
      <c r="K9" s="1152">
        <v>471</v>
      </c>
      <c r="L9" s="1153">
        <v>1200</v>
      </c>
      <c r="M9" s="1168">
        <v>7</v>
      </c>
      <c r="N9" s="1167">
        <v>5</v>
      </c>
      <c r="O9" s="1167">
        <v>461</v>
      </c>
      <c r="P9" s="1153">
        <v>600</v>
      </c>
      <c r="Q9" s="1168">
        <v>4.3</v>
      </c>
      <c r="R9" s="1167">
        <v>5</v>
      </c>
      <c r="S9" s="1169">
        <v>422</v>
      </c>
      <c r="T9" s="1153">
        <v>600</v>
      </c>
      <c r="U9" s="1168">
        <v>5.2</v>
      </c>
      <c r="V9" s="1167">
        <v>5</v>
      </c>
      <c r="W9" s="1167">
        <v>495</v>
      </c>
      <c r="X9" s="1153">
        <v>800</v>
      </c>
      <c r="Y9" s="1168">
        <v>5.9</v>
      </c>
      <c r="Z9" s="1169">
        <v>5</v>
      </c>
      <c r="AA9" s="1169">
        <v>513</v>
      </c>
      <c r="AB9" s="1168">
        <v>1400</v>
      </c>
      <c r="AC9" s="1168">
        <v>12.4</v>
      </c>
      <c r="AD9" s="1170">
        <v>5</v>
      </c>
      <c r="AE9" s="1171">
        <v>486</v>
      </c>
      <c r="AF9" s="1168">
        <v>3000</v>
      </c>
      <c r="AG9" s="1168">
        <v>15.5</v>
      </c>
      <c r="AH9" s="1169">
        <v>5</v>
      </c>
      <c r="AI9" s="1169">
        <v>515</v>
      </c>
      <c r="AJ9" s="1168">
        <v>2800</v>
      </c>
      <c r="AK9" s="1168">
        <v>15.9</v>
      </c>
      <c r="AL9" s="1169">
        <v>5</v>
      </c>
      <c r="AM9" s="1169">
        <v>502</v>
      </c>
      <c r="AN9" s="1169">
        <v>4600</v>
      </c>
      <c r="AO9" s="1169">
        <v>14.4</v>
      </c>
      <c r="AP9" s="1169"/>
      <c r="AQ9" s="1169"/>
      <c r="AR9" s="1169"/>
      <c r="AS9" s="1169"/>
      <c r="AT9" s="1169"/>
      <c r="AU9" s="1169"/>
      <c r="AV9" s="1169"/>
      <c r="AW9" s="1169"/>
      <c r="AX9" s="1169"/>
      <c r="AY9" s="1169"/>
      <c r="AZ9" s="1169"/>
      <c r="BA9" s="1169"/>
      <c r="BB9" s="1169"/>
      <c r="BC9" s="1169"/>
      <c r="BD9" s="1172"/>
      <c r="BE9" s="1173"/>
      <c r="BF9" s="1174">
        <f>IFERROR(IF(OR(I9=Air_Emission_Annexure!$E$3,I9=Air_Emission_Annexure!$E$4),AVERAGEIF($J$7:$BE$7,"Test Results",J9:BE9)/1000/1000,IF(I9=Air_Emission_Annexure!$E$5,AVERAGEIF($J$7:$BE$7,"Test Results",J9:BE9)/1000,"-")),"-")</f>
        <v>5.0000000000000004E-6</v>
      </c>
      <c r="BG9" s="1175">
        <f>'Site Info &amp; Permit Section'!$B$27</f>
        <v>204</v>
      </c>
      <c r="BH9" s="1176">
        <f t="shared" si="0"/>
        <v>15000</v>
      </c>
      <c r="BI9" s="1177">
        <f t="shared" si="1"/>
        <v>80.600000000000009</v>
      </c>
      <c r="BJ9" s="1178">
        <f t="shared" si="2"/>
        <v>483.125</v>
      </c>
      <c r="BK9" s="1179">
        <f>IFERROR(IF(OR(I9=Air_Emission_Annexure!$E$3,I9=Air_Emission_Annexure!$E$4),BF9*BI9*BJ9,IF(I9=Air_Emission_Annexure!$E$5,BF9*BH9*BJ9,"-")),"-")</f>
        <v>0.19469937500000004</v>
      </c>
      <c r="BL9" s="1081" t="s">
        <v>517</v>
      </c>
      <c r="BM9" s="1081" t="s">
        <v>962</v>
      </c>
    </row>
    <row r="10" spans="1:65" ht="13.8">
      <c r="A10" s="1529"/>
      <c r="B10" s="1705"/>
      <c r="C10" s="1705"/>
      <c r="D10" s="1705"/>
      <c r="E10" s="1705"/>
      <c r="F10" s="1180" t="s">
        <v>964</v>
      </c>
      <c r="G10" s="1149" t="s">
        <v>215</v>
      </c>
      <c r="H10" s="1705"/>
      <c r="I10" s="1181" t="s">
        <v>537</v>
      </c>
      <c r="J10" s="1182">
        <v>12</v>
      </c>
      <c r="K10" s="1183">
        <v>471</v>
      </c>
      <c r="L10" s="1184">
        <v>1200</v>
      </c>
      <c r="M10" s="1185">
        <v>7</v>
      </c>
      <c r="N10" s="1182">
        <v>12.5</v>
      </c>
      <c r="O10" s="1182">
        <v>461</v>
      </c>
      <c r="P10" s="1184">
        <v>600</v>
      </c>
      <c r="Q10" s="1185">
        <v>4.3</v>
      </c>
      <c r="R10" s="1182">
        <v>13.5</v>
      </c>
      <c r="S10" s="1186">
        <v>422</v>
      </c>
      <c r="T10" s="1184">
        <v>600</v>
      </c>
      <c r="U10" s="1185">
        <v>5.2</v>
      </c>
      <c r="V10" s="1182">
        <v>15.7</v>
      </c>
      <c r="W10" s="1182">
        <v>495</v>
      </c>
      <c r="X10" s="1184">
        <v>800</v>
      </c>
      <c r="Y10" s="1185">
        <v>5.9</v>
      </c>
      <c r="Z10" s="1186">
        <v>17.3</v>
      </c>
      <c r="AA10" s="1186">
        <v>513</v>
      </c>
      <c r="AB10" s="1185">
        <v>1400</v>
      </c>
      <c r="AC10" s="1185">
        <v>12.4</v>
      </c>
      <c r="AD10" s="1187">
        <v>18.5</v>
      </c>
      <c r="AE10" s="1188">
        <v>486</v>
      </c>
      <c r="AF10" s="1185">
        <v>3000</v>
      </c>
      <c r="AG10" s="1185">
        <v>15.5</v>
      </c>
      <c r="AH10" s="1186">
        <v>15.2</v>
      </c>
      <c r="AI10" s="1186">
        <v>515</v>
      </c>
      <c r="AJ10" s="1185">
        <v>2800</v>
      </c>
      <c r="AK10" s="1185">
        <v>15.9</v>
      </c>
      <c r="AL10" s="1186">
        <v>18.5</v>
      </c>
      <c r="AM10" s="1186">
        <v>502</v>
      </c>
      <c r="AN10" s="1186">
        <v>4600</v>
      </c>
      <c r="AO10" s="1186">
        <v>14.4</v>
      </c>
      <c r="AP10" s="1186"/>
      <c r="AQ10" s="1186"/>
      <c r="AR10" s="1186"/>
      <c r="AS10" s="1186"/>
      <c r="AT10" s="1186"/>
      <c r="AU10" s="1186"/>
      <c r="AV10" s="1186"/>
      <c r="AW10" s="1186"/>
      <c r="AX10" s="1186"/>
      <c r="AY10" s="1186"/>
      <c r="AZ10" s="1186"/>
      <c r="BA10" s="1186"/>
      <c r="BB10" s="1186"/>
      <c r="BC10" s="1186"/>
      <c r="BD10" s="1189"/>
      <c r="BE10" s="1190"/>
      <c r="BF10" s="1191">
        <f>IFERROR(IF(OR(I10=Air_Emission_Annexure!$E$3,I10=Air_Emission_Annexure!$E$4),AVERAGEIF($J$7:$BE$7,"Test Results",J10:BE10)/1000/1000,IF(I10=Air_Emission_Annexure!$E$5,AVERAGEIF($J$7:$BE$7,"Test Results",J10:BE10)/1000,"-")),"-")</f>
        <v>1.5400000000000002E-5</v>
      </c>
      <c r="BG10" s="1192">
        <f>'Site Info &amp; Permit Section'!$B$27</f>
        <v>204</v>
      </c>
      <c r="BH10" s="1193">
        <f t="shared" si="0"/>
        <v>15000</v>
      </c>
      <c r="BI10" s="1194">
        <f t="shared" si="1"/>
        <v>80.600000000000009</v>
      </c>
      <c r="BJ10" s="1195">
        <f t="shared" si="2"/>
        <v>483.125</v>
      </c>
      <c r="BK10" s="1196">
        <f>IFERROR(IF(OR(I10=Air_Emission_Annexure!$E$3,I10=Air_Emission_Annexure!$E$4),BF10*BI10*BJ10,IF(I10=Air_Emission_Annexure!$E$5,BF10*BH10*BJ10,"-")),"-")</f>
        <v>0.59967407500000014</v>
      </c>
      <c r="BL10" s="1180" t="s">
        <v>517</v>
      </c>
      <c r="BM10" s="1180" t="s">
        <v>962</v>
      </c>
    </row>
    <row r="11" spans="1:65" ht="13.8">
      <c r="A11" s="1771">
        <v>2</v>
      </c>
      <c r="B11" s="1772" t="s">
        <v>233</v>
      </c>
      <c r="C11" s="1773" t="s">
        <v>965</v>
      </c>
      <c r="D11" s="1772">
        <v>12</v>
      </c>
      <c r="E11" s="1772" t="s">
        <v>960</v>
      </c>
      <c r="F11" s="1197" t="s">
        <v>961</v>
      </c>
      <c r="G11" s="1198" t="s">
        <v>215</v>
      </c>
      <c r="H11" s="1769" t="s">
        <v>538</v>
      </c>
      <c r="I11" s="1199" t="s">
        <v>537</v>
      </c>
      <c r="J11" s="1200">
        <v>23.9</v>
      </c>
      <c r="K11" s="1200">
        <v>468</v>
      </c>
      <c r="L11" s="1201">
        <v>1200</v>
      </c>
      <c r="M11" s="1201">
        <v>4.3600000000000003</v>
      </c>
      <c r="N11" s="1200">
        <v>24.1</v>
      </c>
      <c r="O11" s="1200">
        <v>445</v>
      </c>
      <c r="P11" s="1201">
        <v>1000</v>
      </c>
      <c r="Q11" s="1201">
        <v>4.24</v>
      </c>
      <c r="R11" s="1200">
        <v>26.9</v>
      </c>
      <c r="S11" s="1202">
        <v>461</v>
      </c>
      <c r="T11" s="1201">
        <v>800</v>
      </c>
      <c r="U11" s="1201">
        <v>2.94</v>
      </c>
      <c r="V11" s="1200">
        <v>24.9</v>
      </c>
      <c r="W11" s="1200">
        <v>472</v>
      </c>
      <c r="X11" s="1201">
        <v>1000</v>
      </c>
      <c r="Y11" s="1201">
        <v>4.46</v>
      </c>
      <c r="Z11" s="1202">
        <v>23.1</v>
      </c>
      <c r="AA11" s="1202">
        <v>449</v>
      </c>
      <c r="AB11" s="1201">
        <v>800</v>
      </c>
      <c r="AC11" s="1201">
        <v>4</v>
      </c>
      <c r="AD11" s="1203">
        <v>22.4</v>
      </c>
      <c r="AE11" s="1203">
        <v>459</v>
      </c>
      <c r="AF11" s="1201">
        <v>2800</v>
      </c>
      <c r="AG11" s="1201">
        <v>10.15</v>
      </c>
      <c r="AH11" s="1202">
        <v>24.5</v>
      </c>
      <c r="AI11" s="1202">
        <v>477</v>
      </c>
      <c r="AJ11" s="1201">
        <v>2600</v>
      </c>
      <c r="AK11" s="1201">
        <v>10.25</v>
      </c>
      <c r="AL11" s="1202">
        <v>23.1</v>
      </c>
      <c r="AM11" s="1202">
        <v>462</v>
      </c>
      <c r="AN11" s="1202">
        <v>4400</v>
      </c>
      <c r="AO11" s="1202">
        <v>25.6</v>
      </c>
      <c r="AP11" s="1202"/>
      <c r="AQ11" s="1202"/>
      <c r="AR11" s="1202"/>
      <c r="AS11" s="1202"/>
      <c r="AT11" s="1202"/>
      <c r="AU11" s="1202"/>
      <c r="AV11" s="1202"/>
      <c r="AW11" s="1202"/>
      <c r="AX11" s="1202"/>
      <c r="AY11" s="1202"/>
      <c r="AZ11" s="1202"/>
      <c r="BA11" s="1202"/>
      <c r="BB11" s="1202"/>
      <c r="BC11" s="1202"/>
      <c r="BD11" s="1204"/>
      <c r="BE11" s="1205"/>
      <c r="BF11" s="1206">
        <f>IFERROR(IF(OR(I11=Air_Emission_Annexure!$E$3,I11=Air_Emission_Annexure!$E$4),AVERAGEIF($J$7:$BE$7,"Test Results",J11:BE11)/1000/1000,IF(I11=Air_Emission_Annexure!$E$5,AVERAGEIF($J$7:$BE$7,"Test Results",J11:BE11)/1000,"-")),"-")</f>
        <v>2.4112500000000003E-5</v>
      </c>
      <c r="BG11" s="1207">
        <f>'Site Info &amp; Permit Section'!$B$27</f>
        <v>204</v>
      </c>
      <c r="BH11" s="1208">
        <f t="shared" si="0"/>
        <v>14600</v>
      </c>
      <c r="BI11" s="1209">
        <f t="shared" si="1"/>
        <v>66</v>
      </c>
      <c r="BJ11" s="1210">
        <f t="shared" si="2"/>
        <v>461.625</v>
      </c>
      <c r="BK11" s="1211">
        <f>IFERROR(IF(OR(I11=Air_Emission_Annexure!$E$3,I11=Air_Emission_Annexure!$E$4),BF11*BI11*BJ11,IF(I11=Air_Emission_Annexure!$E$5,BF11*BH11*BJ11,"-")),"-")</f>
        <v>0.73464156562500016</v>
      </c>
      <c r="BL11" s="1197" t="s">
        <v>517</v>
      </c>
      <c r="BM11" s="27" t="s">
        <v>962</v>
      </c>
    </row>
    <row r="12" spans="1:65" ht="14.4">
      <c r="A12" s="1528"/>
      <c r="B12" s="1652"/>
      <c r="C12" s="1652"/>
      <c r="D12" s="1652"/>
      <c r="E12" s="1652"/>
      <c r="F12" s="1166" t="s">
        <v>963</v>
      </c>
      <c r="G12" s="1150" t="s">
        <v>215</v>
      </c>
      <c r="H12" s="1652"/>
      <c r="I12" s="1151" t="s">
        <v>537</v>
      </c>
      <c r="J12" s="1167">
        <v>5</v>
      </c>
      <c r="K12" s="1152">
        <v>468</v>
      </c>
      <c r="L12" s="1153">
        <v>1200</v>
      </c>
      <c r="M12" s="1168">
        <v>4.3600000000000003</v>
      </c>
      <c r="N12" s="1167">
        <v>5</v>
      </c>
      <c r="O12" s="1167">
        <v>445</v>
      </c>
      <c r="P12" s="1153">
        <v>1000</v>
      </c>
      <c r="Q12" s="1168">
        <v>4.24</v>
      </c>
      <c r="R12" s="1167">
        <v>5</v>
      </c>
      <c r="S12" s="1169">
        <v>461</v>
      </c>
      <c r="T12" s="1153">
        <v>800</v>
      </c>
      <c r="U12" s="1168">
        <v>2.94</v>
      </c>
      <c r="V12" s="1167">
        <v>5</v>
      </c>
      <c r="W12" s="1167">
        <v>472</v>
      </c>
      <c r="X12" s="1153">
        <v>1000</v>
      </c>
      <c r="Y12" s="1168">
        <v>4.46</v>
      </c>
      <c r="Z12" s="1169">
        <v>5</v>
      </c>
      <c r="AA12" s="1169">
        <v>449</v>
      </c>
      <c r="AB12" s="1168">
        <v>800</v>
      </c>
      <c r="AC12" s="1168">
        <v>4</v>
      </c>
      <c r="AD12" s="1171">
        <v>5</v>
      </c>
      <c r="AE12" s="1171">
        <v>459</v>
      </c>
      <c r="AF12" s="1168">
        <v>2800</v>
      </c>
      <c r="AG12" s="1168">
        <v>10.15</v>
      </c>
      <c r="AH12" s="1169">
        <v>5</v>
      </c>
      <c r="AI12" s="1169">
        <v>477</v>
      </c>
      <c r="AJ12" s="1168">
        <v>2600</v>
      </c>
      <c r="AK12" s="1168">
        <v>10.25</v>
      </c>
      <c r="AL12" s="1169">
        <v>5</v>
      </c>
      <c r="AM12" s="1169">
        <v>462</v>
      </c>
      <c r="AN12" s="1169">
        <v>4400</v>
      </c>
      <c r="AO12" s="1169">
        <v>25.6</v>
      </c>
      <c r="AP12" s="1169"/>
      <c r="AQ12" s="1169"/>
      <c r="AR12" s="1169"/>
      <c r="AS12" s="1169"/>
      <c r="AT12" s="1169"/>
      <c r="AU12" s="1169"/>
      <c r="AV12" s="1169"/>
      <c r="AW12" s="1169"/>
      <c r="AX12" s="1169"/>
      <c r="AY12" s="1169"/>
      <c r="AZ12" s="1169"/>
      <c r="BA12" s="1169"/>
      <c r="BB12" s="1169"/>
      <c r="BC12" s="1169"/>
      <c r="BD12" s="1172"/>
      <c r="BE12" s="1173"/>
      <c r="BF12" s="1174">
        <f>IFERROR(IF(OR(I12=Air_Emission_Annexure!$E$3,I12=Air_Emission_Annexure!$E$4),AVERAGEIF($J$7:$BE$7,"Test Results",J12:BE12)/1000/1000,IF(I12=Air_Emission_Annexure!$E$5,AVERAGEIF($J$7:$BE$7,"Test Results",J12:BE12)/1000,"-")),"-")</f>
        <v>5.0000000000000004E-6</v>
      </c>
      <c r="BG12" s="1175">
        <f>'Site Info &amp; Permit Section'!$B$27</f>
        <v>204</v>
      </c>
      <c r="BH12" s="1176">
        <f t="shared" si="0"/>
        <v>14600</v>
      </c>
      <c r="BI12" s="1177">
        <f t="shared" si="1"/>
        <v>66</v>
      </c>
      <c r="BJ12" s="1178">
        <f t="shared" si="2"/>
        <v>461.625</v>
      </c>
      <c r="BK12" s="1179">
        <f>IFERROR(IF(OR(I12=Air_Emission_Annexure!$E$3,I12=Air_Emission_Annexure!$E$4),BF12*BI12*BJ12,IF(I12=Air_Emission_Annexure!$E$5,BF12*BH12*BJ12,"-")),"-")</f>
        <v>0.15233625000000003</v>
      </c>
      <c r="BL12" s="1081" t="s">
        <v>517</v>
      </c>
      <c r="BM12" s="31" t="s">
        <v>962</v>
      </c>
    </row>
    <row r="13" spans="1:65" ht="13.8">
      <c r="A13" s="1543"/>
      <c r="B13" s="1545"/>
      <c r="C13" s="1545"/>
      <c r="D13" s="1545"/>
      <c r="E13" s="1545"/>
      <c r="F13" s="1212" t="s">
        <v>964</v>
      </c>
      <c r="G13" s="1213" t="s">
        <v>215</v>
      </c>
      <c r="H13" s="1545"/>
      <c r="I13" s="1214" t="s">
        <v>537</v>
      </c>
      <c r="J13" s="1215">
        <v>11.5</v>
      </c>
      <c r="K13" s="1216">
        <v>468</v>
      </c>
      <c r="L13" s="1217">
        <v>1200</v>
      </c>
      <c r="M13" s="1218">
        <v>4.3600000000000003</v>
      </c>
      <c r="N13" s="1215">
        <v>13.4</v>
      </c>
      <c r="O13" s="1215">
        <v>445</v>
      </c>
      <c r="P13" s="1217">
        <v>1000</v>
      </c>
      <c r="Q13" s="1218">
        <v>4.24</v>
      </c>
      <c r="R13" s="1215">
        <v>14.7</v>
      </c>
      <c r="S13" s="1219">
        <v>461</v>
      </c>
      <c r="T13" s="1217">
        <v>800</v>
      </c>
      <c r="U13" s="1218">
        <v>2.94</v>
      </c>
      <c r="V13" s="1215">
        <v>12.5</v>
      </c>
      <c r="W13" s="1215">
        <v>472</v>
      </c>
      <c r="X13" s="1217">
        <v>1000</v>
      </c>
      <c r="Y13" s="1218">
        <v>4.46</v>
      </c>
      <c r="Z13" s="1219">
        <v>13.6</v>
      </c>
      <c r="AA13" s="1219">
        <v>449</v>
      </c>
      <c r="AB13" s="1218">
        <v>800</v>
      </c>
      <c r="AC13" s="1218">
        <v>4</v>
      </c>
      <c r="AD13" s="1220">
        <v>11.9</v>
      </c>
      <c r="AE13" s="1220">
        <v>459</v>
      </c>
      <c r="AF13" s="1218">
        <v>2800</v>
      </c>
      <c r="AG13" s="1218">
        <v>10.15</v>
      </c>
      <c r="AH13" s="1219">
        <v>12.6</v>
      </c>
      <c r="AI13" s="1219">
        <v>477</v>
      </c>
      <c r="AJ13" s="1218">
        <v>2600</v>
      </c>
      <c r="AK13" s="1218">
        <v>10.25</v>
      </c>
      <c r="AL13" s="1219">
        <v>16.899999999999999</v>
      </c>
      <c r="AM13" s="1219">
        <v>462</v>
      </c>
      <c r="AN13" s="1219">
        <v>4400</v>
      </c>
      <c r="AO13" s="1219">
        <v>25.6</v>
      </c>
      <c r="AP13" s="1219"/>
      <c r="AQ13" s="1219"/>
      <c r="AR13" s="1219"/>
      <c r="AS13" s="1219"/>
      <c r="AT13" s="1219"/>
      <c r="AU13" s="1219"/>
      <c r="AV13" s="1219"/>
      <c r="AW13" s="1219"/>
      <c r="AX13" s="1219"/>
      <c r="AY13" s="1219"/>
      <c r="AZ13" s="1219"/>
      <c r="BA13" s="1219"/>
      <c r="BB13" s="1219"/>
      <c r="BC13" s="1219"/>
      <c r="BD13" s="1221"/>
      <c r="BE13" s="1222"/>
      <c r="BF13" s="1223">
        <f>IFERROR(IF(OR(I13=Air_Emission_Annexure!$E$3,I13=Air_Emission_Annexure!$E$4),AVERAGEIF($J$7:$BE$7,"Test Results",J13:BE13)/1000/1000,IF(I13=Air_Emission_Annexure!$E$5,AVERAGEIF($J$7:$BE$7,"Test Results",J13:BE13)/1000,"-")),"-")</f>
        <v>1.33875E-5</v>
      </c>
      <c r="BG13" s="1224">
        <f>'Site Info &amp; Permit Section'!$B$27</f>
        <v>204</v>
      </c>
      <c r="BH13" s="1225">
        <f t="shared" si="0"/>
        <v>14600</v>
      </c>
      <c r="BI13" s="1226">
        <f t="shared" si="1"/>
        <v>66</v>
      </c>
      <c r="BJ13" s="1227">
        <f t="shared" si="2"/>
        <v>461.625</v>
      </c>
      <c r="BK13" s="1228">
        <f>IFERROR(IF(OR(I13=Air_Emission_Annexure!$E$3,I13=Air_Emission_Annexure!$E$4),BF13*BI13*BJ13,IF(I13=Air_Emission_Annexure!$E$5,BF13*BH13*BJ13,"-")),"-")</f>
        <v>0.40788030937500003</v>
      </c>
      <c r="BL13" s="1212" t="s">
        <v>517</v>
      </c>
      <c r="BM13" s="34" t="s">
        <v>962</v>
      </c>
    </row>
    <row r="14" spans="1:65" ht="13.8">
      <c r="A14" s="1783">
        <v>3</v>
      </c>
      <c r="B14" s="1784" t="s">
        <v>966</v>
      </c>
      <c r="C14" s="1794" t="s">
        <v>967</v>
      </c>
      <c r="D14" s="1784">
        <v>7</v>
      </c>
      <c r="E14" s="1784" t="s">
        <v>960</v>
      </c>
      <c r="F14" s="1165" t="s">
        <v>961</v>
      </c>
      <c r="G14" s="1229" t="s">
        <v>215</v>
      </c>
      <c r="H14" s="1793" t="s">
        <v>538</v>
      </c>
      <c r="I14" s="1230" t="s">
        <v>537</v>
      </c>
      <c r="J14" s="1152">
        <v>22.5</v>
      </c>
      <c r="K14" s="1152">
        <v>410</v>
      </c>
      <c r="L14" s="1153">
        <v>660</v>
      </c>
      <c r="M14" s="1153">
        <v>3.6</v>
      </c>
      <c r="N14" s="1152">
        <v>26.5</v>
      </c>
      <c r="O14" s="1152">
        <v>399</v>
      </c>
      <c r="P14" s="1153">
        <v>600</v>
      </c>
      <c r="Q14" s="1153">
        <v>3.97</v>
      </c>
      <c r="R14" s="1152">
        <v>16.5</v>
      </c>
      <c r="S14" s="1152">
        <v>408</v>
      </c>
      <c r="T14" s="1153">
        <v>370</v>
      </c>
      <c r="U14" s="1153">
        <v>2.38</v>
      </c>
      <c r="V14" s="1152">
        <v>18.899999999999999</v>
      </c>
      <c r="W14" s="1152">
        <v>432</v>
      </c>
      <c r="X14" s="1153">
        <v>600</v>
      </c>
      <c r="Y14" s="1153">
        <v>4.38</v>
      </c>
      <c r="Z14" s="1154">
        <v>20.5</v>
      </c>
      <c r="AA14" s="1154">
        <v>442</v>
      </c>
      <c r="AB14" s="1153">
        <v>2970</v>
      </c>
      <c r="AC14" s="1153">
        <v>16.5</v>
      </c>
      <c r="AD14" s="1231">
        <v>23.6</v>
      </c>
      <c r="AE14" s="1231">
        <v>456</v>
      </c>
      <c r="AF14" s="1153">
        <v>2430</v>
      </c>
      <c r="AG14" s="1153">
        <v>12.33</v>
      </c>
      <c r="AH14" s="1154">
        <v>25.1</v>
      </c>
      <c r="AI14" s="1154">
        <v>477</v>
      </c>
      <c r="AJ14" s="1153">
        <v>1900</v>
      </c>
      <c r="AK14" s="1153">
        <v>8.84</v>
      </c>
      <c r="AL14" s="1154">
        <v>24.3</v>
      </c>
      <c r="AM14" s="1154">
        <v>517</v>
      </c>
      <c r="AN14" s="1154">
        <v>4050</v>
      </c>
      <c r="AO14" s="1154">
        <v>18.89</v>
      </c>
      <c r="AP14" s="1154"/>
      <c r="AQ14" s="1154"/>
      <c r="AR14" s="1154"/>
      <c r="AS14" s="1154"/>
      <c r="AT14" s="1154"/>
      <c r="AU14" s="1154"/>
      <c r="AV14" s="1154"/>
      <c r="AW14" s="1154"/>
      <c r="AX14" s="1154"/>
      <c r="AY14" s="1154"/>
      <c r="AZ14" s="1154"/>
      <c r="BA14" s="1154"/>
      <c r="BB14" s="1154"/>
      <c r="BC14" s="1154"/>
      <c r="BD14" s="1157"/>
      <c r="BE14" s="1158"/>
      <c r="BF14" s="1232">
        <f>IFERROR(IF(OR(I14=Air_Emission_Annexure!$E$3,I14=Air_Emission_Annexure!$E$4),AVERAGEIF($J$7:$BE$7,"Test Results",J14:BE14)/1000/1000,IF(I14=Air_Emission_Annexure!$E$5,AVERAGEIF($J$7:$BE$7,"Test Results",J14:BE14)/1000,"-")),"-")</f>
        <v>2.2237500000000002E-5</v>
      </c>
      <c r="BG14" s="1233">
        <f>'Site Info &amp; Permit Section'!$B$27</f>
        <v>204</v>
      </c>
      <c r="BH14" s="1234">
        <f t="shared" si="0"/>
        <v>13580</v>
      </c>
      <c r="BI14" s="1235">
        <f t="shared" si="1"/>
        <v>70.89</v>
      </c>
      <c r="BJ14" s="1236">
        <f t="shared" si="2"/>
        <v>442.625</v>
      </c>
      <c r="BK14" s="1237">
        <f>IFERROR(IF(OR(I14=Air_Emission_Annexure!$E$3,I14=Air_Emission_Annexure!$E$4),BF14*BI14*BJ14,IF(I14=Air_Emission_Annexure!$E$5,BF14*BH14*BJ14,"-")),"-")</f>
        <v>0.69776129798437514</v>
      </c>
      <c r="BL14" s="1165" t="s">
        <v>517</v>
      </c>
      <c r="BM14" s="1165" t="s">
        <v>962</v>
      </c>
    </row>
    <row r="15" spans="1:65" ht="13.8">
      <c r="A15" s="1528"/>
      <c r="B15" s="1652"/>
      <c r="C15" s="1652"/>
      <c r="D15" s="1652"/>
      <c r="E15" s="1652"/>
      <c r="F15" s="1081" t="s">
        <v>963</v>
      </c>
      <c r="G15" s="1150" t="s">
        <v>215</v>
      </c>
      <c r="H15" s="1652"/>
      <c r="I15" s="1151" t="s">
        <v>537</v>
      </c>
      <c r="J15" s="1167">
        <v>5</v>
      </c>
      <c r="K15" s="1152">
        <v>410</v>
      </c>
      <c r="L15" s="1153">
        <v>660</v>
      </c>
      <c r="M15" s="1168">
        <v>3.6</v>
      </c>
      <c r="N15" s="1167">
        <v>5</v>
      </c>
      <c r="O15" s="1167">
        <v>399</v>
      </c>
      <c r="P15" s="1153">
        <v>600</v>
      </c>
      <c r="Q15" s="1168">
        <v>3.97</v>
      </c>
      <c r="R15" s="1167">
        <v>5</v>
      </c>
      <c r="S15" s="1167">
        <v>408</v>
      </c>
      <c r="T15" s="1153">
        <v>370</v>
      </c>
      <c r="U15" s="1168">
        <v>2.38</v>
      </c>
      <c r="V15" s="1167">
        <v>5</v>
      </c>
      <c r="W15" s="1167">
        <v>432</v>
      </c>
      <c r="X15" s="1153">
        <v>600</v>
      </c>
      <c r="Y15" s="1168">
        <v>4.38</v>
      </c>
      <c r="Z15" s="1169">
        <v>5</v>
      </c>
      <c r="AA15" s="1169">
        <v>442</v>
      </c>
      <c r="AB15" s="1168">
        <v>2970</v>
      </c>
      <c r="AC15" s="1168">
        <v>16.5</v>
      </c>
      <c r="AD15" s="1238">
        <v>5</v>
      </c>
      <c r="AE15" s="1238">
        <v>456</v>
      </c>
      <c r="AF15" s="1168">
        <v>2430</v>
      </c>
      <c r="AG15" s="1168">
        <v>12.33</v>
      </c>
      <c r="AH15" s="1169">
        <v>5</v>
      </c>
      <c r="AI15" s="1169">
        <v>477</v>
      </c>
      <c r="AJ15" s="1168">
        <v>1900</v>
      </c>
      <c r="AK15" s="1168">
        <v>8.84</v>
      </c>
      <c r="AL15" s="1169">
        <v>5</v>
      </c>
      <c r="AM15" s="1169">
        <v>517</v>
      </c>
      <c r="AN15" s="1169">
        <v>4050</v>
      </c>
      <c r="AO15" s="1169">
        <v>18.89</v>
      </c>
      <c r="AP15" s="1169"/>
      <c r="AQ15" s="1169"/>
      <c r="AR15" s="1169"/>
      <c r="AS15" s="1169"/>
      <c r="AT15" s="1169"/>
      <c r="AU15" s="1169"/>
      <c r="AV15" s="1169"/>
      <c r="AW15" s="1169"/>
      <c r="AX15" s="1169"/>
      <c r="AY15" s="1169"/>
      <c r="AZ15" s="1169"/>
      <c r="BA15" s="1169"/>
      <c r="BB15" s="1169"/>
      <c r="BC15" s="1169"/>
      <c r="BD15" s="1172"/>
      <c r="BE15" s="1173"/>
      <c r="BF15" s="1174">
        <f>IFERROR(IF(OR(I15=Air_Emission_Annexure!$E$3,I15=Air_Emission_Annexure!$E$4),AVERAGEIF($J$7:$BE$7,"Test Results",J15:BE15)/1000/1000,IF(I15=Air_Emission_Annexure!$E$5,AVERAGEIF($J$7:$BE$7,"Test Results",J15:BE15)/1000,"-")),"-")</f>
        <v>5.0000000000000004E-6</v>
      </c>
      <c r="BG15" s="1175">
        <f>'Site Info &amp; Permit Section'!$B$27</f>
        <v>204</v>
      </c>
      <c r="BH15" s="1176">
        <f t="shared" si="0"/>
        <v>13580</v>
      </c>
      <c r="BI15" s="1177">
        <f t="shared" si="1"/>
        <v>70.89</v>
      </c>
      <c r="BJ15" s="1178">
        <f t="shared" si="2"/>
        <v>442.625</v>
      </c>
      <c r="BK15" s="1179">
        <f>IFERROR(IF(OR(I15=Air_Emission_Annexure!$E$3,I15=Air_Emission_Annexure!$E$4),BF15*BI15*BJ15,IF(I15=Air_Emission_Annexure!$E$5,BF15*BH15*BJ15,"-")),"-")</f>
        <v>0.15688843125000002</v>
      </c>
      <c r="BL15" s="1081" t="s">
        <v>517</v>
      </c>
      <c r="BM15" s="1081" t="s">
        <v>962</v>
      </c>
    </row>
    <row r="16" spans="1:65" ht="13.8">
      <c r="A16" s="1529"/>
      <c r="B16" s="1705"/>
      <c r="C16" s="1705"/>
      <c r="D16" s="1705"/>
      <c r="E16" s="1705"/>
      <c r="F16" s="1180" t="s">
        <v>964</v>
      </c>
      <c r="G16" s="1149" t="s">
        <v>215</v>
      </c>
      <c r="H16" s="1705"/>
      <c r="I16" s="1181" t="s">
        <v>537</v>
      </c>
      <c r="J16" s="1182">
        <v>22.8</v>
      </c>
      <c r="K16" s="1183">
        <v>410</v>
      </c>
      <c r="L16" s="1184">
        <v>660</v>
      </c>
      <c r="M16" s="1185">
        <v>3.6</v>
      </c>
      <c r="N16" s="1182">
        <v>18.2</v>
      </c>
      <c r="O16" s="1182">
        <v>399</v>
      </c>
      <c r="P16" s="1184">
        <v>600</v>
      </c>
      <c r="Q16" s="1185">
        <v>3.97</v>
      </c>
      <c r="R16" s="1182">
        <v>10.9</v>
      </c>
      <c r="S16" s="1182">
        <v>408</v>
      </c>
      <c r="T16" s="1184">
        <v>370</v>
      </c>
      <c r="U16" s="1185">
        <v>2.38</v>
      </c>
      <c r="V16" s="1182">
        <v>13.4</v>
      </c>
      <c r="W16" s="1182">
        <v>432</v>
      </c>
      <c r="X16" s="1184">
        <v>600</v>
      </c>
      <c r="Y16" s="1185">
        <v>4.38</v>
      </c>
      <c r="Z16" s="1186">
        <v>12.6</v>
      </c>
      <c r="AA16" s="1186">
        <v>442</v>
      </c>
      <c r="AB16" s="1185">
        <v>2970</v>
      </c>
      <c r="AC16" s="1185">
        <v>16.5</v>
      </c>
      <c r="AD16" s="1239">
        <v>14.2</v>
      </c>
      <c r="AE16" s="1239">
        <v>456</v>
      </c>
      <c r="AF16" s="1185">
        <v>2430</v>
      </c>
      <c r="AG16" s="1185">
        <v>12.33</v>
      </c>
      <c r="AH16" s="1186">
        <v>13.6</v>
      </c>
      <c r="AI16" s="1186">
        <v>477</v>
      </c>
      <c r="AJ16" s="1185">
        <v>1900</v>
      </c>
      <c r="AK16" s="1185">
        <v>8.84</v>
      </c>
      <c r="AL16" s="1186">
        <v>14.2</v>
      </c>
      <c r="AM16" s="1186">
        <v>517</v>
      </c>
      <c r="AN16" s="1186">
        <v>4050</v>
      </c>
      <c r="AO16" s="1186">
        <v>18.89</v>
      </c>
      <c r="AP16" s="1186"/>
      <c r="AQ16" s="1186"/>
      <c r="AR16" s="1186"/>
      <c r="AS16" s="1186"/>
      <c r="AT16" s="1186"/>
      <c r="AU16" s="1186"/>
      <c r="AV16" s="1186"/>
      <c r="AW16" s="1186"/>
      <c r="AX16" s="1186"/>
      <c r="AY16" s="1186"/>
      <c r="AZ16" s="1186"/>
      <c r="BA16" s="1186"/>
      <c r="BB16" s="1186"/>
      <c r="BC16" s="1186"/>
      <c r="BD16" s="1189"/>
      <c r="BE16" s="1190"/>
      <c r="BF16" s="1191">
        <f>IFERROR(IF(OR(I16=Air_Emission_Annexure!$E$3,I16=Air_Emission_Annexure!$E$4),AVERAGEIF($J$7:$BE$7,"Test Results",J16:BE16)/1000/1000,IF(I16=Air_Emission_Annexure!$E$5,AVERAGEIF($J$7:$BE$7,"Test Results",J16:BE16)/1000,"-")),"-")</f>
        <v>1.4987499999999998E-5</v>
      </c>
      <c r="BG16" s="1192">
        <f>'Site Info &amp; Permit Section'!$B$27</f>
        <v>204</v>
      </c>
      <c r="BH16" s="1193">
        <f t="shared" si="0"/>
        <v>13580</v>
      </c>
      <c r="BI16" s="1194">
        <f t="shared" si="1"/>
        <v>70.89</v>
      </c>
      <c r="BJ16" s="1195">
        <f t="shared" si="2"/>
        <v>442.625</v>
      </c>
      <c r="BK16" s="1196">
        <f>IFERROR(IF(OR(I16=Air_Emission_Annexure!$E$3,I16=Air_Emission_Annexure!$E$4),BF16*BI16*BJ16,IF(I16=Air_Emission_Annexure!$E$5,BF16*BH16*BJ16,"-")),"-")</f>
        <v>0.4702730726718749</v>
      </c>
      <c r="BL16" s="1180" t="s">
        <v>517</v>
      </c>
      <c r="BM16" s="1180" t="s">
        <v>962</v>
      </c>
    </row>
    <row r="17" spans="1:65" ht="13.8">
      <c r="A17" s="1771">
        <v>4</v>
      </c>
      <c r="B17" s="1772" t="s">
        <v>968</v>
      </c>
      <c r="C17" s="1773" t="s">
        <v>969</v>
      </c>
      <c r="D17" s="1772">
        <v>7</v>
      </c>
      <c r="E17" s="1772" t="s">
        <v>960</v>
      </c>
      <c r="F17" s="1197" t="s">
        <v>961</v>
      </c>
      <c r="G17" s="1198" t="s">
        <v>215</v>
      </c>
      <c r="H17" s="1769" t="s">
        <v>538</v>
      </c>
      <c r="I17" s="1199" t="s">
        <v>537</v>
      </c>
      <c r="J17" s="1200">
        <v>26.8</v>
      </c>
      <c r="K17" s="1200">
        <v>405</v>
      </c>
      <c r="L17" s="1201">
        <v>770</v>
      </c>
      <c r="M17" s="1201">
        <v>3.21</v>
      </c>
      <c r="N17" s="1200">
        <v>25.5</v>
      </c>
      <c r="O17" s="1200">
        <v>418</v>
      </c>
      <c r="P17" s="1201">
        <v>670</v>
      </c>
      <c r="Q17" s="1201">
        <v>3.15</v>
      </c>
      <c r="R17" s="1200">
        <v>20.100000000000001</v>
      </c>
      <c r="S17" s="1200">
        <v>422</v>
      </c>
      <c r="T17" s="1201">
        <v>300</v>
      </c>
      <c r="U17" s="1201">
        <v>1.35</v>
      </c>
      <c r="V17" s="1200">
        <v>19.5</v>
      </c>
      <c r="W17" s="1200">
        <v>426</v>
      </c>
      <c r="X17" s="1201">
        <v>780</v>
      </c>
      <c r="Y17" s="1201">
        <v>4.04</v>
      </c>
      <c r="Z17" s="1202">
        <v>21.4</v>
      </c>
      <c r="AA17" s="1202">
        <v>447</v>
      </c>
      <c r="AB17" s="1201">
        <v>2790</v>
      </c>
      <c r="AC17" s="1201">
        <v>10.76</v>
      </c>
      <c r="AD17" s="1200">
        <v>23.9</v>
      </c>
      <c r="AE17" s="1200">
        <v>471</v>
      </c>
      <c r="AF17" s="1201">
        <v>3310</v>
      </c>
      <c r="AG17" s="1201">
        <v>17.64</v>
      </c>
      <c r="AH17" s="1202">
        <v>26.1</v>
      </c>
      <c r="AI17" s="1202">
        <v>466</v>
      </c>
      <c r="AJ17" s="1201">
        <v>1870</v>
      </c>
      <c r="AK17" s="1201">
        <v>8.69</v>
      </c>
      <c r="AL17" s="1202">
        <v>25.9</v>
      </c>
      <c r="AM17" s="1202">
        <v>471</v>
      </c>
      <c r="AN17" s="1202">
        <v>3850</v>
      </c>
      <c r="AO17" s="1202">
        <v>14.18</v>
      </c>
      <c r="AP17" s="1202"/>
      <c r="AQ17" s="1202"/>
      <c r="AR17" s="1202"/>
      <c r="AS17" s="1202"/>
      <c r="AT17" s="1202"/>
      <c r="AU17" s="1202"/>
      <c r="AV17" s="1202"/>
      <c r="AW17" s="1202"/>
      <c r="AX17" s="1202"/>
      <c r="AY17" s="1202"/>
      <c r="AZ17" s="1202"/>
      <c r="BA17" s="1202"/>
      <c r="BB17" s="1202"/>
      <c r="BC17" s="1202"/>
      <c r="BD17" s="1204"/>
      <c r="BE17" s="1205"/>
      <c r="BF17" s="1206">
        <f>IFERROR(IF(OR(I17=Air_Emission_Annexure!$E$3,I17=Air_Emission_Annexure!$E$4),AVERAGEIF($J$7:$BE$7,"Test Results",J17:BE17)/1000/1000,IF(I17=Air_Emission_Annexure!$E$5,AVERAGEIF($J$7:$BE$7,"Test Results",J17:BE17)/1000,"-")),"-")</f>
        <v>2.3650000000000002E-5</v>
      </c>
      <c r="BG17" s="1207">
        <f>'Site Info &amp; Permit Section'!$B$27</f>
        <v>204</v>
      </c>
      <c r="BH17" s="1208">
        <f t="shared" si="0"/>
        <v>14340</v>
      </c>
      <c r="BI17" s="1209">
        <f t="shared" si="1"/>
        <v>63.019999999999996</v>
      </c>
      <c r="BJ17" s="1210">
        <f t="shared" si="2"/>
        <v>440.75</v>
      </c>
      <c r="BK17" s="1211">
        <f>IFERROR(IF(OR(I17=Air_Emission_Annexure!$E$3,I17=Air_Emission_Annexure!$E$4),BF17*BI17*BJ17,IF(I17=Air_Emission_Annexure!$E$5,BF17*BH17*BJ17,"-")),"-")</f>
        <v>0.65690393725000007</v>
      </c>
      <c r="BL17" s="1197" t="s">
        <v>517</v>
      </c>
      <c r="BM17" s="27" t="s">
        <v>962</v>
      </c>
    </row>
    <row r="18" spans="1:65" ht="13.8">
      <c r="A18" s="1528"/>
      <c r="B18" s="1652"/>
      <c r="C18" s="1652"/>
      <c r="D18" s="1652"/>
      <c r="E18" s="1652"/>
      <c r="F18" s="1081" t="s">
        <v>963</v>
      </c>
      <c r="G18" s="1150" t="s">
        <v>215</v>
      </c>
      <c r="H18" s="1652"/>
      <c r="I18" s="1151" t="s">
        <v>537</v>
      </c>
      <c r="J18" s="1167">
        <v>5</v>
      </c>
      <c r="K18" s="1152">
        <v>405</v>
      </c>
      <c r="L18" s="1153">
        <v>770</v>
      </c>
      <c r="M18" s="1168">
        <v>3.21</v>
      </c>
      <c r="N18" s="1167">
        <v>5</v>
      </c>
      <c r="O18" s="1167">
        <v>418</v>
      </c>
      <c r="P18" s="1153">
        <v>670</v>
      </c>
      <c r="Q18" s="1168">
        <v>3.15</v>
      </c>
      <c r="R18" s="1167">
        <v>5</v>
      </c>
      <c r="S18" s="1167">
        <v>422</v>
      </c>
      <c r="T18" s="1153">
        <v>300</v>
      </c>
      <c r="U18" s="1168">
        <v>1.35</v>
      </c>
      <c r="V18" s="1167">
        <v>5</v>
      </c>
      <c r="W18" s="1167">
        <v>426</v>
      </c>
      <c r="X18" s="1153">
        <v>780</v>
      </c>
      <c r="Y18" s="1168">
        <v>4.04</v>
      </c>
      <c r="Z18" s="1169">
        <v>5</v>
      </c>
      <c r="AA18" s="1169">
        <v>447</v>
      </c>
      <c r="AB18" s="1168">
        <v>2790</v>
      </c>
      <c r="AC18" s="1168">
        <v>10.76</v>
      </c>
      <c r="AD18" s="1167">
        <v>5</v>
      </c>
      <c r="AE18" s="1167">
        <v>471</v>
      </c>
      <c r="AF18" s="1168">
        <v>3310</v>
      </c>
      <c r="AG18" s="1168">
        <v>17.64</v>
      </c>
      <c r="AH18" s="1169">
        <v>5</v>
      </c>
      <c r="AI18" s="1169">
        <v>466</v>
      </c>
      <c r="AJ18" s="1168">
        <v>1870</v>
      </c>
      <c r="AK18" s="1168">
        <v>8.69</v>
      </c>
      <c r="AL18" s="1169">
        <v>5</v>
      </c>
      <c r="AM18" s="1169">
        <v>471</v>
      </c>
      <c r="AN18" s="1169">
        <v>3850</v>
      </c>
      <c r="AO18" s="1169">
        <v>14.18</v>
      </c>
      <c r="AP18" s="1169"/>
      <c r="AQ18" s="1169"/>
      <c r="AR18" s="1169"/>
      <c r="AS18" s="1169"/>
      <c r="AT18" s="1169"/>
      <c r="AU18" s="1169"/>
      <c r="AV18" s="1169"/>
      <c r="AW18" s="1169"/>
      <c r="AX18" s="1169"/>
      <c r="AY18" s="1169"/>
      <c r="AZ18" s="1169"/>
      <c r="BA18" s="1169"/>
      <c r="BB18" s="1169"/>
      <c r="BC18" s="1169"/>
      <c r="BD18" s="1172"/>
      <c r="BE18" s="1173"/>
      <c r="BF18" s="1174">
        <f>IFERROR(IF(OR(I18=Air_Emission_Annexure!$E$3,I18=Air_Emission_Annexure!$E$4),AVERAGEIF($J$7:$BE$7,"Test Results",J18:BE18)/1000/1000,IF(I18=Air_Emission_Annexure!$E$5,AVERAGEIF($J$7:$BE$7,"Test Results",J18:BE18)/1000,"-")),"-")</f>
        <v>5.0000000000000004E-6</v>
      </c>
      <c r="BG18" s="1175">
        <f>'Site Info &amp; Permit Section'!$B$27</f>
        <v>204</v>
      </c>
      <c r="BH18" s="1176">
        <f t="shared" si="0"/>
        <v>14340</v>
      </c>
      <c r="BI18" s="1177">
        <f t="shared" si="1"/>
        <v>63.019999999999996</v>
      </c>
      <c r="BJ18" s="1178">
        <f t="shared" si="2"/>
        <v>440.75</v>
      </c>
      <c r="BK18" s="1179">
        <f>IFERROR(IF(OR(I18=Air_Emission_Annexure!$E$3,I18=Air_Emission_Annexure!$E$4),BF18*BI18*BJ18,IF(I18=Air_Emission_Annexure!$E$5,BF18*BH18*BJ18,"-")),"-")</f>
        <v>0.138880325</v>
      </c>
      <c r="BL18" s="1081" t="s">
        <v>517</v>
      </c>
      <c r="BM18" s="31" t="s">
        <v>962</v>
      </c>
    </row>
    <row r="19" spans="1:65" ht="13.8">
      <c r="A19" s="1543"/>
      <c r="B19" s="1545"/>
      <c r="C19" s="1545"/>
      <c r="D19" s="1545"/>
      <c r="E19" s="1545"/>
      <c r="F19" s="1212" t="s">
        <v>964</v>
      </c>
      <c r="G19" s="1213" t="s">
        <v>215</v>
      </c>
      <c r="H19" s="1545"/>
      <c r="I19" s="1214" t="s">
        <v>537</v>
      </c>
      <c r="J19" s="1215">
        <v>19.600000000000001</v>
      </c>
      <c r="K19" s="1216">
        <v>405</v>
      </c>
      <c r="L19" s="1217">
        <v>770</v>
      </c>
      <c r="M19" s="1218">
        <v>3.21</v>
      </c>
      <c r="N19" s="1215">
        <v>16.5</v>
      </c>
      <c r="O19" s="1215">
        <v>418</v>
      </c>
      <c r="P19" s="1217">
        <v>670</v>
      </c>
      <c r="Q19" s="1218">
        <v>3.15</v>
      </c>
      <c r="R19" s="1215">
        <v>12.2</v>
      </c>
      <c r="S19" s="1215">
        <v>422</v>
      </c>
      <c r="T19" s="1217">
        <v>300</v>
      </c>
      <c r="U19" s="1218">
        <v>1.35</v>
      </c>
      <c r="V19" s="1215">
        <v>13</v>
      </c>
      <c r="W19" s="1215">
        <v>426</v>
      </c>
      <c r="X19" s="1217">
        <v>780</v>
      </c>
      <c r="Y19" s="1218">
        <v>4.04</v>
      </c>
      <c r="Z19" s="1219">
        <v>14.3</v>
      </c>
      <c r="AA19" s="1219">
        <v>447</v>
      </c>
      <c r="AB19" s="1218">
        <v>2790</v>
      </c>
      <c r="AC19" s="1218">
        <v>10.76</v>
      </c>
      <c r="AD19" s="1215">
        <v>13.1</v>
      </c>
      <c r="AE19" s="1215">
        <v>471</v>
      </c>
      <c r="AF19" s="1218">
        <v>3310</v>
      </c>
      <c r="AG19" s="1218">
        <v>17.64</v>
      </c>
      <c r="AH19" s="1219">
        <v>12.5</v>
      </c>
      <c r="AI19" s="1219">
        <v>466</v>
      </c>
      <c r="AJ19" s="1218">
        <v>1870</v>
      </c>
      <c r="AK19" s="1218">
        <v>8.69</v>
      </c>
      <c r="AL19" s="1219">
        <v>13.4</v>
      </c>
      <c r="AM19" s="1219">
        <v>471</v>
      </c>
      <c r="AN19" s="1219">
        <v>3850</v>
      </c>
      <c r="AO19" s="1219">
        <v>14.18</v>
      </c>
      <c r="AP19" s="1219"/>
      <c r="AQ19" s="1219"/>
      <c r="AR19" s="1219"/>
      <c r="AS19" s="1219"/>
      <c r="AT19" s="1219"/>
      <c r="AU19" s="1219"/>
      <c r="AV19" s="1219"/>
      <c r="AW19" s="1219"/>
      <c r="AX19" s="1219"/>
      <c r="AY19" s="1219"/>
      <c r="AZ19" s="1219"/>
      <c r="BA19" s="1219"/>
      <c r="BB19" s="1219"/>
      <c r="BC19" s="1219"/>
      <c r="BD19" s="1221"/>
      <c r="BE19" s="1222"/>
      <c r="BF19" s="1223">
        <f>IFERROR(IF(OR(I19=Air_Emission_Annexure!$E$3,I19=Air_Emission_Annexure!$E$4),AVERAGEIF($J$7:$BE$7,"Test Results",J19:BE19)/1000/1000,IF(I19=Air_Emission_Annexure!$E$5,AVERAGEIF($J$7:$BE$7,"Test Results",J19:BE19)/1000,"-")),"-")</f>
        <v>1.4324999999999999E-5</v>
      </c>
      <c r="BG19" s="1224">
        <f>'Site Info &amp; Permit Section'!$B$27</f>
        <v>204</v>
      </c>
      <c r="BH19" s="1225">
        <f t="shared" si="0"/>
        <v>14340</v>
      </c>
      <c r="BI19" s="1226">
        <f t="shared" si="1"/>
        <v>63.019999999999996</v>
      </c>
      <c r="BJ19" s="1227">
        <f t="shared" si="2"/>
        <v>440.75</v>
      </c>
      <c r="BK19" s="1228">
        <f>IFERROR(IF(OR(I19=Air_Emission_Annexure!$E$3,I19=Air_Emission_Annexure!$E$4),BF19*BI19*BJ19,IF(I19=Air_Emission_Annexure!$E$5,BF19*BH19*BJ19,"-")),"-")</f>
        <v>0.39789213112499999</v>
      </c>
      <c r="BL19" s="1212" t="s">
        <v>517</v>
      </c>
      <c r="BM19" s="34" t="s">
        <v>962</v>
      </c>
    </row>
    <row r="20" spans="1:65" ht="13.8">
      <c r="A20" s="1783">
        <v>5</v>
      </c>
      <c r="B20" s="1784" t="s">
        <v>353</v>
      </c>
      <c r="C20" s="1784" t="s">
        <v>970</v>
      </c>
      <c r="D20" s="1784">
        <v>30</v>
      </c>
      <c r="E20" s="1784" t="s">
        <v>971</v>
      </c>
      <c r="F20" s="1165" t="s">
        <v>961</v>
      </c>
      <c r="G20" s="1229">
        <v>150</v>
      </c>
      <c r="H20" s="1793" t="s">
        <v>546</v>
      </c>
      <c r="I20" s="1230" t="s">
        <v>537</v>
      </c>
      <c r="J20" s="1152">
        <v>36.9</v>
      </c>
      <c r="K20" s="1152">
        <v>6260</v>
      </c>
      <c r="L20" s="1154">
        <v>1754</v>
      </c>
      <c r="M20" s="1240">
        <v>247.44</v>
      </c>
      <c r="N20" s="1152">
        <v>37.5</v>
      </c>
      <c r="O20" s="1152">
        <v>5999</v>
      </c>
      <c r="P20" s="1154">
        <v>1500</v>
      </c>
      <c r="Q20" s="1240">
        <v>228.4</v>
      </c>
      <c r="R20" s="1152">
        <v>40.200000000000003</v>
      </c>
      <c r="S20" s="1152">
        <v>6497</v>
      </c>
      <c r="T20" s="1154">
        <v>1425</v>
      </c>
      <c r="U20" s="1240">
        <v>243.14</v>
      </c>
      <c r="V20" s="1152">
        <v>41.5</v>
      </c>
      <c r="W20" s="1152">
        <v>6438</v>
      </c>
      <c r="X20" s="1154">
        <v>1367</v>
      </c>
      <c r="Y20" s="1240">
        <v>226.94</v>
      </c>
      <c r="Z20" s="1154">
        <v>45.1</v>
      </c>
      <c r="AA20" s="1154">
        <v>6430</v>
      </c>
      <c r="AB20" s="1154">
        <v>1900</v>
      </c>
      <c r="AC20" s="1240">
        <v>261.35000000000002</v>
      </c>
      <c r="AD20" s="1200">
        <v>46.8</v>
      </c>
      <c r="AE20" s="1152">
        <v>6504</v>
      </c>
      <c r="AF20" s="1154">
        <v>1800</v>
      </c>
      <c r="AG20" s="1240">
        <v>233.22</v>
      </c>
      <c r="AH20" s="1154">
        <v>48.7</v>
      </c>
      <c r="AI20" s="1154">
        <v>7052</v>
      </c>
      <c r="AJ20" s="1154">
        <v>1980</v>
      </c>
      <c r="AK20" s="1154">
        <v>350.8</v>
      </c>
      <c r="AL20" s="1154">
        <v>45.2</v>
      </c>
      <c r="AM20" s="1154">
        <v>6375</v>
      </c>
      <c r="AN20" s="1154">
        <v>1827</v>
      </c>
      <c r="AO20" s="1154">
        <v>243.77</v>
      </c>
      <c r="AP20" s="1154"/>
      <c r="AQ20" s="1154"/>
      <c r="AR20" s="1154"/>
      <c r="AS20" s="1154"/>
      <c r="AT20" s="1154"/>
      <c r="AU20" s="1154"/>
      <c r="AV20" s="1154"/>
      <c r="AW20" s="1154"/>
      <c r="AX20" s="1154"/>
      <c r="AY20" s="1154"/>
      <c r="AZ20" s="1154"/>
      <c r="BA20" s="1154"/>
      <c r="BB20" s="1154"/>
      <c r="BC20" s="1154"/>
      <c r="BD20" s="1157"/>
      <c r="BE20" s="1158"/>
      <c r="BF20" s="1232">
        <f>IFERROR(IF(OR(I20=Air_Emission_Annexure!$E$3,I20=Air_Emission_Annexure!$E$4),AVERAGEIF($J$7:$BE$7,"Test Results",J20:BE20)/1000/1000,IF(I20=Air_Emission_Annexure!$E$5,AVERAGEIF($J$7:$BE$7,"Test Results",J20:BE20)/1000,"-")),"-")</f>
        <v>4.2737499999999995E-5</v>
      </c>
      <c r="BG20" s="1233">
        <f>'Site Info &amp; Permit Section'!$B$27</f>
        <v>204</v>
      </c>
      <c r="BH20" s="1234">
        <f t="shared" si="0"/>
        <v>13553</v>
      </c>
      <c r="BI20" s="1235">
        <f t="shared" si="1"/>
        <v>2035.06</v>
      </c>
      <c r="BJ20" s="1236">
        <f t="shared" si="2"/>
        <v>6444.375</v>
      </c>
      <c r="BK20" s="1237">
        <f>IFERROR(IF(OR(I20=Air_Emission_Annexure!$E$3,I20=Air_Emission_Annexure!$E$4),BF20*BI20*BJ20,IF(I20=Air_Emission_Annexure!$E$5,BF20*BH20*BJ20,"-")),"-")</f>
        <v>560.48905479328118</v>
      </c>
      <c r="BL20" s="1165" t="s">
        <v>517</v>
      </c>
      <c r="BM20" s="1165" t="s">
        <v>962</v>
      </c>
    </row>
    <row r="21" spans="1:65" ht="13.8">
      <c r="A21" s="1528"/>
      <c r="B21" s="1652"/>
      <c r="C21" s="1652"/>
      <c r="D21" s="1652"/>
      <c r="E21" s="1652"/>
      <c r="F21" s="1081" t="s">
        <v>963</v>
      </c>
      <c r="G21" s="1150">
        <v>100</v>
      </c>
      <c r="H21" s="1652"/>
      <c r="I21" s="1151" t="s">
        <v>537</v>
      </c>
      <c r="J21" s="1167">
        <v>11.8</v>
      </c>
      <c r="K21" s="1152">
        <v>6260</v>
      </c>
      <c r="L21" s="1154">
        <v>1754</v>
      </c>
      <c r="M21" s="1241">
        <v>247.44</v>
      </c>
      <c r="N21" s="1167">
        <v>10.6</v>
      </c>
      <c r="O21" s="1167">
        <v>5999</v>
      </c>
      <c r="P21" s="1154">
        <v>1500</v>
      </c>
      <c r="Q21" s="1241">
        <v>228.4</v>
      </c>
      <c r="R21" s="1167">
        <v>12.6</v>
      </c>
      <c r="S21" s="1167">
        <v>6497</v>
      </c>
      <c r="T21" s="1154">
        <v>1425</v>
      </c>
      <c r="U21" s="1240">
        <v>243.14</v>
      </c>
      <c r="V21" s="1167">
        <v>13.5</v>
      </c>
      <c r="W21" s="1167">
        <v>6438</v>
      </c>
      <c r="X21" s="1154">
        <v>1367</v>
      </c>
      <c r="Y21" s="1241">
        <v>226.94</v>
      </c>
      <c r="Z21" s="1169">
        <v>13.4</v>
      </c>
      <c r="AA21" s="1169">
        <v>6430</v>
      </c>
      <c r="AB21" s="1169">
        <v>1900</v>
      </c>
      <c r="AC21" s="1241">
        <v>261.35000000000002</v>
      </c>
      <c r="AD21" s="1167">
        <v>12.8</v>
      </c>
      <c r="AE21" s="1167">
        <v>6504</v>
      </c>
      <c r="AF21" s="1169">
        <v>1800</v>
      </c>
      <c r="AG21" s="1241">
        <v>233.22</v>
      </c>
      <c r="AH21" s="1169">
        <v>10.6</v>
      </c>
      <c r="AI21" s="1154">
        <v>7052</v>
      </c>
      <c r="AJ21" s="1169">
        <v>1980</v>
      </c>
      <c r="AK21" s="1169">
        <v>350.8</v>
      </c>
      <c r="AL21" s="1169">
        <v>13.6</v>
      </c>
      <c r="AM21" s="1169">
        <v>6375</v>
      </c>
      <c r="AN21" s="1169">
        <v>1827</v>
      </c>
      <c r="AO21" s="1169">
        <v>243.77</v>
      </c>
      <c r="AP21" s="1169"/>
      <c r="AQ21" s="1169"/>
      <c r="AR21" s="1169"/>
      <c r="AS21" s="1169"/>
      <c r="AT21" s="1169"/>
      <c r="AU21" s="1169"/>
      <c r="AV21" s="1169"/>
      <c r="AW21" s="1169"/>
      <c r="AX21" s="1169"/>
      <c r="AY21" s="1169"/>
      <c r="AZ21" s="1169"/>
      <c r="BA21" s="1169"/>
      <c r="BB21" s="1169"/>
      <c r="BC21" s="1169"/>
      <c r="BD21" s="1172"/>
      <c r="BE21" s="1173"/>
      <c r="BF21" s="1174">
        <f>IFERROR(IF(OR(I21=Air_Emission_Annexure!$E$3,I21=Air_Emission_Annexure!$E$4),AVERAGEIF($J$7:$BE$7,"Test Results",J21:BE21)/1000/1000,IF(I21=Air_Emission_Annexure!$E$5,AVERAGEIF($J$7:$BE$7,"Test Results",J21:BE21)/1000,"-")),"-")</f>
        <v>1.2362499999999999E-5</v>
      </c>
      <c r="BG21" s="1175">
        <f>'Site Info &amp; Permit Section'!$B$27</f>
        <v>204</v>
      </c>
      <c r="BH21" s="1176">
        <f t="shared" si="0"/>
        <v>13553</v>
      </c>
      <c r="BI21" s="1177">
        <f t="shared" si="1"/>
        <v>2035.06</v>
      </c>
      <c r="BJ21" s="1178">
        <f t="shared" si="2"/>
        <v>6444.375</v>
      </c>
      <c r="BK21" s="1179">
        <f>IFERROR(IF(OR(I21=Air_Emission_Annexure!$E$3,I21=Air_Emission_Annexure!$E$4),BF21*BI21*BJ21,IF(I21=Air_Emission_Annexure!$E$5,BF21*BH21*BJ21,"-")),"-")</f>
        <v>162.13035249796872</v>
      </c>
      <c r="BL21" s="1081" t="s">
        <v>517</v>
      </c>
      <c r="BM21" s="1081" t="s">
        <v>962</v>
      </c>
    </row>
    <row r="22" spans="1:65" ht="13.8">
      <c r="A22" s="1529"/>
      <c r="B22" s="1705"/>
      <c r="C22" s="1705"/>
      <c r="D22" s="1705"/>
      <c r="E22" s="1705"/>
      <c r="F22" s="1180" t="s">
        <v>964</v>
      </c>
      <c r="G22" s="1149">
        <v>50</v>
      </c>
      <c r="H22" s="1705"/>
      <c r="I22" s="1181" t="s">
        <v>537</v>
      </c>
      <c r="J22" s="1182">
        <v>25.7</v>
      </c>
      <c r="K22" s="1183">
        <v>6260</v>
      </c>
      <c r="L22" s="1242">
        <v>1754</v>
      </c>
      <c r="M22" s="1243">
        <v>247.44</v>
      </c>
      <c r="N22" s="1182">
        <v>22.4</v>
      </c>
      <c r="O22" s="1182">
        <v>5999</v>
      </c>
      <c r="P22" s="1242">
        <v>1500</v>
      </c>
      <c r="Q22" s="1243">
        <v>228.4</v>
      </c>
      <c r="R22" s="1182">
        <v>26.5</v>
      </c>
      <c r="S22" s="1182">
        <v>6497</v>
      </c>
      <c r="T22" s="1242">
        <v>1425</v>
      </c>
      <c r="U22" s="1244">
        <v>243.14</v>
      </c>
      <c r="V22" s="1182">
        <v>22.8</v>
      </c>
      <c r="W22" s="1182">
        <v>6438</v>
      </c>
      <c r="X22" s="1242">
        <v>1367</v>
      </c>
      <c r="Y22" s="1243">
        <v>226.94</v>
      </c>
      <c r="Z22" s="1186">
        <v>28.5</v>
      </c>
      <c r="AA22" s="1186">
        <v>6430</v>
      </c>
      <c r="AB22" s="1186">
        <v>1900</v>
      </c>
      <c r="AC22" s="1243">
        <v>261.35000000000002</v>
      </c>
      <c r="AD22" s="1215">
        <v>29.6</v>
      </c>
      <c r="AE22" s="1182">
        <v>6504</v>
      </c>
      <c r="AF22" s="1186">
        <v>1800</v>
      </c>
      <c r="AG22" s="1243">
        <v>233.22</v>
      </c>
      <c r="AH22" s="1186">
        <v>25.5</v>
      </c>
      <c r="AI22" s="1154">
        <v>7052</v>
      </c>
      <c r="AJ22" s="1186">
        <v>1980</v>
      </c>
      <c r="AK22" s="1186">
        <v>350.8</v>
      </c>
      <c r="AL22" s="1186">
        <v>29.4</v>
      </c>
      <c r="AM22" s="1186">
        <v>6375</v>
      </c>
      <c r="AN22" s="1186">
        <v>1827</v>
      </c>
      <c r="AO22" s="1186">
        <v>243.77</v>
      </c>
      <c r="AP22" s="1186"/>
      <c r="AQ22" s="1186"/>
      <c r="AR22" s="1186"/>
      <c r="AS22" s="1186"/>
      <c r="AT22" s="1186"/>
      <c r="AU22" s="1186"/>
      <c r="AV22" s="1186"/>
      <c r="AW22" s="1186"/>
      <c r="AX22" s="1186"/>
      <c r="AY22" s="1186"/>
      <c r="AZ22" s="1186"/>
      <c r="BA22" s="1186"/>
      <c r="BB22" s="1186"/>
      <c r="BC22" s="1186"/>
      <c r="BD22" s="1189"/>
      <c r="BE22" s="1190"/>
      <c r="BF22" s="1191">
        <f>IFERROR(IF(OR(I22=Air_Emission_Annexure!$E$3,I22=Air_Emission_Annexure!$E$4),AVERAGEIF($J$7:$BE$7,"Test Results",J22:BE22)/1000/1000,IF(I22=Air_Emission_Annexure!$E$5,AVERAGEIF($J$7:$BE$7,"Test Results",J22:BE22)/1000,"-")),"-")</f>
        <v>2.6299999999999999E-5</v>
      </c>
      <c r="BG22" s="1192">
        <f>'Site Info &amp; Permit Section'!$B$27</f>
        <v>204</v>
      </c>
      <c r="BH22" s="1193">
        <f t="shared" si="0"/>
        <v>13553</v>
      </c>
      <c r="BI22" s="1194">
        <f t="shared" si="1"/>
        <v>2035.06</v>
      </c>
      <c r="BJ22" s="1195">
        <f t="shared" si="2"/>
        <v>6444.375</v>
      </c>
      <c r="BK22" s="1196">
        <f>IFERROR(IF(OR(I22=Air_Emission_Annexure!$E$3,I22=Air_Emission_Annexure!$E$4),BF22*BI22*BJ22,IF(I22=Air_Emission_Annexure!$E$5,BF22*BH22*BJ22,"-")),"-")</f>
        <v>344.91634141124996</v>
      </c>
      <c r="BL22" s="1180" t="s">
        <v>517</v>
      </c>
      <c r="BM22" s="1180" t="s">
        <v>962</v>
      </c>
    </row>
    <row r="23" spans="1:65" ht="13.8">
      <c r="A23" s="1771">
        <v>6</v>
      </c>
      <c r="B23" s="1772" t="s">
        <v>353</v>
      </c>
      <c r="C23" s="1772" t="s">
        <v>972</v>
      </c>
      <c r="D23" s="1772">
        <v>30</v>
      </c>
      <c r="E23" s="1772" t="s">
        <v>971</v>
      </c>
      <c r="F23" s="1197" t="s">
        <v>961</v>
      </c>
      <c r="G23" s="1198">
        <v>150</v>
      </c>
      <c r="H23" s="1769" t="s">
        <v>546</v>
      </c>
      <c r="I23" s="1199" t="s">
        <v>537</v>
      </c>
      <c r="J23" s="1200">
        <v>35.700000000000003</v>
      </c>
      <c r="K23" s="1200">
        <v>6123</v>
      </c>
      <c r="L23" s="1202">
        <v>1754</v>
      </c>
      <c r="M23" s="1245">
        <v>297.14999999999998</v>
      </c>
      <c r="N23" s="1200">
        <v>36.4</v>
      </c>
      <c r="O23" s="1200">
        <v>6045</v>
      </c>
      <c r="P23" s="1202">
        <v>3000</v>
      </c>
      <c r="Q23" s="1245">
        <v>276.91000000000003</v>
      </c>
      <c r="R23" s="1200">
        <v>41.8</v>
      </c>
      <c r="S23" s="1200">
        <v>6256</v>
      </c>
      <c r="T23" s="1202">
        <v>1425</v>
      </c>
      <c r="U23" s="1245">
        <v>227.39</v>
      </c>
      <c r="V23" s="1200">
        <v>42.5</v>
      </c>
      <c r="W23" s="1200">
        <v>6034</v>
      </c>
      <c r="X23" s="1202">
        <v>2734</v>
      </c>
      <c r="Y23" s="1245">
        <v>249.58</v>
      </c>
      <c r="Z23" s="1202">
        <v>46.8</v>
      </c>
      <c r="AA23" s="1202">
        <v>6216</v>
      </c>
      <c r="AB23" s="1202">
        <v>3800</v>
      </c>
      <c r="AC23" s="1245">
        <v>319.45</v>
      </c>
      <c r="AD23" s="1200">
        <v>44.2</v>
      </c>
      <c r="AE23" s="1200">
        <v>6278</v>
      </c>
      <c r="AF23" s="1202">
        <v>3600</v>
      </c>
      <c r="AG23" s="1245">
        <v>287.37</v>
      </c>
      <c r="AH23" s="1202">
        <v>52.6</v>
      </c>
      <c r="AI23" s="1202">
        <v>6766</v>
      </c>
      <c r="AJ23" s="1202">
        <v>3960</v>
      </c>
      <c r="AK23" s="1202">
        <v>264.04000000000002</v>
      </c>
      <c r="AL23" s="1202">
        <v>50.8</v>
      </c>
      <c r="AM23" s="1202">
        <v>6679</v>
      </c>
      <c r="AN23" s="1202">
        <v>1827</v>
      </c>
      <c r="AO23" s="1202">
        <v>330.13</v>
      </c>
      <c r="AP23" s="1202"/>
      <c r="AQ23" s="1202"/>
      <c r="AR23" s="1202"/>
      <c r="AS23" s="1202"/>
      <c r="AT23" s="1202"/>
      <c r="AU23" s="1202"/>
      <c r="AV23" s="1202"/>
      <c r="AW23" s="1202"/>
      <c r="AX23" s="1202"/>
      <c r="AY23" s="1202"/>
      <c r="AZ23" s="1202"/>
      <c r="BA23" s="1202"/>
      <c r="BB23" s="1202"/>
      <c r="BC23" s="1202"/>
      <c r="BD23" s="1204"/>
      <c r="BE23" s="1205"/>
      <c r="BF23" s="1206">
        <f>IFERROR(IF(OR(I23=Air_Emission_Annexure!$E$3,I23=Air_Emission_Annexure!$E$4),AVERAGEIF($J$7:$BE$7,"Test Results",J23:BE23)/1000/1000,IF(I23=Air_Emission_Annexure!$E$5,AVERAGEIF($J$7:$BE$7,"Test Results",J23:BE23)/1000,"-")),"-")</f>
        <v>4.3850000000000002E-5</v>
      </c>
      <c r="BG23" s="1207">
        <f>'Site Info &amp; Permit Section'!$B$27</f>
        <v>204</v>
      </c>
      <c r="BH23" s="1208">
        <f t="shared" si="0"/>
        <v>22100</v>
      </c>
      <c r="BI23" s="1209">
        <f t="shared" si="1"/>
        <v>2252.02</v>
      </c>
      <c r="BJ23" s="1210">
        <f t="shared" si="2"/>
        <v>6299.625</v>
      </c>
      <c r="BK23" s="1211">
        <f>IFERROR(IF(OR(I23=Air_Emission_Annexure!$E$3,I23=Air_Emission_Annexure!$E$4),BF23*BI23*BJ23,IF(I23=Air_Emission_Annexure!$E$5,BF23*BH23*BJ23,"-")),"-")</f>
        <v>622.09475344612508</v>
      </c>
      <c r="BL23" s="1197" t="s">
        <v>517</v>
      </c>
      <c r="BM23" s="27" t="s">
        <v>962</v>
      </c>
    </row>
    <row r="24" spans="1:65" ht="14.4">
      <c r="A24" s="1528"/>
      <c r="B24" s="1652"/>
      <c r="C24" s="1652"/>
      <c r="D24" s="1652"/>
      <c r="E24" s="1652"/>
      <c r="F24" s="1166" t="s">
        <v>963</v>
      </c>
      <c r="G24" s="1150">
        <v>100</v>
      </c>
      <c r="H24" s="1652"/>
      <c r="I24" s="1151" t="s">
        <v>537</v>
      </c>
      <c r="J24" s="1167">
        <v>12.9</v>
      </c>
      <c r="K24" s="1152">
        <v>6123</v>
      </c>
      <c r="L24" s="1154">
        <v>1754</v>
      </c>
      <c r="M24" s="1241">
        <v>297.14999999999998</v>
      </c>
      <c r="N24" s="1167">
        <v>11</v>
      </c>
      <c r="O24" s="1167">
        <v>6045</v>
      </c>
      <c r="P24" s="1154">
        <v>3000</v>
      </c>
      <c r="Q24" s="1241">
        <v>276.91000000000003</v>
      </c>
      <c r="R24" s="1167">
        <v>13.2</v>
      </c>
      <c r="S24" s="1167">
        <v>6256</v>
      </c>
      <c r="T24" s="1154">
        <v>1425</v>
      </c>
      <c r="U24" s="1240">
        <v>227.39</v>
      </c>
      <c r="V24" s="1167">
        <v>14.2</v>
      </c>
      <c r="W24" s="1167">
        <v>6034</v>
      </c>
      <c r="X24" s="1154">
        <v>2734</v>
      </c>
      <c r="Y24" s="1241">
        <v>249.58</v>
      </c>
      <c r="Z24" s="1169">
        <v>16.8</v>
      </c>
      <c r="AA24" s="1169">
        <v>6216</v>
      </c>
      <c r="AB24" s="1169">
        <v>3800</v>
      </c>
      <c r="AC24" s="1241">
        <v>319.45</v>
      </c>
      <c r="AD24" s="1167">
        <v>13.6</v>
      </c>
      <c r="AE24" s="1167">
        <v>6278</v>
      </c>
      <c r="AF24" s="1169">
        <v>3600</v>
      </c>
      <c r="AG24" s="1241">
        <v>287.37</v>
      </c>
      <c r="AH24" s="1169">
        <v>14.8</v>
      </c>
      <c r="AI24" s="1169">
        <v>6766</v>
      </c>
      <c r="AJ24" s="1169">
        <v>3960</v>
      </c>
      <c r="AK24" s="1169">
        <v>264.04000000000002</v>
      </c>
      <c r="AL24" s="1169">
        <v>15.6</v>
      </c>
      <c r="AM24" s="1169">
        <v>6679</v>
      </c>
      <c r="AN24" s="1169">
        <v>1827</v>
      </c>
      <c r="AO24" s="1169">
        <v>330.13</v>
      </c>
      <c r="AP24" s="1169"/>
      <c r="AQ24" s="1169"/>
      <c r="AR24" s="1169"/>
      <c r="AS24" s="1169"/>
      <c r="AT24" s="1169"/>
      <c r="AU24" s="1169"/>
      <c r="AV24" s="1169"/>
      <c r="AW24" s="1169"/>
      <c r="AX24" s="1169"/>
      <c r="AY24" s="1169"/>
      <c r="AZ24" s="1169"/>
      <c r="BA24" s="1169"/>
      <c r="BB24" s="1169"/>
      <c r="BC24" s="1169"/>
      <c r="BD24" s="1172"/>
      <c r="BE24" s="1173"/>
      <c r="BF24" s="1174">
        <f>IFERROR(IF(OR(I24=Air_Emission_Annexure!$E$3,I24=Air_Emission_Annexure!$E$4),AVERAGEIF($J$7:$BE$7,"Test Results",J24:BE24)/1000/1000,IF(I24=Air_Emission_Annexure!$E$5,AVERAGEIF($J$7:$BE$7,"Test Results",J24:BE24)/1000,"-")),"-")</f>
        <v>1.4012499999999997E-5</v>
      </c>
      <c r="BG24" s="1175">
        <f>'Site Info &amp; Permit Section'!$B$27</f>
        <v>204</v>
      </c>
      <c r="BH24" s="1176">
        <f t="shared" si="0"/>
        <v>22100</v>
      </c>
      <c r="BI24" s="1177">
        <f t="shared" si="1"/>
        <v>2252.02</v>
      </c>
      <c r="BJ24" s="1178">
        <f t="shared" si="2"/>
        <v>6299.625</v>
      </c>
      <c r="BK24" s="1179">
        <f>IFERROR(IF(OR(I24=Air_Emission_Annexure!$E$3,I24=Air_Emission_Annexure!$E$4),BF24*BI24*BJ24,IF(I24=Air_Emission_Annexure!$E$5,BF24*BH24*BJ24,"-")),"-")</f>
        <v>198.79367691365618</v>
      </c>
      <c r="BL24" s="1081" t="s">
        <v>517</v>
      </c>
      <c r="BM24" s="31" t="s">
        <v>962</v>
      </c>
    </row>
    <row r="25" spans="1:65" ht="13.8">
      <c r="A25" s="1543"/>
      <c r="B25" s="1545"/>
      <c r="C25" s="1545"/>
      <c r="D25" s="1545"/>
      <c r="E25" s="1545"/>
      <c r="F25" s="1212" t="s">
        <v>964</v>
      </c>
      <c r="G25" s="1213">
        <v>50</v>
      </c>
      <c r="H25" s="1545"/>
      <c r="I25" s="1214" t="s">
        <v>537</v>
      </c>
      <c r="J25" s="1215">
        <v>28.6</v>
      </c>
      <c r="K25" s="1216">
        <v>6123</v>
      </c>
      <c r="L25" s="1246">
        <v>1754</v>
      </c>
      <c r="M25" s="1247">
        <v>297.14999999999998</v>
      </c>
      <c r="N25" s="1215">
        <v>23.6</v>
      </c>
      <c r="O25" s="1215">
        <v>6045</v>
      </c>
      <c r="P25" s="1246">
        <v>3000</v>
      </c>
      <c r="Q25" s="1247">
        <v>276.91000000000003</v>
      </c>
      <c r="R25" s="1215">
        <v>25.1</v>
      </c>
      <c r="S25" s="1215">
        <v>6256</v>
      </c>
      <c r="T25" s="1246">
        <v>1425</v>
      </c>
      <c r="U25" s="1248">
        <v>227.39</v>
      </c>
      <c r="V25" s="1215">
        <v>24.7</v>
      </c>
      <c r="W25" s="1215">
        <v>6034</v>
      </c>
      <c r="X25" s="1246">
        <v>2734</v>
      </c>
      <c r="Y25" s="1247">
        <v>249.58</v>
      </c>
      <c r="Z25" s="1219">
        <v>30.2</v>
      </c>
      <c r="AA25" s="1219">
        <v>6216</v>
      </c>
      <c r="AB25" s="1219">
        <v>3800</v>
      </c>
      <c r="AC25" s="1247">
        <v>319.45</v>
      </c>
      <c r="AD25" s="1215">
        <v>27.4</v>
      </c>
      <c r="AE25" s="1215">
        <v>6278</v>
      </c>
      <c r="AF25" s="1219">
        <v>3600</v>
      </c>
      <c r="AG25" s="1247">
        <v>287.37</v>
      </c>
      <c r="AH25" s="1219">
        <v>32.9</v>
      </c>
      <c r="AI25" s="1219">
        <v>6766</v>
      </c>
      <c r="AJ25" s="1219">
        <v>3960</v>
      </c>
      <c r="AK25" s="1219">
        <v>264.04000000000002</v>
      </c>
      <c r="AL25" s="1219">
        <v>34.1</v>
      </c>
      <c r="AM25" s="1219">
        <v>6679</v>
      </c>
      <c r="AN25" s="1219">
        <v>1827</v>
      </c>
      <c r="AO25" s="1219">
        <v>330.13</v>
      </c>
      <c r="AP25" s="1219"/>
      <c r="AQ25" s="1219"/>
      <c r="AR25" s="1219"/>
      <c r="AS25" s="1219"/>
      <c r="AT25" s="1219"/>
      <c r="AU25" s="1219"/>
      <c r="AV25" s="1219"/>
      <c r="AW25" s="1219"/>
      <c r="AX25" s="1219"/>
      <c r="AY25" s="1219"/>
      <c r="AZ25" s="1219"/>
      <c r="BA25" s="1219"/>
      <c r="BB25" s="1219"/>
      <c r="BC25" s="1219"/>
      <c r="BD25" s="1221"/>
      <c r="BE25" s="1222"/>
      <c r="BF25" s="1223">
        <f>IFERROR(IF(OR(I25=Air_Emission_Annexure!$E$3,I25=Air_Emission_Annexure!$E$4),AVERAGEIF($J$7:$BE$7,"Test Results",J25:BE25)/1000/1000,IF(I25=Air_Emission_Annexure!$E$5,AVERAGEIF($J$7:$BE$7,"Test Results",J25:BE25)/1000,"-")),"-")</f>
        <v>2.8325000000000004E-5</v>
      </c>
      <c r="BG25" s="1224">
        <f>'Site Info &amp; Permit Section'!$B$27</f>
        <v>204</v>
      </c>
      <c r="BH25" s="1225">
        <f t="shared" si="0"/>
        <v>22100</v>
      </c>
      <c r="BI25" s="1226">
        <f t="shared" si="1"/>
        <v>2252.02</v>
      </c>
      <c r="BJ25" s="1227">
        <f t="shared" si="2"/>
        <v>6299.625</v>
      </c>
      <c r="BK25" s="1228">
        <f>IFERROR(IF(OR(I25=Air_Emission_Annexure!$E$3,I25=Air_Emission_Annexure!$E$4),BF25*BI25*BJ25,IF(I25=Air_Emission_Annexure!$E$5,BF25*BH25*BJ25,"-")),"-")</f>
        <v>401.84341827506262</v>
      </c>
      <c r="BL25" s="1212" t="s">
        <v>517</v>
      </c>
      <c r="BM25" s="34" t="s">
        <v>962</v>
      </c>
    </row>
    <row r="26" spans="1:65">
      <c r="C26" s="1249"/>
      <c r="D26" s="1249"/>
      <c r="E26" s="1249"/>
      <c r="F26" s="1249"/>
      <c r="G26" s="1249"/>
      <c r="H26" s="1249"/>
      <c r="I26" s="1249"/>
      <c r="J26" s="1249"/>
      <c r="K26" s="1249"/>
      <c r="L26" s="1249"/>
      <c r="M26" s="1249"/>
      <c r="N26" s="1249"/>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row>
    <row r="27" spans="1:65">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row>
    <row r="28" spans="1:65">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row>
    <row r="29" spans="1:65">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row>
    <row r="30" spans="1:65" ht="18.600000000000001">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50"/>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row>
    <row r="31" spans="1:65">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row>
    <row r="32" spans="1:65">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row>
    <row r="33" spans="3:65">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row>
    <row r="34" spans="3:65">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row>
    <row r="35" spans="3:65">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row>
    <row r="36" spans="3:65">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row>
    <row r="37" spans="3:65">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row>
    <row r="38" spans="3:65">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row>
    <row r="39" spans="3:65">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row>
    <row r="40" spans="3:65">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row>
    <row r="41" spans="3:65">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row>
    <row r="42" spans="3:65">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row>
    <row r="43" spans="3:65">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row>
    <row r="44" spans="3:65">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row>
    <row r="45" spans="3:65">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row>
    <row r="46" spans="3:65">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row>
    <row r="47" spans="3:65">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row>
    <row r="48" spans="3:65">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row>
    <row r="49" spans="3:65">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row>
    <row r="50" spans="3:65">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row>
    <row r="51" spans="3:65">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row>
    <row r="52" spans="3:65">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row>
    <row r="53" spans="3:65">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row>
    <row r="54" spans="3:65">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row>
    <row r="55" spans="3:65">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row>
    <row r="56" spans="3:65">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row>
    <row r="57" spans="3:65">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row>
    <row r="58" spans="3:65">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row>
    <row r="59" spans="3:65">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row>
    <row r="60" spans="3:65">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row>
    <row r="61" spans="3:65">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row>
    <row r="62" spans="3:65">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row>
    <row r="63" spans="3:65">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row>
    <row r="64" spans="3:65">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row>
    <row r="65" spans="3:65">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row>
    <row r="66" spans="3:65">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row>
    <row r="67" spans="3:65">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row>
    <row r="68" spans="3:65">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row>
    <row r="69" spans="3:65">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row>
    <row r="70" spans="3:65">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row>
    <row r="71" spans="3:65">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row>
    <row r="72" spans="3:65">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row>
    <row r="73" spans="3:65">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row>
    <row r="74" spans="3:65">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row>
    <row r="75" spans="3:65">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row>
    <row r="76" spans="3:65">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row>
    <row r="77" spans="3:65">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row>
    <row r="78" spans="3:65">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row>
    <row r="79" spans="3:65">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row>
    <row r="80" spans="3:65">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row>
    <row r="81" spans="3:65">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row>
    <row r="82" spans="3:65">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row>
    <row r="83" spans="3:65">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row>
    <row r="84" spans="3:65">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row>
    <row r="85" spans="3:65">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row>
    <row r="86" spans="3:65">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row>
    <row r="87" spans="3:65">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row>
    <row r="88" spans="3:65">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row>
    <row r="89" spans="3:65">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row>
    <row r="90" spans="3:65">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row>
    <row r="91" spans="3:65">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row>
    <row r="92" spans="3:65">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row>
    <row r="93" spans="3:65">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row>
    <row r="94" spans="3:65">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row>
    <row r="95" spans="3:65">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row>
    <row r="96" spans="3:65">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row>
    <row r="97" spans="3:65">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row>
    <row r="98" spans="3:65">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row>
    <row r="99" spans="3:65">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row>
    <row r="100" spans="3:65">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row>
    <row r="101" spans="3:65">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row>
    <row r="102" spans="3:65">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row>
    <row r="103" spans="3:65">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row>
    <row r="104" spans="3:65">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row>
    <row r="105" spans="3:65">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row>
    <row r="106" spans="3:65">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row>
    <row r="107" spans="3:65">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row>
    <row r="108" spans="3:65">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row>
    <row r="109" spans="3:65">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row>
    <row r="110" spans="3:65">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row>
    <row r="111" spans="3:65">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row>
    <row r="112" spans="3:65">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row>
    <row r="113" spans="3:65">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row>
    <row r="114" spans="3:65">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row>
    <row r="115" spans="3:65">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row>
    <row r="116" spans="3:65">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row>
    <row r="117" spans="3:65">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row>
    <row r="118" spans="3:65">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row>
    <row r="119" spans="3:65">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row>
    <row r="120" spans="3:65">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row>
    <row r="121" spans="3:65">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row>
    <row r="122" spans="3:65">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row>
    <row r="123" spans="3:65">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row>
    <row r="124" spans="3:65">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row>
    <row r="125" spans="3:65">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row>
    <row r="126" spans="3:65">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row>
    <row r="127" spans="3:65">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row>
    <row r="128" spans="3:65">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row>
    <row r="129" spans="3:65">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row>
    <row r="130" spans="3:65">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row>
    <row r="131" spans="3:65">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row>
    <row r="132" spans="3:65">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row>
    <row r="133" spans="3:65">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row>
    <row r="134" spans="3:65">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row>
    <row r="135" spans="3:65">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row>
    <row r="136" spans="3:65">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row>
    <row r="137" spans="3:65">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row>
    <row r="138" spans="3:65">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row>
    <row r="139" spans="3:65">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row>
    <row r="140" spans="3:65">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row>
    <row r="141" spans="3:65">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row>
    <row r="142" spans="3:65">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row>
    <row r="143" spans="3:65">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row>
    <row r="144" spans="3:65">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row>
    <row r="145" spans="3:65">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row>
    <row r="146" spans="3:65">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row>
    <row r="147" spans="3:65">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row>
    <row r="148" spans="3:65">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row>
    <row r="149" spans="3:65">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row>
    <row r="150" spans="3:65">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row>
    <row r="151" spans="3:65">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row>
    <row r="152" spans="3:65">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row>
    <row r="153" spans="3:65">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row>
    <row r="154" spans="3:65">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row>
    <row r="155" spans="3:65">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row>
    <row r="156" spans="3:65">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row>
    <row r="157" spans="3:65">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row>
    <row r="158" spans="3:65">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row>
    <row r="159" spans="3:65">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row>
    <row r="160" spans="3:65">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row>
    <row r="161" spans="3:65">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row>
    <row r="162" spans="3:65">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row>
    <row r="163" spans="3:65">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row>
    <row r="164" spans="3:65">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row>
    <row r="165" spans="3:65">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row>
    <row r="166" spans="3:65">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row>
    <row r="167" spans="3:65">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row>
    <row r="168" spans="3:65">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row>
    <row r="169" spans="3:65">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row>
    <row r="170" spans="3:65">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row>
    <row r="171" spans="3:65">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row>
    <row r="172" spans="3:65">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row>
    <row r="173" spans="3:65">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row>
    <row r="174" spans="3:65">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row>
    <row r="175" spans="3:65">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row>
    <row r="176" spans="3:65">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row>
    <row r="177" spans="3:65">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row>
    <row r="178" spans="3:65">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row>
    <row r="179" spans="3:65">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row>
    <row r="180" spans="3:65">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row>
    <row r="181" spans="3:65">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row>
    <row r="182" spans="3:65">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row>
    <row r="183" spans="3:65">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row>
    <row r="184" spans="3:65">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row>
    <row r="185" spans="3:65">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row>
    <row r="186" spans="3:65">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row>
    <row r="187" spans="3:65">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row>
    <row r="188" spans="3:65">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row>
    <row r="189" spans="3:65">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row>
    <row r="190" spans="3:65">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row>
    <row r="191" spans="3:65">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row>
    <row r="192" spans="3:65">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row>
    <row r="193" spans="3:65">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row>
    <row r="194" spans="3:65">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row>
    <row r="195" spans="3:65">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row>
    <row r="196" spans="3:65">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row>
    <row r="197" spans="3:65">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row>
    <row r="198" spans="3:65">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row>
    <row r="199" spans="3:65">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row>
    <row r="200" spans="3:65">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row>
    <row r="201" spans="3:65">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row>
    <row r="202" spans="3:65">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row>
    <row r="203" spans="3:65">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row>
    <row r="204" spans="3:65">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row>
    <row r="205" spans="3:65">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row>
    <row r="206" spans="3:65">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row>
    <row r="207" spans="3:65">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row>
    <row r="208" spans="3:65">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row>
    <row r="209" spans="3:65">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row>
    <row r="210" spans="3:65">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row>
    <row r="211" spans="3:65">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row>
    <row r="212" spans="3:65">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row>
    <row r="213" spans="3:65">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row>
    <row r="214" spans="3:65">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row>
    <row r="215" spans="3:65">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row>
    <row r="216" spans="3:65">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row>
    <row r="217" spans="3:65">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row>
    <row r="218" spans="3:65">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row>
    <row r="219" spans="3:65">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row>
    <row r="220" spans="3:65">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row>
    <row r="221" spans="3:65">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row>
    <row r="222" spans="3:65">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row>
    <row r="223" spans="3:65">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row>
    <row r="224" spans="3:65">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row>
    <row r="225" spans="3:65">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row>
    <row r="226" spans="3:65">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row>
    <row r="227" spans="3:65">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row>
    <row r="228" spans="3:65">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row>
    <row r="229" spans="3:65">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row>
    <row r="230" spans="3:65">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row>
    <row r="231" spans="3:65">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row>
    <row r="232" spans="3:65">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row>
    <row r="233" spans="3:65">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row>
    <row r="234" spans="3:65">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row>
    <row r="235" spans="3:65">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row>
    <row r="236" spans="3:65">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row>
    <row r="237" spans="3:65">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row>
    <row r="238" spans="3:65">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row>
    <row r="239" spans="3:65">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row>
    <row r="240" spans="3:65">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row>
    <row r="241" spans="3:65">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row>
    <row r="242" spans="3:65">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row>
    <row r="243" spans="3:65">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row>
    <row r="244" spans="3:65">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row>
    <row r="245" spans="3:65">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row>
    <row r="246" spans="3:65">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row>
    <row r="247" spans="3:65">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row>
    <row r="248" spans="3:65">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row>
    <row r="249" spans="3:65">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row>
    <row r="250" spans="3:65">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row>
    <row r="251" spans="3:65">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row>
    <row r="252" spans="3:65">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row>
    <row r="253" spans="3:65">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row>
    <row r="254" spans="3:65">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row>
    <row r="255" spans="3:65">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row>
    <row r="256" spans="3:65">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row>
    <row r="257" spans="3:65">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row>
    <row r="258" spans="3:65">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row>
    <row r="259" spans="3:65">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row>
    <row r="260" spans="3:65">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row>
    <row r="261" spans="3:65">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row>
    <row r="262" spans="3:65">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row>
    <row r="263" spans="3:65">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row>
    <row r="264" spans="3:65">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row>
    <row r="265" spans="3:65">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row>
    <row r="266" spans="3:65">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row>
    <row r="267" spans="3:65">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row>
    <row r="268" spans="3:65">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row>
    <row r="269" spans="3:65">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row>
    <row r="270" spans="3:65">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row>
    <row r="271" spans="3:65">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row>
    <row r="272" spans="3:65">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row>
    <row r="273" spans="3:65">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row>
    <row r="274" spans="3:65">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row>
    <row r="275" spans="3:65">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row>
    <row r="276" spans="3:65">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row>
    <row r="277" spans="3:65">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row>
    <row r="278" spans="3:65">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row>
    <row r="279" spans="3:65">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row>
    <row r="280" spans="3:65">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row>
    <row r="281" spans="3:65">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row>
    <row r="282" spans="3:65">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row>
    <row r="283" spans="3:65">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row>
    <row r="284" spans="3:65">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row>
    <row r="285" spans="3:65">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row>
    <row r="286" spans="3:65">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row>
    <row r="287" spans="3:65">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row>
    <row r="288" spans="3:65">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row>
    <row r="289" spans="3:65">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row>
    <row r="290" spans="3:65">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row>
    <row r="291" spans="3:65">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row>
    <row r="292" spans="3:65">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row>
    <row r="293" spans="3:65">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row>
    <row r="294" spans="3:65">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row>
    <row r="295" spans="3:65">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row>
    <row r="296" spans="3:65">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row>
    <row r="297" spans="3:65">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row>
    <row r="298" spans="3:65">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row>
    <row r="299" spans="3:65">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row>
    <row r="300" spans="3:65">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row>
    <row r="301" spans="3:65">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row>
    <row r="302" spans="3:65">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row>
    <row r="303" spans="3:65">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row>
    <row r="304" spans="3:65">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row>
    <row r="305" spans="3:65">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row>
    <row r="306" spans="3:65">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row>
    <row r="307" spans="3:65">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row>
    <row r="308" spans="3:65">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row>
    <row r="309" spans="3:65">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row>
    <row r="310" spans="3:65">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row>
    <row r="311" spans="3:65">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row>
    <row r="312" spans="3:65">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row>
    <row r="313" spans="3:65">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row>
    <row r="314" spans="3:65">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row>
    <row r="315" spans="3:65">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row>
    <row r="316" spans="3:65">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row>
    <row r="317" spans="3:65">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row>
    <row r="318" spans="3:65">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row>
    <row r="319" spans="3:65">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row>
    <row r="320" spans="3:65">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row>
    <row r="321" spans="3:65">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row>
    <row r="322" spans="3:65">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row>
    <row r="323" spans="3:65">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row>
    <row r="324" spans="3:65">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row>
    <row r="325" spans="3:65">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row>
    <row r="326" spans="3:65">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row>
    <row r="327" spans="3:65">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row>
    <row r="328" spans="3:65">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row>
    <row r="329" spans="3:65">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row>
    <row r="330" spans="3:65">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row>
    <row r="331" spans="3:65">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row>
    <row r="332" spans="3:65">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row>
    <row r="333" spans="3:65">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row>
    <row r="334" spans="3:65">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row>
    <row r="335" spans="3:65">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row>
    <row r="336" spans="3:65">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row>
    <row r="337" spans="3:65">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row>
    <row r="338" spans="3:65">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row>
    <row r="339" spans="3:65">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row>
    <row r="340" spans="3:65">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row>
    <row r="341" spans="3:65">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row>
    <row r="342" spans="3:65">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row>
    <row r="343" spans="3:65">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row>
    <row r="344" spans="3:65">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row>
    <row r="345" spans="3:65">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row>
    <row r="346" spans="3:65">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row>
    <row r="347" spans="3:65">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row>
    <row r="348" spans="3:65">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row>
    <row r="349" spans="3:65">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row>
    <row r="350" spans="3:65">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row>
    <row r="351" spans="3:65">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row>
    <row r="352" spans="3:65">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row>
    <row r="353" spans="3:65">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row>
    <row r="354" spans="3:65">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row>
    <row r="355" spans="3:65">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row>
    <row r="356" spans="3:65">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row>
    <row r="357" spans="3:65">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row>
    <row r="358" spans="3:65">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row>
    <row r="359" spans="3:65">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row>
    <row r="360" spans="3:65">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row>
    <row r="361" spans="3:65">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row>
    <row r="362" spans="3:65">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row>
    <row r="363" spans="3:65">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row>
    <row r="364" spans="3:65">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row>
    <row r="365" spans="3:65">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row>
    <row r="366" spans="3:65">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row>
    <row r="367" spans="3:65">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row>
    <row r="368" spans="3:65">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row>
    <row r="369" spans="3:65">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row>
    <row r="370" spans="3:65">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row>
    <row r="371" spans="3:65">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row>
    <row r="372" spans="3:65">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row>
    <row r="373" spans="3:65">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row>
    <row r="374" spans="3:65">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row>
    <row r="375" spans="3:65">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row>
    <row r="376" spans="3:65">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row>
    <row r="377" spans="3:65">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row>
    <row r="378" spans="3:65">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row>
    <row r="379" spans="3:65">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row>
    <row r="380" spans="3:65">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row>
    <row r="381" spans="3:65">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row>
    <row r="382" spans="3:65">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row>
    <row r="383" spans="3:65">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row>
    <row r="384" spans="3:65">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row>
    <row r="385" spans="3:65">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row>
    <row r="386" spans="3:65">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row>
    <row r="387" spans="3:65">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row>
    <row r="388" spans="3:65">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row>
    <row r="389" spans="3:65">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row>
    <row r="390" spans="3:65">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row>
    <row r="391" spans="3:65">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row>
    <row r="392" spans="3:65">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row>
    <row r="393" spans="3:65">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row>
    <row r="394" spans="3:65">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row>
    <row r="395" spans="3:65">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row>
    <row r="396" spans="3:65">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row>
    <row r="397" spans="3:65">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row>
    <row r="398" spans="3:65">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row>
    <row r="399" spans="3:65">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row>
    <row r="400" spans="3:65">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row>
    <row r="401" spans="3:65">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row>
    <row r="402" spans="3:65">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row>
    <row r="403" spans="3:65">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row>
    <row r="404" spans="3:65">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row>
    <row r="405" spans="3:65">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row>
    <row r="406" spans="3:65">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row>
    <row r="407" spans="3:65">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row>
    <row r="408" spans="3:65">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row>
    <row r="409" spans="3:65">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row>
    <row r="410" spans="3:65">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row>
    <row r="411" spans="3:65">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row>
    <row r="412" spans="3:65">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row>
    <row r="413" spans="3:65">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row>
    <row r="414" spans="3:65">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row>
    <row r="415" spans="3:65">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row>
    <row r="416" spans="3:65">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row>
    <row r="417" spans="3:65">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row>
    <row r="418" spans="3:65">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row>
    <row r="419" spans="3:65">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row>
    <row r="420" spans="3:65">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row>
    <row r="421" spans="3:65">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row>
    <row r="422" spans="3:65">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row>
    <row r="423" spans="3:65">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row>
    <row r="424" spans="3:65">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row>
    <row r="425" spans="3:65">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row>
    <row r="426" spans="3:65">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row>
    <row r="427" spans="3:65">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row>
    <row r="428" spans="3:65">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row>
    <row r="429" spans="3:65">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row>
    <row r="430" spans="3:65">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row>
    <row r="431" spans="3:65">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row>
    <row r="432" spans="3:65">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row>
    <row r="433" spans="3:65">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row>
    <row r="434" spans="3:65">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row>
    <row r="435" spans="3:65">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row>
    <row r="436" spans="3:65">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row>
    <row r="437" spans="3:65">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row>
    <row r="438" spans="3:65">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row>
    <row r="439" spans="3:65">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row>
    <row r="440" spans="3:65">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row>
    <row r="441" spans="3:65">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row>
    <row r="442" spans="3:65">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row>
    <row r="443" spans="3:65">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row>
    <row r="444" spans="3:65">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row>
    <row r="445" spans="3:65">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row>
    <row r="446" spans="3:65">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row>
    <row r="447" spans="3:65">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row>
    <row r="448" spans="3:65">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row>
    <row r="449" spans="3:65">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row>
    <row r="450" spans="3:65">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row>
    <row r="451" spans="3:65">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row>
    <row r="452" spans="3:65">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row>
    <row r="453" spans="3:65">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row>
    <row r="454" spans="3:65">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row>
    <row r="455" spans="3:65">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row>
    <row r="456" spans="3:65">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row>
    <row r="457" spans="3:65">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row>
    <row r="458" spans="3:65">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row>
    <row r="459" spans="3:65">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row>
    <row r="460" spans="3:65">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row>
    <row r="461" spans="3:65">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row>
    <row r="462" spans="3:65">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row>
    <row r="463" spans="3:65">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row>
    <row r="464" spans="3:65">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row>
    <row r="465" spans="3:65">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row>
    <row r="466" spans="3:65">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row>
    <row r="467" spans="3:65">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row>
    <row r="468" spans="3:65">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row>
    <row r="469" spans="3:65">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row>
    <row r="470" spans="3:65">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row>
    <row r="471" spans="3:65">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row>
    <row r="472" spans="3:65">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row>
    <row r="473" spans="3:65">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row>
    <row r="474" spans="3:65">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row>
    <row r="475" spans="3:65">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row>
    <row r="476" spans="3:65">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row>
    <row r="477" spans="3:65">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row>
    <row r="478" spans="3:65">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row>
    <row r="479" spans="3:65">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row>
    <row r="480" spans="3:65">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row>
    <row r="481" spans="3:65">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row>
    <row r="482" spans="3:65">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row>
    <row r="483" spans="3:65">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row>
    <row r="484" spans="3:65">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row>
    <row r="485" spans="3:65">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row>
    <row r="486" spans="3:65">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row>
    <row r="487" spans="3:65">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row>
    <row r="488" spans="3:65">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row>
    <row r="489" spans="3:65">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row>
    <row r="490" spans="3:65">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row>
    <row r="491" spans="3:65">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row>
    <row r="492" spans="3:65">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row>
    <row r="493" spans="3:65">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row>
    <row r="494" spans="3:65">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row>
    <row r="495" spans="3:65">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row>
    <row r="496" spans="3:65">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row>
    <row r="497" spans="3:65">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row>
    <row r="498" spans="3:65">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row>
    <row r="499" spans="3:65">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row>
    <row r="500" spans="3:65">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row>
    <row r="501" spans="3:65">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row>
    <row r="502" spans="3:65">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row>
    <row r="503" spans="3:65">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row>
    <row r="504" spans="3:65">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row>
    <row r="505" spans="3:65">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row>
    <row r="506" spans="3:65">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row>
    <row r="507" spans="3:65">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row>
    <row r="508" spans="3:65">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row>
    <row r="509" spans="3:65">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row>
    <row r="510" spans="3:65">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row>
    <row r="511" spans="3:65">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row>
    <row r="512" spans="3:65">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row>
    <row r="513" spans="3:65">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row>
    <row r="514" spans="3:65">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row>
    <row r="515" spans="3:65">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row>
    <row r="516" spans="3:65">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row>
    <row r="517" spans="3:65">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row>
    <row r="518" spans="3:65">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row>
    <row r="519" spans="3:65">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row>
    <row r="520" spans="3:65">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row>
    <row r="521" spans="3:65">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row>
    <row r="522" spans="3:65">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row>
    <row r="523" spans="3:65">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row>
    <row r="524" spans="3:65">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row>
    <row r="525" spans="3:65">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row>
    <row r="526" spans="3:65">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row>
    <row r="527" spans="3:65">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row>
    <row r="528" spans="3:65">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row>
    <row r="529" spans="3:65">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row>
    <row r="530" spans="3:65">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row>
    <row r="531" spans="3:65">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row>
    <row r="532" spans="3:65">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row>
    <row r="533" spans="3:65">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row>
    <row r="534" spans="3:65">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row>
    <row r="535" spans="3:65">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row>
    <row r="536" spans="3:65">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row>
    <row r="537" spans="3:65">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row>
    <row r="538" spans="3:65">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row>
    <row r="539" spans="3:65">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row>
    <row r="540" spans="3:65">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row>
    <row r="541" spans="3:65">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row>
    <row r="542" spans="3:65">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row>
    <row r="543" spans="3:65">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row>
    <row r="544" spans="3:65">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row>
    <row r="545" spans="3:65">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row>
    <row r="546" spans="3:65">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row>
    <row r="547" spans="3:65">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row>
    <row r="548" spans="3:65">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row>
    <row r="549" spans="3:65">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row>
    <row r="550" spans="3:65">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row>
    <row r="551" spans="3:65">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row>
    <row r="552" spans="3:65">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row>
    <row r="553" spans="3:65">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row>
    <row r="554" spans="3:65">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row>
    <row r="555" spans="3:65">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row>
    <row r="556" spans="3:65">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row>
    <row r="557" spans="3:65">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row>
    <row r="558" spans="3:65">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row>
    <row r="559" spans="3:65">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row>
    <row r="560" spans="3:65">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row>
    <row r="561" spans="3:65">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row>
    <row r="562" spans="3:65">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row>
    <row r="563" spans="3:65">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row>
    <row r="564" spans="3:65">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row>
    <row r="565" spans="3:65">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row>
    <row r="566" spans="3:65">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row>
    <row r="567" spans="3:65">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row>
    <row r="568" spans="3:65">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row>
    <row r="569" spans="3:65">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row>
    <row r="570" spans="3:65">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row>
    <row r="571" spans="3:65">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row>
    <row r="572" spans="3:65">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row>
    <row r="573" spans="3:65">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row>
    <row r="574" spans="3:65">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row>
    <row r="575" spans="3:65">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row>
    <row r="576" spans="3:65">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row>
    <row r="577" spans="3:65">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row>
    <row r="578" spans="3:65">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row>
    <row r="579" spans="3:65">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row>
    <row r="580" spans="3:65">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row>
    <row r="581" spans="3:65">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row>
    <row r="582" spans="3:65">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row>
    <row r="583" spans="3:65">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row>
    <row r="584" spans="3:65">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row>
    <row r="585" spans="3:65">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row>
    <row r="586" spans="3:65">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row>
    <row r="587" spans="3:65">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row>
    <row r="588" spans="3:65">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row>
    <row r="589" spans="3:65">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row>
    <row r="590" spans="3:65">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row>
    <row r="591" spans="3:65">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row>
    <row r="592" spans="3:65">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row>
    <row r="593" spans="3:65">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row>
    <row r="594" spans="3:65">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row>
    <row r="595" spans="3:65">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row>
    <row r="596" spans="3:65">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row>
    <row r="597" spans="3:65">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row>
    <row r="598" spans="3:65">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row>
    <row r="599" spans="3:65">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row>
    <row r="600" spans="3:65">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row>
    <row r="601" spans="3:65">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row>
    <row r="602" spans="3:65">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row>
    <row r="603" spans="3:65">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row>
    <row r="604" spans="3:65">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row>
    <row r="605" spans="3:65">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row>
    <row r="606" spans="3:65">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row>
    <row r="607" spans="3:65">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row>
    <row r="608" spans="3:65">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row>
    <row r="609" spans="3:65">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row>
    <row r="610" spans="3:65">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row>
    <row r="611" spans="3:65">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row>
    <row r="612" spans="3:65">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row>
    <row r="613" spans="3:65">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row>
    <row r="614" spans="3:65">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row>
    <row r="615" spans="3:65">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row>
    <row r="616" spans="3:65">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row>
    <row r="617" spans="3:65">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row>
    <row r="618" spans="3:65">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row>
    <row r="619" spans="3:65">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row>
    <row r="620" spans="3:65">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row>
    <row r="621" spans="3:65">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row>
    <row r="622" spans="3:65">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row>
    <row r="623" spans="3:65">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row>
    <row r="624" spans="3:65">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row>
    <row r="625" spans="3:65">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row>
    <row r="626" spans="3:65">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row>
    <row r="627" spans="3:65">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row>
    <row r="628" spans="3:65">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row>
    <row r="629" spans="3:65">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row>
    <row r="630" spans="3:65">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row>
    <row r="631" spans="3:65">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row>
    <row r="632" spans="3:65">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row>
    <row r="633" spans="3:65">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row>
    <row r="634" spans="3:65">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row>
    <row r="635" spans="3:65">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row>
    <row r="636" spans="3:65">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row>
    <row r="637" spans="3:65">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row>
    <row r="638" spans="3:65">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row>
    <row r="639" spans="3:65">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row>
    <row r="640" spans="3:65">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row>
    <row r="641" spans="3:65">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row>
    <row r="642" spans="3:65">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row>
    <row r="643" spans="3:65">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row>
    <row r="644" spans="3:65">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row>
    <row r="645" spans="3:65">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row>
    <row r="646" spans="3:65">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row>
    <row r="647" spans="3:65">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row>
    <row r="648" spans="3:65">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row>
    <row r="649" spans="3:65">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row>
    <row r="650" spans="3:65">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row>
    <row r="651" spans="3:65">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row>
    <row r="652" spans="3:65">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row>
    <row r="653" spans="3:65">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row>
    <row r="654" spans="3:65">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row>
    <row r="655" spans="3:65">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row>
    <row r="656" spans="3:65">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row>
    <row r="657" spans="3:65">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row>
    <row r="658" spans="3:65">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row>
    <row r="659" spans="3:65">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row>
    <row r="660" spans="3:65">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row>
    <row r="661" spans="3:65">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row>
    <row r="662" spans="3:65">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row>
    <row r="663" spans="3:65">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row>
    <row r="664" spans="3:65">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row>
    <row r="665" spans="3:65">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row>
    <row r="666" spans="3:65">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row>
    <row r="667" spans="3:65">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row>
    <row r="668" spans="3:65">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row>
    <row r="669" spans="3:65">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row>
    <row r="670" spans="3:65">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row>
    <row r="671" spans="3:65">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row>
    <row r="672" spans="3:65">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row>
    <row r="673" spans="3:65">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row>
    <row r="674" spans="3:65">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row>
    <row r="675" spans="3:65">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row>
    <row r="676" spans="3:65">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row>
    <row r="677" spans="3:65">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row>
    <row r="678" spans="3:65">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row>
    <row r="679" spans="3:65">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row>
    <row r="680" spans="3:65">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row>
    <row r="681" spans="3:65">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row>
    <row r="682" spans="3:65">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row>
    <row r="683" spans="3:65">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row>
    <row r="684" spans="3:65">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row>
    <row r="685" spans="3:65">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row>
    <row r="686" spans="3:65">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row>
    <row r="687" spans="3:65">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row>
    <row r="688" spans="3:65">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row>
    <row r="689" spans="3:65">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row>
    <row r="690" spans="3:65">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row>
    <row r="691" spans="3:65">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row>
    <row r="692" spans="3:65">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row>
    <row r="693" spans="3:65">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row>
    <row r="694" spans="3:65">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row>
    <row r="695" spans="3:65">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row>
    <row r="696" spans="3:65">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row>
    <row r="697" spans="3:65">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row>
    <row r="698" spans="3:65">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row>
    <row r="699" spans="3:65">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row>
    <row r="700" spans="3:65">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row>
    <row r="701" spans="3:65">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row>
    <row r="702" spans="3:65">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row>
    <row r="703" spans="3:65">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row>
    <row r="704" spans="3:65">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row>
    <row r="705" spans="3:65">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row>
    <row r="706" spans="3:65">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row>
    <row r="707" spans="3:65">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row>
    <row r="708" spans="3:65">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row>
    <row r="709" spans="3:65">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row>
    <row r="710" spans="3:65">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row>
    <row r="711" spans="3:65">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row>
    <row r="712" spans="3:65">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row>
    <row r="713" spans="3:65">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row>
    <row r="714" spans="3:65">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row>
    <row r="715" spans="3:65">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row>
    <row r="716" spans="3:65">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row>
    <row r="717" spans="3:65">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row>
    <row r="718" spans="3:65">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row>
    <row r="719" spans="3:65">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row>
    <row r="720" spans="3:65">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row>
    <row r="721" spans="3:65">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row>
    <row r="722" spans="3:65">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row>
    <row r="723" spans="3:65">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row>
    <row r="724" spans="3:65">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row>
    <row r="725" spans="3:65">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row>
    <row r="726" spans="3:65">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row>
    <row r="727" spans="3:65">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row>
    <row r="728" spans="3:65">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row>
    <row r="729" spans="3:65">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row>
    <row r="730" spans="3:65">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row>
    <row r="731" spans="3:65">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row>
    <row r="732" spans="3:65">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row>
    <row r="733" spans="3:65">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row>
    <row r="734" spans="3:65">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row>
    <row r="735" spans="3:65">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row>
    <row r="736" spans="3:65">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row>
    <row r="737" spans="3:65">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row>
    <row r="738" spans="3:65">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row>
    <row r="739" spans="3:65">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row>
    <row r="740" spans="3:65">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row>
    <row r="741" spans="3:65">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row>
    <row r="742" spans="3:65">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row>
    <row r="743" spans="3:65">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row>
    <row r="744" spans="3:65">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row>
    <row r="745" spans="3:65">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row>
    <row r="746" spans="3:65">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row>
    <row r="747" spans="3:65">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row>
    <row r="748" spans="3:65">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row>
    <row r="749" spans="3:65">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row>
    <row r="750" spans="3:65">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row>
    <row r="751" spans="3:65">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row>
    <row r="752" spans="3:65">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row>
    <row r="753" spans="3:65">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row>
    <row r="754" spans="3:65">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row>
    <row r="755" spans="3:65">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row>
    <row r="756" spans="3:65">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row>
    <row r="757" spans="3:65">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row>
    <row r="758" spans="3:65">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row>
    <row r="759" spans="3:65">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row>
    <row r="760" spans="3:65">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row>
    <row r="761" spans="3:65">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row>
    <row r="762" spans="3:65">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row>
    <row r="763" spans="3:65">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row>
    <row r="764" spans="3:65">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row>
    <row r="765" spans="3:65">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row>
    <row r="766" spans="3:65">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row>
    <row r="767" spans="3:65">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row>
    <row r="768" spans="3:65">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row>
    <row r="769" spans="3:65">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row>
    <row r="770" spans="3:65">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row>
    <row r="771" spans="3:65">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row>
    <row r="772" spans="3:65">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row>
    <row r="773" spans="3:65">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row>
    <row r="774" spans="3:65">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row>
    <row r="775" spans="3:65">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row>
    <row r="776" spans="3:65">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row>
    <row r="777" spans="3:65">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row>
    <row r="778" spans="3:65">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row>
    <row r="779" spans="3:65">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row>
    <row r="780" spans="3:65">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row>
    <row r="781" spans="3:65">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row>
    <row r="782" spans="3:65">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row>
    <row r="783" spans="3:65">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row>
    <row r="784" spans="3:65">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row>
    <row r="785" spans="3:65">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row>
    <row r="786" spans="3:65">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row>
    <row r="787" spans="3:65">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row>
    <row r="788" spans="3:65">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row>
    <row r="789" spans="3:65">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row>
    <row r="790" spans="3:65">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row>
    <row r="791" spans="3:65">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row>
    <row r="792" spans="3:65">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row>
    <row r="793" spans="3:65">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row>
    <row r="794" spans="3:65">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row>
    <row r="795" spans="3:65">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row>
    <row r="796" spans="3:65">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row>
    <row r="797" spans="3:65">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row>
    <row r="798" spans="3:65">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row>
    <row r="799" spans="3:65">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row>
    <row r="800" spans="3:65">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row>
    <row r="801" spans="3:65">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row>
    <row r="802" spans="3:65">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row>
    <row r="803" spans="3:65">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row>
    <row r="804" spans="3:65">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row>
    <row r="805" spans="3:65">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row>
    <row r="806" spans="3:65">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row>
    <row r="807" spans="3:65">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row>
    <row r="808" spans="3:65">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row>
    <row r="809" spans="3:65">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row>
    <row r="810" spans="3:65">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row>
    <row r="811" spans="3:65">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row>
    <row r="812" spans="3:65">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row>
    <row r="813" spans="3:65">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row>
    <row r="814" spans="3:65">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row>
    <row r="815" spans="3:65">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row>
    <row r="816" spans="3:65">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row>
    <row r="817" spans="3:65">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row>
    <row r="818" spans="3:65">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row>
    <row r="819" spans="3:65">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row>
    <row r="820" spans="3:65">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row>
    <row r="821" spans="3:65">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row>
    <row r="822" spans="3:65">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row>
    <row r="823" spans="3:65">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row>
    <row r="824" spans="3:65">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row>
    <row r="825" spans="3:65">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row>
    <row r="826" spans="3:65">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row>
    <row r="827" spans="3:65">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row>
    <row r="828" spans="3:65">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row>
    <row r="829" spans="3:65">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row>
    <row r="830" spans="3:65">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row>
    <row r="831" spans="3:65">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row>
    <row r="832" spans="3:65">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row>
    <row r="833" spans="3:65">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row>
    <row r="834" spans="3:65">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row>
    <row r="835" spans="3:65">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row>
    <row r="836" spans="3:65">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row>
    <row r="837" spans="3:65">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row>
    <row r="838" spans="3:65">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row>
    <row r="839" spans="3:65">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row>
    <row r="840" spans="3:65">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row>
    <row r="841" spans="3:65">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row>
    <row r="842" spans="3:65">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row>
    <row r="843" spans="3:65">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row>
    <row r="844" spans="3:65">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row>
    <row r="845" spans="3:65">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row>
    <row r="846" spans="3:65">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row>
    <row r="847" spans="3:65">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row>
    <row r="848" spans="3:65">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row>
    <row r="849" spans="3:65">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row>
    <row r="850" spans="3:65">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row>
    <row r="851" spans="3:65">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row>
    <row r="852" spans="3:65">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row>
    <row r="853" spans="3:65">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row>
    <row r="854" spans="3:65">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row>
    <row r="855" spans="3:65">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row>
    <row r="856" spans="3:65">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row>
    <row r="857" spans="3:65">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row>
    <row r="858" spans="3:65">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row>
    <row r="859" spans="3:65">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row>
    <row r="860" spans="3:65">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row>
    <row r="861" spans="3:65">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row>
    <row r="862" spans="3:65">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row>
    <row r="863" spans="3:65">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row>
    <row r="864" spans="3:65">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row>
    <row r="865" spans="3:65">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row>
    <row r="866" spans="3:65">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row>
    <row r="867" spans="3:65">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row>
    <row r="868" spans="3:65">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row>
    <row r="869" spans="3:65">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row>
    <row r="870" spans="3:65">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row>
    <row r="871" spans="3:65">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row>
    <row r="872" spans="3:65">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row>
    <row r="873" spans="3:65">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row>
    <row r="874" spans="3:65">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row>
    <row r="875" spans="3:65">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row>
    <row r="876" spans="3:65">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row>
    <row r="877" spans="3:65">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row>
    <row r="878" spans="3:65">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row>
    <row r="879" spans="3:65">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row>
    <row r="880" spans="3:65">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row>
    <row r="881" spans="3:65">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row>
    <row r="882" spans="3:65">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row>
    <row r="883" spans="3:65">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row>
    <row r="884" spans="3:65">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row>
    <row r="885" spans="3:65">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row>
    <row r="886" spans="3:65">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row>
    <row r="887" spans="3:65">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row>
    <row r="888" spans="3:65">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row>
    <row r="889" spans="3:65">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row>
    <row r="890" spans="3:65">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row>
    <row r="891" spans="3:65">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row>
    <row r="892" spans="3:65">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row>
    <row r="893" spans="3:65">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row>
    <row r="894" spans="3:65">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row>
    <row r="895" spans="3:65">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row>
    <row r="896" spans="3:65">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row>
    <row r="897" spans="3:65">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row>
    <row r="898" spans="3:65">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row>
    <row r="899" spans="3:65">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row>
    <row r="900" spans="3:65">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row>
    <row r="901" spans="3:65">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row>
    <row r="902" spans="3:65">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row>
    <row r="903" spans="3:65">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row>
    <row r="904" spans="3:65">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row>
    <row r="905" spans="3:65">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row>
    <row r="906" spans="3:65">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row>
    <row r="907" spans="3:65">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row>
    <row r="908" spans="3:65">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row>
    <row r="909" spans="3:65">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row>
    <row r="910" spans="3:65">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row>
    <row r="911" spans="3:65">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row>
    <row r="912" spans="3:65">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row>
    <row r="913" spans="3:65">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row>
    <row r="914" spans="3:65">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row>
    <row r="915" spans="3:65">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row>
    <row r="916" spans="3:65">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row>
    <row r="917" spans="3:65">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row>
    <row r="918" spans="3:65">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row>
    <row r="919" spans="3:65">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row>
    <row r="920" spans="3:65">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row>
    <row r="921" spans="3:65">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row>
    <row r="922" spans="3:65">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row>
    <row r="923" spans="3:65">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row>
    <row r="924" spans="3:65">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row>
    <row r="925" spans="3:65">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row>
    <row r="926" spans="3:65">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row>
    <row r="927" spans="3:65">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row>
    <row r="928" spans="3:65">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row>
    <row r="929" spans="3:65">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row>
    <row r="930" spans="3:65">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row>
    <row r="931" spans="3:65">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row>
    <row r="932" spans="3:65">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row>
    <row r="933" spans="3:65">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row>
    <row r="934" spans="3:65">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row>
    <row r="935" spans="3:65">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row>
    <row r="936" spans="3:65">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row>
    <row r="937" spans="3:65">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row>
    <row r="938" spans="3:65">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row>
    <row r="939" spans="3:65">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row>
    <row r="940" spans="3:65">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row>
    <row r="941" spans="3:65">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row>
    <row r="942" spans="3:65">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row>
    <row r="943" spans="3:65">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row>
    <row r="944" spans="3:65">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row>
    <row r="945" spans="3:65">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row>
    <row r="946" spans="3:65">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row>
    <row r="947" spans="3:65">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row>
    <row r="948" spans="3:65">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row>
    <row r="949" spans="3:65">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row>
    <row r="950" spans="3:65">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row>
    <row r="951" spans="3:65">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row>
    <row r="952" spans="3:65">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row>
    <row r="953" spans="3:65">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row>
    <row r="954" spans="3:65">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row>
    <row r="955" spans="3:65">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row>
    <row r="956" spans="3:65">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row>
    <row r="957" spans="3:65">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row>
    <row r="958" spans="3:65">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row>
    <row r="959" spans="3:65">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row>
    <row r="960" spans="3:65">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row>
    <row r="961" spans="3:65">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row>
    <row r="962" spans="3:65">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row>
    <row r="963" spans="3:65">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row>
    <row r="964" spans="3:65">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row>
    <row r="965" spans="3:65">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row>
    <row r="966" spans="3:65">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row>
    <row r="967" spans="3:65">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row>
    <row r="968" spans="3:65">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row>
    <row r="969" spans="3:65">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row>
    <row r="970" spans="3:65">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row>
    <row r="971" spans="3:65">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row>
    <row r="972" spans="3:65">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row>
    <row r="973" spans="3:65">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row>
    <row r="974" spans="3:65">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row>
    <row r="975" spans="3:65">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row>
    <row r="976" spans="3:65">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row>
    <row r="977" spans="3:65">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row>
    <row r="978" spans="3:65">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row>
    <row r="979" spans="3:65">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row>
    <row r="980" spans="3:65">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row>
    <row r="981" spans="3:65">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row>
    <row r="982" spans="3:65">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row>
    <row r="983" spans="3:65">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row>
    <row r="984" spans="3:65">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row>
    <row r="985" spans="3:65">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row>
    <row r="986" spans="3:65">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row>
    <row r="987" spans="3:65">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row>
    <row r="988" spans="3:65">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row>
    <row r="989" spans="3:65">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row>
    <row r="990" spans="3:65">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row>
    <row r="991" spans="3:65">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row>
    <row r="992" spans="3:65">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row>
    <row r="993" spans="3:65">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row>
    <row r="994" spans="3:65">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row>
    <row r="995" spans="3:65">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row>
    <row r="996" spans="3:65">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row>
    <row r="997" spans="3:65">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row>
    <row r="998" spans="3:65">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row>
    <row r="999" spans="3:65">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row>
    <row r="1000" spans="3:65">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row>
  </sheetData>
  <mergeCells count="63">
    <mergeCell ref="H14:H16"/>
    <mergeCell ref="C14:C16"/>
    <mergeCell ref="D14:D16"/>
    <mergeCell ref="E14:E16"/>
    <mergeCell ref="D17:D19"/>
    <mergeCell ref="E17:E19"/>
    <mergeCell ref="A17:A19"/>
    <mergeCell ref="H17:H19"/>
    <mergeCell ref="C23:C25"/>
    <mergeCell ref="D23:D25"/>
    <mergeCell ref="E23:E25"/>
    <mergeCell ref="H23:H25"/>
    <mergeCell ref="B17:B19"/>
    <mergeCell ref="C17:C19"/>
    <mergeCell ref="A20:A22"/>
    <mergeCell ref="B20:B22"/>
    <mergeCell ref="C20:C22"/>
    <mergeCell ref="A23:A25"/>
    <mergeCell ref="B23:B25"/>
    <mergeCell ref="D20:D22"/>
    <mergeCell ref="E20:E22"/>
    <mergeCell ref="H20:H22"/>
    <mergeCell ref="A14:A16"/>
    <mergeCell ref="B14:B16"/>
    <mergeCell ref="E6:E7"/>
    <mergeCell ref="F6:F7"/>
    <mergeCell ref="A1:B1"/>
    <mergeCell ref="A2:B2"/>
    <mergeCell ref="A3:B3"/>
    <mergeCell ref="A4:B4"/>
    <mergeCell ref="A5:H5"/>
    <mergeCell ref="A6:A7"/>
    <mergeCell ref="B6:B7"/>
    <mergeCell ref="G6:G7"/>
    <mergeCell ref="H6:H7"/>
    <mergeCell ref="C6:C7"/>
    <mergeCell ref="D6:D7"/>
    <mergeCell ref="E11:E13"/>
    <mergeCell ref="I6:I7"/>
    <mergeCell ref="J6:M6"/>
    <mergeCell ref="N6:Q6"/>
    <mergeCell ref="R6:U6"/>
    <mergeCell ref="V6:Y6"/>
    <mergeCell ref="BB6:BE6"/>
    <mergeCell ref="BF6:BM6"/>
    <mergeCell ref="Z6:AC6"/>
    <mergeCell ref="AD6:AG6"/>
    <mergeCell ref="AH6:AK6"/>
    <mergeCell ref="AL6:AO6"/>
    <mergeCell ref="AP6:AS6"/>
    <mergeCell ref="AT6:AW6"/>
    <mergeCell ref="AX6:BA6"/>
    <mergeCell ref="H11:H13"/>
    <mergeCell ref="A8:A10"/>
    <mergeCell ref="A11:A13"/>
    <mergeCell ref="B11:B13"/>
    <mergeCell ref="C11:C13"/>
    <mergeCell ref="D11:D13"/>
    <mergeCell ref="B8:B10"/>
    <mergeCell ref="C8:C10"/>
    <mergeCell ref="D8:D10"/>
    <mergeCell ref="E8:E10"/>
    <mergeCell ref="H8:H10"/>
  </mergeCells>
  <conditionalFormatting sqref="I8:AG25">
    <cfRule type="containsBlanks" dxfId="22" priority="4">
      <formula>LEN(TRIM(I8))=0</formula>
    </cfRule>
  </conditionalFormatting>
  <conditionalFormatting sqref="J8:J25 N8:N25 R8:R25 V8:V25 Z8:Z25 AD8:AD25 AH8:AH25 AL8:AL25 AP8:AP25 AT8:AT25 AX8:AX25 BB8:BB25">
    <cfRule type="cellIs" dxfId="21" priority="2" operator="greaterThan">
      <formula>$G8</formula>
    </cfRule>
  </conditionalFormatting>
  <conditionalFormatting sqref="J8:J25">
    <cfRule type="beginsWith" dxfId="20" priority="3" operator="beginsWith" text="&lt;">
      <formula>LEFT((J8),LEN("&lt;"))=("&lt;")</formula>
    </cfRule>
  </conditionalFormatting>
  <conditionalFormatting sqref="J8:BE25">
    <cfRule type="beginsWith" dxfId="19" priority="1" operator="beginsWith" text="&lt;">
      <formula>LEFT((J8),LEN("&lt;"))=("&lt;")</formula>
    </cfRule>
  </conditionalFormatting>
  <pageMargins left="0.75" right="0.75" top="1" bottom="1"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Please select Fuel Type - Please select Fuel Type from the drop down menu only" xr:uid="{00000000-0002-0000-0F00-000000000000}">
          <x14:formula1>
            <xm:f>Air_Emission_Annexure!$G$3:$G$7</xm:f>
          </x14:formula1>
          <xm:sqref>H8 H11 H14 H17 H20 H23</xm:sqref>
        </x14:dataValidation>
        <x14:dataValidation type="list" allowBlank="1" showInputMessage="1" showErrorMessage="1" prompt="Please select UoM - Please select unit of measure from the drop down menu only" xr:uid="{00000000-0002-0000-0F00-000001000000}">
          <x14:formula1>
            <xm:f>Air_Emission_Annexure!$E$3:$E$5</xm:f>
          </x14:formula1>
          <xm:sqref>I8:I25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outlinePr summaryBelow="0" summaryRight="0"/>
  </sheetPr>
  <dimension ref="A1:AG1072"/>
  <sheetViews>
    <sheetView workbookViewId="0">
      <selection activeCell="G54" sqref="G54"/>
    </sheetView>
  </sheetViews>
  <sheetFormatPr defaultColWidth="12.6640625" defaultRowHeight="13.2"/>
  <cols>
    <col min="1" max="1" width="8" customWidth="1"/>
    <col min="2" max="2" width="42.88671875" customWidth="1"/>
    <col min="3" max="3" width="14.33203125" customWidth="1"/>
    <col min="4" max="4" width="12.109375" customWidth="1"/>
    <col min="5" max="5" width="11.33203125" customWidth="1"/>
    <col min="6" max="6" width="9.44140625" customWidth="1"/>
    <col min="7" max="7" width="10.33203125" customWidth="1"/>
    <col min="8" max="8" width="13.44140625" customWidth="1"/>
    <col min="9" max="9" width="14" customWidth="1"/>
    <col min="10" max="10" width="13.5546875" customWidth="1"/>
    <col min="11" max="11" width="15.109375" customWidth="1"/>
    <col min="12" max="12" width="13" customWidth="1"/>
    <col min="13" max="13" width="10.5546875" customWidth="1"/>
    <col min="14" max="14" width="12" customWidth="1"/>
    <col min="15" max="15" width="13.88671875" customWidth="1"/>
    <col min="16" max="16" width="15.33203125" customWidth="1"/>
    <col min="17" max="17" width="12.6640625" customWidth="1"/>
    <col min="18" max="18" width="15.88671875" customWidth="1"/>
    <col min="19" max="19" width="15.33203125" customWidth="1"/>
    <col min="20" max="24" width="12.6640625" customWidth="1"/>
    <col min="25" max="25" width="18.5546875" customWidth="1"/>
    <col min="26" max="26" width="12.6640625" customWidth="1"/>
    <col min="27" max="28" width="13" customWidth="1"/>
    <col min="29" max="33" width="12.6640625" customWidth="1"/>
  </cols>
  <sheetData>
    <row r="1" spans="1:33" ht="14.4">
      <c r="A1" s="1512" t="s">
        <v>14</v>
      </c>
      <c r="B1" s="1513"/>
      <c r="C1" s="1251"/>
      <c r="D1" s="1252"/>
      <c r="E1" s="166"/>
      <c r="F1" s="1796" t="str">
        <f>I6</f>
        <v>SPCIFIC NAME OF REFRIGERANT</v>
      </c>
      <c r="G1" s="1629"/>
      <c r="H1" s="1503"/>
      <c r="I1" s="1253"/>
      <c r="J1" s="166"/>
      <c r="K1" s="166"/>
      <c r="L1" s="166"/>
      <c r="M1" s="166"/>
      <c r="N1" s="166"/>
      <c r="O1" s="166"/>
      <c r="P1" s="166"/>
      <c r="Q1" s="166"/>
      <c r="R1" s="127"/>
      <c r="S1" s="127"/>
      <c r="T1" s="127"/>
      <c r="U1" s="127"/>
      <c r="V1" s="127"/>
      <c r="W1" s="127"/>
      <c r="X1" s="127"/>
      <c r="Y1" s="127"/>
      <c r="Z1" s="127"/>
      <c r="AA1" s="127"/>
      <c r="AB1" s="127"/>
      <c r="AC1" s="127"/>
      <c r="AD1" s="127"/>
      <c r="AE1" s="127"/>
      <c r="AF1" s="127"/>
      <c r="AG1" s="127"/>
    </row>
    <row r="2" spans="1:33" ht="15.6">
      <c r="A2" s="1787" t="s">
        <v>15</v>
      </c>
      <c r="B2" s="1667"/>
      <c r="C2" s="1254"/>
      <c r="D2" s="1255"/>
      <c r="E2" s="166"/>
      <c r="F2" s="1797" t="s">
        <v>973</v>
      </c>
      <c r="G2" s="1629"/>
      <c r="H2" s="1503"/>
      <c r="I2" s="1257" t="str">
        <f>IFERROR(VLOOKUP($I$1,$I$8:$X$129,16,FALSE),"-")</f>
        <v>-</v>
      </c>
      <c r="J2" s="166"/>
      <c r="K2" s="1256" t="s">
        <v>974</v>
      </c>
      <c r="L2" s="1258"/>
      <c r="M2" s="1259" t="str">
        <f>$AB$130</f>
        <v>-</v>
      </c>
      <c r="N2" s="166"/>
      <c r="O2" s="1260" t="s">
        <v>975</v>
      </c>
      <c r="P2" s="1261" t="str">
        <f>IFERROR(VLOOKUP($I$1,$I$8:$Z$129,18,FALSE),"-")</f>
        <v>-</v>
      </c>
      <c r="Q2" s="166"/>
      <c r="R2" s="1260" t="s">
        <v>976</v>
      </c>
      <c r="S2" s="1261" t="str">
        <f>$Z$130</f>
        <v>-</v>
      </c>
      <c r="T2" s="127"/>
      <c r="U2" s="127"/>
      <c r="V2" s="127"/>
      <c r="W2" s="127"/>
      <c r="X2" s="127"/>
      <c r="Y2" s="127"/>
      <c r="Z2" s="127"/>
      <c r="AA2" s="127"/>
      <c r="AB2" s="127"/>
      <c r="AC2" s="127"/>
      <c r="AD2" s="127"/>
      <c r="AE2" s="127"/>
      <c r="AF2" s="127"/>
      <c r="AG2" s="127"/>
    </row>
    <row r="3" spans="1:33" ht="15.6">
      <c r="A3" s="1787" t="s">
        <v>16</v>
      </c>
      <c r="B3" s="1667"/>
      <c r="C3" s="1254"/>
      <c r="D3" s="1255"/>
      <c r="E3" s="1262"/>
      <c r="F3" s="1262"/>
      <c r="G3" s="1262"/>
      <c r="H3" s="1262"/>
      <c r="I3" s="1262"/>
      <c r="J3" s="1262"/>
      <c r="K3" s="1262"/>
      <c r="L3" s="1262"/>
      <c r="M3" s="1262"/>
      <c r="N3" s="1262"/>
      <c r="O3" s="1262"/>
      <c r="P3" s="1262"/>
      <c r="Q3" s="1262"/>
      <c r="R3" s="127"/>
      <c r="S3" s="127"/>
      <c r="T3" s="127"/>
      <c r="U3" s="127"/>
      <c r="V3" s="127"/>
      <c r="W3" s="127"/>
      <c r="X3" s="127"/>
      <c r="Y3" s="127"/>
      <c r="Z3" s="127"/>
      <c r="AA3" s="127"/>
      <c r="AB3" s="127"/>
      <c r="AC3" s="127"/>
      <c r="AD3" s="127"/>
      <c r="AE3" s="127"/>
      <c r="AF3" s="127"/>
      <c r="AG3" s="127"/>
    </row>
    <row r="4" spans="1:33" ht="15">
      <c r="A4" s="1798" t="s">
        <v>156</v>
      </c>
      <c r="B4" s="1667"/>
      <c r="C4" s="1254"/>
      <c r="D4" s="1255"/>
      <c r="E4" s="1262"/>
      <c r="F4" s="166"/>
      <c r="G4" s="166"/>
      <c r="H4" s="166"/>
      <c r="I4" s="166"/>
      <c r="J4" s="166"/>
      <c r="K4" s="166"/>
      <c r="L4" s="166"/>
      <c r="M4" s="166"/>
      <c r="N4" s="166"/>
      <c r="O4" s="166"/>
      <c r="P4" s="166"/>
      <c r="Q4" s="166"/>
      <c r="R4" s="127"/>
      <c r="S4" s="127"/>
      <c r="T4" s="127"/>
      <c r="U4" s="127"/>
      <c r="V4" s="127"/>
      <c r="W4" s="127"/>
      <c r="X4" s="127"/>
      <c r="Y4" s="127"/>
      <c r="Z4" s="127"/>
      <c r="AA4" s="127"/>
      <c r="AB4" s="127"/>
      <c r="AC4" s="127"/>
      <c r="AD4" s="127"/>
      <c r="AE4" s="127"/>
      <c r="AF4" s="127"/>
      <c r="AG4" s="127"/>
    </row>
    <row r="5" spans="1:33" ht="15">
      <c r="A5" s="164"/>
      <c r="B5" s="166"/>
      <c r="C5" s="1262"/>
      <c r="D5" s="1262"/>
      <c r="E5" s="1262"/>
      <c r="F5" s="166"/>
      <c r="G5" s="166"/>
      <c r="H5" s="166"/>
      <c r="I5" s="166"/>
      <c r="J5" s="166"/>
      <c r="K5" s="166"/>
      <c r="L5" s="166"/>
      <c r="M5" s="166"/>
      <c r="N5" s="166"/>
      <c r="O5" s="166"/>
      <c r="P5" s="166"/>
      <c r="Q5" s="166"/>
      <c r="R5" s="127"/>
      <c r="S5" s="127"/>
      <c r="T5" s="127"/>
      <c r="U5" s="127"/>
      <c r="V5" s="127"/>
      <c r="W5" s="127"/>
      <c r="X5" s="127"/>
      <c r="Y5" s="127"/>
      <c r="Z5" s="127"/>
      <c r="AA5" s="127"/>
      <c r="AB5" s="127"/>
      <c r="AC5" s="127"/>
      <c r="AD5" s="127"/>
      <c r="AE5" s="127"/>
      <c r="AF5" s="127"/>
      <c r="AG5" s="127"/>
    </row>
    <row r="6" spans="1:33" ht="24.6">
      <c r="A6" s="1799" t="s">
        <v>925</v>
      </c>
      <c r="B6" s="1799" t="s">
        <v>977</v>
      </c>
      <c r="C6" s="1799" t="s">
        <v>978</v>
      </c>
      <c r="D6" s="1799" t="s">
        <v>979</v>
      </c>
      <c r="E6" s="1799" t="s">
        <v>980</v>
      </c>
      <c r="F6" s="1799" t="s">
        <v>981</v>
      </c>
      <c r="G6" s="1799" t="s">
        <v>982</v>
      </c>
      <c r="H6" s="1799" t="s">
        <v>983</v>
      </c>
      <c r="I6" s="1799" t="s">
        <v>984</v>
      </c>
      <c r="J6" s="1799" t="s">
        <v>985</v>
      </c>
      <c r="K6" s="1799" t="s">
        <v>986</v>
      </c>
      <c r="L6" s="1801" t="s">
        <v>987</v>
      </c>
      <c r="M6" s="1507"/>
      <c r="N6" s="1507"/>
      <c r="O6" s="1507"/>
      <c r="P6" s="1507"/>
      <c r="Q6" s="1507"/>
      <c r="R6" s="1507"/>
      <c r="S6" s="1507"/>
      <c r="T6" s="1507"/>
      <c r="U6" s="1507"/>
      <c r="V6" s="1507"/>
      <c r="W6" s="1513"/>
      <c r="X6" s="1802" t="s">
        <v>39</v>
      </c>
      <c r="Y6" s="1806" t="s">
        <v>988</v>
      </c>
      <c r="Z6" s="1803" t="s">
        <v>989</v>
      </c>
      <c r="AA6" s="1803" t="s">
        <v>990</v>
      </c>
      <c r="AB6" s="1803" t="s">
        <v>991</v>
      </c>
      <c r="AC6" s="1803" t="s">
        <v>992</v>
      </c>
      <c r="AD6" s="1805" t="s">
        <v>993</v>
      </c>
      <c r="AE6" s="1800" t="s">
        <v>994</v>
      </c>
      <c r="AF6" s="1263"/>
      <c r="AG6" s="1263"/>
    </row>
    <row r="7" spans="1:33">
      <c r="A7" s="1705"/>
      <c r="B7" s="1705"/>
      <c r="C7" s="1705"/>
      <c r="D7" s="1705"/>
      <c r="E7" s="1705"/>
      <c r="F7" s="1705"/>
      <c r="G7" s="1705"/>
      <c r="H7" s="1705"/>
      <c r="I7" s="1705"/>
      <c r="J7" s="1705"/>
      <c r="K7" s="1705"/>
      <c r="L7" s="1264">
        <v>45315</v>
      </c>
      <c r="M7" s="1265">
        <v>45346</v>
      </c>
      <c r="N7" s="1265">
        <v>45375</v>
      </c>
      <c r="O7" s="1265">
        <v>45406</v>
      </c>
      <c r="P7" s="1265">
        <v>45436</v>
      </c>
      <c r="Q7" s="1265">
        <v>45467</v>
      </c>
      <c r="R7" s="1265">
        <v>45497</v>
      </c>
      <c r="S7" s="1265">
        <v>45528</v>
      </c>
      <c r="T7" s="1265">
        <v>45559</v>
      </c>
      <c r="U7" s="1265">
        <v>45589</v>
      </c>
      <c r="V7" s="1265">
        <v>45620</v>
      </c>
      <c r="W7" s="1266">
        <v>45650</v>
      </c>
      <c r="X7" s="1522"/>
      <c r="Y7" s="1606"/>
      <c r="Z7" s="1804"/>
      <c r="AA7" s="1804"/>
      <c r="AB7" s="1804"/>
      <c r="AC7" s="1804"/>
      <c r="AD7" s="1545"/>
      <c r="AE7" s="1547"/>
      <c r="AF7" s="1267"/>
      <c r="AG7" s="127"/>
    </row>
    <row r="8" spans="1:33">
      <c r="A8" s="1268">
        <v>1</v>
      </c>
      <c r="B8" s="1269" t="s">
        <v>995</v>
      </c>
      <c r="C8" s="1268"/>
      <c r="D8" s="1268" t="s">
        <v>996</v>
      </c>
      <c r="E8" s="1268" t="s">
        <v>997</v>
      </c>
      <c r="F8" s="1268" t="s">
        <v>998</v>
      </c>
      <c r="G8" s="1268">
        <v>2.2000000000000002</v>
      </c>
      <c r="H8" s="1268" t="s">
        <v>552</v>
      </c>
      <c r="I8" s="1268" t="s">
        <v>661</v>
      </c>
      <c r="J8" s="1270">
        <f>IFERROR(VLOOKUP($I8,Air_Emission_Annexure!$I$2:$J$345,2,FALSE),"-")</f>
        <v>2256</v>
      </c>
      <c r="K8" s="1268">
        <f t="shared" ref="K8:K39" si="0">G8*1.1</f>
        <v>2.4200000000000004</v>
      </c>
      <c r="L8" s="1271"/>
      <c r="M8" s="1271"/>
      <c r="N8" s="1271"/>
      <c r="O8" s="1271"/>
      <c r="P8" s="1271"/>
      <c r="Q8" s="1271"/>
      <c r="R8" s="1271"/>
      <c r="S8" s="1271"/>
      <c r="T8" s="1271"/>
      <c r="U8" s="1271"/>
      <c r="V8" s="1271"/>
      <c r="W8" s="1272"/>
      <c r="X8" s="1273" t="str">
        <f t="shared" ref="X8:X56" si="1">IF(SUM(L8:W8)=0,"-",SUM(L8:W8))</f>
        <v>-</v>
      </c>
      <c r="Y8" s="1118"/>
      <c r="Z8" s="1274" t="str">
        <f t="shared" ref="Z8:Z56" si="2">IFERROR((X8/K8)*(Y8/365),"-")</f>
        <v>-</v>
      </c>
      <c r="AA8" s="1275" t="str">
        <f t="shared" ref="AA8:AA56" si="3">IFERROR(Z8*K8,"-")</f>
        <v>-</v>
      </c>
      <c r="AB8" s="1276" t="str">
        <f t="shared" ref="AB8:AB56" si="4">IFERROR(($J8*$AA8),"-")</f>
        <v>-</v>
      </c>
      <c r="AC8" s="1277"/>
      <c r="AD8" s="712"/>
      <c r="AE8" s="776"/>
      <c r="AF8" s="240"/>
      <c r="AG8" s="240"/>
    </row>
    <row r="9" spans="1:33" ht="26.4">
      <c r="A9" s="1278">
        <v>2</v>
      </c>
      <c r="B9" s="1279" t="s">
        <v>999</v>
      </c>
      <c r="C9" s="1278"/>
      <c r="D9" s="1278" t="s">
        <v>1000</v>
      </c>
      <c r="E9" s="1278" t="s">
        <v>1001</v>
      </c>
      <c r="F9" s="1278" t="s">
        <v>998</v>
      </c>
      <c r="G9" s="1278">
        <v>2.2000000000000002</v>
      </c>
      <c r="H9" s="1268" t="s">
        <v>552</v>
      </c>
      <c r="I9" s="1278" t="s">
        <v>661</v>
      </c>
      <c r="J9" s="1280">
        <f>IFERROR(VLOOKUP($I9,Air_Emission_Annexure!$I$2:$J$345,2,FALSE),"-")</f>
        <v>2256</v>
      </c>
      <c r="K9" s="1268">
        <f t="shared" si="0"/>
        <v>2.4200000000000004</v>
      </c>
      <c r="L9" s="1278"/>
      <c r="M9" s="1278"/>
      <c r="N9" s="1278"/>
      <c r="O9" s="1278"/>
      <c r="P9" s="1278"/>
      <c r="Q9" s="1278"/>
      <c r="R9" s="1278"/>
      <c r="S9" s="1278"/>
      <c r="T9" s="1278"/>
      <c r="U9" s="1278"/>
      <c r="V9" s="1278"/>
      <c r="W9" s="1281"/>
      <c r="X9" s="1282" t="str">
        <f t="shared" si="1"/>
        <v>-</v>
      </c>
      <c r="Y9" s="1122"/>
      <c r="Z9" s="1283" t="str">
        <f t="shared" si="2"/>
        <v>-</v>
      </c>
      <c r="AA9" s="1284" t="str">
        <f t="shared" si="3"/>
        <v>-</v>
      </c>
      <c r="AB9" s="1285" t="str">
        <f t="shared" si="4"/>
        <v>-</v>
      </c>
      <c r="AC9" s="1286"/>
      <c r="AD9" s="728"/>
      <c r="AE9" s="771"/>
      <c r="AF9" s="240"/>
      <c r="AG9" s="240"/>
    </row>
    <row r="10" spans="1:33">
      <c r="A10" s="1278">
        <v>3</v>
      </c>
      <c r="B10" s="1279" t="s">
        <v>1002</v>
      </c>
      <c r="C10" s="1278"/>
      <c r="D10" s="1278" t="s">
        <v>1000</v>
      </c>
      <c r="E10" s="1278" t="s">
        <v>1001</v>
      </c>
      <c r="F10" s="1278" t="s">
        <v>998</v>
      </c>
      <c r="G10" s="1278">
        <v>2.2000000000000002</v>
      </c>
      <c r="H10" s="1268" t="s">
        <v>552</v>
      </c>
      <c r="I10" s="1278" t="s">
        <v>661</v>
      </c>
      <c r="J10" s="1280">
        <f>IFERROR(VLOOKUP($I10,Air_Emission_Annexure!$I$2:$J$345,2,FALSE),"-")</f>
        <v>2256</v>
      </c>
      <c r="K10" s="1268">
        <f t="shared" si="0"/>
        <v>2.4200000000000004</v>
      </c>
      <c r="L10" s="1278"/>
      <c r="M10" s="1278"/>
      <c r="N10" s="1278"/>
      <c r="O10" s="1278"/>
      <c r="P10" s="1278"/>
      <c r="Q10" s="1278"/>
      <c r="R10" s="1278"/>
      <c r="S10" s="1278"/>
      <c r="T10" s="1278"/>
      <c r="U10" s="1278"/>
      <c r="V10" s="1278"/>
      <c r="W10" s="1281"/>
      <c r="X10" s="1282" t="str">
        <f t="shared" si="1"/>
        <v>-</v>
      </c>
      <c r="Y10" s="1122"/>
      <c r="Z10" s="1283" t="str">
        <f t="shared" si="2"/>
        <v>-</v>
      </c>
      <c r="AA10" s="1284" t="str">
        <f t="shared" si="3"/>
        <v>-</v>
      </c>
      <c r="AB10" s="1285" t="str">
        <f t="shared" si="4"/>
        <v>-</v>
      </c>
      <c r="AC10" s="1286"/>
      <c r="AD10" s="728"/>
      <c r="AE10" s="771"/>
      <c r="AF10" s="240"/>
      <c r="AG10" s="240"/>
    </row>
    <row r="11" spans="1:33">
      <c r="A11" s="1278">
        <v>4</v>
      </c>
      <c r="B11" s="1279" t="s">
        <v>1003</v>
      </c>
      <c r="C11" s="1278"/>
      <c r="D11" s="1278" t="s">
        <v>1000</v>
      </c>
      <c r="E11" s="1278" t="s">
        <v>1001</v>
      </c>
      <c r="F11" s="1278" t="s">
        <v>998</v>
      </c>
      <c r="G11" s="1278">
        <v>1.8</v>
      </c>
      <c r="H11" s="1268" t="s">
        <v>543</v>
      </c>
      <c r="I11" s="1278" t="s">
        <v>568</v>
      </c>
      <c r="J11" s="1280">
        <f>IFERROR(VLOOKUP($I11,Air_Emission_Annexure!$I$2:$J$345,2,FALSE),"-")</f>
        <v>1960</v>
      </c>
      <c r="K11" s="1268">
        <f t="shared" si="0"/>
        <v>1.9800000000000002</v>
      </c>
      <c r="L11" s="1278"/>
      <c r="M11" s="1278"/>
      <c r="N11" s="1278"/>
      <c r="O11" s="1278"/>
      <c r="P11" s="1278"/>
      <c r="Q11" s="1278"/>
      <c r="R11" s="1278"/>
      <c r="S11" s="1278"/>
      <c r="T11" s="1278"/>
      <c r="U11" s="1278"/>
      <c r="V11" s="1278"/>
      <c r="W11" s="1281"/>
      <c r="X11" s="1282" t="str">
        <f t="shared" si="1"/>
        <v>-</v>
      </c>
      <c r="Y11" s="1122"/>
      <c r="Z11" s="1283" t="str">
        <f t="shared" si="2"/>
        <v>-</v>
      </c>
      <c r="AA11" s="1284" t="str">
        <f t="shared" si="3"/>
        <v>-</v>
      </c>
      <c r="AB11" s="1285" t="str">
        <f t="shared" si="4"/>
        <v>-</v>
      </c>
      <c r="AC11" s="1286"/>
      <c r="AD11" s="728"/>
      <c r="AE11" s="771"/>
      <c r="AF11" s="240"/>
      <c r="AG11" s="240"/>
    </row>
    <row r="12" spans="1:33">
      <c r="A12" s="1278">
        <v>5</v>
      </c>
      <c r="B12" s="1279" t="s">
        <v>1004</v>
      </c>
      <c r="C12" s="1278"/>
      <c r="D12" s="1278" t="s">
        <v>996</v>
      </c>
      <c r="E12" s="1278" t="s">
        <v>1001</v>
      </c>
      <c r="F12" s="1278" t="s">
        <v>998</v>
      </c>
      <c r="G12" s="1278">
        <v>1.8</v>
      </c>
      <c r="H12" s="1268" t="s">
        <v>543</v>
      </c>
      <c r="I12" s="1278" t="s">
        <v>568</v>
      </c>
      <c r="J12" s="1280">
        <f>IFERROR(VLOOKUP($I12,Air_Emission_Annexure!$I$2:$J$345,2,FALSE),"-")</f>
        <v>1960</v>
      </c>
      <c r="K12" s="1268">
        <f t="shared" si="0"/>
        <v>1.9800000000000002</v>
      </c>
      <c r="L12" s="1278"/>
      <c r="M12" s="1278"/>
      <c r="N12" s="1278"/>
      <c r="O12" s="1278"/>
      <c r="P12" s="1278"/>
      <c r="Q12" s="1278"/>
      <c r="R12" s="1278"/>
      <c r="S12" s="1278"/>
      <c r="T12" s="1278"/>
      <c r="U12" s="1278"/>
      <c r="V12" s="1278"/>
      <c r="W12" s="1281"/>
      <c r="X12" s="1282" t="str">
        <f t="shared" si="1"/>
        <v>-</v>
      </c>
      <c r="Y12" s="1122"/>
      <c r="Z12" s="1283" t="str">
        <f t="shared" si="2"/>
        <v>-</v>
      </c>
      <c r="AA12" s="1284" t="str">
        <f t="shared" si="3"/>
        <v>-</v>
      </c>
      <c r="AB12" s="1285" t="str">
        <f t="shared" si="4"/>
        <v>-</v>
      </c>
      <c r="AC12" s="1286"/>
      <c r="AD12" s="728"/>
      <c r="AE12" s="771"/>
      <c r="AF12" s="240"/>
      <c r="AG12" s="240"/>
    </row>
    <row r="13" spans="1:33">
      <c r="A13" s="1278">
        <v>6</v>
      </c>
      <c r="B13" s="1279" t="s">
        <v>1005</v>
      </c>
      <c r="C13" s="1278"/>
      <c r="D13" s="1278" t="s">
        <v>996</v>
      </c>
      <c r="E13" s="1278" t="s">
        <v>997</v>
      </c>
      <c r="F13" s="1278" t="s">
        <v>998</v>
      </c>
      <c r="G13" s="1278">
        <v>2</v>
      </c>
      <c r="H13" s="1268" t="s">
        <v>543</v>
      </c>
      <c r="I13" s="1278" t="s">
        <v>568</v>
      </c>
      <c r="J13" s="1280">
        <f>IFERROR(VLOOKUP($I13,Air_Emission_Annexure!$I$2:$J$345,2,FALSE),"-")</f>
        <v>1960</v>
      </c>
      <c r="K13" s="1268">
        <f t="shared" si="0"/>
        <v>2.2000000000000002</v>
      </c>
      <c r="L13" s="1278"/>
      <c r="M13" s="1278"/>
      <c r="N13" s="1278"/>
      <c r="O13" s="1278"/>
      <c r="P13" s="1278"/>
      <c r="Q13" s="1278"/>
      <c r="R13" s="1278"/>
      <c r="S13" s="1278"/>
      <c r="T13" s="1278"/>
      <c r="U13" s="1278"/>
      <c r="V13" s="1278"/>
      <c r="W13" s="1281"/>
      <c r="X13" s="1282" t="str">
        <f t="shared" si="1"/>
        <v>-</v>
      </c>
      <c r="Y13" s="1122"/>
      <c r="Z13" s="1283" t="str">
        <f t="shared" si="2"/>
        <v>-</v>
      </c>
      <c r="AA13" s="1284" t="str">
        <f t="shared" si="3"/>
        <v>-</v>
      </c>
      <c r="AB13" s="1285" t="str">
        <f t="shared" si="4"/>
        <v>-</v>
      </c>
      <c r="AC13" s="1286"/>
      <c r="AD13" s="728"/>
      <c r="AE13" s="771"/>
      <c r="AF13" s="240"/>
      <c r="AG13" s="240"/>
    </row>
    <row r="14" spans="1:33">
      <c r="A14" s="1278">
        <v>7</v>
      </c>
      <c r="B14" s="1279" t="s">
        <v>1006</v>
      </c>
      <c r="C14" s="1278"/>
      <c r="D14" s="1278" t="s">
        <v>996</v>
      </c>
      <c r="E14" s="1278" t="s">
        <v>1001</v>
      </c>
      <c r="F14" s="1278" t="s">
        <v>998</v>
      </c>
      <c r="G14" s="1278">
        <v>1.8</v>
      </c>
      <c r="H14" s="1268" t="s">
        <v>552</v>
      </c>
      <c r="I14" s="1278" t="s">
        <v>661</v>
      </c>
      <c r="J14" s="1280">
        <f>IFERROR(VLOOKUP($I14,Air_Emission_Annexure!$I$2:$J$345,2,FALSE),"-")</f>
        <v>2256</v>
      </c>
      <c r="K14" s="1268">
        <f t="shared" si="0"/>
        <v>1.9800000000000002</v>
      </c>
      <c r="L14" s="1278"/>
      <c r="M14" s="1278"/>
      <c r="N14" s="1278"/>
      <c r="O14" s="1278"/>
      <c r="P14" s="1278"/>
      <c r="Q14" s="1278"/>
      <c r="R14" s="1278"/>
      <c r="S14" s="1278"/>
      <c r="T14" s="1278"/>
      <c r="U14" s="1278"/>
      <c r="V14" s="1278"/>
      <c r="W14" s="1281"/>
      <c r="X14" s="1282" t="str">
        <f t="shared" si="1"/>
        <v>-</v>
      </c>
      <c r="Y14" s="1122"/>
      <c r="Z14" s="1283" t="str">
        <f t="shared" si="2"/>
        <v>-</v>
      </c>
      <c r="AA14" s="1284" t="str">
        <f t="shared" si="3"/>
        <v>-</v>
      </c>
      <c r="AB14" s="1285" t="str">
        <f t="shared" si="4"/>
        <v>-</v>
      </c>
      <c r="AC14" s="1286"/>
      <c r="AD14" s="728"/>
      <c r="AE14" s="771"/>
      <c r="AF14" s="240"/>
      <c r="AG14" s="240"/>
    </row>
    <row r="15" spans="1:33">
      <c r="A15" s="1278">
        <v>8</v>
      </c>
      <c r="B15" s="1279" t="s">
        <v>1007</v>
      </c>
      <c r="C15" s="1278"/>
      <c r="D15" s="1278" t="s">
        <v>996</v>
      </c>
      <c r="E15" s="1278" t="s">
        <v>1001</v>
      </c>
      <c r="F15" s="1278" t="s">
        <v>998</v>
      </c>
      <c r="G15" s="1278">
        <v>1.8</v>
      </c>
      <c r="H15" s="1268" t="s">
        <v>543</v>
      </c>
      <c r="I15" s="1278" t="s">
        <v>568</v>
      </c>
      <c r="J15" s="1280">
        <f>IFERROR(VLOOKUP($I15,Air_Emission_Annexure!$I$2:$J$345,2,FALSE),"-")</f>
        <v>1960</v>
      </c>
      <c r="K15" s="1268">
        <f t="shared" si="0"/>
        <v>1.9800000000000002</v>
      </c>
      <c r="L15" s="1278"/>
      <c r="M15" s="1278"/>
      <c r="N15" s="1278"/>
      <c r="O15" s="1278"/>
      <c r="P15" s="1278"/>
      <c r="Q15" s="1278"/>
      <c r="R15" s="1278"/>
      <c r="S15" s="1278"/>
      <c r="T15" s="1278"/>
      <c r="U15" s="1278"/>
      <c r="V15" s="1278"/>
      <c r="W15" s="1281"/>
      <c r="X15" s="1282" t="str">
        <f t="shared" si="1"/>
        <v>-</v>
      </c>
      <c r="Y15" s="1122"/>
      <c r="Z15" s="1283" t="str">
        <f t="shared" si="2"/>
        <v>-</v>
      </c>
      <c r="AA15" s="1284" t="str">
        <f t="shared" si="3"/>
        <v>-</v>
      </c>
      <c r="AB15" s="1285" t="str">
        <f t="shared" si="4"/>
        <v>-</v>
      </c>
      <c r="AC15" s="1286"/>
      <c r="AD15" s="728"/>
      <c r="AE15" s="771"/>
      <c r="AF15" s="240"/>
      <c r="AG15" s="240"/>
    </row>
    <row r="16" spans="1:33">
      <c r="A16" s="1278">
        <v>9</v>
      </c>
      <c r="B16" s="1279" t="s">
        <v>1008</v>
      </c>
      <c r="C16" s="1278"/>
      <c r="D16" s="1278" t="s">
        <v>996</v>
      </c>
      <c r="E16" s="1278" t="s">
        <v>1001</v>
      </c>
      <c r="F16" s="1278" t="s">
        <v>998</v>
      </c>
      <c r="G16" s="1278">
        <v>1.8</v>
      </c>
      <c r="H16" s="1268" t="s">
        <v>552</v>
      </c>
      <c r="I16" s="1278" t="s">
        <v>661</v>
      </c>
      <c r="J16" s="1280">
        <f>IFERROR(VLOOKUP($I16,Air_Emission_Annexure!$I$2:$J$345,2,FALSE),"-")</f>
        <v>2256</v>
      </c>
      <c r="K16" s="1268">
        <f t="shared" si="0"/>
        <v>1.9800000000000002</v>
      </c>
      <c r="L16" s="1278"/>
      <c r="M16" s="1278"/>
      <c r="N16" s="1278"/>
      <c r="O16" s="1278"/>
      <c r="P16" s="1278"/>
      <c r="Q16" s="1278"/>
      <c r="R16" s="1278"/>
      <c r="S16" s="1278"/>
      <c r="T16" s="1278"/>
      <c r="U16" s="1278"/>
      <c r="V16" s="1278"/>
      <c r="W16" s="1281"/>
      <c r="X16" s="1282" t="str">
        <f t="shared" si="1"/>
        <v>-</v>
      </c>
      <c r="Y16" s="1122"/>
      <c r="Z16" s="1283" t="str">
        <f t="shared" si="2"/>
        <v>-</v>
      </c>
      <c r="AA16" s="1284" t="str">
        <f t="shared" si="3"/>
        <v>-</v>
      </c>
      <c r="AB16" s="1285" t="str">
        <f t="shared" si="4"/>
        <v>-</v>
      </c>
      <c r="AC16" s="1286"/>
      <c r="AD16" s="728"/>
      <c r="AE16" s="771"/>
      <c r="AF16" s="240"/>
      <c r="AG16" s="240"/>
    </row>
    <row r="17" spans="1:33">
      <c r="A17" s="1278">
        <v>10</v>
      </c>
      <c r="B17" s="1279" t="s">
        <v>1009</v>
      </c>
      <c r="C17" s="1278"/>
      <c r="D17" s="1278" t="s">
        <v>1000</v>
      </c>
      <c r="E17" s="1278" t="s">
        <v>1001</v>
      </c>
      <c r="F17" s="1278" t="s">
        <v>998</v>
      </c>
      <c r="G17" s="1278">
        <v>2.2000000000000002</v>
      </c>
      <c r="H17" s="1268" t="s">
        <v>552</v>
      </c>
      <c r="I17" s="1278" t="s">
        <v>583</v>
      </c>
      <c r="J17" s="1280">
        <f>IFERROR(VLOOKUP($I17,Air_Emission_Annexure!$I$2:$J$345,2,FALSE),"-")</f>
        <v>771</v>
      </c>
      <c r="K17" s="1268">
        <f t="shared" si="0"/>
        <v>2.4200000000000004</v>
      </c>
      <c r="L17" s="1278"/>
      <c r="M17" s="1278"/>
      <c r="N17" s="1278"/>
      <c r="O17" s="1278"/>
      <c r="P17" s="1278"/>
      <c r="Q17" s="1278"/>
      <c r="R17" s="1278"/>
      <c r="S17" s="1278"/>
      <c r="T17" s="1278"/>
      <c r="U17" s="1278"/>
      <c r="V17" s="1278"/>
      <c r="W17" s="1281"/>
      <c r="X17" s="1282" t="str">
        <f t="shared" si="1"/>
        <v>-</v>
      </c>
      <c r="Y17" s="1122"/>
      <c r="Z17" s="1283" t="str">
        <f t="shared" si="2"/>
        <v>-</v>
      </c>
      <c r="AA17" s="1284" t="str">
        <f t="shared" si="3"/>
        <v>-</v>
      </c>
      <c r="AB17" s="1285" t="str">
        <f t="shared" si="4"/>
        <v>-</v>
      </c>
      <c r="AC17" s="1286"/>
      <c r="AD17" s="728"/>
      <c r="AE17" s="771"/>
      <c r="AF17" s="240"/>
      <c r="AG17" s="240"/>
    </row>
    <row r="18" spans="1:33">
      <c r="A18" s="1278">
        <v>11</v>
      </c>
      <c r="B18" s="1279" t="s">
        <v>1010</v>
      </c>
      <c r="C18" s="1278"/>
      <c r="D18" s="1278" t="s">
        <v>1000</v>
      </c>
      <c r="E18" s="1278" t="s">
        <v>1001</v>
      </c>
      <c r="F18" s="1278" t="s">
        <v>998</v>
      </c>
      <c r="G18" s="1278">
        <v>2.8</v>
      </c>
      <c r="H18" s="1268" t="s">
        <v>552</v>
      </c>
      <c r="I18" s="1278" t="s">
        <v>583</v>
      </c>
      <c r="J18" s="1280">
        <f>IFERROR(VLOOKUP($I18,Air_Emission_Annexure!$I$2:$J$345,2,FALSE),"-")</f>
        <v>771</v>
      </c>
      <c r="K18" s="1268">
        <f t="shared" si="0"/>
        <v>3.08</v>
      </c>
      <c r="L18" s="1278"/>
      <c r="M18" s="1278"/>
      <c r="N18" s="1278"/>
      <c r="O18" s="1278"/>
      <c r="P18" s="1278"/>
      <c r="Q18" s="1278"/>
      <c r="R18" s="1278"/>
      <c r="S18" s="1278"/>
      <c r="T18" s="1278"/>
      <c r="U18" s="1278"/>
      <c r="V18" s="1278"/>
      <c r="W18" s="1281"/>
      <c r="X18" s="1282" t="str">
        <f t="shared" si="1"/>
        <v>-</v>
      </c>
      <c r="Y18" s="1122"/>
      <c r="Z18" s="1283" t="str">
        <f t="shared" si="2"/>
        <v>-</v>
      </c>
      <c r="AA18" s="1284" t="str">
        <f t="shared" si="3"/>
        <v>-</v>
      </c>
      <c r="AB18" s="1285" t="str">
        <f t="shared" si="4"/>
        <v>-</v>
      </c>
      <c r="AC18" s="1286"/>
      <c r="AD18" s="728"/>
      <c r="AE18" s="771"/>
      <c r="AF18" s="240"/>
      <c r="AG18" s="240"/>
    </row>
    <row r="19" spans="1:33">
      <c r="A19" s="1278">
        <v>12</v>
      </c>
      <c r="B19" s="1279" t="s">
        <v>1011</v>
      </c>
      <c r="C19" s="1278"/>
      <c r="D19" s="1278" t="s">
        <v>1000</v>
      </c>
      <c r="E19" s="1278" t="s">
        <v>1001</v>
      </c>
      <c r="F19" s="1278" t="s">
        <v>998</v>
      </c>
      <c r="G19" s="1278">
        <v>1.8</v>
      </c>
      <c r="H19" s="1268" t="s">
        <v>552</v>
      </c>
      <c r="I19" s="1278" t="s">
        <v>583</v>
      </c>
      <c r="J19" s="1280">
        <f>IFERROR(VLOOKUP($I19,Air_Emission_Annexure!$I$2:$J$345,2,FALSE),"-")</f>
        <v>771</v>
      </c>
      <c r="K19" s="1268">
        <f t="shared" si="0"/>
        <v>1.9800000000000002</v>
      </c>
      <c r="L19" s="1278"/>
      <c r="M19" s="1278"/>
      <c r="N19" s="1278"/>
      <c r="O19" s="1278"/>
      <c r="P19" s="1278"/>
      <c r="Q19" s="1278"/>
      <c r="R19" s="1278"/>
      <c r="S19" s="1278"/>
      <c r="T19" s="1278"/>
      <c r="U19" s="1278"/>
      <c r="V19" s="1278"/>
      <c r="W19" s="1281"/>
      <c r="X19" s="1282" t="str">
        <f t="shared" si="1"/>
        <v>-</v>
      </c>
      <c r="Y19" s="1122"/>
      <c r="Z19" s="1283" t="str">
        <f t="shared" si="2"/>
        <v>-</v>
      </c>
      <c r="AA19" s="1284" t="str">
        <f t="shared" si="3"/>
        <v>-</v>
      </c>
      <c r="AB19" s="1285" t="str">
        <f t="shared" si="4"/>
        <v>-</v>
      </c>
      <c r="AC19" s="1286"/>
      <c r="AD19" s="728"/>
      <c r="AE19" s="771"/>
      <c r="AF19" s="240"/>
      <c r="AG19" s="240"/>
    </row>
    <row r="20" spans="1:33">
      <c r="A20" s="1278">
        <v>13</v>
      </c>
      <c r="B20" s="1279" t="s">
        <v>1012</v>
      </c>
      <c r="C20" s="1278"/>
      <c r="D20" s="1278" t="s">
        <v>1000</v>
      </c>
      <c r="E20" s="1278" t="s">
        <v>1001</v>
      </c>
      <c r="F20" s="1278" t="s">
        <v>998</v>
      </c>
      <c r="G20" s="1278">
        <v>3</v>
      </c>
      <c r="H20" s="1268" t="s">
        <v>552</v>
      </c>
      <c r="I20" s="1278" t="s">
        <v>583</v>
      </c>
      <c r="J20" s="1280">
        <f>IFERROR(VLOOKUP($I20,Air_Emission_Annexure!$I$2:$J$345,2,FALSE),"-")</f>
        <v>771</v>
      </c>
      <c r="K20" s="1268">
        <f t="shared" si="0"/>
        <v>3.3000000000000003</v>
      </c>
      <c r="L20" s="1278"/>
      <c r="M20" s="1278"/>
      <c r="N20" s="1278"/>
      <c r="O20" s="1278"/>
      <c r="P20" s="1278"/>
      <c r="Q20" s="1278"/>
      <c r="R20" s="1278"/>
      <c r="S20" s="1278"/>
      <c r="T20" s="1278"/>
      <c r="U20" s="1278"/>
      <c r="V20" s="1278"/>
      <c r="W20" s="1281"/>
      <c r="X20" s="1282" t="str">
        <f t="shared" si="1"/>
        <v>-</v>
      </c>
      <c r="Y20" s="1122"/>
      <c r="Z20" s="1283" t="str">
        <f t="shared" si="2"/>
        <v>-</v>
      </c>
      <c r="AA20" s="1284" t="str">
        <f t="shared" si="3"/>
        <v>-</v>
      </c>
      <c r="AB20" s="1285" t="str">
        <f t="shared" si="4"/>
        <v>-</v>
      </c>
      <c r="AC20" s="1286"/>
      <c r="AD20" s="728"/>
      <c r="AE20" s="771"/>
      <c r="AF20" s="240"/>
      <c r="AG20" s="240"/>
    </row>
    <row r="21" spans="1:33">
      <c r="A21" s="1278">
        <v>14</v>
      </c>
      <c r="B21" s="1279" t="s">
        <v>1013</v>
      </c>
      <c r="C21" s="1278"/>
      <c r="D21" s="1278" t="s">
        <v>996</v>
      </c>
      <c r="E21" s="1278" t="s">
        <v>1001</v>
      </c>
      <c r="F21" s="1278" t="s">
        <v>998</v>
      </c>
      <c r="G21" s="1278">
        <v>4</v>
      </c>
      <c r="H21" s="1268" t="s">
        <v>552</v>
      </c>
      <c r="I21" s="1278" t="s">
        <v>583</v>
      </c>
      <c r="J21" s="1280">
        <f>IFERROR(VLOOKUP($I21,Air_Emission_Annexure!$I$2:$J$345,2,FALSE),"-")</f>
        <v>771</v>
      </c>
      <c r="K21" s="1268">
        <f t="shared" si="0"/>
        <v>4.4000000000000004</v>
      </c>
      <c r="L21" s="1278"/>
      <c r="M21" s="1278"/>
      <c r="N21" s="1278"/>
      <c r="O21" s="1278"/>
      <c r="P21" s="1278"/>
      <c r="Q21" s="1278"/>
      <c r="R21" s="1278"/>
      <c r="S21" s="1278"/>
      <c r="T21" s="1278"/>
      <c r="U21" s="1278"/>
      <c r="V21" s="1278"/>
      <c r="W21" s="1281"/>
      <c r="X21" s="1282" t="str">
        <f t="shared" si="1"/>
        <v>-</v>
      </c>
      <c r="Y21" s="1122"/>
      <c r="Z21" s="1283" t="str">
        <f t="shared" si="2"/>
        <v>-</v>
      </c>
      <c r="AA21" s="1284" t="str">
        <f t="shared" si="3"/>
        <v>-</v>
      </c>
      <c r="AB21" s="1285" t="str">
        <f t="shared" si="4"/>
        <v>-</v>
      </c>
      <c r="AC21" s="1286"/>
      <c r="AD21" s="728"/>
      <c r="AE21" s="771"/>
      <c r="AF21" s="240"/>
      <c r="AG21" s="240"/>
    </row>
    <row r="22" spans="1:33">
      <c r="A22" s="1278">
        <v>15</v>
      </c>
      <c r="B22" s="1279" t="s">
        <v>1014</v>
      </c>
      <c r="C22" s="1278"/>
      <c r="D22" s="1278" t="s">
        <v>996</v>
      </c>
      <c r="E22" s="1278" t="s">
        <v>997</v>
      </c>
      <c r="F22" s="1278" t="s">
        <v>998</v>
      </c>
      <c r="G22" s="1278">
        <v>1.5</v>
      </c>
      <c r="H22" s="1268" t="s">
        <v>552</v>
      </c>
      <c r="I22" s="1278" t="s">
        <v>583</v>
      </c>
      <c r="J22" s="1280">
        <f>IFERROR(VLOOKUP($I22,Air_Emission_Annexure!$I$2:$J$345,2,FALSE),"-")</f>
        <v>771</v>
      </c>
      <c r="K22" s="1268">
        <f t="shared" si="0"/>
        <v>1.6500000000000001</v>
      </c>
      <c r="L22" s="1278"/>
      <c r="M22" s="1278"/>
      <c r="N22" s="1278"/>
      <c r="O22" s="1278"/>
      <c r="P22" s="1278"/>
      <c r="Q22" s="1278"/>
      <c r="R22" s="1278"/>
      <c r="S22" s="1278"/>
      <c r="T22" s="1278"/>
      <c r="U22" s="1278"/>
      <c r="V22" s="1278"/>
      <c r="W22" s="1281"/>
      <c r="X22" s="1282" t="str">
        <f t="shared" si="1"/>
        <v>-</v>
      </c>
      <c r="Y22" s="1122"/>
      <c r="Z22" s="1283" t="str">
        <f t="shared" si="2"/>
        <v>-</v>
      </c>
      <c r="AA22" s="1284" t="str">
        <f t="shared" si="3"/>
        <v>-</v>
      </c>
      <c r="AB22" s="1285" t="str">
        <f t="shared" si="4"/>
        <v>-</v>
      </c>
      <c r="AC22" s="1286"/>
      <c r="AD22" s="728"/>
      <c r="AE22" s="771"/>
      <c r="AF22" s="240"/>
      <c r="AG22" s="240"/>
    </row>
    <row r="23" spans="1:33">
      <c r="A23" s="1278">
        <v>16</v>
      </c>
      <c r="B23" s="1279" t="s">
        <v>1015</v>
      </c>
      <c r="C23" s="1278"/>
      <c r="D23" s="1278" t="s">
        <v>996</v>
      </c>
      <c r="E23" s="1278" t="s">
        <v>1001</v>
      </c>
      <c r="F23" s="1278" t="s">
        <v>998</v>
      </c>
      <c r="G23" s="1278">
        <v>1.8</v>
      </c>
      <c r="H23" s="1268" t="s">
        <v>552</v>
      </c>
      <c r="I23" s="1278" t="s">
        <v>583</v>
      </c>
      <c r="J23" s="1280">
        <f>IFERROR(VLOOKUP($I23,Air_Emission_Annexure!$I$2:$J$345,2,FALSE),"-")</f>
        <v>771</v>
      </c>
      <c r="K23" s="1268">
        <f t="shared" si="0"/>
        <v>1.9800000000000002</v>
      </c>
      <c r="L23" s="1278"/>
      <c r="M23" s="1278"/>
      <c r="N23" s="1278"/>
      <c r="O23" s="1278"/>
      <c r="P23" s="1278"/>
      <c r="Q23" s="1278"/>
      <c r="R23" s="1278"/>
      <c r="S23" s="1278"/>
      <c r="T23" s="1278"/>
      <c r="U23" s="1278"/>
      <c r="V23" s="1278"/>
      <c r="W23" s="1281"/>
      <c r="X23" s="1282" t="str">
        <f t="shared" si="1"/>
        <v>-</v>
      </c>
      <c r="Y23" s="1122"/>
      <c r="Z23" s="1283" t="str">
        <f t="shared" si="2"/>
        <v>-</v>
      </c>
      <c r="AA23" s="1284" t="str">
        <f t="shared" si="3"/>
        <v>-</v>
      </c>
      <c r="AB23" s="1285" t="str">
        <f t="shared" si="4"/>
        <v>-</v>
      </c>
      <c r="AC23" s="1286"/>
      <c r="AD23" s="728"/>
      <c r="AE23" s="771"/>
      <c r="AF23" s="240"/>
      <c r="AG23" s="240"/>
    </row>
    <row r="24" spans="1:33">
      <c r="A24" s="1278">
        <v>17</v>
      </c>
      <c r="B24" s="1279" t="s">
        <v>1016</v>
      </c>
      <c r="C24" s="1278"/>
      <c r="D24" s="1278" t="s">
        <v>1000</v>
      </c>
      <c r="E24" s="1278" t="s">
        <v>1001</v>
      </c>
      <c r="F24" s="1278" t="s">
        <v>998</v>
      </c>
      <c r="G24" s="1278">
        <v>2.2000000000000002</v>
      </c>
      <c r="H24" s="1268" t="s">
        <v>552</v>
      </c>
      <c r="I24" s="1278" t="s">
        <v>661</v>
      </c>
      <c r="J24" s="1280">
        <f>IFERROR(VLOOKUP($I24,Air_Emission_Annexure!$I$2:$J$345,2,FALSE),"-")</f>
        <v>2256</v>
      </c>
      <c r="K24" s="1268">
        <f t="shared" si="0"/>
        <v>2.4200000000000004</v>
      </c>
      <c r="L24" s="1278"/>
      <c r="M24" s="1278"/>
      <c r="N24" s="1278"/>
      <c r="O24" s="1278"/>
      <c r="P24" s="1278"/>
      <c r="Q24" s="1278"/>
      <c r="R24" s="1278"/>
      <c r="S24" s="1278"/>
      <c r="T24" s="1278"/>
      <c r="U24" s="1278"/>
      <c r="V24" s="1278"/>
      <c r="W24" s="1281"/>
      <c r="X24" s="1282" t="str">
        <f t="shared" si="1"/>
        <v>-</v>
      </c>
      <c r="Y24" s="1122"/>
      <c r="Z24" s="1283" t="str">
        <f t="shared" si="2"/>
        <v>-</v>
      </c>
      <c r="AA24" s="1284" t="str">
        <f t="shared" si="3"/>
        <v>-</v>
      </c>
      <c r="AB24" s="1285" t="str">
        <f t="shared" si="4"/>
        <v>-</v>
      </c>
      <c r="AC24" s="1286"/>
      <c r="AD24" s="728"/>
      <c r="AE24" s="771"/>
      <c r="AF24" s="240"/>
      <c r="AG24" s="240"/>
    </row>
    <row r="25" spans="1:33">
      <c r="A25" s="1278">
        <v>18</v>
      </c>
      <c r="B25" s="1279" t="s">
        <v>1017</v>
      </c>
      <c r="C25" s="1278"/>
      <c r="D25" s="1278" t="s">
        <v>1018</v>
      </c>
      <c r="E25" s="1278" t="s">
        <v>1001</v>
      </c>
      <c r="F25" s="1278" t="s">
        <v>998</v>
      </c>
      <c r="G25" s="1278">
        <v>33.200000000000003</v>
      </c>
      <c r="H25" s="1268" t="s">
        <v>552</v>
      </c>
      <c r="I25" s="1278" t="s">
        <v>661</v>
      </c>
      <c r="J25" s="1280">
        <f>IFERROR(VLOOKUP($I25,Air_Emission_Annexure!$I$2:$J$345,2,FALSE),"-")</f>
        <v>2256</v>
      </c>
      <c r="K25" s="1268">
        <f t="shared" si="0"/>
        <v>36.520000000000003</v>
      </c>
      <c r="L25" s="1278"/>
      <c r="M25" s="1278"/>
      <c r="N25" s="1278"/>
      <c r="O25" s="1278"/>
      <c r="P25" s="1278"/>
      <c r="Q25" s="1278"/>
      <c r="R25" s="1278"/>
      <c r="S25" s="1278"/>
      <c r="T25" s="1278"/>
      <c r="U25" s="1278"/>
      <c r="V25" s="1278"/>
      <c r="W25" s="1281"/>
      <c r="X25" s="1282" t="str">
        <f t="shared" si="1"/>
        <v>-</v>
      </c>
      <c r="Y25" s="1122"/>
      <c r="Z25" s="1283" t="str">
        <f t="shared" si="2"/>
        <v>-</v>
      </c>
      <c r="AA25" s="1284" t="str">
        <f t="shared" si="3"/>
        <v>-</v>
      </c>
      <c r="AB25" s="1285" t="str">
        <f t="shared" si="4"/>
        <v>-</v>
      </c>
      <c r="AC25" s="1286"/>
      <c r="AD25" s="728"/>
      <c r="AE25" s="771"/>
      <c r="AF25" s="240"/>
      <c r="AG25" s="240"/>
    </row>
    <row r="26" spans="1:33">
      <c r="A26" s="1278">
        <v>19</v>
      </c>
      <c r="B26" s="1279" t="s">
        <v>1019</v>
      </c>
      <c r="C26" s="1278"/>
      <c r="D26" s="1278" t="s">
        <v>996</v>
      </c>
      <c r="E26" s="1278" t="s">
        <v>1020</v>
      </c>
      <c r="F26" s="1278" t="s">
        <v>998</v>
      </c>
      <c r="G26" s="1278">
        <v>2.2000000000000002</v>
      </c>
      <c r="H26" s="1268" t="s">
        <v>552</v>
      </c>
      <c r="I26" s="1278" t="s">
        <v>661</v>
      </c>
      <c r="J26" s="1280">
        <f>IFERROR(VLOOKUP($I26,Air_Emission_Annexure!$I$2:$J$345,2,FALSE),"-")</f>
        <v>2256</v>
      </c>
      <c r="K26" s="1268">
        <f t="shared" si="0"/>
        <v>2.4200000000000004</v>
      </c>
      <c r="L26" s="1278"/>
      <c r="M26" s="1278"/>
      <c r="N26" s="1278"/>
      <c r="O26" s="1278"/>
      <c r="P26" s="1278"/>
      <c r="Q26" s="1278"/>
      <c r="R26" s="1278"/>
      <c r="S26" s="1278"/>
      <c r="T26" s="1278"/>
      <c r="U26" s="1278"/>
      <c r="V26" s="1278"/>
      <c r="W26" s="1281"/>
      <c r="X26" s="1282" t="str">
        <f t="shared" si="1"/>
        <v>-</v>
      </c>
      <c r="Y26" s="1122"/>
      <c r="Z26" s="1283" t="str">
        <f t="shared" si="2"/>
        <v>-</v>
      </c>
      <c r="AA26" s="1284" t="str">
        <f t="shared" si="3"/>
        <v>-</v>
      </c>
      <c r="AB26" s="1285" t="str">
        <f t="shared" si="4"/>
        <v>-</v>
      </c>
      <c r="AC26" s="1286"/>
      <c r="AD26" s="728"/>
      <c r="AE26" s="771"/>
      <c r="AF26" s="240"/>
      <c r="AG26" s="240"/>
    </row>
    <row r="27" spans="1:33">
      <c r="A27" s="1278">
        <v>20</v>
      </c>
      <c r="B27" s="1279" t="s">
        <v>1021</v>
      </c>
      <c r="C27" s="1278"/>
      <c r="D27" s="1278" t="s">
        <v>1000</v>
      </c>
      <c r="E27" s="1278" t="s">
        <v>1001</v>
      </c>
      <c r="F27" s="1278" t="s">
        <v>998</v>
      </c>
      <c r="G27" s="1278">
        <v>1.5</v>
      </c>
      <c r="H27" s="1268" t="s">
        <v>543</v>
      </c>
      <c r="I27" s="1278" t="s">
        <v>568</v>
      </c>
      <c r="J27" s="1280">
        <f>IFERROR(VLOOKUP($I27,Air_Emission_Annexure!$I$2:$J$345,2,FALSE),"-")</f>
        <v>1960</v>
      </c>
      <c r="K27" s="1268">
        <f t="shared" si="0"/>
        <v>1.6500000000000001</v>
      </c>
      <c r="L27" s="1278"/>
      <c r="M27" s="1278"/>
      <c r="N27" s="1278"/>
      <c r="O27" s="1278"/>
      <c r="P27" s="1278"/>
      <c r="Q27" s="1278"/>
      <c r="R27" s="1278"/>
      <c r="S27" s="1278"/>
      <c r="T27" s="1278"/>
      <c r="U27" s="1278"/>
      <c r="V27" s="1278"/>
      <c r="W27" s="1281"/>
      <c r="X27" s="1282" t="str">
        <f t="shared" si="1"/>
        <v>-</v>
      </c>
      <c r="Y27" s="1122"/>
      <c r="Z27" s="1283" t="str">
        <f t="shared" si="2"/>
        <v>-</v>
      </c>
      <c r="AA27" s="1284" t="str">
        <f t="shared" si="3"/>
        <v>-</v>
      </c>
      <c r="AB27" s="1285" t="str">
        <f t="shared" si="4"/>
        <v>-</v>
      </c>
      <c r="AC27" s="1286"/>
      <c r="AD27" s="728"/>
      <c r="AE27" s="771"/>
      <c r="AF27" s="240"/>
      <c r="AG27" s="240"/>
    </row>
    <row r="28" spans="1:33">
      <c r="A28" s="1278">
        <v>21</v>
      </c>
      <c r="B28" s="1279" t="s">
        <v>1022</v>
      </c>
      <c r="C28" s="1278"/>
      <c r="D28" s="1278" t="s">
        <v>1000</v>
      </c>
      <c r="E28" s="1278" t="s">
        <v>1001</v>
      </c>
      <c r="F28" s="1278" t="s">
        <v>998</v>
      </c>
      <c r="G28" s="1278">
        <v>2.2000000000000002</v>
      </c>
      <c r="H28" s="1268" t="s">
        <v>552</v>
      </c>
      <c r="I28" s="1278" t="s">
        <v>583</v>
      </c>
      <c r="J28" s="1280">
        <f>IFERROR(VLOOKUP($I28,Air_Emission_Annexure!$I$2:$J$345,2,FALSE),"-")</f>
        <v>771</v>
      </c>
      <c r="K28" s="1268">
        <f t="shared" si="0"/>
        <v>2.4200000000000004</v>
      </c>
      <c r="L28" s="1278"/>
      <c r="M28" s="1278"/>
      <c r="N28" s="1278"/>
      <c r="O28" s="1278"/>
      <c r="P28" s="1278"/>
      <c r="Q28" s="1278"/>
      <c r="R28" s="1278"/>
      <c r="S28" s="1278"/>
      <c r="T28" s="1278"/>
      <c r="U28" s="1278"/>
      <c r="V28" s="1278"/>
      <c r="W28" s="1281"/>
      <c r="X28" s="1282" t="str">
        <f t="shared" si="1"/>
        <v>-</v>
      </c>
      <c r="Y28" s="1122"/>
      <c r="Z28" s="1283" t="str">
        <f t="shared" si="2"/>
        <v>-</v>
      </c>
      <c r="AA28" s="1284" t="str">
        <f t="shared" si="3"/>
        <v>-</v>
      </c>
      <c r="AB28" s="1285" t="str">
        <f t="shared" si="4"/>
        <v>-</v>
      </c>
      <c r="AC28" s="1286"/>
      <c r="AD28" s="728"/>
      <c r="AE28" s="771"/>
      <c r="AF28" s="240"/>
      <c r="AG28" s="240"/>
    </row>
    <row r="29" spans="1:33">
      <c r="A29" s="1278">
        <v>22</v>
      </c>
      <c r="B29" s="1279" t="s">
        <v>1023</v>
      </c>
      <c r="C29" s="1278"/>
      <c r="D29" s="1278" t="s">
        <v>1000</v>
      </c>
      <c r="E29" s="1278" t="s">
        <v>1001</v>
      </c>
      <c r="F29" s="1278" t="s">
        <v>998</v>
      </c>
      <c r="G29" s="1278">
        <v>1.5</v>
      </c>
      <c r="H29" s="1268" t="s">
        <v>552</v>
      </c>
      <c r="I29" s="1278" t="s">
        <v>583</v>
      </c>
      <c r="J29" s="1280">
        <f>IFERROR(VLOOKUP($I29,Air_Emission_Annexure!$I$2:$J$345,2,FALSE),"-")</f>
        <v>771</v>
      </c>
      <c r="K29" s="1268">
        <f t="shared" si="0"/>
        <v>1.6500000000000001</v>
      </c>
      <c r="L29" s="1278"/>
      <c r="M29" s="1278"/>
      <c r="N29" s="1278"/>
      <c r="O29" s="1278"/>
      <c r="P29" s="1278"/>
      <c r="Q29" s="1278"/>
      <c r="R29" s="1278"/>
      <c r="S29" s="1278"/>
      <c r="T29" s="1278"/>
      <c r="U29" s="1278"/>
      <c r="V29" s="1278"/>
      <c r="W29" s="1281"/>
      <c r="X29" s="1282" t="str">
        <f t="shared" si="1"/>
        <v>-</v>
      </c>
      <c r="Y29" s="1122"/>
      <c r="Z29" s="1283" t="str">
        <f t="shared" si="2"/>
        <v>-</v>
      </c>
      <c r="AA29" s="1284" t="str">
        <f t="shared" si="3"/>
        <v>-</v>
      </c>
      <c r="AB29" s="1285" t="str">
        <f t="shared" si="4"/>
        <v>-</v>
      </c>
      <c r="AC29" s="1286"/>
      <c r="AD29" s="728"/>
      <c r="AE29" s="771"/>
      <c r="AF29" s="240"/>
      <c r="AG29" s="240"/>
    </row>
    <row r="30" spans="1:33">
      <c r="A30" s="1278">
        <v>23</v>
      </c>
      <c r="B30" s="1279" t="s">
        <v>1024</v>
      </c>
      <c r="C30" s="1278"/>
      <c r="D30" s="1278" t="s">
        <v>1000</v>
      </c>
      <c r="E30" s="1278" t="s">
        <v>1001</v>
      </c>
      <c r="F30" s="1278" t="s">
        <v>998</v>
      </c>
      <c r="G30" s="1278">
        <v>8</v>
      </c>
      <c r="H30" s="1268" t="s">
        <v>552</v>
      </c>
      <c r="I30" s="1278" t="s">
        <v>661</v>
      </c>
      <c r="J30" s="1280">
        <f>IFERROR(VLOOKUP($I30,Air_Emission_Annexure!$I$2:$J$345,2,FALSE),"-")</f>
        <v>2256</v>
      </c>
      <c r="K30" s="1268">
        <f t="shared" si="0"/>
        <v>8.8000000000000007</v>
      </c>
      <c r="L30" s="1278"/>
      <c r="M30" s="1278"/>
      <c r="N30" s="1278"/>
      <c r="O30" s="1278"/>
      <c r="P30" s="1278"/>
      <c r="Q30" s="1278"/>
      <c r="R30" s="1278"/>
      <c r="S30" s="1278"/>
      <c r="T30" s="1278"/>
      <c r="U30" s="1278"/>
      <c r="V30" s="1278"/>
      <c r="W30" s="1281"/>
      <c r="X30" s="1282" t="str">
        <f t="shared" si="1"/>
        <v>-</v>
      </c>
      <c r="Y30" s="1122"/>
      <c r="Z30" s="1283" t="str">
        <f t="shared" si="2"/>
        <v>-</v>
      </c>
      <c r="AA30" s="1284" t="str">
        <f t="shared" si="3"/>
        <v>-</v>
      </c>
      <c r="AB30" s="1285" t="str">
        <f t="shared" si="4"/>
        <v>-</v>
      </c>
      <c r="AC30" s="1286"/>
      <c r="AD30" s="728"/>
      <c r="AE30" s="771"/>
      <c r="AF30" s="240"/>
      <c r="AG30" s="240"/>
    </row>
    <row r="31" spans="1:33">
      <c r="A31" s="1278">
        <v>24</v>
      </c>
      <c r="B31" s="1279" t="s">
        <v>1025</v>
      </c>
      <c r="C31" s="1278"/>
      <c r="D31" s="1278" t="s">
        <v>1018</v>
      </c>
      <c r="E31" s="1278" t="s">
        <v>1001</v>
      </c>
      <c r="F31" s="1278" t="s">
        <v>998</v>
      </c>
      <c r="G31" s="1278">
        <v>11</v>
      </c>
      <c r="H31" s="1268" t="s">
        <v>543</v>
      </c>
      <c r="I31" s="1278" t="s">
        <v>568</v>
      </c>
      <c r="J31" s="1280">
        <f>IFERROR(VLOOKUP($I31,Air_Emission_Annexure!$I$2:$J$345,2,FALSE),"-")</f>
        <v>1960</v>
      </c>
      <c r="K31" s="1268">
        <f t="shared" si="0"/>
        <v>12.100000000000001</v>
      </c>
      <c r="L31" s="1278"/>
      <c r="M31" s="1278"/>
      <c r="N31" s="1278"/>
      <c r="O31" s="1278"/>
      <c r="P31" s="1278"/>
      <c r="Q31" s="1278"/>
      <c r="R31" s="1278"/>
      <c r="S31" s="1278"/>
      <c r="T31" s="1278"/>
      <c r="U31" s="1278"/>
      <c r="V31" s="1278"/>
      <c r="W31" s="1281"/>
      <c r="X31" s="1282" t="str">
        <f t="shared" si="1"/>
        <v>-</v>
      </c>
      <c r="Y31" s="1122"/>
      <c r="Z31" s="1283" t="str">
        <f t="shared" si="2"/>
        <v>-</v>
      </c>
      <c r="AA31" s="1284" t="str">
        <f t="shared" si="3"/>
        <v>-</v>
      </c>
      <c r="AB31" s="1285" t="str">
        <f t="shared" si="4"/>
        <v>-</v>
      </c>
      <c r="AC31" s="1286"/>
      <c r="AD31" s="728"/>
      <c r="AE31" s="771"/>
      <c r="AF31" s="240"/>
      <c r="AG31" s="240"/>
    </row>
    <row r="32" spans="1:33">
      <c r="A32" s="1278">
        <v>25</v>
      </c>
      <c r="B32" s="1279" t="s">
        <v>1026</v>
      </c>
      <c r="C32" s="1278"/>
      <c r="D32" s="1278" t="s">
        <v>1000</v>
      </c>
      <c r="E32" s="1278" t="s">
        <v>1001</v>
      </c>
      <c r="F32" s="1278" t="s">
        <v>998</v>
      </c>
      <c r="G32" s="1278">
        <v>2.2000000000000002</v>
      </c>
      <c r="H32" s="1268" t="s">
        <v>552</v>
      </c>
      <c r="I32" s="1278" t="s">
        <v>661</v>
      </c>
      <c r="J32" s="1280">
        <f>IFERROR(VLOOKUP($I32,Air_Emission_Annexure!$I$2:$J$345,2,FALSE),"-")</f>
        <v>2256</v>
      </c>
      <c r="K32" s="1268">
        <f t="shared" si="0"/>
        <v>2.4200000000000004</v>
      </c>
      <c r="L32" s="1278"/>
      <c r="M32" s="1278"/>
      <c r="N32" s="1278"/>
      <c r="O32" s="1278"/>
      <c r="P32" s="1278"/>
      <c r="Q32" s="1278"/>
      <c r="R32" s="1278"/>
      <c r="S32" s="1278"/>
      <c r="T32" s="1278"/>
      <c r="U32" s="1278"/>
      <c r="V32" s="1278"/>
      <c r="W32" s="1281"/>
      <c r="X32" s="1282" t="str">
        <f t="shared" si="1"/>
        <v>-</v>
      </c>
      <c r="Y32" s="1122"/>
      <c r="Z32" s="1283" t="str">
        <f t="shared" si="2"/>
        <v>-</v>
      </c>
      <c r="AA32" s="1284" t="str">
        <f t="shared" si="3"/>
        <v>-</v>
      </c>
      <c r="AB32" s="1285" t="str">
        <f t="shared" si="4"/>
        <v>-</v>
      </c>
      <c r="AC32" s="1286"/>
      <c r="AD32" s="728"/>
      <c r="AE32" s="771"/>
      <c r="AF32" s="240"/>
      <c r="AG32" s="240"/>
    </row>
    <row r="33" spans="1:33">
      <c r="A33" s="1278">
        <v>26</v>
      </c>
      <c r="B33" s="1279" t="s">
        <v>1027</v>
      </c>
      <c r="C33" s="1278"/>
      <c r="D33" s="1278" t="s">
        <v>996</v>
      </c>
      <c r="E33" s="1278" t="s">
        <v>1020</v>
      </c>
      <c r="F33" s="1278" t="s">
        <v>998</v>
      </c>
      <c r="G33" s="1278">
        <v>2.2000000000000002</v>
      </c>
      <c r="H33" s="1268" t="s">
        <v>552</v>
      </c>
      <c r="I33" s="1278" t="s">
        <v>583</v>
      </c>
      <c r="J33" s="1280">
        <f>IFERROR(VLOOKUP($I33,Air_Emission_Annexure!$I$2:$J$345,2,FALSE),"-")</f>
        <v>771</v>
      </c>
      <c r="K33" s="1268">
        <f t="shared" si="0"/>
        <v>2.4200000000000004</v>
      </c>
      <c r="L33" s="1278"/>
      <c r="M33" s="1278"/>
      <c r="N33" s="1278"/>
      <c r="O33" s="1278"/>
      <c r="P33" s="1278"/>
      <c r="Q33" s="1278"/>
      <c r="R33" s="1278"/>
      <c r="S33" s="1278"/>
      <c r="T33" s="1278"/>
      <c r="U33" s="1278"/>
      <c r="V33" s="1278"/>
      <c r="W33" s="1281"/>
      <c r="X33" s="1282" t="str">
        <f t="shared" si="1"/>
        <v>-</v>
      </c>
      <c r="Y33" s="1122"/>
      <c r="Z33" s="1283" t="str">
        <f t="shared" si="2"/>
        <v>-</v>
      </c>
      <c r="AA33" s="1284" t="str">
        <f t="shared" si="3"/>
        <v>-</v>
      </c>
      <c r="AB33" s="1285" t="str">
        <f t="shared" si="4"/>
        <v>-</v>
      </c>
      <c r="AC33" s="1286"/>
      <c r="AD33" s="728"/>
      <c r="AE33" s="771"/>
      <c r="AF33" s="240"/>
      <c r="AG33" s="240"/>
    </row>
    <row r="34" spans="1:33">
      <c r="A34" s="1278">
        <v>27</v>
      </c>
      <c r="B34" s="1279" t="s">
        <v>1028</v>
      </c>
      <c r="C34" s="1278"/>
      <c r="D34" s="1278" t="s">
        <v>996</v>
      </c>
      <c r="E34" s="1278" t="s">
        <v>1001</v>
      </c>
      <c r="F34" s="1278" t="s">
        <v>998</v>
      </c>
      <c r="G34" s="1278">
        <v>2.2000000000000002</v>
      </c>
      <c r="H34" s="1268" t="s">
        <v>543</v>
      </c>
      <c r="I34" s="1278" t="s">
        <v>661</v>
      </c>
      <c r="J34" s="1280">
        <f>IFERROR(VLOOKUP($I34,Air_Emission_Annexure!$I$2:$J$345,2,FALSE),"-")</f>
        <v>2256</v>
      </c>
      <c r="K34" s="1268">
        <f t="shared" si="0"/>
        <v>2.4200000000000004</v>
      </c>
      <c r="L34" s="1278"/>
      <c r="M34" s="1278"/>
      <c r="N34" s="1278"/>
      <c r="O34" s="1278"/>
      <c r="P34" s="1278"/>
      <c r="Q34" s="1278"/>
      <c r="R34" s="1278"/>
      <c r="S34" s="1278"/>
      <c r="T34" s="1278"/>
      <c r="U34" s="1278"/>
      <c r="V34" s="1278"/>
      <c r="W34" s="1281"/>
      <c r="X34" s="1282" t="str">
        <f t="shared" si="1"/>
        <v>-</v>
      </c>
      <c r="Y34" s="1122"/>
      <c r="Z34" s="1283" t="str">
        <f t="shared" si="2"/>
        <v>-</v>
      </c>
      <c r="AA34" s="1284" t="str">
        <f t="shared" si="3"/>
        <v>-</v>
      </c>
      <c r="AB34" s="1285" t="str">
        <f t="shared" si="4"/>
        <v>-</v>
      </c>
      <c r="AC34" s="1286"/>
      <c r="AD34" s="728"/>
      <c r="AE34" s="771"/>
      <c r="AF34" s="240"/>
      <c r="AG34" s="240"/>
    </row>
    <row r="35" spans="1:33">
      <c r="A35" s="1278">
        <v>28</v>
      </c>
      <c r="B35" s="1279" t="s">
        <v>1029</v>
      </c>
      <c r="C35" s="1278"/>
      <c r="D35" s="1278" t="s">
        <v>1000</v>
      </c>
      <c r="E35" s="1278" t="s">
        <v>1001</v>
      </c>
      <c r="F35" s="1278" t="s">
        <v>998</v>
      </c>
      <c r="G35" s="1278">
        <v>2.2000000000000002</v>
      </c>
      <c r="H35" s="1268" t="s">
        <v>552</v>
      </c>
      <c r="I35" s="1278" t="s">
        <v>661</v>
      </c>
      <c r="J35" s="1280">
        <f>IFERROR(VLOOKUP($I35,Air_Emission_Annexure!$I$2:$J$345,2,FALSE),"-")</f>
        <v>2256</v>
      </c>
      <c r="K35" s="1268">
        <f t="shared" si="0"/>
        <v>2.4200000000000004</v>
      </c>
      <c r="L35" s="1278"/>
      <c r="M35" s="1278"/>
      <c r="N35" s="1278"/>
      <c r="O35" s="1278"/>
      <c r="P35" s="1278"/>
      <c r="Q35" s="1278"/>
      <c r="R35" s="1278"/>
      <c r="S35" s="1278"/>
      <c r="T35" s="1278"/>
      <c r="U35" s="1278"/>
      <c r="V35" s="1278"/>
      <c r="W35" s="1281"/>
      <c r="X35" s="1282" t="str">
        <f t="shared" si="1"/>
        <v>-</v>
      </c>
      <c r="Y35" s="1122"/>
      <c r="Z35" s="1283" t="str">
        <f t="shared" si="2"/>
        <v>-</v>
      </c>
      <c r="AA35" s="1284" t="str">
        <f t="shared" si="3"/>
        <v>-</v>
      </c>
      <c r="AB35" s="1285" t="str">
        <f t="shared" si="4"/>
        <v>-</v>
      </c>
      <c r="AC35" s="1286"/>
      <c r="AD35" s="728"/>
      <c r="AE35" s="771"/>
      <c r="AF35" s="240"/>
      <c r="AG35" s="240"/>
    </row>
    <row r="36" spans="1:33">
      <c r="A36" s="1278">
        <v>29</v>
      </c>
      <c r="B36" s="1279" t="s">
        <v>1030</v>
      </c>
      <c r="C36" s="1278"/>
      <c r="D36" s="1278" t="s">
        <v>1000</v>
      </c>
      <c r="E36" s="1278" t="s">
        <v>1001</v>
      </c>
      <c r="F36" s="1278" t="s">
        <v>998</v>
      </c>
      <c r="G36" s="1278">
        <v>2.2000000000000002</v>
      </c>
      <c r="H36" s="1268" t="s">
        <v>552</v>
      </c>
      <c r="I36" s="1278" t="s">
        <v>661</v>
      </c>
      <c r="J36" s="1280">
        <f>IFERROR(VLOOKUP($I36,Air_Emission_Annexure!$I$2:$J$345,2,FALSE),"-")</f>
        <v>2256</v>
      </c>
      <c r="K36" s="1268">
        <f t="shared" si="0"/>
        <v>2.4200000000000004</v>
      </c>
      <c r="L36" s="1278"/>
      <c r="M36" s="1278"/>
      <c r="N36" s="1278"/>
      <c r="O36" s="1278"/>
      <c r="P36" s="1278"/>
      <c r="Q36" s="1278"/>
      <c r="R36" s="1278"/>
      <c r="S36" s="1278"/>
      <c r="T36" s="1278"/>
      <c r="U36" s="1278"/>
      <c r="V36" s="1278"/>
      <c r="W36" s="1281"/>
      <c r="X36" s="1282" t="str">
        <f t="shared" si="1"/>
        <v>-</v>
      </c>
      <c r="Y36" s="1122"/>
      <c r="Z36" s="1283" t="str">
        <f t="shared" si="2"/>
        <v>-</v>
      </c>
      <c r="AA36" s="1284" t="str">
        <f t="shared" si="3"/>
        <v>-</v>
      </c>
      <c r="AB36" s="1285" t="str">
        <f t="shared" si="4"/>
        <v>-</v>
      </c>
      <c r="AC36" s="1286"/>
      <c r="AD36" s="728"/>
      <c r="AE36" s="771"/>
      <c r="AF36" s="240"/>
      <c r="AG36" s="240"/>
    </row>
    <row r="37" spans="1:33">
      <c r="A37" s="1278">
        <v>30</v>
      </c>
      <c r="B37" s="1279" t="s">
        <v>1031</v>
      </c>
      <c r="C37" s="1278"/>
      <c r="D37" s="1278" t="s">
        <v>1000</v>
      </c>
      <c r="E37" s="1278" t="s">
        <v>1001</v>
      </c>
      <c r="F37" s="1278" t="s">
        <v>998</v>
      </c>
      <c r="G37" s="1278">
        <v>2.2000000000000002</v>
      </c>
      <c r="H37" s="1268" t="s">
        <v>552</v>
      </c>
      <c r="I37" s="1278" t="s">
        <v>661</v>
      </c>
      <c r="J37" s="1280">
        <f>IFERROR(VLOOKUP($I37,Air_Emission_Annexure!$I$2:$J$345,2,FALSE),"-")</f>
        <v>2256</v>
      </c>
      <c r="K37" s="1268">
        <f t="shared" si="0"/>
        <v>2.4200000000000004</v>
      </c>
      <c r="L37" s="1278"/>
      <c r="M37" s="1278"/>
      <c r="N37" s="1278"/>
      <c r="O37" s="1278"/>
      <c r="P37" s="1278"/>
      <c r="Q37" s="1278"/>
      <c r="R37" s="1278"/>
      <c r="S37" s="1278"/>
      <c r="T37" s="1278"/>
      <c r="U37" s="1278"/>
      <c r="V37" s="1278"/>
      <c r="W37" s="1281"/>
      <c r="X37" s="1282" t="str">
        <f t="shared" si="1"/>
        <v>-</v>
      </c>
      <c r="Y37" s="1122"/>
      <c r="Z37" s="1283" t="str">
        <f t="shared" si="2"/>
        <v>-</v>
      </c>
      <c r="AA37" s="1284" t="str">
        <f t="shared" si="3"/>
        <v>-</v>
      </c>
      <c r="AB37" s="1285" t="str">
        <f t="shared" si="4"/>
        <v>-</v>
      </c>
      <c r="AC37" s="1286"/>
      <c r="AD37" s="728"/>
      <c r="AE37" s="771"/>
      <c r="AF37" s="240"/>
      <c r="AG37" s="240"/>
    </row>
    <row r="38" spans="1:33" ht="39.6">
      <c r="A38" s="1278">
        <v>31</v>
      </c>
      <c r="B38" s="1279" t="s">
        <v>1032</v>
      </c>
      <c r="C38" s="1278"/>
      <c r="D38" s="1278" t="s">
        <v>1000</v>
      </c>
      <c r="E38" s="1278" t="s">
        <v>1001</v>
      </c>
      <c r="F38" s="1278" t="s">
        <v>998</v>
      </c>
      <c r="G38" s="1278">
        <v>18.600000000000001</v>
      </c>
      <c r="H38" s="1268" t="s">
        <v>552</v>
      </c>
      <c r="I38" s="1278" t="s">
        <v>661</v>
      </c>
      <c r="J38" s="1280">
        <f>IFERROR(VLOOKUP($I38,Air_Emission_Annexure!$I$2:$J$345,2,FALSE),"-")</f>
        <v>2256</v>
      </c>
      <c r="K38" s="1268">
        <f t="shared" si="0"/>
        <v>20.460000000000004</v>
      </c>
      <c r="L38" s="1278"/>
      <c r="M38" s="1278"/>
      <c r="N38" s="1278"/>
      <c r="O38" s="1278"/>
      <c r="P38" s="1278"/>
      <c r="Q38" s="1278"/>
      <c r="R38" s="1278"/>
      <c r="S38" s="1278"/>
      <c r="T38" s="1278"/>
      <c r="U38" s="1278"/>
      <c r="V38" s="1278"/>
      <c r="W38" s="1281"/>
      <c r="X38" s="1282" t="str">
        <f t="shared" si="1"/>
        <v>-</v>
      </c>
      <c r="Y38" s="1122"/>
      <c r="Z38" s="1283" t="str">
        <f t="shared" si="2"/>
        <v>-</v>
      </c>
      <c r="AA38" s="1284" t="str">
        <f t="shared" si="3"/>
        <v>-</v>
      </c>
      <c r="AB38" s="1285" t="str">
        <f t="shared" si="4"/>
        <v>-</v>
      </c>
      <c r="AC38" s="1286"/>
      <c r="AD38" s="728"/>
      <c r="AE38" s="771"/>
      <c r="AF38" s="240"/>
      <c r="AG38" s="240"/>
    </row>
    <row r="39" spans="1:33">
      <c r="A39" s="1278">
        <v>32</v>
      </c>
      <c r="B39" s="1279" t="s">
        <v>1033</v>
      </c>
      <c r="C39" s="1278"/>
      <c r="D39" s="1278" t="s">
        <v>996</v>
      </c>
      <c r="E39" s="1278" t="s">
        <v>1001</v>
      </c>
      <c r="F39" s="1278" t="s">
        <v>998</v>
      </c>
      <c r="G39" s="1278">
        <v>2.2000000000000002</v>
      </c>
      <c r="H39" s="1268" t="s">
        <v>552</v>
      </c>
      <c r="I39" s="1278" t="s">
        <v>661</v>
      </c>
      <c r="J39" s="1280">
        <f>IFERROR(VLOOKUP($I39,Air_Emission_Annexure!$I$2:$J$345,2,FALSE),"-")</f>
        <v>2256</v>
      </c>
      <c r="K39" s="1268">
        <f t="shared" si="0"/>
        <v>2.4200000000000004</v>
      </c>
      <c r="L39" s="1278"/>
      <c r="M39" s="1278"/>
      <c r="N39" s="1278"/>
      <c r="O39" s="1278"/>
      <c r="P39" s="1278"/>
      <c r="Q39" s="1278"/>
      <c r="R39" s="1278"/>
      <c r="S39" s="1278"/>
      <c r="T39" s="1278"/>
      <c r="U39" s="1278"/>
      <c r="V39" s="1278"/>
      <c r="W39" s="1281"/>
      <c r="X39" s="1282" t="str">
        <f t="shared" si="1"/>
        <v>-</v>
      </c>
      <c r="Y39" s="1122"/>
      <c r="Z39" s="1283" t="str">
        <f t="shared" si="2"/>
        <v>-</v>
      </c>
      <c r="AA39" s="1284" t="str">
        <f t="shared" si="3"/>
        <v>-</v>
      </c>
      <c r="AB39" s="1285" t="str">
        <f t="shared" si="4"/>
        <v>-</v>
      </c>
      <c r="AC39" s="1286"/>
      <c r="AD39" s="728"/>
      <c r="AE39" s="771"/>
      <c r="AF39" s="240"/>
      <c r="AG39" s="240"/>
    </row>
    <row r="40" spans="1:33">
      <c r="A40" s="1278">
        <v>33</v>
      </c>
      <c r="B40" s="1279"/>
      <c r="C40" s="1278"/>
      <c r="D40" s="1278"/>
      <c r="E40" s="1278"/>
      <c r="F40" s="1278"/>
      <c r="G40" s="1278"/>
      <c r="H40" s="1268"/>
      <c r="I40" s="1278"/>
      <c r="J40" s="1280" t="str">
        <f>IFERROR(VLOOKUP($I40,Air_Emission_Annexure!$I$2:$J$345,2,FALSE),"-")</f>
        <v>-</v>
      </c>
      <c r="K40" s="1268"/>
      <c r="L40" s="1278"/>
      <c r="M40" s="1278"/>
      <c r="N40" s="1278"/>
      <c r="O40" s="1278"/>
      <c r="P40" s="1278"/>
      <c r="Q40" s="1278"/>
      <c r="R40" s="1278"/>
      <c r="S40" s="1278"/>
      <c r="T40" s="1278"/>
      <c r="U40" s="1278"/>
      <c r="V40" s="1278"/>
      <c r="W40" s="1281"/>
      <c r="X40" s="1282" t="str">
        <f t="shared" si="1"/>
        <v>-</v>
      </c>
      <c r="Y40" s="1122"/>
      <c r="Z40" s="1283" t="str">
        <f t="shared" si="2"/>
        <v>-</v>
      </c>
      <c r="AA40" s="1284" t="str">
        <f t="shared" si="3"/>
        <v>-</v>
      </c>
      <c r="AB40" s="1285" t="str">
        <f t="shared" si="4"/>
        <v>-</v>
      </c>
      <c r="AC40" s="1286"/>
      <c r="AD40" s="728"/>
      <c r="AE40" s="771"/>
      <c r="AF40" s="240"/>
      <c r="AG40" s="240"/>
    </row>
    <row r="41" spans="1:33">
      <c r="A41" s="1278">
        <v>34</v>
      </c>
      <c r="B41" s="1279"/>
      <c r="C41" s="1278"/>
      <c r="D41" s="1278"/>
      <c r="E41" s="1278"/>
      <c r="F41" s="1278"/>
      <c r="G41" s="1278"/>
      <c r="H41" s="1268"/>
      <c r="I41" s="1278"/>
      <c r="J41" s="1280" t="str">
        <f>IFERROR(VLOOKUP($I41,Air_Emission_Annexure!$I$2:$J$345,2,FALSE),"-")</f>
        <v>-</v>
      </c>
      <c r="K41" s="1268"/>
      <c r="L41" s="1278"/>
      <c r="M41" s="1278"/>
      <c r="N41" s="1278"/>
      <c r="O41" s="1278"/>
      <c r="P41" s="1278"/>
      <c r="Q41" s="1278"/>
      <c r="R41" s="1278"/>
      <c r="S41" s="1278"/>
      <c r="T41" s="1278"/>
      <c r="U41" s="1278"/>
      <c r="V41" s="1278"/>
      <c r="W41" s="1281"/>
      <c r="X41" s="1282" t="str">
        <f t="shared" si="1"/>
        <v>-</v>
      </c>
      <c r="Y41" s="1122"/>
      <c r="Z41" s="1283" t="str">
        <f t="shared" si="2"/>
        <v>-</v>
      </c>
      <c r="AA41" s="1284" t="str">
        <f t="shared" si="3"/>
        <v>-</v>
      </c>
      <c r="AB41" s="1285" t="str">
        <f t="shared" si="4"/>
        <v>-</v>
      </c>
      <c r="AC41" s="1286"/>
      <c r="AD41" s="728"/>
      <c r="AE41" s="771"/>
      <c r="AF41" s="240"/>
      <c r="AG41" s="240"/>
    </row>
    <row r="42" spans="1:33">
      <c r="A42" s="1278">
        <v>35</v>
      </c>
      <c r="B42" s="1279"/>
      <c r="C42" s="1278"/>
      <c r="D42" s="1278"/>
      <c r="E42" s="1278"/>
      <c r="F42" s="1278"/>
      <c r="G42" s="1278"/>
      <c r="H42" s="1268"/>
      <c r="I42" s="1278"/>
      <c r="J42" s="1280" t="str">
        <f>IFERROR(VLOOKUP($I42,Air_Emission_Annexure!$I$2:$J$345,2,FALSE),"-")</f>
        <v>-</v>
      </c>
      <c r="K42" s="1268"/>
      <c r="L42" s="1278"/>
      <c r="M42" s="1278"/>
      <c r="N42" s="1278"/>
      <c r="O42" s="1278"/>
      <c r="P42" s="1278"/>
      <c r="Q42" s="1278"/>
      <c r="R42" s="1278"/>
      <c r="S42" s="1278"/>
      <c r="T42" s="1278"/>
      <c r="U42" s="1278"/>
      <c r="V42" s="1278"/>
      <c r="W42" s="1281"/>
      <c r="X42" s="1282" t="str">
        <f t="shared" si="1"/>
        <v>-</v>
      </c>
      <c r="Y42" s="1122"/>
      <c r="Z42" s="1283" t="str">
        <f t="shared" si="2"/>
        <v>-</v>
      </c>
      <c r="AA42" s="1284" t="str">
        <f t="shared" si="3"/>
        <v>-</v>
      </c>
      <c r="AB42" s="1285" t="str">
        <f t="shared" si="4"/>
        <v>-</v>
      </c>
      <c r="AC42" s="1286"/>
      <c r="AD42" s="728"/>
      <c r="AE42" s="771"/>
      <c r="AF42" s="240"/>
      <c r="AG42" s="240"/>
    </row>
    <row r="43" spans="1:33">
      <c r="A43" s="1278">
        <v>36</v>
      </c>
      <c r="B43" s="1279"/>
      <c r="C43" s="1278"/>
      <c r="D43" s="1278"/>
      <c r="E43" s="1278"/>
      <c r="F43" s="1278"/>
      <c r="G43" s="1278"/>
      <c r="H43" s="1268"/>
      <c r="I43" s="1278"/>
      <c r="J43" s="1280" t="str">
        <f>IFERROR(VLOOKUP($I43,Air_Emission_Annexure!$I$2:$J$345,2,FALSE),"-")</f>
        <v>-</v>
      </c>
      <c r="K43" s="1268"/>
      <c r="L43" s="1278"/>
      <c r="M43" s="1278"/>
      <c r="N43" s="1278"/>
      <c r="O43" s="1278"/>
      <c r="P43" s="1278"/>
      <c r="Q43" s="1278"/>
      <c r="R43" s="1278"/>
      <c r="S43" s="1278"/>
      <c r="T43" s="1278"/>
      <c r="U43" s="1278"/>
      <c r="V43" s="1278"/>
      <c r="W43" s="1281"/>
      <c r="X43" s="1282" t="str">
        <f t="shared" si="1"/>
        <v>-</v>
      </c>
      <c r="Y43" s="1122"/>
      <c r="Z43" s="1283" t="str">
        <f t="shared" si="2"/>
        <v>-</v>
      </c>
      <c r="AA43" s="1284" t="str">
        <f t="shared" si="3"/>
        <v>-</v>
      </c>
      <c r="AB43" s="1285" t="str">
        <f t="shared" si="4"/>
        <v>-</v>
      </c>
      <c r="AC43" s="1286"/>
      <c r="AD43" s="728"/>
      <c r="AE43" s="771"/>
      <c r="AF43" s="240"/>
      <c r="AG43" s="240"/>
    </row>
    <row r="44" spans="1:33">
      <c r="A44" s="1278">
        <v>37</v>
      </c>
      <c r="B44" s="1279"/>
      <c r="C44" s="1278"/>
      <c r="D44" s="1278"/>
      <c r="E44" s="1278"/>
      <c r="F44" s="1278"/>
      <c r="G44" s="1278"/>
      <c r="H44" s="1268"/>
      <c r="I44" s="1278"/>
      <c r="J44" s="1280" t="str">
        <f>IFERROR(VLOOKUP($I44,Air_Emission_Annexure!$I$2:$J$345,2,FALSE),"-")</f>
        <v>-</v>
      </c>
      <c r="K44" s="1268"/>
      <c r="L44" s="1278"/>
      <c r="M44" s="1278"/>
      <c r="N44" s="1278"/>
      <c r="O44" s="1278"/>
      <c r="P44" s="1278"/>
      <c r="Q44" s="1278"/>
      <c r="R44" s="1278"/>
      <c r="S44" s="1278"/>
      <c r="T44" s="1278"/>
      <c r="U44" s="1278"/>
      <c r="V44" s="1278"/>
      <c r="W44" s="1281"/>
      <c r="X44" s="1282" t="str">
        <f t="shared" si="1"/>
        <v>-</v>
      </c>
      <c r="Y44" s="1122"/>
      <c r="Z44" s="1283" t="str">
        <f t="shared" si="2"/>
        <v>-</v>
      </c>
      <c r="AA44" s="1284" t="str">
        <f t="shared" si="3"/>
        <v>-</v>
      </c>
      <c r="AB44" s="1285" t="str">
        <f t="shared" si="4"/>
        <v>-</v>
      </c>
      <c r="AC44" s="1286"/>
      <c r="AD44" s="728"/>
      <c r="AE44" s="771"/>
      <c r="AF44" s="240"/>
      <c r="AG44" s="240"/>
    </row>
    <row r="45" spans="1:33">
      <c r="A45" s="1278">
        <v>38</v>
      </c>
      <c r="B45" s="1279"/>
      <c r="C45" s="1278"/>
      <c r="D45" s="1278"/>
      <c r="E45" s="1278"/>
      <c r="F45" s="1278"/>
      <c r="G45" s="1278"/>
      <c r="H45" s="1268"/>
      <c r="I45" s="1278"/>
      <c r="J45" s="1280" t="str">
        <f>IFERROR(VLOOKUP($I45,Air_Emission_Annexure!$I$2:$J$345,2,FALSE),"-")</f>
        <v>-</v>
      </c>
      <c r="K45" s="1268"/>
      <c r="L45" s="1278"/>
      <c r="M45" s="1278"/>
      <c r="N45" s="1278"/>
      <c r="O45" s="1278"/>
      <c r="P45" s="1278"/>
      <c r="Q45" s="1278"/>
      <c r="R45" s="1278"/>
      <c r="S45" s="1278"/>
      <c r="T45" s="1278"/>
      <c r="U45" s="1278"/>
      <c r="V45" s="1278"/>
      <c r="W45" s="1281"/>
      <c r="X45" s="1282" t="str">
        <f t="shared" si="1"/>
        <v>-</v>
      </c>
      <c r="Y45" s="1122"/>
      <c r="Z45" s="1283" t="str">
        <f t="shared" si="2"/>
        <v>-</v>
      </c>
      <c r="AA45" s="1284" t="str">
        <f t="shared" si="3"/>
        <v>-</v>
      </c>
      <c r="AB45" s="1285" t="str">
        <f t="shared" si="4"/>
        <v>-</v>
      </c>
      <c r="AC45" s="1286"/>
      <c r="AD45" s="728"/>
      <c r="AE45" s="771"/>
      <c r="AF45" s="240"/>
      <c r="AG45" s="240"/>
    </row>
    <row r="46" spans="1:33">
      <c r="A46" s="1278">
        <v>39</v>
      </c>
      <c r="B46" s="1279"/>
      <c r="C46" s="1278"/>
      <c r="D46" s="1278"/>
      <c r="E46" s="1278"/>
      <c r="F46" s="1278"/>
      <c r="G46" s="1278"/>
      <c r="H46" s="1268"/>
      <c r="I46" s="1278"/>
      <c r="J46" s="1280" t="str">
        <f>IFERROR(VLOOKUP($I46,Air_Emission_Annexure!$I$2:$J$345,2,FALSE),"-")</f>
        <v>-</v>
      </c>
      <c r="K46" s="1268"/>
      <c r="L46" s="1278"/>
      <c r="M46" s="1278"/>
      <c r="N46" s="1278"/>
      <c r="O46" s="1278"/>
      <c r="P46" s="1278"/>
      <c r="Q46" s="1278"/>
      <c r="R46" s="1278"/>
      <c r="S46" s="1278"/>
      <c r="T46" s="1278"/>
      <c r="U46" s="1278"/>
      <c r="V46" s="1278"/>
      <c r="W46" s="1281"/>
      <c r="X46" s="1282" t="str">
        <f t="shared" si="1"/>
        <v>-</v>
      </c>
      <c r="Y46" s="1122"/>
      <c r="Z46" s="1283" t="str">
        <f t="shared" si="2"/>
        <v>-</v>
      </c>
      <c r="AA46" s="1284" t="str">
        <f t="shared" si="3"/>
        <v>-</v>
      </c>
      <c r="AB46" s="1285" t="str">
        <f t="shared" si="4"/>
        <v>-</v>
      </c>
      <c r="AC46" s="1286"/>
      <c r="AD46" s="728"/>
      <c r="AE46" s="771"/>
      <c r="AF46" s="240"/>
      <c r="AG46" s="240"/>
    </row>
    <row r="47" spans="1:33">
      <c r="A47" s="1278">
        <v>40</v>
      </c>
      <c r="B47" s="1279"/>
      <c r="C47" s="1278"/>
      <c r="D47" s="1278"/>
      <c r="E47" s="1278"/>
      <c r="F47" s="1278"/>
      <c r="G47" s="1278"/>
      <c r="H47" s="1268"/>
      <c r="I47" s="1278"/>
      <c r="J47" s="1280" t="str">
        <f>IFERROR(VLOOKUP($I47,Air_Emission_Annexure!$I$2:$J$345,2,FALSE),"-")</f>
        <v>-</v>
      </c>
      <c r="K47" s="1268"/>
      <c r="L47" s="1278"/>
      <c r="M47" s="1278"/>
      <c r="N47" s="1278"/>
      <c r="O47" s="1278"/>
      <c r="P47" s="1278"/>
      <c r="Q47" s="1278"/>
      <c r="R47" s="1278"/>
      <c r="S47" s="1278"/>
      <c r="T47" s="1278"/>
      <c r="U47" s="1278"/>
      <c r="V47" s="1278"/>
      <c r="W47" s="1281"/>
      <c r="X47" s="1282" t="str">
        <f t="shared" si="1"/>
        <v>-</v>
      </c>
      <c r="Y47" s="1122"/>
      <c r="Z47" s="1283" t="str">
        <f t="shared" si="2"/>
        <v>-</v>
      </c>
      <c r="AA47" s="1284" t="str">
        <f t="shared" si="3"/>
        <v>-</v>
      </c>
      <c r="AB47" s="1285" t="str">
        <f t="shared" si="4"/>
        <v>-</v>
      </c>
      <c r="AC47" s="1286"/>
      <c r="AD47" s="728"/>
      <c r="AE47" s="771"/>
      <c r="AF47" s="240"/>
      <c r="AG47" s="240"/>
    </row>
    <row r="48" spans="1:33">
      <c r="A48" s="1278">
        <v>41</v>
      </c>
      <c r="B48" s="1279"/>
      <c r="C48" s="1278"/>
      <c r="D48" s="1278"/>
      <c r="E48" s="1278"/>
      <c r="F48" s="1278"/>
      <c r="G48" s="1278"/>
      <c r="H48" s="1268"/>
      <c r="I48" s="1278"/>
      <c r="J48" s="1280" t="str">
        <f>IFERROR(VLOOKUP($I48,Air_Emission_Annexure!$I$2:$J$345,2,FALSE),"-")</f>
        <v>-</v>
      </c>
      <c r="K48" s="1268"/>
      <c r="L48" s="1278"/>
      <c r="M48" s="1278"/>
      <c r="N48" s="1278"/>
      <c r="O48" s="1278"/>
      <c r="P48" s="1278"/>
      <c r="Q48" s="1278"/>
      <c r="R48" s="1278"/>
      <c r="S48" s="1278"/>
      <c r="T48" s="1278"/>
      <c r="U48" s="1278"/>
      <c r="V48" s="1278"/>
      <c r="W48" s="1281"/>
      <c r="X48" s="1282" t="str">
        <f t="shared" si="1"/>
        <v>-</v>
      </c>
      <c r="Y48" s="1122"/>
      <c r="Z48" s="1283" t="str">
        <f t="shared" si="2"/>
        <v>-</v>
      </c>
      <c r="AA48" s="1284" t="str">
        <f t="shared" si="3"/>
        <v>-</v>
      </c>
      <c r="AB48" s="1285" t="str">
        <f t="shared" si="4"/>
        <v>-</v>
      </c>
      <c r="AC48" s="1286"/>
      <c r="AD48" s="728"/>
      <c r="AE48" s="771"/>
      <c r="AF48" s="240"/>
      <c r="AG48" s="240"/>
    </row>
    <row r="49" spans="1:33">
      <c r="A49" s="1278">
        <v>42</v>
      </c>
      <c r="B49" s="1279"/>
      <c r="C49" s="1278"/>
      <c r="D49" s="1278"/>
      <c r="E49" s="1278"/>
      <c r="F49" s="1278"/>
      <c r="G49" s="1278"/>
      <c r="H49" s="1268"/>
      <c r="I49" s="1278"/>
      <c r="J49" s="1280" t="str">
        <f>IFERROR(VLOOKUP($I49,Air_Emission_Annexure!$I$2:$J$345,2,FALSE),"-")</f>
        <v>-</v>
      </c>
      <c r="K49" s="1268"/>
      <c r="L49" s="1278"/>
      <c r="M49" s="1278"/>
      <c r="N49" s="1278"/>
      <c r="O49" s="1278"/>
      <c r="P49" s="1278"/>
      <c r="Q49" s="1278"/>
      <c r="R49" s="1278"/>
      <c r="S49" s="1278"/>
      <c r="T49" s="1278"/>
      <c r="U49" s="1278"/>
      <c r="V49" s="1278"/>
      <c r="W49" s="1281"/>
      <c r="X49" s="1282" t="str">
        <f t="shared" si="1"/>
        <v>-</v>
      </c>
      <c r="Y49" s="1122"/>
      <c r="Z49" s="1283" t="str">
        <f t="shared" si="2"/>
        <v>-</v>
      </c>
      <c r="AA49" s="1284" t="str">
        <f t="shared" si="3"/>
        <v>-</v>
      </c>
      <c r="AB49" s="1285" t="str">
        <f t="shared" si="4"/>
        <v>-</v>
      </c>
      <c r="AC49" s="1286"/>
      <c r="AD49" s="728"/>
      <c r="AE49" s="771"/>
      <c r="AF49" s="240"/>
      <c r="AG49" s="240"/>
    </row>
    <row r="50" spans="1:33">
      <c r="A50" s="1278">
        <v>43</v>
      </c>
      <c r="B50" s="1279"/>
      <c r="C50" s="1278"/>
      <c r="D50" s="1278"/>
      <c r="E50" s="1278"/>
      <c r="F50" s="1278"/>
      <c r="G50" s="1278"/>
      <c r="H50" s="1268"/>
      <c r="I50" s="1278"/>
      <c r="J50" s="1280" t="str">
        <f>IFERROR(VLOOKUP($I50,Air_Emission_Annexure!$I$2:$J$345,2,FALSE),"-")</f>
        <v>-</v>
      </c>
      <c r="K50" s="1268"/>
      <c r="L50" s="1278"/>
      <c r="M50" s="1278"/>
      <c r="N50" s="1278"/>
      <c r="O50" s="1278"/>
      <c r="P50" s="1278"/>
      <c r="Q50" s="1278"/>
      <c r="R50" s="1278"/>
      <c r="S50" s="1278"/>
      <c r="T50" s="1278"/>
      <c r="U50" s="1278"/>
      <c r="V50" s="1278"/>
      <c r="W50" s="1281"/>
      <c r="X50" s="1282" t="str">
        <f t="shared" si="1"/>
        <v>-</v>
      </c>
      <c r="Y50" s="1122"/>
      <c r="Z50" s="1283" t="str">
        <f t="shared" si="2"/>
        <v>-</v>
      </c>
      <c r="AA50" s="1284" t="str">
        <f t="shared" si="3"/>
        <v>-</v>
      </c>
      <c r="AB50" s="1285" t="str">
        <f t="shared" si="4"/>
        <v>-</v>
      </c>
      <c r="AC50" s="1286"/>
      <c r="AD50" s="728"/>
      <c r="AE50" s="771"/>
      <c r="AF50" s="240"/>
      <c r="AG50" s="240"/>
    </row>
    <row r="51" spans="1:33">
      <c r="A51" s="1278">
        <v>44</v>
      </c>
      <c r="B51" s="1279"/>
      <c r="C51" s="1278"/>
      <c r="D51" s="1278"/>
      <c r="E51" s="1278"/>
      <c r="F51" s="1278"/>
      <c r="G51" s="1278"/>
      <c r="H51" s="1268"/>
      <c r="I51" s="1278"/>
      <c r="J51" s="1280" t="str">
        <f>IFERROR(VLOOKUP($I51,Air_Emission_Annexure!$I$2:$J$345,2,FALSE),"-")</f>
        <v>-</v>
      </c>
      <c r="K51" s="1268"/>
      <c r="L51" s="1278"/>
      <c r="M51" s="1278"/>
      <c r="N51" s="1278"/>
      <c r="O51" s="1278"/>
      <c r="P51" s="1278"/>
      <c r="Q51" s="1278"/>
      <c r="R51" s="1278"/>
      <c r="S51" s="1278"/>
      <c r="T51" s="1278"/>
      <c r="U51" s="1278"/>
      <c r="V51" s="1278"/>
      <c r="W51" s="1281"/>
      <c r="X51" s="1282" t="str">
        <f t="shared" si="1"/>
        <v>-</v>
      </c>
      <c r="Y51" s="1122"/>
      <c r="Z51" s="1283" t="str">
        <f t="shared" si="2"/>
        <v>-</v>
      </c>
      <c r="AA51" s="1284" t="str">
        <f t="shared" si="3"/>
        <v>-</v>
      </c>
      <c r="AB51" s="1285" t="str">
        <f t="shared" si="4"/>
        <v>-</v>
      </c>
      <c r="AC51" s="1286"/>
      <c r="AD51" s="728"/>
      <c r="AE51" s="771"/>
      <c r="AF51" s="240"/>
      <c r="AG51" s="240"/>
    </row>
    <row r="52" spans="1:33">
      <c r="A52" s="1278">
        <v>45</v>
      </c>
      <c r="B52" s="1279"/>
      <c r="C52" s="1278"/>
      <c r="D52" s="1278"/>
      <c r="E52" s="1278"/>
      <c r="F52" s="1278"/>
      <c r="G52" s="1278"/>
      <c r="H52" s="1268"/>
      <c r="I52" s="1278"/>
      <c r="J52" s="1280" t="str">
        <f>IFERROR(VLOOKUP($I52,Air_Emission_Annexure!$I$2:$J$345,2,FALSE),"-")</f>
        <v>-</v>
      </c>
      <c r="K52" s="1268"/>
      <c r="L52" s="1278"/>
      <c r="M52" s="1278"/>
      <c r="N52" s="1278"/>
      <c r="O52" s="1278"/>
      <c r="P52" s="1278"/>
      <c r="Q52" s="1278"/>
      <c r="R52" s="1278"/>
      <c r="S52" s="1278"/>
      <c r="T52" s="1278"/>
      <c r="U52" s="1278"/>
      <c r="V52" s="1278"/>
      <c r="W52" s="1281"/>
      <c r="X52" s="1282" t="str">
        <f t="shared" si="1"/>
        <v>-</v>
      </c>
      <c r="Y52" s="1122"/>
      <c r="Z52" s="1283" t="str">
        <f t="shared" si="2"/>
        <v>-</v>
      </c>
      <c r="AA52" s="1284" t="str">
        <f t="shared" si="3"/>
        <v>-</v>
      </c>
      <c r="AB52" s="1285" t="str">
        <f t="shared" si="4"/>
        <v>-</v>
      </c>
      <c r="AC52" s="1286"/>
      <c r="AD52" s="728"/>
      <c r="AE52" s="771"/>
      <c r="AF52" s="240"/>
      <c r="AG52" s="240"/>
    </row>
    <row r="53" spans="1:33">
      <c r="A53" s="1278">
        <v>46</v>
      </c>
      <c r="B53" s="1279"/>
      <c r="C53" s="1278"/>
      <c r="D53" s="1278"/>
      <c r="E53" s="1278"/>
      <c r="F53" s="1278"/>
      <c r="G53" s="1278"/>
      <c r="H53" s="1268"/>
      <c r="I53" s="1278"/>
      <c r="J53" s="1280" t="str">
        <f>IFERROR(VLOOKUP($I53,Air_Emission_Annexure!$I$2:$J$345,2,FALSE),"-")</f>
        <v>-</v>
      </c>
      <c r="K53" s="1268"/>
      <c r="L53" s="1278"/>
      <c r="M53" s="1278"/>
      <c r="N53" s="1278"/>
      <c r="O53" s="1278"/>
      <c r="P53" s="1278"/>
      <c r="Q53" s="1278"/>
      <c r="R53" s="1278"/>
      <c r="S53" s="1278"/>
      <c r="T53" s="1278"/>
      <c r="U53" s="1278"/>
      <c r="V53" s="1278"/>
      <c r="W53" s="1281"/>
      <c r="X53" s="1282" t="str">
        <f t="shared" si="1"/>
        <v>-</v>
      </c>
      <c r="Y53" s="1122"/>
      <c r="Z53" s="1283" t="str">
        <f t="shared" si="2"/>
        <v>-</v>
      </c>
      <c r="AA53" s="1284" t="str">
        <f t="shared" si="3"/>
        <v>-</v>
      </c>
      <c r="AB53" s="1285" t="str">
        <f t="shared" si="4"/>
        <v>-</v>
      </c>
      <c r="AC53" s="1286"/>
      <c r="AD53" s="728"/>
      <c r="AE53" s="771"/>
      <c r="AF53" s="240"/>
      <c r="AG53" s="240"/>
    </row>
    <row r="54" spans="1:33">
      <c r="A54" s="1278">
        <v>47</v>
      </c>
      <c r="B54" s="1279"/>
      <c r="C54" s="1278"/>
      <c r="D54" s="1278"/>
      <c r="E54" s="1278"/>
      <c r="F54" s="1278"/>
      <c r="G54" s="1278"/>
      <c r="H54" s="1268"/>
      <c r="I54" s="1278"/>
      <c r="J54" s="1280" t="str">
        <f>IFERROR(VLOOKUP($I54,Air_Emission_Annexure!$I$2:$J$345,2,FALSE),"-")</f>
        <v>-</v>
      </c>
      <c r="K54" s="1268"/>
      <c r="L54" s="1278"/>
      <c r="M54" s="1278"/>
      <c r="N54" s="1278"/>
      <c r="O54" s="1278"/>
      <c r="P54" s="1278"/>
      <c r="Q54" s="1278"/>
      <c r="R54" s="1278"/>
      <c r="S54" s="1278"/>
      <c r="T54" s="1278"/>
      <c r="U54" s="1278"/>
      <c r="V54" s="1278"/>
      <c r="W54" s="1281"/>
      <c r="X54" s="1282" t="str">
        <f t="shared" si="1"/>
        <v>-</v>
      </c>
      <c r="Y54" s="1122"/>
      <c r="Z54" s="1283" t="str">
        <f t="shared" si="2"/>
        <v>-</v>
      </c>
      <c r="AA54" s="1284" t="str">
        <f t="shared" si="3"/>
        <v>-</v>
      </c>
      <c r="AB54" s="1285" t="str">
        <f t="shared" si="4"/>
        <v>-</v>
      </c>
      <c r="AC54" s="1286"/>
      <c r="AD54" s="728"/>
      <c r="AE54" s="771"/>
      <c r="AF54" s="240"/>
      <c r="AG54" s="240"/>
    </row>
    <row r="55" spans="1:33">
      <c r="A55" s="1278">
        <v>48</v>
      </c>
      <c r="B55" s="1279"/>
      <c r="C55" s="1278"/>
      <c r="D55" s="1278"/>
      <c r="E55" s="1278"/>
      <c r="F55" s="1278"/>
      <c r="G55" s="1278"/>
      <c r="H55" s="1268"/>
      <c r="I55" s="1278"/>
      <c r="J55" s="1280" t="str">
        <f>IFERROR(VLOOKUP($I55,Air_Emission_Annexure!$I$2:$J$345,2,FALSE),"-")</f>
        <v>-</v>
      </c>
      <c r="K55" s="1268"/>
      <c r="L55" s="1278"/>
      <c r="M55" s="1278"/>
      <c r="N55" s="1278"/>
      <c r="O55" s="1278"/>
      <c r="P55" s="1278"/>
      <c r="Q55" s="1278"/>
      <c r="R55" s="1278"/>
      <c r="S55" s="1278"/>
      <c r="T55" s="1278"/>
      <c r="U55" s="1278"/>
      <c r="V55" s="1278"/>
      <c r="W55" s="1281"/>
      <c r="X55" s="1282" t="str">
        <f t="shared" si="1"/>
        <v>-</v>
      </c>
      <c r="Y55" s="1122"/>
      <c r="Z55" s="1283" t="str">
        <f t="shared" si="2"/>
        <v>-</v>
      </c>
      <c r="AA55" s="1284" t="str">
        <f t="shared" si="3"/>
        <v>-</v>
      </c>
      <c r="AB55" s="1285" t="str">
        <f t="shared" si="4"/>
        <v>-</v>
      </c>
      <c r="AC55" s="1286"/>
      <c r="AD55" s="728"/>
      <c r="AE55" s="771"/>
      <c r="AF55" s="240"/>
      <c r="AG55" s="240"/>
    </row>
    <row r="56" spans="1:33">
      <c r="A56" s="1278">
        <v>49</v>
      </c>
      <c r="B56" s="1279"/>
      <c r="C56" s="1278"/>
      <c r="D56" s="1278"/>
      <c r="E56" s="1278"/>
      <c r="F56" s="1278"/>
      <c r="G56" s="1278"/>
      <c r="H56" s="1268"/>
      <c r="I56" s="1278"/>
      <c r="J56" s="1280" t="str">
        <f>IFERROR(VLOOKUP($I56,Air_Emission_Annexure!$I$2:$J$345,2,FALSE),"-")</f>
        <v>-</v>
      </c>
      <c r="K56" s="1268"/>
      <c r="L56" s="1278"/>
      <c r="M56" s="1278"/>
      <c r="N56" s="1278"/>
      <c r="O56" s="1278"/>
      <c r="P56" s="1278"/>
      <c r="Q56" s="1278"/>
      <c r="R56" s="1278"/>
      <c r="S56" s="1278"/>
      <c r="T56" s="1278"/>
      <c r="U56" s="1278"/>
      <c r="V56" s="1278"/>
      <c r="W56" s="1281"/>
      <c r="X56" s="1282" t="str">
        <f t="shared" si="1"/>
        <v>-</v>
      </c>
      <c r="Y56" s="1122"/>
      <c r="Z56" s="1283" t="str">
        <f t="shared" si="2"/>
        <v>-</v>
      </c>
      <c r="AA56" s="1284" t="str">
        <f t="shared" si="3"/>
        <v>-</v>
      </c>
      <c r="AB56" s="1285" t="str">
        <f t="shared" si="4"/>
        <v>-</v>
      </c>
      <c r="AC56" s="1286"/>
      <c r="AD56" s="728"/>
      <c r="AE56" s="771"/>
      <c r="AF56" s="240"/>
      <c r="AG56" s="240"/>
    </row>
    <row r="57" spans="1:33">
      <c r="A57" s="1278">
        <v>50</v>
      </c>
      <c r="B57" s="1287"/>
      <c r="C57" s="1288"/>
      <c r="D57" s="1288"/>
      <c r="E57" s="1288"/>
      <c r="F57" s="1288"/>
      <c r="G57" s="1288"/>
      <c r="H57" s="1268"/>
      <c r="I57" s="1288"/>
      <c r="J57" s="1289"/>
      <c r="K57" s="1268"/>
      <c r="L57" s="1288"/>
      <c r="M57" s="1288"/>
      <c r="N57" s="1288"/>
      <c r="O57" s="1288"/>
      <c r="P57" s="1288"/>
      <c r="Q57" s="1288"/>
      <c r="R57" s="1288"/>
      <c r="S57" s="1288"/>
      <c r="T57" s="1288"/>
      <c r="U57" s="1288"/>
      <c r="V57" s="1288"/>
      <c r="W57" s="1290"/>
      <c r="X57" s="1291"/>
      <c r="Y57" s="1292"/>
      <c r="Z57" s="1293"/>
      <c r="AA57" s="1294"/>
      <c r="AB57" s="1295"/>
      <c r="AC57" s="1296"/>
      <c r="AD57" s="1297"/>
      <c r="AE57" s="1298"/>
      <c r="AF57" s="240"/>
      <c r="AG57" s="240"/>
    </row>
    <row r="58" spans="1:33">
      <c r="A58" s="1278">
        <v>51</v>
      </c>
      <c r="B58" s="1287"/>
      <c r="C58" s="1288"/>
      <c r="D58" s="1288"/>
      <c r="E58" s="1288"/>
      <c r="F58" s="1288"/>
      <c r="G58" s="1288"/>
      <c r="H58" s="1268"/>
      <c r="I58" s="1288"/>
      <c r="J58" s="1289"/>
      <c r="K58" s="1268"/>
      <c r="L58" s="1288"/>
      <c r="M58" s="1288"/>
      <c r="N58" s="1288"/>
      <c r="O58" s="1288"/>
      <c r="P58" s="1288"/>
      <c r="Q58" s="1288"/>
      <c r="R58" s="1288"/>
      <c r="S58" s="1288"/>
      <c r="T58" s="1288"/>
      <c r="U58" s="1288"/>
      <c r="V58" s="1288"/>
      <c r="W58" s="1290"/>
      <c r="X58" s="1291"/>
      <c r="Y58" s="1292"/>
      <c r="Z58" s="1293"/>
      <c r="AA58" s="1294"/>
      <c r="AB58" s="1295"/>
      <c r="AC58" s="1296"/>
      <c r="AD58" s="1297"/>
      <c r="AE58" s="1298"/>
      <c r="AF58" s="240"/>
      <c r="AG58" s="240"/>
    </row>
    <row r="59" spans="1:33">
      <c r="A59" s="1278">
        <v>52</v>
      </c>
      <c r="B59" s="1287"/>
      <c r="C59" s="1288"/>
      <c r="D59" s="1288"/>
      <c r="E59" s="1288"/>
      <c r="F59" s="1288"/>
      <c r="G59" s="1288"/>
      <c r="H59" s="1268"/>
      <c r="I59" s="1288"/>
      <c r="J59" s="1289"/>
      <c r="K59" s="1268"/>
      <c r="L59" s="1288"/>
      <c r="M59" s="1288"/>
      <c r="N59" s="1288"/>
      <c r="O59" s="1288"/>
      <c r="P59" s="1288"/>
      <c r="Q59" s="1288"/>
      <c r="R59" s="1288"/>
      <c r="S59" s="1288"/>
      <c r="T59" s="1288"/>
      <c r="U59" s="1288"/>
      <c r="V59" s="1288"/>
      <c r="W59" s="1290"/>
      <c r="X59" s="1291"/>
      <c r="Y59" s="1292"/>
      <c r="Z59" s="1293"/>
      <c r="AA59" s="1294"/>
      <c r="AB59" s="1295"/>
      <c r="AC59" s="1296"/>
      <c r="AD59" s="1297"/>
      <c r="AE59" s="1298"/>
      <c r="AF59" s="240"/>
      <c r="AG59" s="240"/>
    </row>
    <row r="60" spans="1:33">
      <c r="A60" s="1278">
        <v>53</v>
      </c>
      <c r="B60" s="1287"/>
      <c r="C60" s="1288"/>
      <c r="D60" s="1288"/>
      <c r="E60" s="1288"/>
      <c r="F60" s="1288"/>
      <c r="G60" s="1288"/>
      <c r="H60" s="1268"/>
      <c r="I60" s="1288"/>
      <c r="J60" s="1289"/>
      <c r="K60" s="1268"/>
      <c r="L60" s="1288"/>
      <c r="M60" s="1288"/>
      <c r="N60" s="1288"/>
      <c r="O60" s="1288"/>
      <c r="P60" s="1288"/>
      <c r="Q60" s="1288"/>
      <c r="R60" s="1288"/>
      <c r="S60" s="1288"/>
      <c r="T60" s="1288"/>
      <c r="U60" s="1288"/>
      <c r="V60" s="1288"/>
      <c r="W60" s="1290"/>
      <c r="X60" s="1291"/>
      <c r="Y60" s="1292"/>
      <c r="Z60" s="1293"/>
      <c r="AA60" s="1294"/>
      <c r="AB60" s="1295"/>
      <c r="AC60" s="1296"/>
      <c r="AD60" s="1297"/>
      <c r="AE60" s="1298"/>
      <c r="AF60" s="240"/>
      <c r="AG60" s="240"/>
    </row>
    <row r="61" spans="1:33">
      <c r="A61" s="1278">
        <v>54</v>
      </c>
      <c r="B61" s="1287"/>
      <c r="C61" s="1288"/>
      <c r="D61" s="1288"/>
      <c r="E61" s="1288"/>
      <c r="F61" s="1288"/>
      <c r="G61" s="1288"/>
      <c r="H61" s="1268"/>
      <c r="I61" s="1288"/>
      <c r="J61" s="1289"/>
      <c r="K61" s="1268"/>
      <c r="L61" s="1288"/>
      <c r="M61" s="1288"/>
      <c r="N61" s="1288"/>
      <c r="O61" s="1288"/>
      <c r="P61" s="1288"/>
      <c r="Q61" s="1288"/>
      <c r="R61" s="1288"/>
      <c r="S61" s="1288"/>
      <c r="T61" s="1288"/>
      <c r="U61" s="1288"/>
      <c r="V61" s="1288"/>
      <c r="W61" s="1290"/>
      <c r="X61" s="1291"/>
      <c r="Y61" s="1292"/>
      <c r="Z61" s="1293"/>
      <c r="AA61" s="1294"/>
      <c r="AB61" s="1295"/>
      <c r="AC61" s="1296"/>
      <c r="AD61" s="1297"/>
      <c r="AE61" s="1298"/>
      <c r="AF61" s="240"/>
      <c r="AG61" s="240"/>
    </row>
    <row r="62" spans="1:33">
      <c r="A62" s="1278">
        <v>55</v>
      </c>
      <c r="B62" s="1287"/>
      <c r="C62" s="1288"/>
      <c r="D62" s="1288"/>
      <c r="E62" s="1288"/>
      <c r="F62" s="1288"/>
      <c r="G62" s="1288"/>
      <c r="H62" s="1268"/>
      <c r="I62" s="1288"/>
      <c r="J62" s="1289"/>
      <c r="K62" s="1268"/>
      <c r="L62" s="1288"/>
      <c r="M62" s="1288"/>
      <c r="N62" s="1288"/>
      <c r="O62" s="1288"/>
      <c r="P62" s="1288"/>
      <c r="Q62" s="1288"/>
      <c r="R62" s="1288"/>
      <c r="S62" s="1288"/>
      <c r="T62" s="1288"/>
      <c r="U62" s="1288"/>
      <c r="V62" s="1288"/>
      <c r="W62" s="1290"/>
      <c r="X62" s="1291"/>
      <c r="Y62" s="1292"/>
      <c r="Z62" s="1293"/>
      <c r="AA62" s="1294"/>
      <c r="AB62" s="1295"/>
      <c r="AC62" s="1296"/>
      <c r="AD62" s="1297"/>
      <c r="AE62" s="1298"/>
      <c r="AF62" s="240"/>
      <c r="AG62" s="240"/>
    </row>
    <row r="63" spans="1:33">
      <c r="A63" s="1278">
        <v>56</v>
      </c>
      <c r="B63" s="1287"/>
      <c r="C63" s="1288"/>
      <c r="D63" s="1288"/>
      <c r="E63" s="1288"/>
      <c r="F63" s="1288"/>
      <c r="G63" s="1288"/>
      <c r="H63" s="1268"/>
      <c r="I63" s="1288"/>
      <c r="J63" s="1289"/>
      <c r="K63" s="1268"/>
      <c r="L63" s="1288"/>
      <c r="M63" s="1288"/>
      <c r="N63" s="1288"/>
      <c r="O63" s="1288"/>
      <c r="P63" s="1288"/>
      <c r="Q63" s="1288"/>
      <c r="R63" s="1288"/>
      <c r="S63" s="1288"/>
      <c r="T63" s="1288"/>
      <c r="U63" s="1288"/>
      <c r="V63" s="1288"/>
      <c r="W63" s="1290"/>
      <c r="X63" s="1291"/>
      <c r="Y63" s="1292"/>
      <c r="Z63" s="1293"/>
      <c r="AA63" s="1294"/>
      <c r="AB63" s="1295"/>
      <c r="AC63" s="1296"/>
      <c r="AD63" s="1297"/>
      <c r="AE63" s="1298"/>
      <c r="AF63" s="240"/>
      <c r="AG63" s="240"/>
    </row>
    <row r="64" spans="1:33">
      <c r="A64" s="1278">
        <v>57</v>
      </c>
      <c r="B64" s="1287"/>
      <c r="C64" s="1288"/>
      <c r="D64" s="1288"/>
      <c r="E64" s="1288"/>
      <c r="F64" s="1288"/>
      <c r="G64" s="1288"/>
      <c r="H64" s="1268"/>
      <c r="I64" s="1288"/>
      <c r="J64" s="1289"/>
      <c r="K64" s="1268"/>
      <c r="L64" s="1288"/>
      <c r="M64" s="1288"/>
      <c r="N64" s="1288"/>
      <c r="O64" s="1288"/>
      <c r="P64" s="1288"/>
      <c r="Q64" s="1288"/>
      <c r="R64" s="1288"/>
      <c r="S64" s="1288"/>
      <c r="T64" s="1288"/>
      <c r="U64" s="1288"/>
      <c r="V64" s="1288"/>
      <c r="W64" s="1290"/>
      <c r="X64" s="1291"/>
      <c r="Y64" s="1292"/>
      <c r="Z64" s="1293"/>
      <c r="AA64" s="1294"/>
      <c r="AB64" s="1295"/>
      <c r="AC64" s="1296"/>
      <c r="AD64" s="1297"/>
      <c r="AE64" s="1298"/>
      <c r="AF64" s="240"/>
      <c r="AG64" s="240"/>
    </row>
    <row r="65" spans="1:33">
      <c r="A65" s="1278">
        <v>58</v>
      </c>
      <c r="B65" s="1287"/>
      <c r="C65" s="1288"/>
      <c r="D65" s="1288"/>
      <c r="E65" s="1288"/>
      <c r="F65" s="1288"/>
      <c r="G65" s="1288"/>
      <c r="H65" s="1268"/>
      <c r="I65" s="1288"/>
      <c r="J65" s="1289"/>
      <c r="K65" s="1268"/>
      <c r="L65" s="1288"/>
      <c r="M65" s="1288"/>
      <c r="N65" s="1288"/>
      <c r="O65" s="1288"/>
      <c r="P65" s="1288"/>
      <c r="Q65" s="1288"/>
      <c r="R65" s="1288"/>
      <c r="S65" s="1288"/>
      <c r="T65" s="1288"/>
      <c r="U65" s="1288"/>
      <c r="V65" s="1288"/>
      <c r="W65" s="1290"/>
      <c r="X65" s="1291"/>
      <c r="Y65" s="1292"/>
      <c r="Z65" s="1293"/>
      <c r="AA65" s="1294"/>
      <c r="AB65" s="1295"/>
      <c r="AC65" s="1296"/>
      <c r="AD65" s="1297"/>
      <c r="AE65" s="1298"/>
      <c r="AF65" s="240"/>
      <c r="AG65" s="240"/>
    </row>
    <row r="66" spans="1:33">
      <c r="A66" s="1278">
        <v>59</v>
      </c>
      <c r="B66" s="1287"/>
      <c r="C66" s="1288"/>
      <c r="D66" s="1288"/>
      <c r="E66" s="1288"/>
      <c r="F66" s="1288"/>
      <c r="G66" s="1288"/>
      <c r="H66" s="1268"/>
      <c r="I66" s="1288"/>
      <c r="J66" s="1289"/>
      <c r="K66" s="1268"/>
      <c r="L66" s="1288"/>
      <c r="M66" s="1288"/>
      <c r="N66" s="1288"/>
      <c r="O66" s="1288"/>
      <c r="P66" s="1288"/>
      <c r="Q66" s="1288"/>
      <c r="R66" s="1288"/>
      <c r="S66" s="1288"/>
      <c r="T66" s="1288"/>
      <c r="U66" s="1288"/>
      <c r="V66" s="1288"/>
      <c r="W66" s="1290"/>
      <c r="X66" s="1291"/>
      <c r="Y66" s="1292"/>
      <c r="Z66" s="1293"/>
      <c r="AA66" s="1294"/>
      <c r="AB66" s="1295"/>
      <c r="AC66" s="1296"/>
      <c r="AD66" s="1297"/>
      <c r="AE66" s="1298"/>
      <c r="AF66" s="240"/>
      <c r="AG66" s="240"/>
    </row>
    <row r="67" spans="1:33">
      <c r="A67" s="1278">
        <v>60</v>
      </c>
      <c r="B67" s="1287"/>
      <c r="C67" s="1288"/>
      <c r="D67" s="1288"/>
      <c r="E67" s="1288"/>
      <c r="F67" s="1288"/>
      <c r="G67" s="1288"/>
      <c r="H67" s="1268"/>
      <c r="I67" s="1288"/>
      <c r="J67" s="1289"/>
      <c r="K67" s="1268"/>
      <c r="L67" s="1288"/>
      <c r="M67" s="1288"/>
      <c r="N67" s="1288"/>
      <c r="O67" s="1288"/>
      <c r="P67" s="1288"/>
      <c r="Q67" s="1288"/>
      <c r="R67" s="1288"/>
      <c r="S67" s="1288"/>
      <c r="T67" s="1288"/>
      <c r="U67" s="1288"/>
      <c r="V67" s="1288"/>
      <c r="W67" s="1290"/>
      <c r="X67" s="1291"/>
      <c r="Y67" s="1292"/>
      <c r="Z67" s="1293"/>
      <c r="AA67" s="1294"/>
      <c r="AB67" s="1295"/>
      <c r="AC67" s="1296"/>
      <c r="AD67" s="1297"/>
      <c r="AE67" s="1298"/>
      <c r="AF67" s="240"/>
      <c r="AG67" s="240"/>
    </row>
    <row r="68" spans="1:33">
      <c r="A68" s="1278">
        <v>61</v>
      </c>
      <c r="B68" s="1287"/>
      <c r="C68" s="1288"/>
      <c r="D68" s="1288"/>
      <c r="E68" s="1288"/>
      <c r="F68" s="1288"/>
      <c r="G68" s="1288"/>
      <c r="H68" s="1268"/>
      <c r="I68" s="1288"/>
      <c r="J68" s="1289"/>
      <c r="K68" s="1268"/>
      <c r="L68" s="1288"/>
      <c r="M68" s="1288"/>
      <c r="N68" s="1288"/>
      <c r="O68" s="1288"/>
      <c r="P68" s="1288"/>
      <c r="Q68" s="1288"/>
      <c r="R68" s="1288"/>
      <c r="S68" s="1288"/>
      <c r="T68" s="1288"/>
      <c r="U68" s="1288"/>
      <c r="V68" s="1288"/>
      <c r="W68" s="1290"/>
      <c r="X68" s="1291"/>
      <c r="Y68" s="1292"/>
      <c r="Z68" s="1293"/>
      <c r="AA68" s="1294"/>
      <c r="AB68" s="1295"/>
      <c r="AC68" s="1296"/>
      <c r="AD68" s="1297"/>
      <c r="AE68" s="1298"/>
      <c r="AF68" s="240"/>
      <c r="AG68" s="240"/>
    </row>
    <row r="69" spans="1:33">
      <c r="A69" s="1278">
        <v>62</v>
      </c>
      <c r="B69" s="1287"/>
      <c r="C69" s="1288"/>
      <c r="D69" s="1288"/>
      <c r="E69" s="1288"/>
      <c r="F69" s="1288"/>
      <c r="G69" s="1288"/>
      <c r="H69" s="1268"/>
      <c r="I69" s="1288"/>
      <c r="J69" s="1289"/>
      <c r="K69" s="1268"/>
      <c r="L69" s="1288"/>
      <c r="M69" s="1288"/>
      <c r="N69" s="1288"/>
      <c r="O69" s="1288"/>
      <c r="P69" s="1288"/>
      <c r="Q69" s="1288"/>
      <c r="R69" s="1288"/>
      <c r="S69" s="1288"/>
      <c r="T69" s="1288"/>
      <c r="U69" s="1288"/>
      <c r="V69" s="1288"/>
      <c r="W69" s="1290"/>
      <c r="X69" s="1291"/>
      <c r="Y69" s="1292"/>
      <c r="Z69" s="1293"/>
      <c r="AA69" s="1294"/>
      <c r="AB69" s="1295"/>
      <c r="AC69" s="1296"/>
      <c r="AD69" s="1297"/>
      <c r="AE69" s="1298"/>
      <c r="AF69" s="240"/>
      <c r="AG69" s="240"/>
    </row>
    <row r="70" spans="1:33">
      <c r="A70" s="1278">
        <v>63</v>
      </c>
      <c r="B70" s="1287"/>
      <c r="C70" s="1288"/>
      <c r="D70" s="1288"/>
      <c r="E70" s="1288"/>
      <c r="F70" s="1288"/>
      <c r="G70" s="1288"/>
      <c r="H70" s="1268"/>
      <c r="I70" s="1288"/>
      <c r="J70" s="1289"/>
      <c r="K70" s="1268"/>
      <c r="L70" s="1288"/>
      <c r="M70" s="1288"/>
      <c r="N70" s="1288"/>
      <c r="O70" s="1288"/>
      <c r="P70" s="1288"/>
      <c r="Q70" s="1288"/>
      <c r="R70" s="1288"/>
      <c r="S70" s="1288"/>
      <c r="T70" s="1288"/>
      <c r="U70" s="1288"/>
      <c r="V70" s="1288"/>
      <c r="W70" s="1290"/>
      <c r="X70" s="1291"/>
      <c r="Y70" s="1292"/>
      <c r="Z70" s="1293"/>
      <c r="AA70" s="1294"/>
      <c r="AB70" s="1295"/>
      <c r="AC70" s="1296"/>
      <c r="AD70" s="1297"/>
      <c r="AE70" s="1298"/>
      <c r="AF70" s="240"/>
      <c r="AG70" s="240"/>
    </row>
    <row r="71" spans="1:33">
      <c r="A71" s="1278">
        <v>64</v>
      </c>
      <c r="B71" s="1287"/>
      <c r="C71" s="1288"/>
      <c r="D71" s="1288"/>
      <c r="E71" s="1288"/>
      <c r="F71" s="1288"/>
      <c r="G71" s="1288"/>
      <c r="H71" s="1268"/>
      <c r="I71" s="1288"/>
      <c r="J71" s="1289"/>
      <c r="K71" s="1268"/>
      <c r="L71" s="1288"/>
      <c r="M71" s="1288"/>
      <c r="N71" s="1288"/>
      <c r="O71" s="1288"/>
      <c r="P71" s="1288"/>
      <c r="Q71" s="1288"/>
      <c r="R71" s="1288"/>
      <c r="S71" s="1288"/>
      <c r="T71" s="1288"/>
      <c r="U71" s="1288"/>
      <c r="V71" s="1288"/>
      <c r="W71" s="1290"/>
      <c r="X71" s="1291"/>
      <c r="Y71" s="1292"/>
      <c r="Z71" s="1293"/>
      <c r="AA71" s="1294"/>
      <c r="AB71" s="1295"/>
      <c r="AC71" s="1296"/>
      <c r="AD71" s="1297"/>
      <c r="AE71" s="1298"/>
      <c r="AF71" s="240"/>
      <c r="AG71" s="240"/>
    </row>
    <row r="72" spans="1:33">
      <c r="A72" s="1278">
        <v>65</v>
      </c>
      <c r="B72" s="1287"/>
      <c r="C72" s="1288"/>
      <c r="D72" s="1288"/>
      <c r="E72" s="1288"/>
      <c r="F72" s="1288"/>
      <c r="G72" s="1288"/>
      <c r="H72" s="1268"/>
      <c r="I72" s="1288"/>
      <c r="J72" s="1289"/>
      <c r="K72" s="1268"/>
      <c r="L72" s="1288"/>
      <c r="M72" s="1288"/>
      <c r="N72" s="1288"/>
      <c r="O72" s="1288"/>
      <c r="P72" s="1288"/>
      <c r="Q72" s="1288"/>
      <c r="R72" s="1288"/>
      <c r="S72" s="1288"/>
      <c r="T72" s="1288"/>
      <c r="U72" s="1288"/>
      <c r="V72" s="1288"/>
      <c r="W72" s="1290"/>
      <c r="X72" s="1291"/>
      <c r="Y72" s="1292"/>
      <c r="Z72" s="1293"/>
      <c r="AA72" s="1294"/>
      <c r="AB72" s="1295"/>
      <c r="AC72" s="1296"/>
      <c r="AD72" s="1297"/>
      <c r="AE72" s="1298"/>
      <c r="AF72" s="240"/>
      <c r="AG72" s="240"/>
    </row>
    <row r="73" spans="1:33">
      <c r="A73" s="1278">
        <v>66</v>
      </c>
      <c r="B73" s="1287"/>
      <c r="C73" s="1288"/>
      <c r="D73" s="1288"/>
      <c r="E73" s="1288"/>
      <c r="F73" s="1288"/>
      <c r="G73" s="1288"/>
      <c r="H73" s="1268"/>
      <c r="I73" s="1288"/>
      <c r="J73" s="1289"/>
      <c r="K73" s="1268"/>
      <c r="L73" s="1288"/>
      <c r="M73" s="1288"/>
      <c r="N73" s="1288"/>
      <c r="O73" s="1288"/>
      <c r="P73" s="1288"/>
      <c r="Q73" s="1288"/>
      <c r="R73" s="1288"/>
      <c r="S73" s="1288"/>
      <c r="T73" s="1288"/>
      <c r="U73" s="1288"/>
      <c r="V73" s="1288"/>
      <c r="W73" s="1290"/>
      <c r="X73" s="1291"/>
      <c r="Y73" s="1292"/>
      <c r="Z73" s="1293"/>
      <c r="AA73" s="1294"/>
      <c r="AB73" s="1295"/>
      <c r="AC73" s="1296"/>
      <c r="AD73" s="1297"/>
      <c r="AE73" s="1298"/>
      <c r="AF73" s="240"/>
      <c r="AG73" s="240"/>
    </row>
    <row r="74" spans="1:33">
      <c r="A74" s="1278">
        <v>67</v>
      </c>
      <c r="B74" s="1287"/>
      <c r="C74" s="1288"/>
      <c r="D74" s="1288"/>
      <c r="E74" s="1288"/>
      <c r="F74" s="1288"/>
      <c r="G74" s="1288"/>
      <c r="H74" s="1268"/>
      <c r="I74" s="1288"/>
      <c r="J74" s="1289"/>
      <c r="K74" s="1268"/>
      <c r="L74" s="1288"/>
      <c r="M74" s="1288"/>
      <c r="N74" s="1288"/>
      <c r="O74" s="1288"/>
      <c r="P74" s="1288"/>
      <c r="Q74" s="1288"/>
      <c r="R74" s="1288"/>
      <c r="S74" s="1288"/>
      <c r="T74" s="1288"/>
      <c r="U74" s="1288"/>
      <c r="V74" s="1288"/>
      <c r="W74" s="1290"/>
      <c r="X74" s="1291"/>
      <c r="Y74" s="1292"/>
      <c r="Z74" s="1293"/>
      <c r="AA74" s="1294"/>
      <c r="AB74" s="1295"/>
      <c r="AC74" s="1296"/>
      <c r="AD74" s="1297"/>
      <c r="AE74" s="1298"/>
      <c r="AF74" s="240"/>
      <c r="AG74" s="240"/>
    </row>
    <row r="75" spans="1:33">
      <c r="A75" s="1278">
        <v>68</v>
      </c>
      <c r="B75" s="1287"/>
      <c r="C75" s="1288"/>
      <c r="D75" s="1288"/>
      <c r="E75" s="1288"/>
      <c r="F75" s="1288"/>
      <c r="G75" s="1288"/>
      <c r="H75" s="1268"/>
      <c r="I75" s="1288"/>
      <c r="J75" s="1289"/>
      <c r="K75" s="1268"/>
      <c r="L75" s="1288"/>
      <c r="M75" s="1288"/>
      <c r="N75" s="1288"/>
      <c r="O75" s="1288"/>
      <c r="P75" s="1288"/>
      <c r="Q75" s="1288"/>
      <c r="R75" s="1288"/>
      <c r="S75" s="1288"/>
      <c r="T75" s="1288"/>
      <c r="U75" s="1288"/>
      <c r="V75" s="1288"/>
      <c r="W75" s="1290"/>
      <c r="X75" s="1291"/>
      <c r="Y75" s="1292"/>
      <c r="Z75" s="1293"/>
      <c r="AA75" s="1294"/>
      <c r="AB75" s="1295"/>
      <c r="AC75" s="1296"/>
      <c r="AD75" s="1297"/>
      <c r="AE75" s="1298"/>
      <c r="AF75" s="240"/>
      <c r="AG75" s="240"/>
    </row>
    <row r="76" spans="1:33">
      <c r="A76" s="1278">
        <v>69</v>
      </c>
      <c r="B76" s="1287"/>
      <c r="C76" s="1288"/>
      <c r="D76" s="1288"/>
      <c r="E76" s="1288"/>
      <c r="F76" s="1288"/>
      <c r="G76" s="1288"/>
      <c r="H76" s="1268"/>
      <c r="I76" s="1288"/>
      <c r="J76" s="1289"/>
      <c r="K76" s="1268"/>
      <c r="L76" s="1288"/>
      <c r="M76" s="1288"/>
      <c r="N76" s="1288"/>
      <c r="O76" s="1288"/>
      <c r="P76" s="1288"/>
      <c r="Q76" s="1288"/>
      <c r="R76" s="1288"/>
      <c r="S76" s="1288"/>
      <c r="T76" s="1288"/>
      <c r="U76" s="1288"/>
      <c r="V76" s="1288"/>
      <c r="W76" s="1290"/>
      <c r="X76" s="1291"/>
      <c r="Y76" s="1292"/>
      <c r="Z76" s="1293"/>
      <c r="AA76" s="1294"/>
      <c r="AB76" s="1295"/>
      <c r="AC76" s="1296"/>
      <c r="AD76" s="1297"/>
      <c r="AE76" s="1298"/>
      <c r="AF76" s="240"/>
      <c r="AG76" s="240"/>
    </row>
    <row r="77" spans="1:33">
      <c r="A77" s="1278">
        <v>70</v>
      </c>
      <c r="B77" s="1287"/>
      <c r="C77" s="1288"/>
      <c r="D77" s="1288"/>
      <c r="E77" s="1288"/>
      <c r="F77" s="1288"/>
      <c r="G77" s="1288"/>
      <c r="H77" s="1268"/>
      <c r="I77" s="1288"/>
      <c r="J77" s="1289"/>
      <c r="K77" s="1268"/>
      <c r="L77" s="1288"/>
      <c r="M77" s="1288"/>
      <c r="N77" s="1288"/>
      <c r="O77" s="1288"/>
      <c r="P77" s="1288"/>
      <c r="Q77" s="1288"/>
      <c r="R77" s="1288"/>
      <c r="S77" s="1288"/>
      <c r="T77" s="1288"/>
      <c r="U77" s="1288"/>
      <c r="V77" s="1288"/>
      <c r="W77" s="1290"/>
      <c r="X77" s="1291"/>
      <c r="Y77" s="1292"/>
      <c r="Z77" s="1293"/>
      <c r="AA77" s="1294"/>
      <c r="AB77" s="1295"/>
      <c r="AC77" s="1296"/>
      <c r="AD77" s="1297"/>
      <c r="AE77" s="1298"/>
      <c r="AF77" s="240"/>
      <c r="AG77" s="240"/>
    </row>
    <row r="78" spans="1:33">
      <c r="A78" s="1278">
        <v>71</v>
      </c>
      <c r="B78" s="1287"/>
      <c r="C78" s="1288"/>
      <c r="D78" s="1288"/>
      <c r="E78" s="1288"/>
      <c r="F78" s="1288"/>
      <c r="G78" s="1288"/>
      <c r="H78" s="1268"/>
      <c r="I78" s="1288"/>
      <c r="J78" s="1289"/>
      <c r="K78" s="1268"/>
      <c r="L78" s="1288"/>
      <c r="M78" s="1288"/>
      <c r="N78" s="1288"/>
      <c r="O78" s="1288"/>
      <c r="P78" s="1288"/>
      <c r="Q78" s="1288"/>
      <c r="R78" s="1288"/>
      <c r="S78" s="1288"/>
      <c r="T78" s="1288"/>
      <c r="U78" s="1288"/>
      <c r="V78" s="1288"/>
      <c r="W78" s="1290"/>
      <c r="X78" s="1291"/>
      <c r="Y78" s="1292"/>
      <c r="Z78" s="1293"/>
      <c r="AA78" s="1294"/>
      <c r="AB78" s="1295"/>
      <c r="AC78" s="1296"/>
      <c r="AD78" s="1297"/>
      <c r="AE78" s="1298"/>
      <c r="AF78" s="240"/>
      <c r="AG78" s="240"/>
    </row>
    <row r="79" spans="1:33">
      <c r="A79" s="1278">
        <v>72</v>
      </c>
      <c r="B79" s="1287"/>
      <c r="C79" s="1288"/>
      <c r="D79" s="1288"/>
      <c r="E79" s="1288"/>
      <c r="F79" s="1288"/>
      <c r="G79" s="1288"/>
      <c r="H79" s="1268"/>
      <c r="I79" s="1288"/>
      <c r="J79" s="1289"/>
      <c r="K79" s="1268"/>
      <c r="L79" s="1288"/>
      <c r="M79" s="1288"/>
      <c r="N79" s="1288"/>
      <c r="O79" s="1288"/>
      <c r="P79" s="1288"/>
      <c r="Q79" s="1288"/>
      <c r="R79" s="1288"/>
      <c r="S79" s="1288"/>
      <c r="T79" s="1288"/>
      <c r="U79" s="1288"/>
      <c r="V79" s="1288"/>
      <c r="W79" s="1290"/>
      <c r="X79" s="1291"/>
      <c r="Y79" s="1292"/>
      <c r="Z79" s="1293"/>
      <c r="AA79" s="1294"/>
      <c r="AB79" s="1295"/>
      <c r="AC79" s="1296"/>
      <c r="AD79" s="1297"/>
      <c r="AE79" s="1298"/>
      <c r="AF79" s="240"/>
      <c r="AG79" s="240"/>
    </row>
    <row r="80" spans="1:33">
      <c r="A80" s="1278">
        <v>73</v>
      </c>
      <c r="B80" s="1287"/>
      <c r="C80" s="1288"/>
      <c r="D80" s="1288"/>
      <c r="E80" s="1288"/>
      <c r="F80" s="1288"/>
      <c r="G80" s="1288"/>
      <c r="H80" s="1268"/>
      <c r="I80" s="1288"/>
      <c r="J80" s="1289"/>
      <c r="K80" s="1268"/>
      <c r="L80" s="1288"/>
      <c r="M80" s="1288"/>
      <c r="N80" s="1288"/>
      <c r="O80" s="1288"/>
      <c r="P80" s="1288"/>
      <c r="Q80" s="1288"/>
      <c r="R80" s="1288"/>
      <c r="S80" s="1288"/>
      <c r="T80" s="1288"/>
      <c r="U80" s="1288"/>
      <c r="V80" s="1288"/>
      <c r="W80" s="1290"/>
      <c r="X80" s="1291"/>
      <c r="Y80" s="1292"/>
      <c r="Z80" s="1293"/>
      <c r="AA80" s="1294"/>
      <c r="AB80" s="1295"/>
      <c r="AC80" s="1296"/>
      <c r="AD80" s="1297"/>
      <c r="AE80" s="1298"/>
      <c r="AF80" s="240"/>
      <c r="AG80" s="240"/>
    </row>
    <row r="81" spans="1:33">
      <c r="A81" s="1278">
        <v>74</v>
      </c>
      <c r="B81" s="1287"/>
      <c r="C81" s="1288"/>
      <c r="D81" s="1288"/>
      <c r="E81" s="1288"/>
      <c r="F81" s="1288"/>
      <c r="G81" s="1288"/>
      <c r="H81" s="1268"/>
      <c r="I81" s="1288"/>
      <c r="J81" s="1289"/>
      <c r="K81" s="1268"/>
      <c r="L81" s="1288"/>
      <c r="M81" s="1288"/>
      <c r="N81" s="1288"/>
      <c r="O81" s="1288"/>
      <c r="P81" s="1288"/>
      <c r="Q81" s="1288"/>
      <c r="R81" s="1288"/>
      <c r="S81" s="1288"/>
      <c r="T81" s="1288"/>
      <c r="U81" s="1288"/>
      <c r="V81" s="1288"/>
      <c r="W81" s="1290"/>
      <c r="X81" s="1291"/>
      <c r="Y81" s="1292"/>
      <c r="Z81" s="1293"/>
      <c r="AA81" s="1294"/>
      <c r="AB81" s="1295"/>
      <c r="AC81" s="1296"/>
      <c r="AD81" s="1297"/>
      <c r="AE81" s="1298"/>
      <c r="AF81" s="240"/>
      <c r="AG81" s="240"/>
    </row>
    <row r="82" spans="1:33">
      <c r="A82" s="1278">
        <v>75</v>
      </c>
      <c r="B82" s="1287"/>
      <c r="C82" s="1288"/>
      <c r="D82" s="1288"/>
      <c r="E82" s="1288"/>
      <c r="F82" s="1288"/>
      <c r="G82" s="1288"/>
      <c r="H82" s="1268"/>
      <c r="I82" s="1288"/>
      <c r="J82" s="1289"/>
      <c r="K82" s="1268"/>
      <c r="L82" s="1288"/>
      <c r="M82" s="1288"/>
      <c r="N82" s="1288"/>
      <c r="O82" s="1288"/>
      <c r="P82" s="1288"/>
      <c r="Q82" s="1288"/>
      <c r="R82" s="1288"/>
      <c r="S82" s="1288"/>
      <c r="T82" s="1288"/>
      <c r="U82" s="1288"/>
      <c r="V82" s="1288"/>
      <c r="W82" s="1290"/>
      <c r="X82" s="1291"/>
      <c r="Y82" s="1292"/>
      <c r="Z82" s="1293"/>
      <c r="AA82" s="1294"/>
      <c r="AB82" s="1295"/>
      <c r="AC82" s="1296"/>
      <c r="AD82" s="1297"/>
      <c r="AE82" s="1298"/>
      <c r="AF82" s="240"/>
      <c r="AG82" s="240"/>
    </row>
    <row r="83" spans="1:33">
      <c r="A83" s="1278">
        <v>76</v>
      </c>
      <c r="B83" s="1287"/>
      <c r="C83" s="1288"/>
      <c r="D83" s="1288"/>
      <c r="E83" s="1288"/>
      <c r="F83" s="1288"/>
      <c r="G83" s="1288"/>
      <c r="H83" s="1268"/>
      <c r="I83" s="1288"/>
      <c r="J83" s="1289"/>
      <c r="K83" s="1268"/>
      <c r="L83" s="1288"/>
      <c r="M83" s="1288"/>
      <c r="N83" s="1288"/>
      <c r="O83" s="1288"/>
      <c r="P83" s="1288"/>
      <c r="Q83" s="1288"/>
      <c r="R83" s="1288"/>
      <c r="S83" s="1288"/>
      <c r="T83" s="1288"/>
      <c r="U83" s="1288"/>
      <c r="V83" s="1288"/>
      <c r="W83" s="1290"/>
      <c r="X83" s="1291"/>
      <c r="Y83" s="1292"/>
      <c r="Z83" s="1293"/>
      <c r="AA83" s="1294"/>
      <c r="AB83" s="1295"/>
      <c r="AC83" s="1296"/>
      <c r="AD83" s="1297"/>
      <c r="AE83" s="1298"/>
      <c r="AF83" s="240"/>
      <c r="AG83" s="240"/>
    </row>
    <row r="84" spans="1:33">
      <c r="A84" s="1278">
        <v>77</v>
      </c>
      <c r="B84" s="1287"/>
      <c r="C84" s="1288"/>
      <c r="D84" s="1288"/>
      <c r="E84" s="1288"/>
      <c r="F84" s="1288"/>
      <c r="G84" s="1288"/>
      <c r="H84" s="1268"/>
      <c r="I84" s="1288"/>
      <c r="J84" s="1289"/>
      <c r="K84" s="1268"/>
      <c r="L84" s="1288"/>
      <c r="M84" s="1288"/>
      <c r="N84" s="1288"/>
      <c r="O84" s="1288"/>
      <c r="P84" s="1288"/>
      <c r="Q84" s="1288"/>
      <c r="R84" s="1288"/>
      <c r="S84" s="1288"/>
      <c r="T84" s="1288"/>
      <c r="U84" s="1288"/>
      <c r="V84" s="1288"/>
      <c r="W84" s="1290"/>
      <c r="X84" s="1291"/>
      <c r="Y84" s="1292"/>
      <c r="Z84" s="1293"/>
      <c r="AA84" s="1294"/>
      <c r="AB84" s="1295"/>
      <c r="AC84" s="1296"/>
      <c r="AD84" s="1297"/>
      <c r="AE84" s="1298"/>
      <c r="AF84" s="240"/>
      <c r="AG84" s="240"/>
    </row>
    <row r="85" spans="1:33">
      <c r="A85" s="1278">
        <v>78</v>
      </c>
      <c r="B85" s="1287"/>
      <c r="C85" s="1288"/>
      <c r="D85" s="1288"/>
      <c r="E85" s="1288"/>
      <c r="F85" s="1288"/>
      <c r="G85" s="1288"/>
      <c r="H85" s="1268"/>
      <c r="I85" s="1288"/>
      <c r="J85" s="1289"/>
      <c r="K85" s="1268"/>
      <c r="L85" s="1288"/>
      <c r="M85" s="1288"/>
      <c r="N85" s="1288"/>
      <c r="O85" s="1288"/>
      <c r="P85" s="1288"/>
      <c r="Q85" s="1288"/>
      <c r="R85" s="1288"/>
      <c r="S85" s="1288"/>
      <c r="T85" s="1288"/>
      <c r="U85" s="1288"/>
      <c r="V85" s="1288"/>
      <c r="W85" s="1290"/>
      <c r="X85" s="1291"/>
      <c r="Y85" s="1292"/>
      <c r="Z85" s="1293"/>
      <c r="AA85" s="1294"/>
      <c r="AB85" s="1295"/>
      <c r="AC85" s="1296"/>
      <c r="AD85" s="1297"/>
      <c r="AE85" s="1298"/>
      <c r="AF85" s="240"/>
      <c r="AG85" s="240"/>
    </row>
    <row r="86" spans="1:33">
      <c r="A86" s="1278">
        <v>79</v>
      </c>
      <c r="B86" s="1287"/>
      <c r="C86" s="1288"/>
      <c r="D86" s="1288"/>
      <c r="E86" s="1288"/>
      <c r="F86" s="1288"/>
      <c r="G86" s="1288"/>
      <c r="H86" s="1268"/>
      <c r="I86" s="1288"/>
      <c r="J86" s="1289"/>
      <c r="K86" s="1268"/>
      <c r="L86" s="1288"/>
      <c r="M86" s="1288"/>
      <c r="N86" s="1288"/>
      <c r="O86" s="1288"/>
      <c r="P86" s="1288"/>
      <c r="Q86" s="1288"/>
      <c r="R86" s="1288"/>
      <c r="S86" s="1288"/>
      <c r="T86" s="1288"/>
      <c r="U86" s="1288"/>
      <c r="V86" s="1288"/>
      <c r="W86" s="1290"/>
      <c r="X86" s="1291"/>
      <c r="Y86" s="1292"/>
      <c r="Z86" s="1293"/>
      <c r="AA86" s="1294"/>
      <c r="AB86" s="1295"/>
      <c r="AC86" s="1296"/>
      <c r="AD86" s="1297"/>
      <c r="AE86" s="1298"/>
      <c r="AF86" s="240"/>
      <c r="AG86" s="240"/>
    </row>
    <row r="87" spans="1:33">
      <c r="A87" s="1278">
        <v>80</v>
      </c>
      <c r="B87" s="1287"/>
      <c r="C87" s="1288"/>
      <c r="D87" s="1288"/>
      <c r="E87" s="1288"/>
      <c r="F87" s="1288"/>
      <c r="G87" s="1288"/>
      <c r="H87" s="1268"/>
      <c r="I87" s="1288"/>
      <c r="J87" s="1289"/>
      <c r="K87" s="1268"/>
      <c r="L87" s="1288"/>
      <c r="M87" s="1288"/>
      <c r="N87" s="1288"/>
      <c r="O87" s="1288"/>
      <c r="P87" s="1288"/>
      <c r="Q87" s="1288"/>
      <c r="R87" s="1288"/>
      <c r="S87" s="1288"/>
      <c r="T87" s="1288"/>
      <c r="U87" s="1288"/>
      <c r="V87" s="1288"/>
      <c r="W87" s="1290"/>
      <c r="X87" s="1291"/>
      <c r="Y87" s="1292"/>
      <c r="Z87" s="1293"/>
      <c r="AA87" s="1294"/>
      <c r="AB87" s="1295"/>
      <c r="AC87" s="1296"/>
      <c r="AD87" s="1297"/>
      <c r="AE87" s="1298"/>
      <c r="AF87" s="240"/>
      <c r="AG87" s="240"/>
    </row>
    <row r="88" spans="1:33">
      <c r="A88" s="1278">
        <v>81</v>
      </c>
      <c r="B88" s="1287"/>
      <c r="C88" s="1288"/>
      <c r="D88" s="1288"/>
      <c r="E88" s="1288"/>
      <c r="F88" s="1288"/>
      <c r="G88" s="1288"/>
      <c r="H88" s="1268"/>
      <c r="I88" s="1288"/>
      <c r="J88" s="1289"/>
      <c r="K88" s="1268"/>
      <c r="L88" s="1288"/>
      <c r="M88" s="1288"/>
      <c r="N88" s="1288"/>
      <c r="O88" s="1288"/>
      <c r="P88" s="1288"/>
      <c r="Q88" s="1288"/>
      <c r="R88" s="1288"/>
      <c r="S88" s="1288"/>
      <c r="T88" s="1288"/>
      <c r="U88" s="1288"/>
      <c r="V88" s="1288"/>
      <c r="W88" s="1290"/>
      <c r="X88" s="1291"/>
      <c r="Y88" s="1292"/>
      <c r="Z88" s="1293"/>
      <c r="AA88" s="1294"/>
      <c r="AB88" s="1295"/>
      <c r="AC88" s="1296"/>
      <c r="AD88" s="1297"/>
      <c r="AE88" s="1298"/>
      <c r="AF88" s="240"/>
      <c r="AG88" s="240"/>
    </row>
    <row r="89" spans="1:33">
      <c r="A89" s="1278">
        <v>82</v>
      </c>
      <c r="B89" s="1287"/>
      <c r="C89" s="1288"/>
      <c r="D89" s="1288"/>
      <c r="E89" s="1288"/>
      <c r="F89" s="1288"/>
      <c r="G89" s="1288"/>
      <c r="H89" s="1268"/>
      <c r="I89" s="1288"/>
      <c r="J89" s="1289"/>
      <c r="K89" s="1268"/>
      <c r="L89" s="1288"/>
      <c r="M89" s="1288"/>
      <c r="N89" s="1288"/>
      <c r="O89" s="1288"/>
      <c r="P89" s="1288"/>
      <c r="Q89" s="1288"/>
      <c r="R89" s="1288"/>
      <c r="S89" s="1288"/>
      <c r="T89" s="1288"/>
      <c r="U89" s="1288"/>
      <c r="V89" s="1288"/>
      <c r="W89" s="1290"/>
      <c r="X89" s="1291"/>
      <c r="Y89" s="1292"/>
      <c r="Z89" s="1293"/>
      <c r="AA89" s="1294"/>
      <c r="AB89" s="1295"/>
      <c r="AC89" s="1296"/>
      <c r="AD89" s="1297"/>
      <c r="AE89" s="1298"/>
      <c r="AF89" s="240"/>
      <c r="AG89" s="240"/>
    </row>
    <row r="90" spans="1:33">
      <c r="A90" s="1278">
        <v>83</v>
      </c>
      <c r="B90" s="1287"/>
      <c r="C90" s="1288"/>
      <c r="D90" s="1288"/>
      <c r="E90" s="1288"/>
      <c r="F90" s="1288"/>
      <c r="G90" s="1288"/>
      <c r="H90" s="1268"/>
      <c r="I90" s="1288"/>
      <c r="J90" s="1289"/>
      <c r="K90" s="1268"/>
      <c r="L90" s="1288"/>
      <c r="M90" s="1288"/>
      <c r="N90" s="1288"/>
      <c r="O90" s="1288"/>
      <c r="P90" s="1288"/>
      <c r="Q90" s="1288"/>
      <c r="R90" s="1288"/>
      <c r="S90" s="1288"/>
      <c r="T90" s="1288"/>
      <c r="U90" s="1288"/>
      <c r="V90" s="1288"/>
      <c r="W90" s="1290"/>
      <c r="X90" s="1291"/>
      <c r="Y90" s="1292"/>
      <c r="Z90" s="1293"/>
      <c r="AA90" s="1294"/>
      <c r="AB90" s="1295"/>
      <c r="AC90" s="1296"/>
      <c r="AD90" s="1297"/>
      <c r="AE90" s="1298"/>
      <c r="AF90" s="240"/>
      <c r="AG90" s="240"/>
    </row>
    <row r="91" spans="1:33">
      <c r="A91" s="1278">
        <v>84</v>
      </c>
      <c r="B91" s="1287"/>
      <c r="C91" s="1288"/>
      <c r="D91" s="1288"/>
      <c r="E91" s="1288"/>
      <c r="F91" s="1288"/>
      <c r="G91" s="1288"/>
      <c r="H91" s="1268"/>
      <c r="I91" s="1288"/>
      <c r="J91" s="1289"/>
      <c r="K91" s="1268"/>
      <c r="L91" s="1288"/>
      <c r="M91" s="1288"/>
      <c r="N91" s="1288"/>
      <c r="O91" s="1288"/>
      <c r="P91" s="1288"/>
      <c r="Q91" s="1288"/>
      <c r="R91" s="1288"/>
      <c r="S91" s="1288"/>
      <c r="T91" s="1288"/>
      <c r="U91" s="1288"/>
      <c r="V91" s="1288"/>
      <c r="W91" s="1290"/>
      <c r="X91" s="1291"/>
      <c r="Y91" s="1292"/>
      <c r="Z91" s="1293"/>
      <c r="AA91" s="1294"/>
      <c r="AB91" s="1295"/>
      <c r="AC91" s="1296"/>
      <c r="AD91" s="1297"/>
      <c r="AE91" s="1298"/>
      <c r="AF91" s="240"/>
      <c r="AG91" s="240"/>
    </row>
    <row r="92" spans="1:33">
      <c r="A92" s="1278">
        <v>85</v>
      </c>
      <c r="B92" s="1287"/>
      <c r="C92" s="1288"/>
      <c r="D92" s="1288"/>
      <c r="E92" s="1288"/>
      <c r="F92" s="1288"/>
      <c r="G92" s="1288"/>
      <c r="H92" s="1268"/>
      <c r="I92" s="1288"/>
      <c r="J92" s="1289"/>
      <c r="K92" s="1268"/>
      <c r="L92" s="1288"/>
      <c r="M92" s="1288"/>
      <c r="N92" s="1288"/>
      <c r="O92" s="1288"/>
      <c r="P92" s="1288"/>
      <c r="Q92" s="1288"/>
      <c r="R92" s="1288"/>
      <c r="S92" s="1288"/>
      <c r="T92" s="1288"/>
      <c r="U92" s="1288"/>
      <c r="V92" s="1288"/>
      <c r="W92" s="1290"/>
      <c r="X92" s="1291"/>
      <c r="Y92" s="1292"/>
      <c r="Z92" s="1293"/>
      <c r="AA92" s="1294"/>
      <c r="AB92" s="1295"/>
      <c r="AC92" s="1296"/>
      <c r="AD92" s="1297"/>
      <c r="AE92" s="1298"/>
      <c r="AF92" s="240"/>
      <c r="AG92" s="240"/>
    </row>
    <row r="93" spans="1:33">
      <c r="A93" s="1278">
        <v>86</v>
      </c>
      <c r="B93" s="1287"/>
      <c r="C93" s="1288"/>
      <c r="D93" s="1288"/>
      <c r="E93" s="1288"/>
      <c r="F93" s="1288"/>
      <c r="G93" s="1288"/>
      <c r="H93" s="1268"/>
      <c r="I93" s="1288"/>
      <c r="J93" s="1289"/>
      <c r="K93" s="1268"/>
      <c r="L93" s="1288"/>
      <c r="M93" s="1288"/>
      <c r="N93" s="1288"/>
      <c r="O93" s="1288"/>
      <c r="P93" s="1288"/>
      <c r="Q93" s="1288"/>
      <c r="R93" s="1288"/>
      <c r="S93" s="1288"/>
      <c r="T93" s="1288"/>
      <c r="U93" s="1288"/>
      <c r="V93" s="1288"/>
      <c r="W93" s="1290"/>
      <c r="X93" s="1291"/>
      <c r="Y93" s="1292"/>
      <c r="Z93" s="1293"/>
      <c r="AA93" s="1294"/>
      <c r="AB93" s="1295"/>
      <c r="AC93" s="1296"/>
      <c r="AD93" s="1297"/>
      <c r="AE93" s="1298"/>
      <c r="AF93" s="240"/>
      <c r="AG93" s="240"/>
    </row>
    <row r="94" spans="1:33">
      <c r="A94" s="1278">
        <v>87</v>
      </c>
      <c r="B94" s="1287"/>
      <c r="C94" s="1288"/>
      <c r="D94" s="1288"/>
      <c r="E94" s="1288"/>
      <c r="F94" s="1288"/>
      <c r="G94" s="1288"/>
      <c r="H94" s="1268"/>
      <c r="I94" s="1288"/>
      <c r="J94" s="1289"/>
      <c r="K94" s="1268"/>
      <c r="L94" s="1288"/>
      <c r="M94" s="1288"/>
      <c r="N94" s="1288"/>
      <c r="O94" s="1288"/>
      <c r="P94" s="1288"/>
      <c r="Q94" s="1288"/>
      <c r="R94" s="1288"/>
      <c r="S94" s="1288"/>
      <c r="T94" s="1288"/>
      <c r="U94" s="1288"/>
      <c r="V94" s="1288"/>
      <c r="W94" s="1290"/>
      <c r="X94" s="1291"/>
      <c r="Y94" s="1292"/>
      <c r="Z94" s="1293"/>
      <c r="AA94" s="1294"/>
      <c r="AB94" s="1295"/>
      <c r="AC94" s="1296"/>
      <c r="AD94" s="1297"/>
      <c r="AE94" s="1298"/>
      <c r="AF94" s="240"/>
      <c r="AG94" s="240"/>
    </row>
    <row r="95" spans="1:33">
      <c r="A95" s="1278">
        <v>88</v>
      </c>
      <c r="B95" s="1287"/>
      <c r="C95" s="1288"/>
      <c r="D95" s="1288"/>
      <c r="E95" s="1288"/>
      <c r="F95" s="1288"/>
      <c r="G95" s="1288"/>
      <c r="H95" s="1268"/>
      <c r="I95" s="1288"/>
      <c r="J95" s="1289"/>
      <c r="K95" s="1268"/>
      <c r="L95" s="1288"/>
      <c r="M95" s="1288"/>
      <c r="N95" s="1288"/>
      <c r="O95" s="1288"/>
      <c r="P95" s="1288"/>
      <c r="Q95" s="1288"/>
      <c r="R95" s="1288"/>
      <c r="S95" s="1288"/>
      <c r="T95" s="1288"/>
      <c r="U95" s="1288"/>
      <c r="V95" s="1288"/>
      <c r="W95" s="1290"/>
      <c r="X95" s="1291"/>
      <c r="Y95" s="1292"/>
      <c r="Z95" s="1293"/>
      <c r="AA95" s="1294"/>
      <c r="AB95" s="1295"/>
      <c r="AC95" s="1296"/>
      <c r="AD95" s="1297"/>
      <c r="AE95" s="1298"/>
      <c r="AF95" s="240"/>
      <c r="AG95" s="240"/>
    </row>
    <row r="96" spans="1:33">
      <c r="A96" s="1278">
        <v>89</v>
      </c>
      <c r="B96" s="1287"/>
      <c r="C96" s="1288"/>
      <c r="D96" s="1288"/>
      <c r="E96" s="1288"/>
      <c r="F96" s="1288"/>
      <c r="G96" s="1288"/>
      <c r="H96" s="1268"/>
      <c r="I96" s="1288"/>
      <c r="J96" s="1289"/>
      <c r="K96" s="1268"/>
      <c r="L96" s="1288"/>
      <c r="M96" s="1288"/>
      <c r="N96" s="1288"/>
      <c r="O96" s="1288"/>
      <c r="P96" s="1288"/>
      <c r="Q96" s="1288"/>
      <c r="R96" s="1288"/>
      <c r="S96" s="1288"/>
      <c r="T96" s="1288"/>
      <c r="U96" s="1288"/>
      <c r="V96" s="1288"/>
      <c r="W96" s="1290"/>
      <c r="X96" s="1291"/>
      <c r="Y96" s="1292"/>
      <c r="Z96" s="1293"/>
      <c r="AA96" s="1294"/>
      <c r="AB96" s="1295"/>
      <c r="AC96" s="1296"/>
      <c r="AD96" s="1297"/>
      <c r="AE96" s="1298"/>
      <c r="AF96" s="240"/>
      <c r="AG96" s="240"/>
    </row>
    <row r="97" spans="1:33">
      <c r="A97" s="1278">
        <v>90</v>
      </c>
      <c r="B97" s="1287"/>
      <c r="C97" s="1288"/>
      <c r="D97" s="1288"/>
      <c r="E97" s="1288"/>
      <c r="F97" s="1288"/>
      <c r="G97" s="1288"/>
      <c r="H97" s="1268"/>
      <c r="I97" s="1288"/>
      <c r="J97" s="1289"/>
      <c r="K97" s="1268"/>
      <c r="L97" s="1288"/>
      <c r="M97" s="1288"/>
      <c r="N97" s="1288"/>
      <c r="O97" s="1288"/>
      <c r="P97" s="1288"/>
      <c r="Q97" s="1288"/>
      <c r="R97" s="1288"/>
      <c r="S97" s="1288"/>
      <c r="T97" s="1288"/>
      <c r="U97" s="1288"/>
      <c r="V97" s="1288"/>
      <c r="W97" s="1290"/>
      <c r="X97" s="1291"/>
      <c r="Y97" s="1292"/>
      <c r="Z97" s="1293"/>
      <c r="AA97" s="1294"/>
      <c r="AB97" s="1295"/>
      <c r="AC97" s="1296"/>
      <c r="AD97" s="1297"/>
      <c r="AE97" s="1298"/>
      <c r="AF97" s="240"/>
      <c r="AG97" s="240"/>
    </row>
    <row r="98" spans="1:33">
      <c r="A98" s="1278">
        <v>91</v>
      </c>
      <c r="B98" s="1287"/>
      <c r="C98" s="1288"/>
      <c r="D98" s="1288"/>
      <c r="E98" s="1288"/>
      <c r="F98" s="1288"/>
      <c r="G98" s="1288"/>
      <c r="H98" s="1268"/>
      <c r="I98" s="1288"/>
      <c r="J98" s="1289"/>
      <c r="K98" s="1268"/>
      <c r="L98" s="1288"/>
      <c r="M98" s="1288"/>
      <c r="N98" s="1288"/>
      <c r="O98" s="1288"/>
      <c r="P98" s="1288"/>
      <c r="Q98" s="1288"/>
      <c r="R98" s="1288"/>
      <c r="S98" s="1288"/>
      <c r="T98" s="1288"/>
      <c r="U98" s="1288"/>
      <c r="V98" s="1288"/>
      <c r="W98" s="1290"/>
      <c r="X98" s="1291"/>
      <c r="Y98" s="1292"/>
      <c r="Z98" s="1293"/>
      <c r="AA98" s="1294"/>
      <c r="AB98" s="1295"/>
      <c r="AC98" s="1296"/>
      <c r="AD98" s="1297"/>
      <c r="AE98" s="1298"/>
      <c r="AF98" s="240"/>
      <c r="AG98" s="240"/>
    </row>
    <row r="99" spans="1:33">
      <c r="A99" s="1278">
        <v>92</v>
      </c>
      <c r="B99" s="1287"/>
      <c r="C99" s="1288"/>
      <c r="D99" s="1288"/>
      <c r="E99" s="1288"/>
      <c r="F99" s="1288"/>
      <c r="G99" s="1288"/>
      <c r="H99" s="1268"/>
      <c r="I99" s="1288"/>
      <c r="J99" s="1289"/>
      <c r="K99" s="1268"/>
      <c r="L99" s="1288"/>
      <c r="M99" s="1288"/>
      <c r="N99" s="1288"/>
      <c r="O99" s="1288"/>
      <c r="P99" s="1288"/>
      <c r="Q99" s="1288"/>
      <c r="R99" s="1288"/>
      <c r="S99" s="1288"/>
      <c r="T99" s="1288"/>
      <c r="U99" s="1288"/>
      <c r="V99" s="1288"/>
      <c r="W99" s="1290"/>
      <c r="X99" s="1291"/>
      <c r="Y99" s="1292"/>
      <c r="Z99" s="1293"/>
      <c r="AA99" s="1294"/>
      <c r="AB99" s="1295"/>
      <c r="AC99" s="1296"/>
      <c r="AD99" s="1297"/>
      <c r="AE99" s="1298"/>
      <c r="AF99" s="240"/>
      <c r="AG99" s="240"/>
    </row>
    <row r="100" spans="1:33">
      <c r="A100" s="1278">
        <v>93</v>
      </c>
      <c r="B100" s="1287"/>
      <c r="C100" s="1288"/>
      <c r="D100" s="1288"/>
      <c r="E100" s="1288"/>
      <c r="F100" s="1288"/>
      <c r="G100" s="1288"/>
      <c r="H100" s="1268"/>
      <c r="I100" s="1288"/>
      <c r="J100" s="1289"/>
      <c r="K100" s="1268"/>
      <c r="L100" s="1288"/>
      <c r="M100" s="1288"/>
      <c r="N100" s="1288"/>
      <c r="O100" s="1288"/>
      <c r="P100" s="1288"/>
      <c r="Q100" s="1288"/>
      <c r="R100" s="1288"/>
      <c r="S100" s="1288"/>
      <c r="T100" s="1288"/>
      <c r="U100" s="1288"/>
      <c r="V100" s="1288"/>
      <c r="W100" s="1290"/>
      <c r="X100" s="1291"/>
      <c r="Y100" s="1292"/>
      <c r="Z100" s="1293"/>
      <c r="AA100" s="1294"/>
      <c r="AB100" s="1295"/>
      <c r="AC100" s="1296"/>
      <c r="AD100" s="1297"/>
      <c r="AE100" s="1298"/>
      <c r="AF100" s="240"/>
      <c r="AG100" s="240"/>
    </row>
    <row r="101" spans="1:33">
      <c r="A101" s="1278">
        <v>94</v>
      </c>
      <c r="B101" s="1287"/>
      <c r="C101" s="1288"/>
      <c r="D101" s="1288"/>
      <c r="E101" s="1288"/>
      <c r="F101" s="1288"/>
      <c r="G101" s="1288"/>
      <c r="H101" s="1268"/>
      <c r="I101" s="1288"/>
      <c r="J101" s="1289"/>
      <c r="K101" s="1268"/>
      <c r="L101" s="1288"/>
      <c r="M101" s="1288"/>
      <c r="N101" s="1288"/>
      <c r="O101" s="1288"/>
      <c r="P101" s="1288"/>
      <c r="Q101" s="1288"/>
      <c r="R101" s="1288"/>
      <c r="S101" s="1288"/>
      <c r="T101" s="1288"/>
      <c r="U101" s="1288"/>
      <c r="V101" s="1288"/>
      <c r="W101" s="1290"/>
      <c r="X101" s="1291"/>
      <c r="Y101" s="1292"/>
      <c r="Z101" s="1293"/>
      <c r="AA101" s="1294"/>
      <c r="AB101" s="1295"/>
      <c r="AC101" s="1296"/>
      <c r="AD101" s="1297"/>
      <c r="AE101" s="1298"/>
      <c r="AF101" s="240"/>
      <c r="AG101" s="240"/>
    </row>
    <row r="102" spans="1:33">
      <c r="A102" s="1278">
        <v>95</v>
      </c>
      <c r="B102" s="1287"/>
      <c r="C102" s="1288"/>
      <c r="D102" s="1288"/>
      <c r="E102" s="1288"/>
      <c r="F102" s="1288"/>
      <c r="G102" s="1288"/>
      <c r="H102" s="1268"/>
      <c r="I102" s="1288"/>
      <c r="J102" s="1289"/>
      <c r="K102" s="1268"/>
      <c r="L102" s="1288"/>
      <c r="M102" s="1288"/>
      <c r="N102" s="1288"/>
      <c r="O102" s="1288"/>
      <c r="P102" s="1288"/>
      <c r="Q102" s="1288"/>
      <c r="R102" s="1288"/>
      <c r="S102" s="1288"/>
      <c r="T102" s="1288"/>
      <c r="U102" s="1288"/>
      <c r="V102" s="1288"/>
      <c r="W102" s="1290"/>
      <c r="X102" s="1291"/>
      <c r="Y102" s="1292"/>
      <c r="Z102" s="1293"/>
      <c r="AA102" s="1294"/>
      <c r="AB102" s="1295"/>
      <c r="AC102" s="1296"/>
      <c r="AD102" s="1297"/>
      <c r="AE102" s="1298"/>
      <c r="AF102" s="240"/>
      <c r="AG102" s="240"/>
    </row>
    <row r="103" spans="1:33">
      <c r="A103" s="1278">
        <v>96</v>
      </c>
      <c r="B103" s="1287"/>
      <c r="C103" s="1288"/>
      <c r="D103" s="1288"/>
      <c r="E103" s="1288"/>
      <c r="F103" s="1288"/>
      <c r="G103" s="1288"/>
      <c r="H103" s="1268"/>
      <c r="I103" s="1288"/>
      <c r="J103" s="1289"/>
      <c r="K103" s="1268"/>
      <c r="L103" s="1288"/>
      <c r="M103" s="1288"/>
      <c r="N103" s="1288"/>
      <c r="O103" s="1288"/>
      <c r="P103" s="1288"/>
      <c r="Q103" s="1288"/>
      <c r="R103" s="1288"/>
      <c r="S103" s="1288"/>
      <c r="T103" s="1288"/>
      <c r="U103" s="1288"/>
      <c r="V103" s="1288"/>
      <c r="W103" s="1290"/>
      <c r="X103" s="1291"/>
      <c r="Y103" s="1292"/>
      <c r="Z103" s="1293"/>
      <c r="AA103" s="1294"/>
      <c r="AB103" s="1295"/>
      <c r="AC103" s="1296"/>
      <c r="AD103" s="1297"/>
      <c r="AE103" s="1298"/>
      <c r="AF103" s="240"/>
      <c r="AG103" s="240"/>
    </row>
    <row r="104" spans="1:33">
      <c r="A104" s="1278">
        <v>97</v>
      </c>
      <c r="B104" s="1287"/>
      <c r="C104" s="1288"/>
      <c r="D104" s="1288"/>
      <c r="E104" s="1288"/>
      <c r="F104" s="1288"/>
      <c r="G104" s="1288"/>
      <c r="H104" s="1268"/>
      <c r="I104" s="1288"/>
      <c r="J104" s="1289"/>
      <c r="K104" s="1268"/>
      <c r="L104" s="1288"/>
      <c r="M104" s="1288"/>
      <c r="N104" s="1288"/>
      <c r="O104" s="1288"/>
      <c r="P104" s="1288"/>
      <c r="Q104" s="1288"/>
      <c r="R104" s="1288"/>
      <c r="S104" s="1288"/>
      <c r="T104" s="1288"/>
      <c r="U104" s="1288"/>
      <c r="V104" s="1288"/>
      <c r="W104" s="1290"/>
      <c r="X104" s="1291"/>
      <c r="Y104" s="1292"/>
      <c r="Z104" s="1293"/>
      <c r="AA104" s="1294"/>
      <c r="AB104" s="1295"/>
      <c r="AC104" s="1296"/>
      <c r="AD104" s="1297"/>
      <c r="AE104" s="1298"/>
      <c r="AF104" s="240"/>
      <c r="AG104" s="240"/>
    </row>
    <row r="105" spans="1:33">
      <c r="A105" s="1278">
        <v>98</v>
      </c>
      <c r="B105" s="1287"/>
      <c r="C105" s="1288"/>
      <c r="D105" s="1288"/>
      <c r="E105" s="1288"/>
      <c r="F105" s="1288"/>
      <c r="G105" s="1288"/>
      <c r="H105" s="1268"/>
      <c r="I105" s="1288"/>
      <c r="J105" s="1289"/>
      <c r="K105" s="1268"/>
      <c r="L105" s="1288"/>
      <c r="M105" s="1288"/>
      <c r="N105" s="1288"/>
      <c r="O105" s="1288"/>
      <c r="P105" s="1288"/>
      <c r="Q105" s="1288"/>
      <c r="R105" s="1288"/>
      <c r="S105" s="1288"/>
      <c r="T105" s="1288"/>
      <c r="U105" s="1288"/>
      <c r="V105" s="1288"/>
      <c r="W105" s="1290"/>
      <c r="X105" s="1291"/>
      <c r="Y105" s="1292"/>
      <c r="Z105" s="1293"/>
      <c r="AA105" s="1294"/>
      <c r="AB105" s="1295"/>
      <c r="AC105" s="1296"/>
      <c r="AD105" s="1297"/>
      <c r="AE105" s="1298"/>
      <c r="AF105" s="240"/>
      <c r="AG105" s="240"/>
    </row>
    <row r="106" spans="1:33">
      <c r="A106" s="1278">
        <v>99</v>
      </c>
      <c r="B106" s="1287"/>
      <c r="C106" s="1288"/>
      <c r="D106" s="1288"/>
      <c r="E106" s="1288"/>
      <c r="F106" s="1288"/>
      <c r="G106" s="1288"/>
      <c r="H106" s="1268"/>
      <c r="I106" s="1288"/>
      <c r="J106" s="1289"/>
      <c r="K106" s="1268"/>
      <c r="L106" s="1288"/>
      <c r="M106" s="1288"/>
      <c r="N106" s="1288"/>
      <c r="O106" s="1288"/>
      <c r="P106" s="1288"/>
      <c r="Q106" s="1288"/>
      <c r="R106" s="1288"/>
      <c r="S106" s="1288"/>
      <c r="T106" s="1288"/>
      <c r="U106" s="1288"/>
      <c r="V106" s="1288"/>
      <c r="W106" s="1290"/>
      <c r="X106" s="1291"/>
      <c r="Y106" s="1292"/>
      <c r="Z106" s="1293"/>
      <c r="AA106" s="1294"/>
      <c r="AB106" s="1295"/>
      <c r="AC106" s="1296"/>
      <c r="AD106" s="1297"/>
      <c r="AE106" s="1298"/>
      <c r="AF106" s="240"/>
      <c r="AG106" s="240"/>
    </row>
    <row r="107" spans="1:33">
      <c r="A107" s="1278">
        <v>100</v>
      </c>
      <c r="B107" s="1287"/>
      <c r="C107" s="1288"/>
      <c r="D107" s="1288"/>
      <c r="E107" s="1288"/>
      <c r="F107" s="1288"/>
      <c r="G107" s="1288"/>
      <c r="H107" s="1268"/>
      <c r="I107" s="1288"/>
      <c r="J107" s="1289"/>
      <c r="K107" s="1268"/>
      <c r="L107" s="1288"/>
      <c r="M107" s="1288"/>
      <c r="N107" s="1288"/>
      <c r="O107" s="1288"/>
      <c r="P107" s="1288"/>
      <c r="Q107" s="1288"/>
      <c r="R107" s="1288"/>
      <c r="S107" s="1288"/>
      <c r="T107" s="1288"/>
      <c r="U107" s="1288"/>
      <c r="V107" s="1288"/>
      <c r="W107" s="1290"/>
      <c r="X107" s="1291"/>
      <c r="Y107" s="1292"/>
      <c r="Z107" s="1293"/>
      <c r="AA107" s="1294"/>
      <c r="AB107" s="1295"/>
      <c r="AC107" s="1296"/>
      <c r="AD107" s="1297"/>
      <c r="AE107" s="1298"/>
      <c r="AF107" s="240"/>
      <c r="AG107" s="240"/>
    </row>
    <row r="108" spans="1:33">
      <c r="A108" s="1278">
        <v>101</v>
      </c>
      <c r="B108" s="1287"/>
      <c r="C108" s="1288"/>
      <c r="D108" s="1288"/>
      <c r="E108" s="1288"/>
      <c r="F108" s="1288"/>
      <c r="G108" s="1288"/>
      <c r="H108" s="1268"/>
      <c r="I108" s="1288"/>
      <c r="J108" s="1289"/>
      <c r="K108" s="1268"/>
      <c r="L108" s="1288"/>
      <c r="M108" s="1288"/>
      <c r="N108" s="1288"/>
      <c r="O108" s="1288"/>
      <c r="P108" s="1288"/>
      <c r="Q108" s="1288"/>
      <c r="R108" s="1288"/>
      <c r="S108" s="1288"/>
      <c r="T108" s="1288"/>
      <c r="U108" s="1288"/>
      <c r="V108" s="1288"/>
      <c r="W108" s="1290"/>
      <c r="X108" s="1291"/>
      <c r="Y108" s="1292"/>
      <c r="Z108" s="1293"/>
      <c r="AA108" s="1294"/>
      <c r="AB108" s="1295"/>
      <c r="AC108" s="1296"/>
      <c r="AD108" s="1297"/>
      <c r="AE108" s="1298"/>
      <c r="AF108" s="240"/>
      <c r="AG108" s="240"/>
    </row>
    <row r="109" spans="1:33">
      <c r="A109" s="1278">
        <v>102</v>
      </c>
      <c r="B109" s="1287"/>
      <c r="C109" s="1288"/>
      <c r="D109" s="1288"/>
      <c r="E109" s="1288"/>
      <c r="F109" s="1288"/>
      <c r="G109" s="1288"/>
      <c r="H109" s="1268"/>
      <c r="I109" s="1288"/>
      <c r="J109" s="1289"/>
      <c r="K109" s="1268"/>
      <c r="L109" s="1288"/>
      <c r="M109" s="1288"/>
      <c r="N109" s="1288"/>
      <c r="O109" s="1288"/>
      <c r="P109" s="1288"/>
      <c r="Q109" s="1288"/>
      <c r="R109" s="1288"/>
      <c r="S109" s="1288"/>
      <c r="T109" s="1288"/>
      <c r="U109" s="1288"/>
      <c r="V109" s="1288"/>
      <c r="W109" s="1290"/>
      <c r="X109" s="1291"/>
      <c r="Y109" s="1292"/>
      <c r="Z109" s="1293"/>
      <c r="AA109" s="1294"/>
      <c r="AB109" s="1295"/>
      <c r="AC109" s="1296"/>
      <c r="AD109" s="1297"/>
      <c r="AE109" s="1298"/>
      <c r="AF109" s="240"/>
      <c r="AG109" s="240"/>
    </row>
    <row r="110" spans="1:33">
      <c r="A110" s="1278">
        <v>103</v>
      </c>
      <c r="B110" s="1287"/>
      <c r="C110" s="1288"/>
      <c r="D110" s="1288"/>
      <c r="E110" s="1288"/>
      <c r="F110" s="1288"/>
      <c r="G110" s="1288"/>
      <c r="H110" s="1268"/>
      <c r="I110" s="1288"/>
      <c r="J110" s="1289"/>
      <c r="K110" s="1268"/>
      <c r="L110" s="1288"/>
      <c r="M110" s="1288"/>
      <c r="N110" s="1288"/>
      <c r="O110" s="1288"/>
      <c r="P110" s="1288"/>
      <c r="Q110" s="1288"/>
      <c r="R110" s="1288"/>
      <c r="S110" s="1288"/>
      <c r="T110" s="1288"/>
      <c r="U110" s="1288"/>
      <c r="V110" s="1288"/>
      <c r="W110" s="1290"/>
      <c r="X110" s="1291"/>
      <c r="Y110" s="1292"/>
      <c r="Z110" s="1293"/>
      <c r="AA110" s="1294"/>
      <c r="AB110" s="1295"/>
      <c r="AC110" s="1296"/>
      <c r="AD110" s="1297"/>
      <c r="AE110" s="1298"/>
      <c r="AF110" s="240"/>
      <c r="AG110" s="240"/>
    </row>
    <row r="111" spans="1:33">
      <c r="A111" s="1278">
        <v>104</v>
      </c>
      <c r="B111" s="1287"/>
      <c r="C111" s="1288"/>
      <c r="D111" s="1288"/>
      <c r="E111" s="1288"/>
      <c r="F111" s="1288"/>
      <c r="G111" s="1288"/>
      <c r="H111" s="1268"/>
      <c r="I111" s="1288"/>
      <c r="J111" s="1289"/>
      <c r="K111" s="1268"/>
      <c r="L111" s="1288"/>
      <c r="M111" s="1288"/>
      <c r="N111" s="1288"/>
      <c r="O111" s="1288"/>
      <c r="P111" s="1288"/>
      <c r="Q111" s="1288"/>
      <c r="R111" s="1288"/>
      <c r="S111" s="1288"/>
      <c r="T111" s="1288"/>
      <c r="U111" s="1288"/>
      <c r="V111" s="1288"/>
      <c r="W111" s="1290"/>
      <c r="X111" s="1291"/>
      <c r="Y111" s="1292"/>
      <c r="Z111" s="1293"/>
      <c r="AA111" s="1294"/>
      <c r="AB111" s="1295"/>
      <c r="AC111" s="1296"/>
      <c r="AD111" s="1297"/>
      <c r="AE111" s="1298"/>
      <c r="AF111" s="240"/>
      <c r="AG111" s="240"/>
    </row>
    <row r="112" spans="1:33">
      <c r="A112" s="1278">
        <v>105</v>
      </c>
      <c r="B112" s="1287"/>
      <c r="C112" s="1288"/>
      <c r="D112" s="1288"/>
      <c r="E112" s="1288"/>
      <c r="F112" s="1288"/>
      <c r="G112" s="1288"/>
      <c r="H112" s="1268"/>
      <c r="I112" s="1288"/>
      <c r="J112" s="1289"/>
      <c r="K112" s="1268"/>
      <c r="L112" s="1288"/>
      <c r="M112" s="1288"/>
      <c r="N112" s="1288"/>
      <c r="O112" s="1288"/>
      <c r="P112" s="1288"/>
      <c r="Q112" s="1288"/>
      <c r="R112" s="1288"/>
      <c r="S112" s="1288"/>
      <c r="T112" s="1288"/>
      <c r="U112" s="1288"/>
      <c r="V112" s="1288"/>
      <c r="W112" s="1290"/>
      <c r="X112" s="1291"/>
      <c r="Y112" s="1292"/>
      <c r="Z112" s="1293"/>
      <c r="AA112" s="1294"/>
      <c r="AB112" s="1295"/>
      <c r="AC112" s="1296"/>
      <c r="AD112" s="1297"/>
      <c r="AE112" s="1298"/>
      <c r="AF112" s="240"/>
      <c r="AG112" s="240"/>
    </row>
    <row r="113" spans="1:33">
      <c r="A113" s="1278">
        <v>106</v>
      </c>
      <c r="B113" s="1287"/>
      <c r="C113" s="1288"/>
      <c r="D113" s="1288"/>
      <c r="E113" s="1288"/>
      <c r="F113" s="1288"/>
      <c r="G113" s="1288"/>
      <c r="H113" s="1268"/>
      <c r="I113" s="1288"/>
      <c r="J113" s="1289"/>
      <c r="K113" s="1268"/>
      <c r="L113" s="1288"/>
      <c r="M113" s="1288"/>
      <c r="N113" s="1288"/>
      <c r="O113" s="1288"/>
      <c r="P113" s="1288"/>
      <c r="Q113" s="1288"/>
      <c r="R113" s="1288"/>
      <c r="S113" s="1288"/>
      <c r="T113" s="1288"/>
      <c r="U113" s="1288"/>
      <c r="V113" s="1288"/>
      <c r="W113" s="1290"/>
      <c r="X113" s="1291"/>
      <c r="Y113" s="1292"/>
      <c r="Z113" s="1293"/>
      <c r="AA113" s="1294"/>
      <c r="AB113" s="1295"/>
      <c r="AC113" s="1296"/>
      <c r="AD113" s="1297"/>
      <c r="AE113" s="1298"/>
      <c r="AF113" s="240"/>
      <c r="AG113" s="240"/>
    </row>
    <row r="114" spans="1:33">
      <c r="A114" s="1278">
        <v>107</v>
      </c>
      <c r="B114" s="1287"/>
      <c r="C114" s="1288"/>
      <c r="D114" s="1288"/>
      <c r="E114" s="1288"/>
      <c r="F114" s="1288"/>
      <c r="G114" s="1288"/>
      <c r="H114" s="1268"/>
      <c r="I114" s="1288"/>
      <c r="J114" s="1289"/>
      <c r="K114" s="1268"/>
      <c r="L114" s="1288"/>
      <c r="M114" s="1288"/>
      <c r="N114" s="1288"/>
      <c r="O114" s="1288"/>
      <c r="P114" s="1288"/>
      <c r="Q114" s="1288"/>
      <c r="R114" s="1288"/>
      <c r="S114" s="1288"/>
      <c r="T114" s="1288"/>
      <c r="U114" s="1288"/>
      <c r="V114" s="1288"/>
      <c r="W114" s="1290"/>
      <c r="X114" s="1291"/>
      <c r="Y114" s="1292"/>
      <c r="Z114" s="1293"/>
      <c r="AA114" s="1294"/>
      <c r="AB114" s="1295"/>
      <c r="AC114" s="1296"/>
      <c r="AD114" s="1297"/>
      <c r="AE114" s="1298"/>
      <c r="AF114" s="240"/>
      <c r="AG114" s="240"/>
    </row>
    <row r="115" spans="1:33">
      <c r="A115" s="1278">
        <v>108</v>
      </c>
      <c r="B115" s="1287"/>
      <c r="C115" s="1288"/>
      <c r="D115" s="1288"/>
      <c r="E115" s="1288"/>
      <c r="F115" s="1288"/>
      <c r="G115" s="1288"/>
      <c r="H115" s="1268"/>
      <c r="I115" s="1288"/>
      <c r="J115" s="1289"/>
      <c r="K115" s="1268"/>
      <c r="L115" s="1288"/>
      <c r="M115" s="1288"/>
      <c r="N115" s="1288"/>
      <c r="O115" s="1288"/>
      <c r="P115" s="1288"/>
      <c r="Q115" s="1288"/>
      <c r="R115" s="1288"/>
      <c r="S115" s="1288"/>
      <c r="T115" s="1288"/>
      <c r="U115" s="1288"/>
      <c r="V115" s="1288"/>
      <c r="W115" s="1290"/>
      <c r="X115" s="1291"/>
      <c r="Y115" s="1292"/>
      <c r="Z115" s="1293"/>
      <c r="AA115" s="1294"/>
      <c r="AB115" s="1295"/>
      <c r="AC115" s="1296"/>
      <c r="AD115" s="1297"/>
      <c r="AE115" s="1298"/>
      <c r="AF115" s="240"/>
      <c r="AG115" s="240"/>
    </row>
    <row r="116" spans="1:33">
      <c r="A116" s="1278">
        <v>109</v>
      </c>
      <c r="B116" s="1287"/>
      <c r="C116" s="1288"/>
      <c r="D116" s="1288"/>
      <c r="E116" s="1288"/>
      <c r="F116" s="1288"/>
      <c r="G116" s="1288"/>
      <c r="H116" s="1268"/>
      <c r="I116" s="1288"/>
      <c r="J116" s="1289"/>
      <c r="K116" s="1268"/>
      <c r="L116" s="1288"/>
      <c r="M116" s="1288"/>
      <c r="N116" s="1288"/>
      <c r="O116" s="1288"/>
      <c r="P116" s="1288"/>
      <c r="Q116" s="1288"/>
      <c r="R116" s="1288"/>
      <c r="S116" s="1288"/>
      <c r="T116" s="1288"/>
      <c r="U116" s="1288"/>
      <c r="V116" s="1288"/>
      <c r="W116" s="1290"/>
      <c r="X116" s="1291"/>
      <c r="Y116" s="1292"/>
      <c r="Z116" s="1293"/>
      <c r="AA116" s="1294"/>
      <c r="AB116" s="1295"/>
      <c r="AC116" s="1296"/>
      <c r="AD116" s="1297"/>
      <c r="AE116" s="1298"/>
      <c r="AF116" s="240"/>
      <c r="AG116" s="240"/>
    </row>
    <row r="117" spans="1:33">
      <c r="A117" s="1278">
        <v>110</v>
      </c>
      <c r="B117" s="1287"/>
      <c r="C117" s="1288"/>
      <c r="D117" s="1288"/>
      <c r="E117" s="1288"/>
      <c r="F117" s="1288"/>
      <c r="G117" s="1288"/>
      <c r="H117" s="1268"/>
      <c r="I117" s="1288"/>
      <c r="J117" s="1289"/>
      <c r="K117" s="1268"/>
      <c r="L117" s="1288"/>
      <c r="M117" s="1288"/>
      <c r="N117" s="1288"/>
      <c r="O117" s="1288"/>
      <c r="P117" s="1288"/>
      <c r="Q117" s="1288"/>
      <c r="R117" s="1288"/>
      <c r="S117" s="1288"/>
      <c r="T117" s="1288"/>
      <c r="U117" s="1288"/>
      <c r="V117" s="1288"/>
      <c r="W117" s="1290"/>
      <c r="X117" s="1291"/>
      <c r="Y117" s="1292"/>
      <c r="Z117" s="1293"/>
      <c r="AA117" s="1294"/>
      <c r="AB117" s="1295"/>
      <c r="AC117" s="1296"/>
      <c r="AD117" s="1297"/>
      <c r="AE117" s="1298"/>
      <c r="AF117" s="240"/>
      <c r="AG117" s="240"/>
    </row>
    <row r="118" spans="1:33">
      <c r="A118" s="1278">
        <v>111</v>
      </c>
      <c r="B118" s="1287"/>
      <c r="C118" s="1288"/>
      <c r="D118" s="1288"/>
      <c r="E118" s="1288"/>
      <c r="F118" s="1288"/>
      <c r="G118" s="1288"/>
      <c r="H118" s="1268"/>
      <c r="I118" s="1288"/>
      <c r="J118" s="1289"/>
      <c r="K118" s="1268"/>
      <c r="L118" s="1288"/>
      <c r="M118" s="1288"/>
      <c r="N118" s="1288"/>
      <c r="O118" s="1288"/>
      <c r="P118" s="1288"/>
      <c r="Q118" s="1288"/>
      <c r="R118" s="1288"/>
      <c r="S118" s="1288"/>
      <c r="T118" s="1288"/>
      <c r="U118" s="1288"/>
      <c r="V118" s="1288"/>
      <c r="W118" s="1290"/>
      <c r="X118" s="1291"/>
      <c r="Y118" s="1292"/>
      <c r="Z118" s="1293"/>
      <c r="AA118" s="1294"/>
      <c r="AB118" s="1295"/>
      <c r="AC118" s="1296"/>
      <c r="AD118" s="1297"/>
      <c r="AE118" s="1298"/>
      <c r="AF118" s="240"/>
      <c r="AG118" s="240"/>
    </row>
    <row r="119" spans="1:33">
      <c r="A119" s="1278">
        <v>112</v>
      </c>
      <c r="B119" s="1287"/>
      <c r="C119" s="1288"/>
      <c r="D119" s="1288"/>
      <c r="E119" s="1288"/>
      <c r="F119" s="1288"/>
      <c r="G119" s="1288"/>
      <c r="H119" s="1268"/>
      <c r="I119" s="1288"/>
      <c r="J119" s="1289"/>
      <c r="K119" s="1268"/>
      <c r="L119" s="1288"/>
      <c r="M119" s="1288"/>
      <c r="N119" s="1288"/>
      <c r="O119" s="1288"/>
      <c r="P119" s="1288"/>
      <c r="Q119" s="1288"/>
      <c r="R119" s="1288"/>
      <c r="S119" s="1288"/>
      <c r="T119" s="1288"/>
      <c r="U119" s="1288"/>
      <c r="V119" s="1288"/>
      <c r="W119" s="1290"/>
      <c r="X119" s="1291"/>
      <c r="Y119" s="1292"/>
      <c r="Z119" s="1293"/>
      <c r="AA119" s="1294"/>
      <c r="AB119" s="1295"/>
      <c r="AC119" s="1296"/>
      <c r="AD119" s="1297"/>
      <c r="AE119" s="1298"/>
      <c r="AF119" s="240"/>
      <c r="AG119" s="240"/>
    </row>
    <row r="120" spans="1:33">
      <c r="A120" s="1278">
        <v>113</v>
      </c>
      <c r="B120" s="1287"/>
      <c r="C120" s="1288"/>
      <c r="D120" s="1288"/>
      <c r="E120" s="1288"/>
      <c r="F120" s="1288"/>
      <c r="G120" s="1288"/>
      <c r="H120" s="1268"/>
      <c r="I120" s="1288"/>
      <c r="J120" s="1289"/>
      <c r="K120" s="1268"/>
      <c r="L120" s="1288"/>
      <c r="M120" s="1288"/>
      <c r="N120" s="1288"/>
      <c r="O120" s="1288"/>
      <c r="P120" s="1288"/>
      <c r="Q120" s="1288"/>
      <c r="R120" s="1288"/>
      <c r="S120" s="1288"/>
      <c r="T120" s="1288"/>
      <c r="U120" s="1288"/>
      <c r="V120" s="1288"/>
      <c r="W120" s="1290"/>
      <c r="X120" s="1291"/>
      <c r="Y120" s="1292"/>
      <c r="Z120" s="1293"/>
      <c r="AA120" s="1294"/>
      <c r="AB120" s="1295"/>
      <c r="AC120" s="1296"/>
      <c r="AD120" s="1297"/>
      <c r="AE120" s="1298"/>
      <c r="AF120" s="240"/>
      <c r="AG120" s="240"/>
    </row>
    <row r="121" spans="1:33">
      <c r="A121" s="1278">
        <v>114</v>
      </c>
      <c r="B121" s="1287"/>
      <c r="C121" s="1288"/>
      <c r="D121" s="1288"/>
      <c r="E121" s="1288"/>
      <c r="F121" s="1288"/>
      <c r="G121" s="1288"/>
      <c r="H121" s="1268"/>
      <c r="I121" s="1288"/>
      <c r="J121" s="1289"/>
      <c r="K121" s="1268"/>
      <c r="L121" s="1288"/>
      <c r="M121" s="1288"/>
      <c r="N121" s="1288"/>
      <c r="O121" s="1288"/>
      <c r="P121" s="1288"/>
      <c r="Q121" s="1288"/>
      <c r="R121" s="1288"/>
      <c r="S121" s="1288"/>
      <c r="T121" s="1288"/>
      <c r="U121" s="1288"/>
      <c r="V121" s="1288"/>
      <c r="W121" s="1290"/>
      <c r="X121" s="1291"/>
      <c r="Y121" s="1292"/>
      <c r="Z121" s="1293"/>
      <c r="AA121" s="1294"/>
      <c r="AB121" s="1295"/>
      <c r="AC121" s="1296"/>
      <c r="AD121" s="1297"/>
      <c r="AE121" s="1298"/>
      <c r="AF121" s="240"/>
      <c r="AG121" s="240"/>
    </row>
    <row r="122" spans="1:33">
      <c r="A122" s="1278">
        <v>115</v>
      </c>
      <c r="B122" s="1287"/>
      <c r="C122" s="1288"/>
      <c r="D122" s="1288"/>
      <c r="E122" s="1288"/>
      <c r="F122" s="1288"/>
      <c r="G122" s="1288"/>
      <c r="H122" s="1268"/>
      <c r="I122" s="1288"/>
      <c r="J122" s="1289"/>
      <c r="K122" s="1268"/>
      <c r="L122" s="1288"/>
      <c r="M122" s="1288"/>
      <c r="N122" s="1288"/>
      <c r="O122" s="1288"/>
      <c r="P122" s="1288"/>
      <c r="Q122" s="1288"/>
      <c r="R122" s="1288"/>
      <c r="S122" s="1288"/>
      <c r="T122" s="1288"/>
      <c r="U122" s="1288"/>
      <c r="V122" s="1288"/>
      <c r="W122" s="1290"/>
      <c r="X122" s="1291"/>
      <c r="Y122" s="1292"/>
      <c r="Z122" s="1293"/>
      <c r="AA122" s="1294"/>
      <c r="AB122" s="1295"/>
      <c r="AC122" s="1296"/>
      <c r="AD122" s="1297"/>
      <c r="AE122" s="1298"/>
      <c r="AF122" s="240"/>
      <c r="AG122" s="240"/>
    </row>
    <row r="123" spans="1:33">
      <c r="A123" s="1278">
        <v>116</v>
      </c>
      <c r="B123" s="1287"/>
      <c r="C123" s="1288"/>
      <c r="D123" s="1288"/>
      <c r="E123" s="1288"/>
      <c r="F123" s="1288"/>
      <c r="G123" s="1288"/>
      <c r="H123" s="1268"/>
      <c r="I123" s="1288"/>
      <c r="J123" s="1289"/>
      <c r="K123" s="1268"/>
      <c r="L123" s="1288"/>
      <c r="M123" s="1288"/>
      <c r="N123" s="1288"/>
      <c r="O123" s="1288"/>
      <c r="P123" s="1288"/>
      <c r="Q123" s="1288"/>
      <c r="R123" s="1288"/>
      <c r="S123" s="1288"/>
      <c r="T123" s="1288"/>
      <c r="U123" s="1288"/>
      <c r="V123" s="1288"/>
      <c r="W123" s="1290"/>
      <c r="X123" s="1291"/>
      <c r="Y123" s="1292"/>
      <c r="Z123" s="1293"/>
      <c r="AA123" s="1294"/>
      <c r="AB123" s="1295"/>
      <c r="AC123" s="1296"/>
      <c r="AD123" s="1297"/>
      <c r="AE123" s="1298"/>
      <c r="AF123" s="240"/>
      <c r="AG123" s="240"/>
    </row>
    <row r="124" spans="1:33">
      <c r="A124" s="1278">
        <v>117</v>
      </c>
      <c r="B124" s="1287"/>
      <c r="C124" s="1288"/>
      <c r="D124" s="1288"/>
      <c r="E124" s="1288"/>
      <c r="F124" s="1288"/>
      <c r="G124" s="1288"/>
      <c r="H124" s="1268"/>
      <c r="I124" s="1288"/>
      <c r="J124" s="1289"/>
      <c r="K124" s="1268"/>
      <c r="L124" s="1288"/>
      <c r="M124" s="1288"/>
      <c r="N124" s="1288"/>
      <c r="O124" s="1288"/>
      <c r="P124" s="1288"/>
      <c r="Q124" s="1288"/>
      <c r="R124" s="1288"/>
      <c r="S124" s="1288"/>
      <c r="T124" s="1288"/>
      <c r="U124" s="1288"/>
      <c r="V124" s="1288"/>
      <c r="W124" s="1290"/>
      <c r="X124" s="1291"/>
      <c r="Y124" s="1292"/>
      <c r="Z124" s="1293"/>
      <c r="AA124" s="1294"/>
      <c r="AB124" s="1295"/>
      <c r="AC124" s="1296"/>
      <c r="AD124" s="1297"/>
      <c r="AE124" s="1298"/>
      <c r="AF124" s="240"/>
      <c r="AG124" s="240"/>
    </row>
    <row r="125" spans="1:33">
      <c r="A125" s="1278">
        <v>118</v>
      </c>
      <c r="B125" s="1287"/>
      <c r="C125" s="1288"/>
      <c r="D125" s="1288"/>
      <c r="E125" s="1288"/>
      <c r="F125" s="1288"/>
      <c r="G125" s="1288"/>
      <c r="H125" s="1268"/>
      <c r="I125" s="1288"/>
      <c r="J125" s="1289"/>
      <c r="K125" s="1268"/>
      <c r="L125" s="1288"/>
      <c r="M125" s="1288"/>
      <c r="N125" s="1288"/>
      <c r="O125" s="1288"/>
      <c r="P125" s="1288"/>
      <c r="Q125" s="1288"/>
      <c r="R125" s="1288"/>
      <c r="S125" s="1288"/>
      <c r="T125" s="1288"/>
      <c r="U125" s="1288"/>
      <c r="V125" s="1288"/>
      <c r="W125" s="1290"/>
      <c r="X125" s="1291"/>
      <c r="Y125" s="1292"/>
      <c r="Z125" s="1293"/>
      <c r="AA125" s="1294"/>
      <c r="AB125" s="1295"/>
      <c r="AC125" s="1296"/>
      <c r="AD125" s="1297"/>
      <c r="AE125" s="1298"/>
      <c r="AF125" s="240"/>
      <c r="AG125" s="240"/>
    </row>
    <row r="126" spans="1:33">
      <c r="A126" s="1278">
        <v>119</v>
      </c>
      <c r="B126" s="1287"/>
      <c r="C126" s="1288"/>
      <c r="D126" s="1288"/>
      <c r="E126" s="1288"/>
      <c r="F126" s="1288"/>
      <c r="G126" s="1288"/>
      <c r="H126" s="1268"/>
      <c r="I126" s="1288"/>
      <c r="J126" s="1289"/>
      <c r="K126" s="1268"/>
      <c r="L126" s="1288"/>
      <c r="M126" s="1288"/>
      <c r="N126" s="1288"/>
      <c r="O126" s="1288"/>
      <c r="P126" s="1288"/>
      <c r="Q126" s="1288"/>
      <c r="R126" s="1288"/>
      <c r="S126" s="1288"/>
      <c r="T126" s="1288"/>
      <c r="U126" s="1288"/>
      <c r="V126" s="1288"/>
      <c r="W126" s="1290"/>
      <c r="X126" s="1291"/>
      <c r="Y126" s="1292"/>
      <c r="Z126" s="1293"/>
      <c r="AA126" s="1294"/>
      <c r="AB126" s="1295"/>
      <c r="AC126" s="1296"/>
      <c r="AD126" s="1297"/>
      <c r="AE126" s="1298"/>
      <c r="AF126" s="240"/>
      <c r="AG126" s="240"/>
    </row>
    <row r="127" spans="1:33">
      <c r="A127" s="1278">
        <v>120</v>
      </c>
      <c r="B127" s="1287"/>
      <c r="C127" s="1288"/>
      <c r="D127" s="1288"/>
      <c r="E127" s="1288"/>
      <c r="F127" s="1288"/>
      <c r="G127" s="1288"/>
      <c r="H127" s="1268"/>
      <c r="I127" s="1288"/>
      <c r="J127" s="1289"/>
      <c r="K127" s="1268"/>
      <c r="L127" s="1288"/>
      <c r="M127" s="1288"/>
      <c r="N127" s="1288"/>
      <c r="O127" s="1288"/>
      <c r="P127" s="1288"/>
      <c r="Q127" s="1288"/>
      <c r="R127" s="1288"/>
      <c r="S127" s="1288"/>
      <c r="T127" s="1288"/>
      <c r="U127" s="1288"/>
      <c r="V127" s="1288"/>
      <c r="W127" s="1290"/>
      <c r="X127" s="1291"/>
      <c r="Y127" s="1292"/>
      <c r="Z127" s="1293"/>
      <c r="AA127" s="1294"/>
      <c r="AB127" s="1295"/>
      <c r="AC127" s="1296"/>
      <c r="AD127" s="1297"/>
      <c r="AE127" s="1298"/>
      <c r="AF127" s="240"/>
      <c r="AG127" s="240"/>
    </row>
    <row r="128" spans="1:33">
      <c r="A128" s="1278">
        <v>121</v>
      </c>
      <c r="B128" s="1287"/>
      <c r="C128" s="1288"/>
      <c r="D128" s="1288"/>
      <c r="E128" s="1288"/>
      <c r="F128" s="1288"/>
      <c r="G128" s="1288"/>
      <c r="H128" s="1268"/>
      <c r="I128" s="1288"/>
      <c r="J128" s="1289"/>
      <c r="K128" s="1268"/>
      <c r="L128" s="1288"/>
      <c r="M128" s="1288"/>
      <c r="N128" s="1288"/>
      <c r="O128" s="1288"/>
      <c r="P128" s="1288"/>
      <c r="Q128" s="1288"/>
      <c r="R128" s="1288"/>
      <c r="S128" s="1288"/>
      <c r="T128" s="1288"/>
      <c r="U128" s="1288"/>
      <c r="V128" s="1288"/>
      <c r="W128" s="1290"/>
      <c r="X128" s="1291"/>
      <c r="Y128" s="1292"/>
      <c r="Z128" s="1293"/>
      <c r="AA128" s="1294"/>
      <c r="AB128" s="1295"/>
      <c r="AC128" s="1296"/>
      <c r="AD128" s="1297"/>
      <c r="AE128" s="1298"/>
      <c r="AF128" s="240"/>
      <c r="AG128" s="240"/>
    </row>
    <row r="129" spans="1:33">
      <c r="A129" s="1278">
        <v>122</v>
      </c>
      <c r="B129" s="1299"/>
      <c r="C129" s="773"/>
      <c r="D129" s="773"/>
      <c r="E129" s="773"/>
      <c r="F129" s="773"/>
      <c r="G129" s="773"/>
      <c r="H129" s="1268"/>
      <c r="I129" s="773"/>
      <c r="J129" s="1300" t="str">
        <f>IFERROR(VLOOKUP($I129,Air_Emission_Annexure!$I$2:$J$345,2,FALSE),"-")</f>
        <v>-</v>
      </c>
      <c r="K129" s="1268"/>
      <c r="L129" s="773"/>
      <c r="M129" s="773"/>
      <c r="N129" s="773"/>
      <c r="O129" s="773"/>
      <c r="P129" s="773"/>
      <c r="Q129" s="773"/>
      <c r="R129" s="773"/>
      <c r="S129" s="773"/>
      <c r="T129" s="773"/>
      <c r="U129" s="773"/>
      <c r="V129" s="773"/>
      <c r="W129" s="1301"/>
      <c r="X129" s="1302" t="str">
        <f>IF(SUM(L129:W129)=0,"-",SUM(L129:W129))</f>
        <v>-</v>
      </c>
      <c r="Y129" s="1303"/>
      <c r="Z129" s="1304" t="str">
        <f>IFERROR((X129/K129)*(Y129/365),"-")</f>
        <v>-</v>
      </c>
      <c r="AA129" s="1305" t="str">
        <f>IFERROR(Z129*K129,"-")</f>
        <v>-</v>
      </c>
      <c r="AB129" s="1306" t="str">
        <f>IFERROR(($J129*$AA129),"-")</f>
        <v>-</v>
      </c>
      <c r="AC129" s="1307"/>
      <c r="AD129" s="773"/>
      <c r="AE129" s="774"/>
      <c r="AF129" s="240"/>
      <c r="AG129" s="240"/>
    </row>
    <row r="130" spans="1:33" ht="17.399999999999999">
      <c r="A130" s="1795" t="s">
        <v>39</v>
      </c>
      <c r="B130" s="1629"/>
      <c r="C130" s="1629"/>
      <c r="D130" s="1629"/>
      <c r="E130" s="1629"/>
      <c r="F130" s="1629"/>
      <c r="G130" s="1629"/>
      <c r="H130" s="1629"/>
      <c r="I130" s="1629"/>
      <c r="J130" s="1503"/>
      <c r="K130" s="1268"/>
      <c r="L130" s="1308" t="str">
        <f t="shared" ref="L130:Y130" si="5">IF(SUM(L8:L129)=0,"-",SUM(L8:L129))</f>
        <v>-</v>
      </c>
      <c r="M130" s="1309" t="str">
        <f t="shared" si="5"/>
        <v>-</v>
      </c>
      <c r="N130" s="1309" t="str">
        <f t="shared" si="5"/>
        <v>-</v>
      </c>
      <c r="O130" s="1309" t="str">
        <f t="shared" si="5"/>
        <v>-</v>
      </c>
      <c r="P130" s="1309" t="str">
        <f t="shared" si="5"/>
        <v>-</v>
      </c>
      <c r="Q130" s="1309" t="str">
        <f t="shared" si="5"/>
        <v>-</v>
      </c>
      <c r="R130" s="1309" t="str">
        <f t="shared" si="5"/>
        <v>-</v>
      </c>
      <c r="S130" s="1309" t="str">
        <f t="shared" si="5"/>
        <v>-</v>
      </c>
      <c r="T130" s="1309" t="str">
        <f t="shared" si="5"/>
        <v>-</v>
      </c>
      <c r="U130" s="1309" t="str">
        <f t="shared" si="5"/>
        <v>-</v>
      </c>
      <c r="V130" s="1309" t="str">
        <f t="shared" si="5"/>
        <v>-</v>
      </c>
      <c r="W130" s="1309" t="str">
        <f t="shared" si="5"/>
        <v>-</v>
      </c>
      <c r="X130" s="1309" t="str">
        <f t="shared" si="5"/>
        <v>-</v>
      </c>
      <c r="Y130" s="1309" t="str">
        <f t="shared" si="5"/>
        <v>-</v>
      </c>
      <c r="Z130" s="1310" t="str">
        <f t="shared" ref="Z130:AA130" si="6">IFERROR(AVERAGE(Z8:Z129),"-")</f>
        <v>-</v>
      </c>
      <c r="AA130" s="1311" t="str">
        <f t="shared" si="6"/>
        <v>-</v>
      </c>
      <c r="AB130" s="1312" t="str">
        <f>IF(SUM(AB8:AB129)=0,"-",SUM(AB8:AB129))</f>
        <v>-</v>
      </c>
      <c r="AC130" s="240"/>
      <c r="AD130" s="240"/>
      <c r="AE130" s="240"/>
      <c r="AF130" s="240"/>
      <c r="AG130" s="240"/>
    </row>
    <row r="131" spans="1:33">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row>
    <row r="132" spans="1:33">
      <c r="A132" s="391"/>
      <c r="B132" s="391"/>
      <c r="C132" s="391"/>
      <c r="D132" s="391"/>
      <c r="E132" s="391"/>
      <c r="F132" s="391"/>
      <c r="G132" s="391"/>
      <c r="H132" s="391"/>
      <c r="I132" s="391"/>
      <c r="J132" s="391"/>
      <c r="K132" s="391"/>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row>
    <row r="133" spans="1:33">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row>
    <row r="134" spans="1:33">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row>
    <row r="135" spans="1:33">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row>
    <row r="136" spans="1:33">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row>
    <row r="137" spans="1:33">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row>
    <row r="138" spans="1:33">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row>
    <row r="139" spans="1:33">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row>
    <row r="140" spans="1:33">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row>
    <row r="141" spans="1:33">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row>
    <row r="142" spans="1:33">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row>
    <row r="143" spans="1:33">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row>
    <row r="144" spans="1:33">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row>
    <row r="145" spans="1:33">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row>
    <row r="146" spans="1:33">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row>
    <row r="147" spans="1:33">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row>
    <row r="148" spans="1:33">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row>
    <row r="149" spans="1:33">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row>
    <row r="150" spans="1:33">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row>
    <row r="151" spans="1:33">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row>
    <row r="152" spans="1:33">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row>
    <row r="153" spans="1:33">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row>
    <row r="154" spans="1:33">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row>
    <row r="155" spans="1:33">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row>
    <row r="156" spans="1:33">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row>
    <row r="157" spans="1:33">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row>
    <row r="158" spans="1:33">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row>
    <row r="159" spans="1:33">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row>
    <row r="160" spans="1:33">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row>
    <row r="161" spans="1:33">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row>
    <row r="162" spans="1:33">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row>
    <row r="163" spans="1:33">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row>
    <row r="164" spans="1:33">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row>
    <row r="165" spans="1:33">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row>
    <row r="166" spans="1:33">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row>
    <row r="167" spans="1:33">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row>
    <row r="168" spans="1:33">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row>
    <row r="169" spans="1:33">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row>
    <row r="170" spans="1:33">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row>
    <row r="171" spans="1:33">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row>
    <row r="172" spans="1:33">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row>
    <row r="173" spans="1:33">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row>
    <row r="174" spans="1:33">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row>
    <row r="175" spans="1:33">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row>
    <row r="176" spans="1:33">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row>
    <row r="177" spans="1:33">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row>
    <row r="178" spans="1:33">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row>
    <row r="179" spans="1:33">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row>
    <row r="180" spans="1:33">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row>
    <row r="181" spans="1:33">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row>
    <row r="182" spans="1:33">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row>
    <row r="183" spans="1:33">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row>
    <row r="184" spans="1:33">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row>
    <row r="185" spans="1:33">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row>
    <row r="186" spans="1:33">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row>
    <row r="187" spans="1:33">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row>
    <row r="188" spans="1:33">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row>
    <row r="189" spans="1:33">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row>
    <row r="190" spans="1:33">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row>
    <row r="191" spans="1:33">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row>
    <row r="192" spans="1:33">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row>
    <row r="193" spans="1:33">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row>
    <row r="194" spans="1:33">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row>
    <row r="195" spans="1:33">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row>
    <row r="196" spans="1:33">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row>
    <row r="197" spans="1:33">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row>
    <row r="198" spans="1:33">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row>
    <row r="199" spans="1:33">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row>
    <row r="200" spans="1:33">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1:33">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row>
    <row r="202" spans="1:33">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row>
    <row r="203" spans="1:33">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row>
    <row r="204" spans="1:33">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row>
    <row r="205" spans="1:33">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row>
    <row r="206" spans="1:33">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row>
    <row r="207" spans="1:33">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row>
    <row r="208" spans="1:33">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row>
    <row r="209" spans="1:33">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row>
    <row r="210" spans="1:33">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row>
    <row r="211" spans="1:33">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row>
    <row r="212" spans="1:33">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row>
    <row r="213" spans="1:33">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row>
    <row r="214" spans="1:33">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row>
    <row r="215" spans="1:33">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row>
    <row r="216" spans="1:33">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row>
    <row r="217" spans="1:33">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row>
    <row r="218" spans="1:33">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row>
    <row r="219" spans="1:33">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row>
    <row r="220" spans="1:33">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row>
    <row r="221" spans="1:33">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row>
    <row r="222" spans="1:33">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row>
    <row r="223" spans="1:33">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row>
    <row r="224" spans="1:33">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row>
    <row r="225" spans="1:33">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row>
    <row r="226" spans="1:33">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row>
    <row r="227" spans="1:33">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row>
    <row r="228" spans="1:33">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row>
    <row r="229" spans="1:33">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row>
    <row r="230" spans="1:33">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row>
    <row r="231" spans="1:33">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row>
    <row r="232" spans="1:33">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row>
    <row r="233" spans="1:33">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row>
    <row r="234" spans="1:33">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row>
    <row r="235" spans="1:33">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row>
    <row r="236" spans="1:33">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row>
    <row r="237" spans="1:33">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row>
    <row r="238" spans="1:33">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row>
    <row r="239" spans="1:33">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row>
    <row r="240" spans="1:33">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row>
    <row r="241" spans="1:33">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row>
    <row r="242" spans="1:33">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row>
    <row r="243" spans="1:33">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row>
    <row r="244" spans="1:33">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row>
    <row r="245" spans="1:33">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row>
    <row r="246" spans="1:33">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row>
    <row r="247" spans="1:33">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row>
    <row r="248" spans="1:33">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row r="249" spans="1:33">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row>
    <row r="250" spans="1:33">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row>
    <row r="251" spans="1:33">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row>
    <row r="252" spans="1:33">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row>
    <row r="253" spans="1:33">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row>
    <row r="254" spans="1:33">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row>
    <row r="255" spans="1:33">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row>
    <row r="256" spans="1:33">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row>
    <row r="257" spans="1:33">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row>
    <row r="258" spans="1:33">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row>
    <row r="259" spans="1:33">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row>
    <row r="260" spans="1:33">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row>
    <row r="261" spans="1:33">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row>
    <row r="262" spans="1:33">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row>
    <row r="263" spans="1:33">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row>
    <row r="264" spans="1:33">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row>
    <row r="265" spans="1:33">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row>
    <row r="266" spans="1:33">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row>
    <row r="267" spans="1:33">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row>
    <row r="268" spans="1:33">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row>
    <row r="269" spans="1:33">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row>
    <row r="270" spans="1:33">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row>
    <row r="271" spans="1:33">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row>
    <row r="272" spans="1:33">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row>
    <row r="273" spans="1:33">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row>
    <row r="274" spans="1:33">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row>
    <row r="275" spans="1:33">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row>
    <row r="276" spans="1:33">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row>
    <row r="277" spans="1:33">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row>
    <row r="278" spans="1:33">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row>
    <row r="279" spans="1:33">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row>
    <row r="280" spans="1:33">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row>
    <row r="281" spans="1:33">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row>
    <row r="282" spans="1:33">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row>
    <row r="283" spans="1:33">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row>
    <row r="284" spans="1:33">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row>
    <row r="285" spans="1:33">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row>
    <row r="286" spans="1:33">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row>
    <row r="287" spans="1:33">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row>
    <row r="288" spans="1:33">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row>
    <row r="289" spans="1:33">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row>
    <row r="290" spans="1:33">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row>
    <row r="291" spans="1:33">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row>
    <row r="292" spans="1:33">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row>
    <row r="293" spans="1:33">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row>
    <row r="294" spans="1:33">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row>
    <row r="295" spans="1:33">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row>
    <row r="296" spans="1:33">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row>
    <row r="297" spans="1:33">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row>
    <row r="298" spans="1:33">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row>
    <row r="299" spans="1:33">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row>
    <row r="300" spans="1:33">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row>
    <row r="301" spans="1:33">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row>
    <row r="302" spans="1:33">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row>
    <row r="303" spans="1:33">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row>
    <row r="304" spans="1:33">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row>
    <row r="305" spans="1:33">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row>
    <row r="306" spans="1:33">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row>
    <row r="307" spans="1:33">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row>
    <row r="308" spans="1:33">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row>
    <row r="309" spans="1:33">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row>
    <row r="310" spans="1:33">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row>
    <row r="311" spans="1:33">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row>
    <row r="312" spans="1:33">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row>
    <row r="313" spans="1:33">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row>
    <row r="314" spans="1:33">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row>
    <row r="315" spans="1:33">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row>
    <row r="316" spans="1:33">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row>
    <row r="317" spans="1:33">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row>
    <row r="318" spans="1:33">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row>
    <row r="319" spans="1:33">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row>
    <row r="320" spans="1:33">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row>
    <row r="321" spans="1:33">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row>
    <row r="322" spans="1:33">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row>
    <row r="323" spans="1:33">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row>
    <row r="324" spans="1:33">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row>
    <row r="325" spans="1:33">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row>
    <row r="326" spans="1:33">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row>
    <row r="327" spans="1:33">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row>
    <row r="328" spans="1:33">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row>
    <row r="329" spans="1:33">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row>
    <row r="330" spans="1:33">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row>
    <row r="331" spans="1:33">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row>
    <row r="332" spans="1:33">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row>
    <row r="333" spans="1:33">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row>
    <row r="334" spans="1:33">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row>
    <row r="335" spans="1:33">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row>
    <row r="336" spans="1:33">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row>
    <row r="337" spans="1:33">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row>
    <row r="338" spans="1:33">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row>
    <row r="339" spans="1:33">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row>
    <row r="340" spans="1:33">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row>
    <row r="341" spans="1:33">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row>
    <row r="342" spans="1:33">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row>
    <row r="343" spans="1:33">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row>
    <row r="344" spans="1:33">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row>
    <row r="345" spans="1:33">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row>
    <row r="346" spans="1:33">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row>
    <row r="347" spans="1:33">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row>
    <row r="348" spans="1:33">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row>
    <row r="349" spans="1:33">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row>
    <row r="350" spans="1:33">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row>
    <row r="351" spans="1:33">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row>
    <row r="352" spans="1:33">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row>
    <row r="353" spans="1:33">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row>
    <row r="354" spans="1:33">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row>
    <row r="355" spans="1:33">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row>
    <row r="356" spans="1:33">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row>
    <row r="357" spans="1:33">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row>
    <row r="358" spans="1:33">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row>
    <row r="359" spans="1:33">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row>
    <row r="360" spans="1:33">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row>
    <row r="361" spans="1:33">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row>
    <row r="362" spans="1:33">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row>
    <row r="363" spans="1:33">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row>
    <row r="364" spans="1:33">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row>
    <row r="365" spans="1:33">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row>
    <row r="366" spans="1:33">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row>
    <row r="367" spans="1:33">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row>
    <row r="368" spans="1:33">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row>
    <row r="369" spans="1:33">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row>
    <row r="370" spans="1:33">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row>
    <row r="371" spans="1:33">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row>
    <row r="372" spans="1:33">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row>
    <row r="373" spans="1:33">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row>
    <row r="374" spans="1:33">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row>
    <row r="375" spans="1:33">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row>
    <row r="376" spans="1:33">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row>
    <row r="377" spans="1:33">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row>
    <row r="378" spans="1:33">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row>
    <row r="379" spans="1:33">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row>
    <row r="380" spans="1:33">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row>
    <row r="381" spans="1:33">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row>
    <row r="382" spans="1:33">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row>
    <row r="383" spans="1:33">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row>
    <row r="384" spans="1:33">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row>
    <row r="385" spans="1:33">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row>
    <row r="386" spans="1:33">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row>
    <row r="387" spans="1:33">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row>
    <row r="388" spans="1:33">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row>
    <row r="389" spans="1:33">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row>
    <row r="390" spans="1:33">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row>
    <row r="391" spans="1:33">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row>
    <row r="392" spans="1:33">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row>
    <row r="393" spans="1:33">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row>
    <row r="394" spans="1:33">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row>
    <row r="395" spans="1:33">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row>
    <row r="396" spans="1:33">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row>
    <row r="397" spans="1:33">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row>
    <row r="398" spans="1:33">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row>
    <row r="399" spans="1:33">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row>
    <row r="400" spans="1:33">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row>
    <row r="401" spans="1:33">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row>
    <row r="402" spans="1:33">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row>
    <row r="403" spans="1:33">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row>
    <row r="404" spans="1:33">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row>
    <row r="405" spans="1:33">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row>
    <row r="406" spans="1:33">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row>
    <row r="407" spans="1:33">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row>
    <row r="408" spans="1:33">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row>
    <row r="409" spans="1:33">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row>
    <row r="410" spans="1:33">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row>
    <row r="411" spans="1:33">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row>
    <row r="412" spans="1:33">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row>
    <row r="413" spans="1:33">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row>
    <row r="414" spans="1:33">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row>
    <row r="415" spans="1:33">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row>
    <row r="416" spans="1:33">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row>
    <row r="417" spans="1:33">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row>
    <row r="418" spans="1:33">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row>
    <row r="419" spans="1:33">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row>
    <row r="420" spans="1:33">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row>
    <row r="421" spans="1:33">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row>
    <row r="422" spans="1:33">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row>
    <row r="423" spans="1:33">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row>
    <row r="424" spans="1:33">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row>
    <row r="425" spans="1:33">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row>
    <row r="426" spans="1:33">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row>
    <row r="427" spans="1:33">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row>
    <row r="428" spans="1:33">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row>
    <row r="429" spans="1:33">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row>
    <row r="430" spans="1:33">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row>
    <row r="431" spans="1:33">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row>
    <row r="432" spans="1:33">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row>
    <row r="433" spans="1:33">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row>
    <row r="434" spans="1:33">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row>
    <row r="435" spans="1:33">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row>
    <row r="436" spans="1:33">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row>
    <row r="437" spans="1:33">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row>
    <row r="438" spans="1:33">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row>
    <row r="439" spans="1:33">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row>
    <row r="440" spans="1:33">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row>
    <row r="441" spans="1:33">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row>
    <row r="442" spans="1:33">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row>
    <row r="443" spans="1:33">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row>
    <row r="444" spans="1:33">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row>
    <row r="445" spans="1:33">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row>
    <row r="446" spans="1:33">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row>
    <row r="447" spans="1:33">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row>
    <row r="448" spans="1:33">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row>
    <row r="449" spans="1:33">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row>
    <row r="450" spans="1:33">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row>
    <row r="451" spans="1:33">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row>
    <row r="452" spans="1:33">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row>
    <row r="453" spans="1:33">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row>
    <row r="454" spans="1:33">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row>
    <row r="455" spans="1:33">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row>
    <row r="456" spans="1:33">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row>
    <row r="457" spans="1:33">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row>
    <row r="458" spans="1:33">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row>
    <row r="459" spans="1:33">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row>
    <row r="460" spans="1:33">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row>
    <row r="461" spans="1:33">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row>
    <row r="462" spans="1:33">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row>
    <row r="463" spans="1:33">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row>
    <row r="464" spans="1:33">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row>
    <row r="465" spans="1:33">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row>
    <row r="466" spans="1:33">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row>
    <row r="467" spans="1:33">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row>
    <row r="468" spans="1:33">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row>
    <row r="469" spans="1:33">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row>
    <row r="470" spans="1:33">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row>
    <row r="471" spans="1:33">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row>
    <row r="472" spans="1:33">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row>
    <row r="473" spans="1:33">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row>
    <row r="474" spans="1:33">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row>
    <row r="475" spans="1:33">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row>
    <row r="476" spans="1:33">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row>
    <row r="477" spans="1:33">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row>
    <row r="478" spans="1:33">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row>
    <row r="479" spans="1:33">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row>
    <row r="480" spans="1:33">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row>
    <row r="481" spans="1:33">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row>
    <row r="482" spans="1:33">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row>
    <row r="483" spans="1:33">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row>
    <row r="484" spans="1:33">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row>
    <row r="485" spans="1:33">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row>
    <row r="486" spans="1:33">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row>
    <row r="487" spans="1:33">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row>
    <row r="488" spans="1:33">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row>
    <row r="489" spans="1:33">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row>
    <row r="490" spans="1:33">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row>
    <row r="491" spans="1:33">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row>
    <row r="492" spans="1:33">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row>
    <row r="493" spans="1:33">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row>
    <row r="494" spans="1:33">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row>
    <row r="495" spans="1:33">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row>
    <row r="496" spans="1:33">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row>
    <row r="497" spans="1:33">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row>
    <row r="498" spans="1:33">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row>
    <row r="499" spans="1:33">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row>
    <row r="500" spans="1:33">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row>
    <row r="501" spans="1:33">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row>
    <row r="502" spans="1:33">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row>
    <row r="503" spans="1:33">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row>
    <row r="504" spans="1:33">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row>
    <row r="505" spans="1:33">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row>
    <row r="506" spans="1:33">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row>
    <row r="507" spans="1:33">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row>
    <row r="508" spans="1:33">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row>
    <row r="509" spans="1:33">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row>
    <row r="510" spans="1:33">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row>
    <row r="511" spans="1:33">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row>
    <row r="512" spans="1:33">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row>
    <row r="513" spans="1:33">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row>
    <row r="514" spans="1:33">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row>
    <row r="515" spans="1:33">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row>
    <row r="516" spans="1:33">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row>
    <row r="517" spans="1:33">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row>
    <row r="518" spans="1:33">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row>
    <row r="519" spans="1:33">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row>
    <row r="520" spans="1:33">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row>
    <row r="521" spans="1:33">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row>
    <row r="522" spans="1:33">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row>
    <row r="523" spans="1:33">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row>
    <row r="524" spans="1:33">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row>
    <row r="525" spans="1:33">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row>
    <row r="526" spans="1:33">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row>
    <row r="527" spans="1:33">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row>
    <row r="528" spans="1:33">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row>
    <row r="529" spans="1:33">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row>
    <row r="530" spans="1:33">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row>
    <row r="531" spans="1:33">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row>
    <row r="532" spans="1:33">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row>
    <row r="533" spans="1:33">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row>
    <row r="534" spans="1:33">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row>
    <row r="535" spans="1:33">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row>
    <row r="536" spans="1:33">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row>
    <row r="537" spans="1:33">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row>
    <row r="538" spans="1:33">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row>
    <row r="539" spans="1:33">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row>
    <row r="540" spans="1:33">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row>
    <row r="541" spans="1:33">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row>
    <row r="542" spans="1:33">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row>
    <row r="543" spans="1:33">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row>
    <row r="544" spans="1:33">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row>
    <row r="545" spans="1:33">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row>
    <row r="546" spans="1:33">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row>
    <row r="547" spans="1:33">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row>
    <row r="548" spans="1:33">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row>
    <row r="549" spans="1:33">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row>
    <row r="550" spans="1:33">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row>
    <row r="551" spans="1:33">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row>
    <row r="552" spans="1:33">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row>
    <row r="553" spans="1:33">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row>
    <row r="554" spans="1:33">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row>
    <row r="555" spans="1:33">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row>
    <row r="556" spans="1:33">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row>
    <row r="557" spans="1:33">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row>
    <row r="558" spans="1:33">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row>
    <row r="559" spans="1:33">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row>
    <row r="560" spans="1:33">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row>
    <row r="561" spans="1:33">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row>
    <row r="562" spans="1:33">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row>
    <row r="563" spans="1:33">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row>
    <row r="564" spans="1:33">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row>
    <row r="565" spans="1:33">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row>
    <row r="566" spans="1:33">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row>
    <row r="567" spans="1:33">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row>
    <row r="568" spans="1:33">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row>
    <row r="569" spans="1:33">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row>
    <row r="570" spans="1:33">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row>
    <row r="571" spans="1:33">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row>
    <row r="572" spans="1:33">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row>
    <row r="573" spans="1:33">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row>
    <row r="574" spans="1:33">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row>
    <row r="575" spans="1:33">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row>
    <row r="576" spans="1:33">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row>
    <row r="577" spans="1:33">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row>
    <row r="578" spans="1:33">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row>
    <row r="579" spans="1:33">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row>
    <row r="580" spans="1:33">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row>
    <row r="581" spans="1:33">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row>
    <row r="582" spans="1:33">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row>
    <row r="583" spans="1:33">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row>
    <row r="584" spans="1:33">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row>
    <row r="585" spans="1:33">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row>
    <row r="586" spans="1:33">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row>
    <row r="587" spans="1:33">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row>
    <row r="588" spans="1:33">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row>
    <row r="589" spans="1:33">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row>
    <row r="590" spans="1:33">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row>
    <row r="591" spans="1:33">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row>
    <row r="592" spans="1:33">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row>
    <row r="593" spans="1:33">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row>
    <row r="594" spans="1:33">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row>
    <row r="595" spans="1:33">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row>
    <row r="596" spans="1:33">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row>
    <row r="597" spans="1:33">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row>
    <row r="598" spans="1:33">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row>
    <row r="599" spans="1:33">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row>
    <row r="600" spans="1:33">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row>
    <row r="601" spans="1:33">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row>
    <row r="602" spans="1:33">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row>
    <row r="603" spans="1:33">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row>
    <row r="604" spans="1:33">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row>
    <row r="605" spans="1:33">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row>
    <row r="606" spans="1:33">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row>
    <row r="607" spans="1:33">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row>
    <row r="608" spans="1:33">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row>
    <row r="609" spans="1:33">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row>
    <row r="610" spans="1:33">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row>
    <row r="611" spans="1:33">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row>
    <row r="612" spans="1:33">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row>
    <row r="613" spans="1:33">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row>
    <row r="614" spans="1:33">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row>
    <row r="615" spans="1:33">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row>
    <row r="616" spans="1:33">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row>
    <row r="617" spans="1:33">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row>
    <row r="618" spans="1:33">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row>
    <row r="619" spans="1:33">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row>
    <row r="620" spans="1:33">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row>
    <row r="621" spans="1:33">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row>
    <row r="622" spans="1:33">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row>
    <row r="623" spans="1:33">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row>
    <row r="624" spans="1:33">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row>
    <row r="625" spans="1:33">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row>
    <row r="626" spans="1:33">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row>
    <row r="627" spans="1:33">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row>
    <row r="628" spans="1:33">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row>
    <row r="629" spans="1:33">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row>
    <row r="630" spans="1:33">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row>
    <row r="631" spans="1:33">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row>
    <row r="632" spans="1:33">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row>
    <row r="633" spans="1:33">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row>
    <row r="634" spans="1:33">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row>
    <row r="635" spans="1:33">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row>
    <row r="636" spans="1:33">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row>
    <row r="637" spans="1:33">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row>
    <row r="638" spans="1:33">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row>
    <row r="639" spans="1:33">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row>
    <row r="640" spans="1:33">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row>
    <row r="641" spans="1:33">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row>
    <row r="642" spans="1:33">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row>
    <row r="643" spans="1:33">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row>
    <row r="644" spans="1:33">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row>
    <row r="645" spans="1:33">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row>
    <row r="646" spans="1:33">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row>
    <row r="647" spans="1:33">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row>
    <row r="648" spans="1:33">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row>
    <row r="649" spans="1:33">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row>
    <row r="650" spans="1:33">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row>
    <row r="651" spans="1:33">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row>
    <row r="652" spans="1:33">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row>
    <row r="653" spans="1:33">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row>
    <row r="654" spans="1:33">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row>
    <row r="655" spans="1:33">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row>
    <row r="656" spans="1:33">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row>
    <row r="657" spans="1:33">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row>
    <row r="658" spans="1:33">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row>
    <row r="659" spans="1:33">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row>
    <row r="660" spans="1:33">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row>
    <row r="661" spans="1:33">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row>
    <row r="662" spans="1:33">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row>
    <row r="663" spans="1:33">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row>
    <row r="664" spans="1:33">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row>
    <row r="665" spans="1:33">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row>
    <row r="666" spans="1:33">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row>
    <row r="667" spans="1:33">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row>
    <row r="668" spans="1:33">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row>
    <row r="669" spans="1:33">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row>
    <row r="670" spans="1:33">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row>
    <row r="671" spans="1:33">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row>
    <row r="672" spans="1:33">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row>
    <row r="673" spans="1:33">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row>
    <row r="674" spans="1:33">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row>
    <row r="675" spans="1:33">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row>
    <row r="676" spans="1:33">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row>
    <row r="677" spans="1:33">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row>
    <row r="678" spans="1:33">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row>
    <row r="679" spans="1:33">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row>
    <row r="680" spans="1:33">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row>
    <row r="681" spans="1:33">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row>
    <row r="682" spans="1:33">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row>
    <row r="683" spans="1:33">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row>
    <row r="684" spans="1:33">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row>
    <row r="685" spans="1:33">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row>
    <row r="686" spans="1:33">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row>
    <row r="687" spans="1:33">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row>
    <row r="688" spans="1:33">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row>
    <row r="689" spans="1:33">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row>
    <row r="690" spans="1:33">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row>
    <row r="691" spans="1:33">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row>
    <row r="692" spans="1:33">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row>
    <row r="693" spans="1:33">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row>
    <row r="694" spans="1:33">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row>
    <row r="695" spans="1:33">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row>
    <row r="696" spans="1:33">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row>
    <row r="697" spans="1:33">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row>
    <row r="698" spans="1:33">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row>
    <row r="699" spans="1:33">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row>
    <row r="700" spans="1:33">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row>
    <row r="701" spans="1:33">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row>
    <row r="702" spans="1:33">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row>
    <row r="703" spans="1:33">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row>
    <row r="704" spans="1:33">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row>
    <row r="705" spans="1:33">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row>
    <row r="706" spans="1:33">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row>
    <row r="707" spans="1:33">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row>
    <row r="708" spans="1:33">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row>
    <row r="709" spans="1:33">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row>
    <row r="710" spans="1:33">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row>
    <row r="711" spans="1:33">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row>
    <row r="712" spans="1:33">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row>
    <row r="713" spans="1:33">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row>
    <row r="714" spans="1:33">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row>
    <row r="715" spans="1:33">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row>
    <row r="716" spans="1:33">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row>
    <row r="717" spans="1:33">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row>
    <row r="718" spans="1:33">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row>
    <row r="719" spans="1:33">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row>
    <row r="720" spans="1:33">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row>
    <row r="721" spans="1:33">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row>
    <row r="722" spans="1:33">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row>
    <row r="723" spans="1:33">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row>
    <row r="724" spans="1:33">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row>
    <row r="725" spans="1:33">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row>
    <row r="726" spans="1:33">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row>
    <row r="727" spans="1:33">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row>
    <row r="728" spans="1:33">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row>
    <row r="729" spans="1:33">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row>
    <row r="730" spans="1:33">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row>
    <row r="731" spans="1:33">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row>
    <row r="732" spans="1:33">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row>
    <row r="733" spans="1:33">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row>
    <row r="734" spans="1:33">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row>
    <row r="735" spans="1:33">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row>
    <row r="736" spans="1:33">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row>
    <row r="737" spans="1:33">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row>
    <row r="738" spans="1:33">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row>
    <row r="739" spans="1:33">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row>
    <row r="740" spans="1:33">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row>
    <row r="741" spans="1:33">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row>
    <row r="742" spans="1:33">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row>
    <row r="743" spans="1:33">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row>
    <row r="744" spans="1:33">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row>
    <row r="745" spans="1:33">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row>
    <row r="746" spans="1:33">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row>
    <row r="747" spans="1:33">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row>
    <row r="748" spans="1:33">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row>
    <row r="749" spans="1:33">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row>
    <row r="750" spans="1:33">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row>
    <row r="751" spans="1:33">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row>
    <row r="752" spans="1:33">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row>
    <row r="753" spans="1:33">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row>
    <row r="754" spans="1:33">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row>
    <row r="755" spans="1:33">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row>
    <row r="756" spans="1:33">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row>
    <row r="757" spans="1:33">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row>
    <row r="758" spans="1:33">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row>
    <row r="759" spans="1:33">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row>
    <row r="760" spans="1:33">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row>
    <row r="761" spans="1:33">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row>
    <row r="762" spans="1:33">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row>
    <row r="763" spans="1:33">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row>
    <row r="764" spans="1:33">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row>
    <row r="765" spans="1:33">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row>
    <row r="766" spans="1:33">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row>
    <row r="767" spans="1:33">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row>
    <row r="768" spans="1:33">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row>
    <row r="769" spans="1:33">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row>
    <row r="770" spans="1:33">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row>
    <row r="771" spans="1:33">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row>
    <row r="772" spans="1:33">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row>
    <row r="773" spans="1:33">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row>
    <row r="774" spans="1:33">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row>
    <row r="775" spans="1:33">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row>
    <row r="776" spans="1:33">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row>
    <row r="777" spans="1:33">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row>
    <row r="778" spans="1:33">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row>
    <row r="779" spans="1:33">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row>
    <row r="780" spans="1:33">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row>
    <row r="781" spans="1:33">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row>
    <row r="782" spans="1:33">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row>
    <row r="783" spans="1:33">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row>
    <row r="784" spans="1:33">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row>
    <row r="785" spans="1:33">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row>
    <row r="786" spans="1:33">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row>
    <row r="787" spans="1:33">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row>
    <row r="788" spans="1:33">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row>
    <row r="789" spans="1:33">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row>
    <row r="790" spans="1:33">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row>
    <row r="791" spans="1:33">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row>
    <row r="792" spans="1:33">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row>
    <row r="793" spans="1:33">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row>
    <row r="794" spans="1:33">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row>
    <row r="795" spans="1:33">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row>
    <row r="796" spans="1:33">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row>
    <row r="797" spans="1:33">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row>
    <row r="798" spans="1:33">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row>
    <row r="799" spans="1:33">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row>
    <row r="800" spans="1:33">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row>
    <row r="801" spans="1:33">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row>
    <row r="802" spans="1:33">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row>
    <row r="803" spans="1:33">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row>
    <row r="804" spans="1:33">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row>
    <row r="805" spans="1:33">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row>
    <row r="806" spans="1:33">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row>
    <row r="807" spans="1:33">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row>
    <row r="808" spans="1:33">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row>
    <row r="809" spans="1:33">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row>
    <row r="810" spans="1:33">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row>
    <row r="811" spans="1:33">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row>
    <row r="812" spans="1:33">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row>
    <row r="813" spans="1:33">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row>
    <row r="814" spans="1:33">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row>
    <row r="815" spans="1:33">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row>
    <row r="816" spans="1:33">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row>
    <row r="817" spans="1:33">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row>
    <row r="818" spans="1:33">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row>
    <row r="819" spans="1:33">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row>
    <row r="820" spans="1:33">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row>
    <row r="821" spans="1:33">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row>
    <row r="822" spans="1:33">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row>
    <row r="823" spans="1:33">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row>
    <row r="824" spans="1:33">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row>
    <row r="825" spans="1:33">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row>
    <row r="826" spans="1:33">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row>
    <row r="827" spans="1:33">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row>
    <row r="828" spans="1:33">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row>
    <row r="829" spans="1:33">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row>
    <row r="830" spans="1:33">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row>
    <row r="831" spans="1:33">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row>
    <row r="832" spans="1:33">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row>
    <row r="833" spans="1:33">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row>
    <row r="834" spans="1:33">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row>
    <row r="835" spans="1:33">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row>
    <row r="836" spans="1:33">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row>
    <row r="837" spans="1:33">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row>
    <row r="838" spans="1:33">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row>
    <row r="839" spans="1:33">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row>
    <row r="840" spans="1:33">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row>
    <row r="841" spans="1:33">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row>
    <row r="842" spans="1:33">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row>
    <row r="843" spans="1:33">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row>
    <row r="844" spans="1:33">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row>
    <row r="845" spans="1:33">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row>
    <row r="846" spans="1:33">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row>
    <row r="847" spans="1:33">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row>
    <row r="848" spans="1:33">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row>
    <row r="849" spans="1:33">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row>
    <row r="850" spans="1:33">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row>
    <row r="851" spans="1:33">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row>
    <row r="852" spans="1:33">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row>
    <row r="853" spans="1:33">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row>
    <row r="854" spans="1:33">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row>
    <row r="855" spans="1:33">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row>
    <row r="856" spans="1:33">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row>
    <row r="857" spans="1:33">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row>
    <row r="858" spans="1:33">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row>
    <row r="859" spans="1:33">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row>
    <row r="860" spans="1:33">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row>
    <row r="861" spans="1:33">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row>
    <row r="862" spans="1:33">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row>
    <row r="863" spans="1:33">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row>
    <row r="864" spans="1:33">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row>
    <row r="865" spans="1:33">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row>
    <row r="866" spans="1:33">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row>
    <row r="867" spans="1:33">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row>
    <row r="868" spans="1:33">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row>
    <row r="869" spans="1:33">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row>
    <row r="870" spans="1:33">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row>
    <row r="871" spans="1:33">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row>
    <row r="872" spans="1:33">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row>
    <row r="873" spans="1:33">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row>
    <row r="874" spans="1:33">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row>
    <row r="875" spans="1:33">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row>
    <row r="876" spans="1:33">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row>
    <row r="877" spans="1:33">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row>
    <row r="878" spans="1:33">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row>
    <row r="879" spans="1:33">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row>
    <row r="880" spans="1:33">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row>
    <row r="881" spans="1:33">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row>
    <row r="882" spans="1:33">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row>
    <row r="883" spans="1:33">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row>
    <row r="884" spans="1:33">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row>
    <row r="885" spans="1:33">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row>
    <row r="886" spans="1:33">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row>
    <row r="887" spans="1:33">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row>
    <row r="888" spans="1:33">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row>
    <row r="889" spans="1:33">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row>
    <row r="890" spans="1:33">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row>
    <row r="891" spans="1:33">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row>
    <row r="892" spans="1:33">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row>
    <row r="893" spans="1:33">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row>
    <row r="894" spans="1:33">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row>
    <row r="895" spans="1:33">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row>
    <row r="896" spans="1:33">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row>
    <row r="897" spans="1:33">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row>
    <row r="898" spans="1:33">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row>
    <row r="899" spans="1:33">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row>
    <row r="900" spans="1:33">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row>
    <row r="901" spans="1:33">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row>
    <row r="902" spans="1:33">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row>
    <row r="903" spans="1:33">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row>
    <row r="904" spans="1:33">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row>
    <row r="905" spans="1:33">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row>
    <row r="906" spans="1:33">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row>
    <row r="907" spans="1:33">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row>
    <row r="908" spans="1:33">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row>
    <row r="909" spans="1:33">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row>
    <row r="910" spans="1:33">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row>
    <row r="911" spans="1:33">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row>
    <row r="912" spans="1:33">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row>
    <row r="913" spans="1:33">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row>
    <row r="914" spans="1:33">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row>
    <row r="915" spans="1:33">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row>
    <row r="916" spans="1:33">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row>
    <row r="917" spans="1:33">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row>
    <row r="918" spans="1:33">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row>
    <row r="919" spans="1:33">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row>
    <row r="920" spans="1:33">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row>
    <row r="921" spans="1:33">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row>
    <row r="922" spans="1:33">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row>
    <row r="923" spans="1:33">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row>
    <row r="924" spans="1:33">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row>
    <row r="925" spans="1:33">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row>
    <row r="926" spans="1:33">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row>
    <row r="927" spans="1:33">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row>
    <row r="928" spans="1:33">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row>
    <row r="929" spans="1:33">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row>
    <row r="930" spans="1:33">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row>
    <row r="931" spans="1:33">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row>
    <row r="932" spans="1:33">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row>
    <row r="933" spans="1:33">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row>
    <row r="934" spans="1:33">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row>
    <row r="935" spans="1:33">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row>
    <row r="936" spans="1:33">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row>
    <row r="937" spans="1:33">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row>
    <row r="938" spans="1:33">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row>
    <row r="939" spans="1:33">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row>
    <row r="940" spans="1:33">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row>
    <row r="941" spans="1:33">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row>
    <row r="942" spans="1:33">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row>
    <row r="943" spans="1:33">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row>
    <row r="944" spans="1:33">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row>
    <row r="945" spans="1:33">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row>
    <row r="946" spans="1:33">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row>
    <row r="947" spans="1:33">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row>
    <row r="948" spans="1:33">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row>
    <row r="949" spans="1:33">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row>
    <row r="950" spans="1:33">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row>
    <row r="951" spans="1:33">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row>
    <row r="952" spans="1:33">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row>
    <row r="953" spans="1:33">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row>
    <row r="954" spans="1:33">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row>
    <row r="955" spans="1:33">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row>
    <row r="956" spans="1:33">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row>
    <row r="957" spans="1:33">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row>
    <row r="958" spans="1:33">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row>
    <row r="959" spans="1:33">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row>
    <row r="960" spans="1:33">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row>
    <row r="961" spans="1:33">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row>
    <row r="962" spans="1:33">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row>
    <row r="963" spans="1:33">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row>
    <row r="964" spans="1:33">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row>
    <row r="965" spans="1:33">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row>
    <row r="966" spans="1:33">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row>
    <row r="967" spans="1:33">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row>
    <row r="968" spans="1:33">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row>
    <row r="969" spans="1:33">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row>
    <row r="970" spans="1:33">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row>
    <row r="971" spans="1:33">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row>
    <row r="972" spans="1:33">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row>
    <row r="973" spans="1:33">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row>
    <row r="974" spans="1:33">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row>
    <row r="975" spans="1:33">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row>
    <row r="976" spans="1:33">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row>
    <row r="977" spans="1:33">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row>
    <row r="978" spans="1:33">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row>
    <row r="979" spans="1:33">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row>
    <row r="980" spans="1:33">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row>
    <row r="981" spans="1:33">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row>
    <row r="982" spans="1:33">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row>
    <row r="983" spans="1:33">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row>
    <row r="984" spans="1:33">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row>
    <row r="985" spans="1:33">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row>
    <row r="986" spans="1:33">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row>
    <row r="987" spans="1:33">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row>
    <row r="988" spans="1:33">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row>
    <row r="989" spans="1:33">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row>
    <row r="990" spans="1:33">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row>
    <row r="991" spans="1:33">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row>
    <row r="992" spans="1:33">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row>
    <row r="993" spans="1:33">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row>
    <row r="994" spans="1:33">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row>
    <row r="995" spans="1:33">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row>
    <row r="996" spans="1:33">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row>
    <row r="997" spans="1:33">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row>
    <row r="998" spans="1:33">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row>
    <row r="999" spans="1:33">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row>
    <row r="1000" spans="1:33">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row>
    <row r="1001" spans="1:33">
      <c r="A1001" s="127"/>
      <c r="B1001" s="127"/>
      <c r="C1001" s="127"/>
      <c r="D1001" s="127"/>
      <c r="E1001" s="127"/>
      <c r="F1001" s="127"/>
      <c r="G1001" s="127"/>
      <c r="H1001" s="127"/>
      <c r="I1001" s="127"/>
      <c r="J1001" s="127"/>
      <c r="K1001" s="127"/>
      <c r="L1001" s="127"/>
      <c r="M1001" s="127"/>
      <c r="N1001" s="127"/>
      <c r="O1001" s="127"/>
      <c r="P1001" s="127"/>
      <c r="Q1001" s="127"/>
      <c r="R1001" s="127"/>
      <c r="S1001" s="127"/>
      <c r="T1001" s="127"/>
      <c r="U1001" s="127"/>
      <c r="V1001" s="127"/>
      <c r="W1001" s="127"/>
      <c r="X1001" s="127"/>
      <c r="Y1001" s="127"/>
      <c r="Z1001" s="127"/>
      <c r="AA1001" s="127"/>
      <c r="AB1001" s="127"/>
      <c r="AC1001" s="127"/>
      <c r="AD1001" s="127"/>
      <c r="AE1001" s="127"/>
      <c r="AF1001" s="127"/>
      <c r="AG1001" s="127"/>
    </row>
    <row r="1002" spans="1:33">
      <c r="A1002" s="127"/>
      <c r="B1002" s="127"/>
      <c r="C1002" s="127"/>
      <c r="D1002" s="127"/>
      <c r="E1002" s="127"/>
      <c r="F1002" s="127"/>
      <c r="G1002" s="127"/>
      <c r="H1002" s="127"/>
      <c r="I1002" s="127"/>
      <c r="J1002" s="127"/>
      <c r="K1002" s="127"/>
      <c r="L1002" s="127"/>
      <c r="M1002" s="127"/>
      <c r="N1002" s="127"/>
      <c r="O1002" s="127"/>
      <c r="P1002" s="127"/>
      <c r="Q1002" s="127"/>
      <c r="R1002" s="127"/>
      <c r="S1002" s="127"/>
      <c r="T1002" s="127"/>
      <c r="U1002" s="127"/>
      <c r="V1002" s="127"/>
      <c r="W1002" s="127"/>
      <c r="X1002" s="127"/>
      <c r="Y1002" s="127"/>
      <c r="Z1002" s="127"/>
      <c r="AA1002" s="127"/>
      <c r="AB1002" s="127"/>
      <c r="AC1002" s="127"/>
      <c r="AD1002" s="127"/>
      <c r="AE1002" s="127"/>
      <c r="AF1002" s="127"/>
      <c r="AG1002" s="127"/>
    </row>
    <row r="1003" spans="1:33">
      <c r="A1003" s="127"/>
      <c r="B1003" s="127"/>
      <c r="C1003" s="127"/>
      <c r="D1003" s="127"/>
      <c r="E1003" s="127"/>
      <c r="F1003" s="127"/>
      <c r="G1003" s="127"/>
      <c r="H1003" s="127"/>
      <c r="I1003" s="127"/>
      <c r="J1003" s="127"/>
      <c r="K1003" s="127"/>
      <c r="L1003" s="127"/>
      <c r="M1003" s="127"/>
      <c r="N1003" s="127"/>
      <c r="O1003" s="127"/>
      <c r="P1003" s="127"/>
      <c r="Q1003" s="127"/>
      <c r="R1003" s="127"/>
      <c r="S1003" s="127"/>
      <c r="T1003" s="127"/>
      <c r="U1003" s="127"/>
      <c r="V1003" s="127"/>
      <c r="W1003" s="127"/>
      <c r="X1003" s="127"/>
      <c r="Y1003" s="127"/>
      <c r="Z1003" s="127"/>
      <c r="AA1003" s="127"/>
      <c r="AB1003" s="127"/>
      <c r="AC1003" s="127"/>
      <c r="AD1003" s="127"/>
      <c r="AE1003" s="127"/>
      <c r="AF1003" s="127"/>
      <c r="AG1003" s="127"/>
    </row>
    <row r="1004" spans="1:33">
      <c r="A1004" s="127"/>
      <c r="B1004" s="127"/>
      <c r="C1004" s="127"/>
      <c r="D1004" s="127"/>
      <c r="E1004" s="127"/>
      <c r="F1004" s="127"/>
      <c r="G1004" s="127"/>
      <c r="H1004" s="127"/>
      <c r="I1004" s="127"/>
      <c r="J1004" s="127"/>
      <c r="K1004" s="127"/>
      <c r="L1004" s="127"/>
      <c r="M1004" s="127"/>
      <c r="N1004" s="127"/>
      <c r="O1004" s="127"/>
      <c r="P1004" s="127"/>
      <c r="Q1004" s="127"/>
      <c r="R1004" s="127"/>
      <c r="S1004" s="127"/>
      <c r="T1004" s="127"/>
      <c r="U1004" s="127"/>
      <c r="V1004" s="127"/>
      <c r="W1004" s="127"/>
      <c r="X1004" s="127"/>
      <c r="Y1004" s="127"/>
      <c r="Z1004" s="127"/>
      <c r="AA1004" s="127"/>
      <c r="AB1004" s="127"/>
      <c r="AC1004" s="127"/>
      <c r="AD1004" s="127"/>
      <c r="AE1004" s="127"/>
      <c r="AF1004" s="127"/>
      <c r="AG1004" s="127"/>
    </row>
    <row r="1005" spans="1:33">
      <c r="A1005" s="127"/>
      <c r="B1005" s="127"/>
      <c r="C1005" s="127"/>
      <c r="D1005" s="127"/>
      <c r="E1005" s="127"/>
      <c r="F1005" s="127"/>
      <c r="G1005" s="127"/>
      <c r="H1005" s="127"/>
      <c r="I1005" s="127"/>
      <c r="J1005" s="127"/>
      <c r="K1005" s="127"/>
      <c r="L1005" s="127"/>
      <c r="M1005" s="127"/>
      <c r="N1005" s="127"/>
      <c r="O1005" s="127"/>
      <c r="P1005" s="127"/>
      <c r="Q1005" s="127"/>
      <c r="R1005" s="127"/>
      <c r="S1005" s="127"/>
      <c r="T1005" s="127"/>
      <c r="U1005" s="127"/>
      <c r="V1005" s="127"/>
      <c r="W1005" s="127"/>
      <c r="X1005" s="127"/>
      <c r="Y1005" s="127"/>
      <c r="Z1005" s="127"/>
      <c r="AA1005" s="127"/>
      <c r="AB1005" s="127"/>
      <c r="AC1005" s="127"/>
      <c r="AD1005" s="127"/>
      <c r="AE1005" s="127"/>
      <c r="AF1005" s="127"/>
      <c r="AG1005" s="127"/>
    </row>
    <row r="1006" spans="1:33">
      <c r="A1006" s="127"/>
      <c r="B1006" s="127"/>
      <c r="C1006" s="127"/>
      <c r="D1006" s="127"/>
      <c r="E1006" s="127"/>
      <c r="F1006" s="127"/>
      <c r="G1006" s="127"/>
      <c r="H1006" s="127"/>
      <c r="I1006" s="127"/>
      <c r="J1006" s="127"/>
      <c r="K1006" s="127"/>
      <c r="L1006" s="127"/>
      <c r="M1006" s="127"/>
      <c r="N1006" s="127"/>
      <c r="O1006" s="127"/>
      <c r="P1006" s="127"/>
      <c r="Q1006" s="127"/>
      <c r="R1006" s="127"/>
      <c r="S1006" s="127"/>
      <c r="T1006" s="127"/>
      <c r="U1006" s="127"/>
      <c r="V1006" s="127"/>
      <c r="W1006" s="127"/>
      <c r="X1006" s="127"/>
      <c r="Y1006" s="127"/>
      <c r="Z1006" s="127"/>
      <c r="AA1006" s="127"/>
      <c r="AB1006" s="127"/>
      <c r="AC1006" s="127"/>
      <c r="AD1006" s="127"/>
      <c r="AE1006" s="127"/>
      <c r="AF1006" s="127"/>
      <c r="AG1006" s="127"/>
    </row>
    <row r="1007" spans="1:33">
      <c r="A1007" s="127"/>
      <c r="B1007" s="127"/>
      <c r="C1007" s="127"/>
      <c r="D1007" s="127"/>
      <c r="E1007" s="127"/>
      <c r="F1007" s="127"/>
      <c r="G1007" s="127"/>
      <c r="H1007" s="127"/>
      <c r="I1007" s="127"/>
      <c r="J1007" s="127"/>
      <c r="K1007" s="127"/>
      <c r="L1007" s="127"/>
      <c r="M1007" s="127"/>
      <c r="N1007" s="127"/>
      <c r="O1007" s="127"/>
      <c r="P1007" s="127"/>
      <c r="Q1007" s="127"/>
      <c r="R1007" s="127"/>
      <c r="S1007" s="127"/>
      <c r="T1007" s="127"/>
      <c r="U1007" s="127"/>
      <c r="V1007" s="127"/>
      <c r="W1007" s="127"/>
      <c r="X1007" s="127"/>
      <c r="Y1007" s="127"/>
      <c r="Z1007" s="127"/>
      <c r="AA1007" s="127"/>
      <c r="AB1007" s="127"/>
      <c r="AC1007" s="127"/>
      <c r="AD1007" s="127"/>
      <c r="AE1007" s="127"/>
      <c r="AF1007" s="127"/>
      <c r="AG1007" s="127"/>
    </row>
    <row r="1008" spans="1:33">
      <c r="A1008" s="127"/>
      <c r="B1008" s="127"/>
      <c r="C1008" s="127"/>
      <c r="D1008" s="127"/>
      <c r="E1008" s="127"/>
      <c r="F1008" s="127"/>
      <c r="G1008" s="127"/>
      <c r="H1008" s="127"/>
      <c r="I1008" s="127"/>
      <c r="J1008" s="127"/>
      <c r="K1008" s="127"/>
      <c r="L1008" s="127"/>
      <c r="M1008" s="127"/>
      <c r="N1008" s="127"/>
      <c r="O1008" s="127"/>
      <c r="P1008" s="127"/>
      <c r="Q1008" s="127"/>
      <c r="R1008" s="127"/>
      <c r="S1008" s="127"/>
      <c r="T1008" s="127"/>
      <c r="U1008" s="127"/>
      <c r="V1008" s="127"/>
      <c r="W1008" s="127"/>
      <c r="X1008" s="127"/>
      <c r="Y1008" s="127"/>
      <c r="Z1008" s="127"/>
      <c r="AA1008" s="127"/>
      <c r="AB1008" s="127"/>
      <c r="AC1008" s="127"/>
      <c r="AD1008" s="127"/>
      <c r="AE1008" s="127"/>
      <c r="AF1008" s="127"/>
      <c r="AG1008" s="127"/>
    </row>
    <row r="1009" spans="1:33">
      <c r="A1009" s="127"/>
      <c r="B1009" s="127"/>
      <c r="C1009" s="127"/>
      <c r="D1009" s="127"/>
      <c r="E1009" s="127"/>
      <c r="F1009" s="127"/>
      <c r="G1009" s="127"/>
      <c r="H1009" s="127"/>
      <c r="I1009" s="127"/>
      <c r="J1009" s="127"/>
      <c r="K1009" s="127"/>
      <c r="L1009" s="127"/>
      <c r="M1009" s="127"/>
      <c r="N1009" s="127"/>
      <c r="O1009" s="127"/>
      <c r="P1009" s="127"/>
      <c r="Q1009" s="127"/>
      <c r="R1009" s="127"/>
      <c r="S1009" s="127"/>
      <c r="T1009" s="127"/>
      <c r="U1009" s="127"/>
      <c r="V1009" s="127"/>
      <c r="W1009" s="127"/>
      <c r="X1009" s="127"/>
      <c r="Y1009" s="127"/>
      <c r="Z1009" s="127"/>
      <c r="AA1009" s="127"/>
      <c r="AB1009" s="127"/>
      <c r="AC1009" s="127"/>
      <c r="AD1009" s="127"/>
      <c r="AE1009" s="127"/>
      <c r="AF1009" s="127"/>
      <c r="AG1009" s="127"/>
    </row>
    <row r="1010" spans="1:33">
      <c r="A1010" s="127"/>
      <c r="B1010" s="127"/>
      <c r="C1010" s="127"/>
      <c r="D1010" s="127"/>
      <c r="E1010" s="127"/>
      <c r="F1010" s="127"/>
      <c r="G1010" s="127"/>
      <c r="H1010" s="127"/>
      <c r="I1010" s="127"/>
      <c r="J1010" s="127"/>
      <c r="K1010" s="127"/>
      <c r="L1010" s="127"/>
      <c r="M1010" s="127"/>
      <c r="N1010" s="127"/>
      <c r="O1010" s="127"/>
      <c r="P1010" s="127"/>
      <c r="Q1010" s="127"/>
      <c r="R1010" s="127"/>
      <c r="S1010" s="127"/>
      <c r="T1010" s="127"/>
      <c r="U1010" s="127"/>
      <c r="V1010" s="127"/>
      <c r="W1010" s="127"/>
      <c r="X1010" s="127"/>
      <c r="Y1010" s="127"/>
      <c r="Z1010" s="127"/>
      <c r="AA1010" s="127"/>
      <c r="AB1010" s="127"/>
      <c r="AC1010" s="127"/>
      <c r="AD1010" s="127"/>
      <c r="AE1010" s="127"/>
      <c r="AF1010" s="127"/>
      <c r="AG1010" s="127"/>
    </row>
    <row r="1011" spans="1:33">
      <c r="A1011" s="127"/>
      <c r="B1011" s="127"/>
      <c r="C1011" s="127"/>
      <c r="D1011" s="127"/>
      <c r="E1011" s="127"/>
      <c r="F1011" s="127"/>
      <c r="G1011" s="127"/>
      <c r="H1011" s="127"/>
      <c r="I1011" s="127"/>
      <c r="J1011" s="127"/>
      <c r="K1011" s="127"/>
      <c r="L1011" s="127"/>
      <c r="M1011" s="127"/>
      <c r="N1011" s="127"/>
      <c r="O1011" s="127"/>
      <c r="P1011" s="127"/>
      <c r="Q1011" s="127"/>
      <c r="R1011" s="127"/>
      <c r="S1011" s="127"/>
      <c r="T1011" s="127"/>
      <c r="U1011" s="127"/>
      <c r="V1011" s="127"/>
      <c r="W1011" s="127"/>
      <c r="X1011" s="127"/>
      <c r="Y1011" s="127"/>
      <c r="Z1011" s="127"/>
      <c r="AA1011" s="127"/>
      <c r="AB1011" s="127"/>
      <c r="AC1011" s="127"/>
      <c r="AD1011" s="127"/>
      <c r="AE1011" s="127"/>
      <c r="AF1011" s="127"/>
      <c r="AG1011" s="127"/>
    </row>
    <row r="1012" spans="1:33">
      <c r="A1012" s="127"/>
      <c r="B1012" s="127"/>
      <c r="C1012" s="127"/>
      <c r="D1012" s="127"/>
      <c r="E1012" s="127"/>
      <c r="F1012" s="127"/>
      <c r="G1012" s="127"/>
      <c r="H1012" s="127"/>
      <c r="I1012" s="127"/>
      <c r="J1012" s="127"/>
      <c r="K1012" s="127"/>
      <c r="L1012" s="127"/>
      <c r="M1012" s="127"/>
      <c r="N1012" s="127"/>
      <c r="O1012" s="127"/>
      <c r="P1012" s="127"/>
      <c r="Q1012" s="127"/>
      <c r="R1012" s="127"/>
      <c r="S1012" s="127"/>
      <c r="T1012" s="127"/>
      <c r="U1012" s="127"/>
      <c r="V1012" s="127"/>
      <c r="W1012" s="127"/>
      <c r="X1012" s="127"/>
      <c r="Y1012" s="127"/>
      <c r="Z1012" s="127"/>
      <c r="AA1012" s="127"/>
      <c r="AB1012" s="127"/>
      <c r="AC1012" s="127"/>
      <c r="AD1012" s="127"/>
      <c r="AE1012" s="127"/>
      <c r="AF1012" s="127"/>
      <c r="AG1012" s="127"/>
    </row>
    <row r="1013" spans="1:33">
      <c r="A1013" s="127"/>
      <c r="B1013" s="127"/>
      <c r="C1013" s="127"/>
      <c r="D1013" s="127"/>
      <c r="E1013" s="127"/>
      <c r="F1013" s="127"/>
      <c r="G1013" s="127"/>
      <c r="H1013" s="127"/>
      <c r="I1013" s="127"/>
      <c r="J1013" s="127"/>
      <c r="K1013" s="127"/>
      <c r="L1013" s="127"/>
      <c r="M1013" s="127"/>
      <c r="N1013" s="127"/>
      <c r="O1013" s="127"/>
      <c r="P1013" s="127"/>
      <c r="Q1013" s="127"/>
      <c r="R1013" s="127"/>
      <c r="S1013" s="127"/>
      <c r="T1013" s="127"/>
      <c r="U1013" s="127"/>
      <c r="V1013" s="127"/>
      <c r="W1013" s="127"/>
      <c r="X1013" s="127"/>
      <c r="Y1013" s="127"/>
      <c r="Z1013" s="127"/>
      <c r="AA1013" s="127"/>
      <c r="AB1013" s="127"/>
      <c r="AC1013" s="127"/>
      <c r="AD1013" s="127"/>
      <c r="AE1013" s="127"/>
      <c r="AF1013" s="127"/>
      <c r="AG1013" s="127"/>
    </row>
    <row r="1014" spans="1:33">
      <c r="A1014" s="127"/>
      <c r="B1014" s="127"/>
      <c r="C1014" s="127"/>
      <c r="D1014" s="127"/>
      <c r="E1014" s="127"/>
      <c r="F1014" s="127"/>
      <c r="G1014" s="127"/>
      <c r="H1014" s="127"/>
      <c r="I1014" s="127"/>
      <c r="J1014" s="127"/>
      <c r="K1014" s="127"/>
      <c r="L1014" s="127"/>
      <c r="M1014" s="127"/>
      <c r="N1014" s="127"/>
      <c r="O1014" s="127"/>
      <c r="P1014" s="127"/>
      <c r="Q1014" s="127"/>
      <c r="R1014" s="127"/>
      <c r="S1014" s="127"/>
      <c r="T1014" s="127"/>
      <c r="U1014" s="127"/>
      <c r="V1014" s="127"/>
      <c r="W1014" s="127"/>
      <c r="X1014" s="127"/>
      <c r="Y1014" s="127"/>
      <c r="Z1014" s="127"/>
      <c r="AA1014" s="127"/>
      <c r="AB1014" s="127"/>
      <c r="AC1014" s="127"/>
      <c r="AD1014" s="127"/>
      <c r="AE1014" s="127"/>
      <c r="AF1014" s="127"/>
      <c r="AG1014" s="127"/>
    </row>
    <row r="1015" spans="1:33">
      <c r="A1015" s="127"/>
      <c r="B1015" s="127"/>
      <c r="C1015" s="127"/>
      <c r="D1015" s="127"/>
      <c r="E1015" s="127"/>
      <c r="F1015" s="127"/>
      <c r="G1015" s="127"/>
      <c r="H1015" s="127"/>
      <c r="I1015" s="127"/>
      <c r="J1015" s="127"/>
      <c r="K1015" s="127"/>
      <c r="L1015" s="127"/>
      <c r="M1015" s="127"/>
      <c r="N1015" s="127"/>
      <c r="O1015" s="127"/>
      <c r="P1015" s="127"/>
      <c r="Q1015" s="127"/>
      <c r="R1015" s="127"/>
      <c r="S1015" s="127"/>
      <c r="T1015" s="127"/>
      <c r="U1015" s="127"/>
      <c r="V1015" s="127"/>
      <c r="W1015" s="127"/>
      <c r="X1015" s="127"/>
      <c r="Y1015" s="127"/>
      <c r="Z1015" s="127"/>
      <c r="AA1015" s="127"/>
      <c r="AB1015" s="127"/>
      <c r="AC1015" s="127"/>
      <c r="AD1015" s="127"/>
      <c r="AE1015" s="127"/>
      <c r="AF1015" s="127"/>
      <c r="AG1015" s="127"/>
    </row>
    <row r="1016" spans="1:33">
      <c r="A1016" s="127"/>
      <c r="B1016" s="127"/>
      <c r="C1016" s="127"/>
      <c r="D1016" s="127"/>
      <c r="E1016" s="127"/>
      <c r="F1016" s="127"/>
      <c r="G1016" s="127"/>
      <c r="H1016" s="127"/>
      <c r="I1016" s="127"/>
      <c r="J1016" s="127"/>
      <c r="K1016" s="127"/>
      <c r="L1016" s="127"/>
      <c r="M1016" s="127"/>
      <c r="N1016" s="127"/>
      <c r="O1016" s="127"/>
      <c r="P1016" s="127"/>
      <c r="Q1016" s="127"/>
      <c r="R1016" s="127"/>
      <c r="S1016" s="127"/>
      <c r="T1016" s="127"/>
      <c r="U1016" s="127"/>
      <c r="V1016" s="127"/>
      <c r="W1016" s="127"/>
      <c r="X1016" s="127"/>
      <c r="Y1016" s="127"/>
      <c r="Z1016" s="127"/>
      <c r="AA1016" s="127"/>
      <c r="AB1016" s="127"/>
      <c r="AC1016" s="127"/>
      <c r="AD1016" s="127"/>
      <c r="AE1016" s="127"/>
      <c r="AF1016" s="127"/>
      <c r="AG1016" s="127"/>
    </row>
    <row r="1017" spans="1:33">
      <c r="A1017" s="127"/>
      <c r="B1017" s="127"/>
      <c r="C1017" s="127"/>
      <c r="D1017" s="127"/>
      <c r="E1017" s="127"/>
      <c r="F1017" s="127"/>
      <c r="G1017" s="127"/>
      <c r="H1017" s="127"/>
      <c r="I1017" s="127"/>
      <c r="J1017" s="127"/>
      <c r="K1017" s="127"/>
      <c r="L1017" s="127"/>
      <c r="M1017" s="127"/>
      <c r="N1017" s="127"/>
      <c r="O1017" s="127"/>
      <c r="P1017" s="127"/>
      <c r="Q1017" s="127"/>
      <c r="R1017" s="127"/>
      <c r="S1017" s="127"/>
      <c r="T1017" s="127"/>
      <c r="U1017" s="127"/>
      <c r="V1017" s="127"/>
      <c r="W1017" s="127"/>
      <c r="X1017" s="127"/>
      <c r="Y1017" s="127"/>
      <c r="Z1017" s="127"/>
      <c r="AA1017" s="127"/>
      <c r="AB1017" s="127"/>
      <c r="AC1017" s="127"/>
      <c r="AD1017" s="127"/>
      <c r="AE1017" s="127"/>
      <c r="AF1017" s="127"/>
      <c r="AG1017" s="127"/>
    </row>
    <row r="1018" spans="1:33">
      <c r="A1018" s="127"/>
      <c r="B1018" s="127"/>
      <c r="C1018" s="127"/>
      <c r="D1018" s="127"/>
      <c r="E1018" s="127"/>
      <c r="F1018" s="127"/>
      <c r="G1018" s="127"/>
      <c r="H1018" s="127"/>
      <c r="I1018" s="127"/>
      <c r="J1018" s="127"/>
      <c r="K1018" s="127"/>
      <c r="L1018" s="127"/>
      <c r="M1018" s="127"/>
      <c r="N1018" s="127"/>
      <c r="O1018" s="127"/>
      <c r="P1018" s="127"/>
      <c r="Q1018" s="127"/>
      <c r="R1018" s="127"/>
      <c r="S1018" s="127"/>
      <c r="T1018" s="127"/>
      <c r="U1018" s="127"/>
      <c r="V1018" s="127"/>
      <c r="W1018" s="127"/>
      <c r="X1018" s="127"/>
      <c r="Y1018" s="127"/>
      <c r="Z1018" s="127"/>
      <c r="AA1018" s="127"/>
      <c r="AB1018" s="127"/>
      <c r="AC1018" s="127"/>
      <c r="AD1018" s="127"/>
      <c r="AE1018" s="127"/>
      <c r="AF1018" s="127"/>
      <c r="AG1018" s="127"/>
    </row>
    <row r="1019" spans="1:33">
      <c r="A1019" s="127"/>
      <c r="B1019" s="127"/>
      <c r="C1019" s="127"/>
      <c r="D1019" s="127"/>
      <c r="E1019" s="127"/>
      <c r="F1019" s="127"/>
      <c r="G1019" s="127"/>
      <c r="H1019" s="127"/>
      <c r="I1019" s="127"/>
      <c r="J1019" s="127"/>
      <c r="K1019" s="127"/>
      <c r="L1019" s="127"/>
      <c r="M1019" s="127"/>
      <c r="N1019" s="127"/>
      <c r="O1019" s="127"/>
      <c r="P1019" s="127"/>
      <c r="Q1019" s="127"/>
      <c r="R1019" s="127"/>
      <c r="S1019" s="127"/>
      <c r="T1019" s="127"/>
      <c r="U1019" s="127"/>
      <c r="V1019" s="127"/>
      <c r="W1019" s="127"/>
      <c r="X1019" s="127"/>
      <c r="Y1019" s="127"/>
      <c r="Z1019" s="127"/>
      <c r="AA1019" s="127"/>
      <c r="AB1019" s="127"/>
      <c r="AC1019" s="127"/>
      <c r="AD1019" s="127"/>
      <c r="AE1019" s="127"/>
      <c r="AF1019" s="127"/>
      <c r="AG1019" s="127"/>
    </row>
    <row r="1020" spans="1:33">
      <c r="A1020" s="127"/>
      <c r="B1020" s="127"/>
      <c r="C1020" s="127"/>
      <c r="D1020" s="127"/>
      <c r="E1020" s="127"/>
      <c r="F1020" s="127"/>
      <c r="G1020" s="127"/>
      <c r="H1020" s="127"/>
      <c r="I1020" s="127"/>
      <c r="J1020" s="127"/>
      <c r="K1020" s="127"/>
      <c r="L1020" s="127"/>
      <c r="M1020" s="127"/>
      <c r="N1020" s="127"/>
      <c r="O1020" s="127"/>
      <c r="P1020" s="127"/>
      <c r="Q1020" s="127"/>
      <c r="R1020" s="127"/>
      <c r="S1020" s="127"/>
      <c r="T1020" s="127"/>
      <c r="U1020" s="127"/>
      <c r="V1020" s="127"/>
      <c r="W1020" s="127"/>
      <c r="X1020" s="127"/>
      <c r="Y1020" s="127"/>
      <c r="Z1020" s="127"/>
      <c r="AA1020" s="127"/>
      <c r="AB1020" s="127"/>
      <c r="AC1020" s="127"/>
      <c r="AD1020" s="127"/>
      <c r="AE1020" s="127"/>
      <c r="AF1020" s="127"/>
      <c r="AG1020" s="127"/>
    </row>
    <row r="1021" spans="1:33">
      <c r="A1021" s="127"/>
      <c r="B1021" s="127"/>
      <c r="C1021" s="127"/>
      <c r="D1021" s="127"/>
      <c r="E1021" s="127"/>
      <c r="F1021" s="127"/>
      <c r="G1021" s="127"/>
      <c r="H1021" s="127"/>
      <c r="I1021" s="127"/>
      <c r="J1021" s="127"/>
      <c r="K1021" s="127"/>
      <c r="L1021" s="127"/>
      <c r="M1021" s="127"/>
      <c r="N1021" s="127"/>
      <c r="O1021" s="127"/>
      <c r="P1021" s="127"/>
      <c r="Q1021" s="127"/>
      <c r="R1021" s="127"/>
      <c r="S1021" s="127"/>
      <c r="T1021" s="127"/>
      <c r="U1021" s="127"/>
      <c r="V1021" s="127"/>
      <c r="W1021" s="127"/>
      <c r="X1021" s="127"/>
      <c r="Y1021" s="127"/>
      <c r="Z1021" s="127"/>
      <c r="AA1021" s="127"/>
      <c r="AB1021" s="127"/>
      <c r="AC1021" s="127"/>
      <c r="AD1021" s="127"/>
      <c r="AE1021" s="127"/>
      <c r="AF1021" s="127"/>
      <c r="AG1021" s="127"/>
    </row>
    <row r="1022" spans="1:33">
      <c r="A1022" s="127"/>
      <c r="B1022" s="127"/>
      <c r="C1022" s="127"/>
      <c r="D1022" s="127"/>
      <c r="E1022" s="127"/>
      <c r="F1022" s="127"/>
      <c r="G1022" s="127"/>
      <c r="H1022" s="127"/>
      <c r="I1022" s="127"/>
      <c r="J1022" s="127"/>
      <c r="K1022" s="127"/>
      <c r="L1022" s="127"/>
      <c r="M1022" s="127"/>
      <c r="N1022" s="127"/>
      <c r="O1022" s="127"/>
      <c r="P1022" s="127"/>
      <c r="Q1022" s="127"/>
      <c r="R1022" s="127"/>
      <c r="S1022" s="127"/>
      <c r="T1022" s="127"/>
      <c r="U1022" s="127"/>
      <c r="V1022" s="127"/>
      <c r="W1022" s="127"/>
      <c r="X1022" s="127"/>
      <c r="Y1022" s="127"/>
      <c r="Z1022" s="127"/>
      <c r="AA1022" s="127"/>
      <c r="AB1022" s="127"/>
      <c r="AC1022" s="127"/>
      <c r="AD1022" s="127"/>
      <c r="AE1022" s="127"/>
      <c r="AF1022" s="127"/>
      <c r="AG1022" s="127"/>
    </row>
    <row r="1023" spans="1:33">
      <c r="A1023" s="127"/>
      <c r="B1023" s="127"/>
      <c r="C1023" s="127"/>
      <c r="D1023" s="127"/>
      <c r="E1023" s="127"/>
      <c r="F1023" s="127"/>
      <c r="G1023" s="127"/>
      <c r="H1023" s="127"/>
      <c r="I1023" s="127"/>
      <c r="J1023" s="127"/>
      <c r="K1023" s="127"/>
      <c r="L1023" s="127"/>
      <c r="M1023" s="127"/>
      <c r="N1023" s="127"/>
      <c r="O1023" s="127"/>
      <c r="P1023" s="127"/>
      <c r="Q1023" s="127"/>
      <c r="R1023" s="127"/>
      <c r="S1023" s="127"/>
      <c r="T1023" s="127"/>
      <c r="U1023" s="127"/>
      <c r="V1023" s="127"/>
      <c r="W1023" s="127"/>
      <c r="X1023" s="127"/>
      <c r="Y1023" s="127"/>
      <c r="Z1023" s="127"/>
      <c r="AA1023" s="127"/>
      <c r="AB1023" s="127"/>
      <c r="AC1023" s="127"/>
      <c r="AD1023" s="127"/>
      <c r="AE1023" s="127"/>
      <c r="AF1023" s="127"/>
      <c r="AG1023" s="127"/>
    </row>
    <row r="1024" spans="1:33">
      <c r="A1024" s="127"/>
      <c r="B1024" s="127"/>
      <c r="C1024" s="127"/>
      <c r="D1024" s="127"/>
      <c r="E1024" s="127"/>
      <c r="F1024" s="127"/>
      <c r="G1024" s="127"/>
      <c r="H1024" s="127"/>
      <c r="I1024" s="127"/>
      <c r="J1024" s="127"/>
      <c r="K1024" s="127"/>
      <c r="L1024" s="127"/>
      <c r="M1024" s="127"/>
      <c r="N1024" s="127"/>
      <c r="O1024" s="127"/>
      <c r="P1024" s="127"/>
      <c r="Q1024" s="127"/>
      <c r="R1024" s="127"/>
      <c r="S1024" s="127"/>
      <c r="T1024" s="127"/>
      <c r="U1024" s="127"/>
      <c r="V1024" s="127"/>
      <c r="W1024" s="127"/>
      <c r="X1024" s="127"/>
      <c r="Y1024" s="127"/>
      <c r="Z1024" s="127"/>
      <c r="AA1024" s="127"/>
      <c r="AB1024" s="127"/>
      <c r="AC1024" s="127"/>
      <c r="AD1024" s="127"/>
      <c r="AE1024" s="127"/>
      <c r="AF1024" s="127"/>
      <c r="AG1024" s="127"/>
    </row>
    <row r="1025" spans="1:33">
      <c r="A1025" s="127"/>
      <c r="B1025" s="127"/>
      <c r="C1025" s="127"/>
      <c r="D1025" s="127"/>
      <c r="E1025" s="127"/>
      <c r="F1025" s="127"/>
      <c r="G1025" s="127"/>
      <c r="H1025" s="127"/>
      <c r="I1025" s="127"/>
      <c r="J1025" s="127"/>
      <c r="K1025" s="127"/>
      <c r="L1025" s="127"/>
      <c r="M1025" s="127"/>
      <c r="N1025" s="127"/>
      <c r="O1025" s="127"/>
      <c r="P1025" s="127"/>
      <c r="Q1025" s="127"/>
      <c r="R1025" s="127"/>
      <c r="S1025" s="127"/>
      <c r="T1025" s="127"/>
      <c r="U1025" s="127"/>
      <c r="V1025" s="127"/>
      <c r="W1025" s="127"/>
      <c r="X1025" s="127"/>
      <c r="Y1025" s="127"/>
      <c r="Z1025" s="127"/>
      <c r="AA1025" s="127"/>
      <c r="AB1025" s="127"/>
      <c r="AC1025" s="127"/>
      <c r="AD1025" s="127"/>
      <c r="AE1025" s="127"/>
      <c r="AF1025" s="127"/>
      <c r="AG1025" s="127"/>
    </row>
    <row r="1026" spans="1:33">
      <c r="A1026" s="127"/>
      <c r="B1026" s="127"/>
      <c r="C1026" s="127"/>
      <c r="D1026" s="127"/>
      <c r="E1026" s="127"/>
      <c r="F1026" s="127"/>
      <c r="G1026" s="127"/>
      <c r="H1026" s="127"/>
      <c r="I1026" s="127"/>
      <c r="J1026" s="127"/>
      <c r="K1026" s="127"/>
      <c r="L1026" s="127"/>
      <c r="M1026" s="127"/>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row>
    <row r="1027" spans="1:33">
      <c r="A1027" s="127"/>
      <c r="B1027" s="127"/>
      <c r="C1027" s="127"/>
      <c r="D1027" s="127"/>
      <c r="E1027" s="127"/>
      <c r="F1027" s="127"/>
      <c r="G1027" s="127"/>
      <c r="H1027" s="127"/>
      <c r="I1027" s="127"/>
      <c r="J1027" s="127"/>
      <c r="K1027" s="127"/>
      <c r="L1027" s="127"/>
      <c r="M1027" s="127"/>
      <c r="N1027" s="127"/>
      <c r="O1027" s="127"/>
      <c r="P1027" s="127"/>
      <c r="Q1027" s="127"/>
      <c r="R1027" s="127"/>
      <c r="S1027" s="127"/>
      <c r="T1027" s="127"/>
      <c r="U1027" s="127"/>
      <c r="V1027" s="127"/>
      <c r="W1027" s="127"/>
      <c r="X1027" s="127"/>
      <c r="Y1027" s="127"/>
      <c r="Z1027" s="127"/>
      <c r="AA1027" s="127"/>
      <c r="AB1027" s="127"/>
      <c r="AC1027" s="127"/>
      <c r="AD1027" s="127"/>
      <c r="AE1027" s="127"/>
      <c r="AF1027" s="127"/>
      <c r="AG1027" s="127"/>
    </row>
    <row r="1028" spans="1:33">
      <c r="A1028" s="127"/>
      <c r="B1028" s="127"/>
      <c r="C1028" s="127"/>
      <c r="D1028" s="127"/>
      <c r="E1028" s="127"/>
      <c r="F1028" s="127"/>
      <c r="G1028" s="127"/>
      <c r="H1028" s="127"/>
      <c r="I1028" s="127"/>
      <c r="J1028" s="127"/>
      <c r="K1028" s="127"/>
      <c r="L1028" s="127"/>
      <c r="M1028" s="127"/>
      <c r="N1028" s="127"/>
      <c r="O1028" s="127"/>
      <c r="P1028" s="127"/>
      <c r="Q1028" s="127"/>
      <c r="R1028" s="127"/>
      <c r="S1028" s="127"/>
      <c r="T1028" s="127"/>
      <c r="U1028" s="127"/>
      <c r="V1028" s="127"/>
      <c r="W1028" s="127"/>
      <c r="X1028" s="127"/>
      <c r="Y1028" s="127"/>
      <c r="Z1028" s="127"/>
      <c r="AA1028" s="127"/>
      <c r="AB1028" s="127"/>
      <c r="AC1028" s="127"/>
      <c r="AD1028" s="127"/>
      <c r="AE1028" s="127"/>
      <c r="AF1028" s="127"/>
      <c r="AG1028" s="127"/>
    </row>
    <row r="1029" spans="1:33">
      <c r="A1029" s="127"/>
      <c r="B1029" s="127"/>
      <c r="C1029" s="127"/>
      <c r="D1029" s="127"/>
      <c r="E1029" s="127"/>
      <c r="F1029" s="127"/>
      <c r="G1029" s="127"/>
      <c r="H1029" s="127"/>
      <c r="I1029" s="127"/>
      <c r="J1029" s="127"/>
      <c r="K1029" s="127"/>
      <c r="L1029" s="127"/>
      <c r="M1029" s="127"/>
      <c r="N1029" s="127"/>
      <c r="O1029" s="127"/>
      <c r="P1029" s="127"/>
      <c r="Q1029" s="127"/>
      <c r="R1029" s="127"/>
      <c r="S1029" s="127"/>
      <c r="T1029" s="127"/>
      <c r="U1029" s="127"/>
      <c r="V1029" s="127"/>
      <c r="W1029" s="127"/>
      <c r="X1029" s="127"/>
      <c r="Y1029" s="127"/>
      <c r="Z1029" s="127"/>
      <c r="AA1029" s="127"/>
      <c r="AB1029" s="127"/>
      <c r="AC1029" s="127"/>
      <c r="AD1029" s="127"/>
      <c r="AE1029" s="127"/>
      <c r="AF1029" s="127"/>
      <c r="AG1029" s="127"/>
    </row>
    <row r="1030" spans="1:33">
      <c r="A1030" s="127"/>
      <c r="B1030" s="127"/>
      <c r="C1030" s="127"/>
      <c r="D1030" s="127"/>
      <c r="E1030" s="127"/>
      <c r="F1030" s="127"/>
      <c r="G1030" s="127"/>
      <c r="H1030" s="127"/>
      <c r="I1030" s="127"/>
      <c r="J1030" s="127"/>
      <c r="K1030" s="127"/>
      <c r="L1030" s="127"/>
      <c r="M1030" s="127"/>
      <c r="N1030" s="127"/>
      <c r="O1030" s="127"/>
      <c r="P1030" s="127"/>
      <c r="Q1030" s="127"/>
      <c r="R1030" s="127"/>
      <c r="S1030" s="127"/>
      <c r="T1030" s="127"/>
      <c r="U1030" s="127"/>
      <c r="V1030" s="127"/>
      <c r="W1030" s="127"/>
      <c r="X1030" s="127"/>
      <c r="Y1030" s="127"/>
      <c r="Z1030" s="127"/>
      <c r="AA1030" s="127"/>
      <c r="AB1030" s="127"/>
      <c r="AC1030" s="127"/>
      <c r="AD1030" s="127"/>
      <c r="AE1030" s="127"/>
      <c r="AF1030" s="127"/>
      <c r="AG1030" s="127"/>
    </row>
    <row r="1031" spans="1:33">
      <c r="A1031" s="127"/>
      <c r="B1031" s="127"/>
      <c r="C1031" s="127"/>
      <c r="D1031" s="127"/>
      <c r="E1031" s="127"/>
      <c r="F1031" s="127"/>
      <c r="G1031" s="127"/>
      <c r="H1031" s="127"/>
      <c r="I1031" s="127"/>
      <c r="J1031" s="127"/>
      <c r="K1031" s="127"/>
      <c r="L1031" s="127"/>
      <c r="M1031" s="127"/>
      <c r="N1031" s="127"/>
      <c r="O1031" s="127"/>
      <c r="P1031" s="127"/>
      <c r="Q1031" s="127"/>
      <c r="R1031" s="127"/>
      <c r="S1031" s="127"/>
      <c r="T1031" s="127"/>
      <c r="U1031" s="127"/>
      <c r="V1031" s="127"/>
      <c r="W1031" s="127"/>
      <c r="X1031" s="127"/>
      <c r="Y1031" s="127"/>
      <c r="Z1031" s="127"/>
      <c r="AA1031" s="127"/>
      <c r="AB1031" s="127"/>
      <c r="AC1031" s="127"/>
      <c r="AD1031" s="127"/>
      <c r="AE1031" s="127"/>
      <c r="AF1031" s="127"/>
      <c r="AG1031" s="127"/>
    </row>
    <row r="1032" spans="1:33">
      <c r="A1032" s="127"/>
      <c r="B1032" s="127"/>
      <c r="C1032" s="127"/>
      <c r="D1032" s="127"/>
      <c r="E1032" s="127"/>
      <c r="F1032" s="127"/>
      <c r="G1032" s="127"/>
      <c r="H1032" s="127"/>
      <c r="I1032" s="127"/>
      <c r="J1032" s="127"/>
      <c r="K1032" s="127"/>
      <c r="L1032" s="127"/>
      <c r="M1032" s="127"/>
      <c r="N1032" s="127"/>
      <c r="O1032" s="127"/>
      <c r="P1032" s="127"/>
      <c r="Q1032" s="127"/>
      <c r="R1032" s="127"/>
      <c r="S1032" s="127"/>
      <c r="T1032" s="127"/>
      <c r="U1032" s="127"/>
      <c r="V1032" s="127"/>
      <c r="W1032" s="127"/>
      <c r="X1032" s="127"/>
      <c r="Y1032" s="127"/>
      <c r="Z1032" s="127"/>
      <c r="AA1032" s="127"/>
      <c r="AB1032" s="127"/>
      <c r="AC1032" s="127"/>
      <c r="AD1032" s="127"/>
      <c r="AE1032" s="127"/>
      <c r="AF1032" s="127"/>
      <c r="AG1032" s="127"/>
    </row>
    <row r="1033" spans="1:33">
      <c r="A1033" s="127"/>
      <c r="B1033" s="127"/>
      <c r="C1033" s="127"/>
      <c r="D1033" s="127"/>
      <c r="E1033" s="127"/>
      <c r="F1033" s="127"/>
      <c r="G1033" s="127"/>
      <c r="H1033" s="127"/>
      <c r="I1033" s="127"/>
      <c r="J1033" s="127"/>
      <c r="K1033" s="127"/>
      <c r="L1033" s="127"/>
      <c r="M1033" s="127"/>
      <c r="N1033" s="127"/>
      <c r="O1033" s="127"/>
      <c r="P1033" s="127"/>
      <c r="Q1033" s="127"/>
      <c r="R1033" s="127"/>
      <c r="S1033" s="127"/>
      <c r="T1033" s="127"/>
      <c r="U1033" s="127"/>
      <c r="V1033" s="127"/>
      <c r="W1033" s="127"/>
      <c r="X1033" s="127"/>
      <c r="Y1033" s="127"/>
      <c r="Z1033" s="127"/>
      <c r="AA1033" s="127"/>
      <c r="AB1033" s="127"/>
      <c r="AC1033" s="127"/>
      <c r="AD1033" s="127"/>
      <c r="AE1033" s="127"/>
      <c r="AF1033" s="127"/>
      <c r="AG1033" s="127"/>
    </row>
    <row r="1034" spans="1:33">
      <c r="A1034" s="127"/>
      <c r="B1034" s="127"/>
      <c r="C1034" s="127"/>
      <c r="D1034" s="127"/>
      <c r="E1034" s="127"/>
      <c r="F1034" s="127"/>
      <c r="G1034" s="127"/>
      <c r="H1034" s="127"/>
      <c r="I1034" s="127"/>
      <c r="J1034" s="127"/>
      <c r="K1034" s="127"/>
      <c r="L1034" s="127"/>
      <c r="M1034" s="127"/>
      <c r="N1034" s="127"/>
      <c r="O1034" s="127"/>
      <c r="P1034" s="127"/>
      <c r="Q1034" s="127"/>
      <c r="R1034" s="127"/>
      <c r="S1034" s="127"/>
      <c r="T1034" s="127"/>
      <c r="U1034" s="127"/>
      <c r="V1034" s="127"/>
      <c r="W1034" s="127"/>
      <c r="X1034" s="127"/>
      <c r="Y1034" s="127"/>
      <c r="Z1034" s="127"/>
      <c r="AA1034" s="127"/>
      <c r="AB1034" s="127"/>
      <c r="AC1034" s="127"/>
      <c r="AD1034" s="127"/>
      <c r="AE1034" s="127"/>
      <c r="AF1034" s="127"/>
      <c r="AG1034" s="127"/>
    </row>
    <row r="1035" spans="1:33">
      <c r="A1035" s="127"/>
      <c r="B1035" s="127"/>
      <c r="C1035" s="127"/>
      <c r="D1035" s="127"/>
      <c r="E1035" s="127"/>
      <c r="F1035" s="127"/>
      <c r="G1035" s="127"/>
      <c r="H1035" s="127"/>
      <c r="I1035" s="127"/>
      <c r="J1035" s="127"/>
      <c r="K1035" s="127"/>
      <c r="L1035" s="127"/>
      <c r="M1035" s="127"/>
      <c r="N1035" s="127"/>
      <c r="O1035" s="127"/>
      <c r="P1035" s="127"/>
      <c r="Q1035" s="127"/>
      <c r="R1035" s="127"/>
      <c r="S1035" s="127"/>
      <c r="T1035" s="127"/>
      <c r="U1035" s="127"/>
      <c r="V1035" s="127"/>
      <c r="W1035" s="127"/>
      <c r="X1035" s="127"/>
      <c r="Y1035" s="127"/>
      <c r="Z1035" s="127"/>
      <c r="AA1035" s="127"/>
      <c r="AB1035" s="127"/>
      <c r="AC1035" s="127"/>
      <c r="AD1035" s="127"/>
      <c r="AE1035" s="127"/>
      <c r="AF1035" s="127"/>
      <c r="AG1035" s="127"/>
    </row>
    <row r="1036" spans="1:33">
      <c r="A1036" s="127"/>
      <c r="B1036" s="127"/>
      <c r="C1036" s="127"/>
      <c r="D1036" s="127"/>
      <c r="E1036" s="127"/>
      <c r="F1036" s="127"/>
      <c r="G1036" s="127"/>
      <c r="H1036" s="127"/>
      <c r="I1036" s="127"/>
      <c r="J1036" s="127"/>
      <c r="K1036" s="127"/>
      <c r="L1036" s="127"/>
      <c r="M1036" s="127"/>
      <c r="N1036" s="127"/>
      <c r="O1036" s="127"/>
      <c r="P1036" s="127"/>
      <c r="Q1036" s="127"/>
      <c r="R1036" s="127"/>
      <c r="S1036" s="127"/>
      <c r="T1036" s="127"/>
      <c r="U1036" s="127"/>
      <c r="V1036" s="127"/>
      <c r="W1036" s="127"/>
      <c r="X1036" s="127"/>
      <c r="Y1036" s="127"/>
      <c r="Z1036" s="127"/>
      <c r="AA1036" s="127"/>
      <c r="AB1036" s="127"/>
      <c r="AC1036" s="127"/>
      <c r="AD1036" s="127"/>
      <c r="AE1036" s="127"/>
      <c r="AF1036" s="127"/>
      <c r="AG1036" s="127"/>
    </row>
    <row r="1037" spans="1:33">
      <c r="A1037" s="127"/>
      <c r="B1037" s="127"/>
      <c r="C1037" s="127"/>
      <c r="D1037" s="127"/>
      <c r="E1037" s="127"/>
      <c r="F1037" s="127"/>
      <c r="G1037" s="127"/>
      <c r="H1037" s="127"/>
      <c r="I1037" s="127"/>
      <c r="J1037" s="127"/>
      <c r="K1037" s="127"/>
      <c r="L1037" s="127"/>
      <c r="M1037" s="127"/>
      <c r="N1037" s="127"/>
      <c r="O1037" s="127"/>
      <c r="P1037" s="127"/>
      <c r="Q1037" s="127"/>
      <c r="R1037" s="127"/>
      <c r="S1037" s="127"/>
      <c r="T1037" s="127"/>
      <c r="U1037" s="127"/>
      <c r="V1037" s="127"/>
      <c r="W1037" s="127"/>
      <c r="X1037" s="127"/>
      <c r="Y1037" s="127"/>
      <c r="Z1037" s="127"/>
      <c r="AA1037" s="127"/>
      <c r="AB1037" s="127"/>
      <c r="AC1037" s="127"/>
      <c r="AD1037" s="127"/>
      <c r="AE1037" s="127"/>
      <c r="AF1037" s="127"/>
      <c r="AG1037" s="127"/>
    </row>
    <row r="1038" spans="1:33">
      <c r="A1038" s="127"/>
      <c r="B1038" s="127"/>
      <c r="C1038" s="127"/>
      <c r="D1038" s="127"/>
      <c r="E1038" s="127"/>
      <c r="F1038" s="127"/>
      <c r="G1038" s="127"/>
      <c r="H1038" s="127"/>
      <c r="I1038" s="127"/>
      <c r="J1038" s="127"/>
      <c r="K1038" s="127"/>
      <c r="L1038" s="127"/>
      <c r="M1038" s="127"/>
      <c r="N1038" s="127"/>
      <c r="O1038" s="127"/>
      <c r="P1038" s="127"/>
      <c r="Q1038" s="127"/>
      <c r="R1038" s="127"/>
      <c r="S1038" s="127"/>
      <c r="T1038" s="127"/>
      <c r="U1038" s="127"/>
      <c r="V1038" s="127"/>
      <c r="W1038" s="127"/>
      <c r="X1038" s="127"/>
      <c r="Y1038" s="127"/>
      <c r="Z1038" s="127"/>
      <c r="AA1038" s="127"/>
      <c r="AB1038" s="127"/>
      <c r="AC1038" s="127"/>
      <c r="AD1038" s="127"/>
      <c r="AE1038" s="127"/>
      <c r="AF1038" s="127"/>
      <c r="AG1038" s="127"/>
    </row>
    <row r="1039" spans="1:33">
      <c r="A1039" s="127"/>
      <c r="B1039" s="127"/>
      <c r="C1039" s="127"/>
      <c r="D1039" s="127"/>
      <c r="E1039" s="127"/>
      <c r="F1039" s="127"/>
      <c r="G1039" s="127"/>
      <c r="H1039" s="127"/>
      <c r="I1039" s="127"/>
      <c r="J1039" s="127"/>
      <c r="K1039" s="127"/>
      <c r="L1039" s="127"/>
      <c r="M1039" s="127"/>
      <c r="N1039" s="127"/>
      <c r="O1039" s="127"/>
      <c r="P1039" s="127"/>
      <c r="Q1039" s="127"/>
      <c r="R1039" s="127"/>
      <c r="S1039" s="127"/>
      <c r="T1039" s="127"/>
      <c r="U1039" s="127"/>
      <c r="V1039" s="127"/>
      <c r="W1039" s="127"/>
      <c r="X1039" s="127"/>
      <c r="Y1039" s="127"/>
      <c r="Z1039" s="127"/>
      <c r="AA1039" s="127"/>
      <c r="AB1039" s="127"/>
      <c r="AC1039" s="127"/>
      <c r="AD1039" s="127"/>
      <c r="AE1039" s="127"/>
      <c r="AF1039" s="127"/>
      <c r="AG1039" s="127"/>
    </row>
    <row r="1040" spans="1:33">
      <c r="A1040" s="127"/>
      <c r="B1040" s="127"/>
      <c r="C1040" s="127"/>
      <c r="D1040" s="127"/>
      <c r="E1040" s="127"/>
      <c r="F1040" s="127"/>
      <c r="G1040" s="127"/>
      <c r="H1040" s="127"/>
      <c r="I1040" s="127"/>
      <c r="J1040" s="127"/>
      <c r="K1040" s="127"/>
      <c r="L1040" s="127"/>
      <c r="M1040" s="127"/>
      <c r="N1040" s="127"/>
      <c r="O1040" s="127"/>
      <c r="P1040" s="127"/>
      <c r="Q1040" s="127"/>
      <c r="R1040" s="127"/>
      <c r="S1040" s="127"/>
      <c r="T1040" s="127"/>
      <c r="U1040" s="127"/>
      <c r="V1040" s="127"/>
      <c r="W1040" s="127"/>
      <c r="X1040" s="127"/>
      <c r="Y1040" s="127"/>
      <c r="Z1040" s="127"/>
      <c r="AA1040" s="127"/>
      <c r="AB1040" s="127"/>
      <c r="AC1040" s="127"/>
      <c r="AD1040" s="127"/>
      <c r="AE1040" s="127"/>
      <c r="AF1040" s="127"/>
      <c r="AG1040" s="127"/>
    </row>
    <row r="1041" spans="1:33">
      <c r="A1041" s="127"/>
      <c r="B1041" s="127"/>
      <c r="C1041" s="127"/>
      <c r="D1041" s="127"/>
      <c r="E1041" s="127"/>
      <c r="F1041" s="127"/>
      <c r="G1041" s="127"/>
      <c r="H1041" s="127"/>
      <c r="I1041" s="127"/>
      <c r="J1041" s="127"/>
      <c r="K1041" s="127"/>
      <c r="L1041" s="127"/>
      <c r="M1041" s="127"/>
      <c r="N1041" s="127"/>
      <c r="O1041" s="127"/>
      <c r="P1041" s="127"/>
      <c r="Q1041" s="127"/>
      <c r="R1041" s="127"/>
      <c r="S1041" s="127"/>
      <c r="T1041" s="127"/>
      <c r="U1041" s="127"/>
      <c r="V1041" s="127"/>
      <c r="W1041" s="127"/>
      <c r="X1041" s="127"/>
      <c r="Y1041" s="127"/>
      <c r="Z1041" s="127"/>
      <c r="AA1041" s="127"/>
      <c r="AB1041" s="127"/>
      <c r="AC1041" s="127"/>
      <c r="AD1041" s="127"/>
      <c r="AE1041" s="127"/>
      <c r="AF1041" s="127"/>
      <c r="AG1041" s="127"/>
    </row>
    <row r="1042" spans="1:33">
      <c r="A1042" s="127"/>
      <c r="B1042" s="127"/>
      <c r="C1042" s="127"/>
      <c r="D1042" s="127"/>
      <c r="E1042" s="127"/>
      <c r="F1042" s="127"/>
      <c r="G1042" s="127"/>
      <c r="H1042" s="127"/>
      <c r="I1042" s="127"/>
      <c r="J1042" s="127"/>
      <c r="K1042" s="127"/>
      <c r="L1042" s="127"/>
      <c r="M1042" s="127"/>
      <c r="N1042" s="127"/>
      <c r="O1042" s="127"/>
      <c r="P1042" s="127"/>
      <c r="Q1042" s="127"/>
      <c r="R1042" s="127"/>
      <c r="S1042" s="127"/>
      <c r="T1042" s="127"/>
      <c r="U1042" s="127"/>
      <c r="V1042" s="127"/>
      <c r="W1042" s="127"/>
      <c r="X1042" s="127"/>
      <c r="Y1042" s="127"/>
      <c r="Z1042" s="127"/>
      <c r="AA1042" s="127"/>
      <c r="AB1042" s="127"/>
      <c r="AC1042" s="127"/>
      <c r="AD1042" s="127"/>
      <c r="AE1042" s="127"/>
      <c r="AF1042" s="127"/>
      <c r="AG1042" s="127"/>
    </row>
    <row r="1043" spans="1:33">
      <c r="A1043" s="127"/>
      <c r="B1043" s="127"/>
      <c r="C1043" s="127"/>
      <c r="D1043" s="127"/>
      <c r="E1043" s="127"/>
      <c r="F1043" s="127"/>
      <c r="G1043" s="127"/>
      <c r="H1043" s="127"/>
      <c r="I1043" s="127"/>
      <c r="J1043" s="127"/>
      <c r="K1043" s="127"/>
      <c r="L1043" s="127"/>
      <c r="M1043" s="127"/>
      <c r="N1043" s="127"/>
      <c r="O1043" s="127"/>
      <c r="P1043" s="127"/>
      <c r="Q1043" s="127"/>
      <c r="R1043" s="127"/>
      <c r="S1043" s="127"/>
      <c r="T1043" s="127"/>
      <c r="U1043" s="127"/>
      <c r="V1043" s="127"/>
      <c r="W1043" s="127"/>
      <c r="X1043" s="127"/>
      <c r="Y1043" s="127"/>
      <c r="Z1043" s="127"/>
      <c r="AA1043" s="127"/>
      <c r="AB1043" s="127"/>
      <c r="AC1043" s="127"/>
      <c r="AD1043" s="127"/>
      <c r="AE1043" s="127"/>
      <c r="AF1043" s="127"/>
      <c r="AG1043" s="127"/>
    </row>
    <row r="1044" spans="1:33">
      <c r="A1044" s="127"/>
      <c r="B1044" s="127"/>
      <c r="C1044" s="127"/>
      <c r="D1044" s="127"/>
      <c r="E1044" s="127"/>
      <c r="F1044" s="127"/>
      <c r="G1044" s="127"/>
      <c r="H1044" s="127"/>
      <c r="I1044" s="127"/>
      <c r="J1044" s="127"/>
      <c r="K1044" s="127"/>
      <c r="L1044" s="127"/>
      <c r="M1044" s="127"/>
      <c r="N1044" s="127"/>
      <c r="O1044" s="127"/>
      <c r="P1044" s="127"/>
      <c r="Q1044" s="127"/>
      <c r="R1044" s="127"/>
      <c r="S1044" s="127"/>
      <c r="T1044" s="127"/>
      <c r="U1044" s="127"/>
      <c r="V1044" s="127"/>
      <c r="W1044" s="127"/>
      <c r="X1044" s="127"/>
      <c r="Y1044" s="127"/>
      <c r="Z1044" s="127"/>
      <c r="AA1044" s="127"/>
      <c r="AB1044" s="127"/>
      <c r="AC1044" s="127"/>
      <c r="AD1044" s="127"/>
      <c r="AE1044" s="127"/>
      <c r="AF1044" s="127"/>
      <c r="AG1044" s="127"/>
    </row>
    <row r="1045" spans="1:33">
      <c r="A1045" s="127"/>
      <c r="B1045" s="127"/>
      <c r="C1045" s="127"/>
      <c r="D1045" s="127"/>
      <c r="E1045" s="127"/>
      <c r="F1045" s="127"/>
      <c r="G1045" s="127"/>
      <c r="H1045" s="127"/>
      <c r="I1045" s="127"/>
      <c r="J1045" s="127"/>
      <c r="K1045" s="127"/>
      <c r="L1045" s="127"/>
      <c r="M1045" s="127"/>
      <c r="N1045" s="127"/>
      <c r="O1045" s="127"/>
      <c r="P1045" s="127"/>
      <c r="Q1045" s="127"/>
      <c r="R1045" s="127"/>
      <c r="S1045" s="127"/>
      <c r="T1045" s="127"/>
      <c r="U1045" s="127"/>
      <c r="V1045" s="127"/>
      <c r="W1045" s="127"/>
      <c r="X1045" s="127"/>
      <c r="Y1045" s="127"/>
      <c r="Z1045" s="127"/>
      <c r="AA1045" s="127"/>
      <c r="AB1045" s="127"/>
      <c r="AC1045" s="127"/>
      <c r="AD1045" s="127"/>
      <c r="AE1045" s="127"/>
      <c r="AF1045" s="127"/>
      <c r="AG1045" s="127"/>
    </row>
    <row r="1046" spans="1:33">
      <c r="A1046" s="127"/>
      <c r="B1046" s="127"/>
      <c r="C1046" s="127"/>
      <c r="D1046" s="127"/>
      <c r="E1046" s="127"/>
      <c r="F1046" s="127"/>
      <c r="G1046" s="127"/>
      <c r="H1046" s="127"/>
      <c r="I1046" s="127"/>
      <c r="J1046" s="127"/>
      <c r="K1046" s="127"/>
      <c r="L1046" s="127"/>
      <c r="M1046" s="127"/>
      <c r="N1046" s="127"/>
      <c r="O1046" s="127"/>
      <c r="P1046" s="127"/>
      <c r="Q1046" s="127"/>
      <c r="R1046" s="127"/>
      <c r="S1046" s="127"/>
      <c r="T1046" s="127"/>
      <c r="U1046" s="127"/>
      <c r="V1046" s="127"/>
      <c r="W1046" s="127"/>
      <c r="X1046" s="127"/>
      <c r="Y1046" s="127"/>
      <c r="Z1046" s="127"/>
      <c r="AA1046" s="127"/>
      <c r="AB1046" s="127"/>
      <c r="AC1046" s="127"/>
      <c r="AD1046" s="127"/>
      <c r="AE1046" s="127"/>
      <c r="AF1046" s="127"/>
      <c r="AG1046" s="127"/>
    </row>
    <row r="1047" spans="1:33">
      <c r="A1047" s="127"/>
      <c r="B1047" s="127"/>
      <c r="C1047" s="127"/>
      <c r="D1047" s="127"/>
      <c r="E1047" s="127"/>
      <c r="F1047" s="127"/>
      <c r="G1047" s="127"/>
      <c r="H1047" s="127"/>
      <c r="I1047" s="127"/>
      <c r="J1047" s="127"/>
      <c r="K1047" s="127"/>
      <c r="L1047" s="127"/>
      <c r="M1047" s="127"/>
      <c r="N1047" s="127"/>
      <c r="O1047" s="127"/>
      <c r="P1047" s="127"/>
      <c r="Q1047" s="127"/>
      <c r="R1047" s="127"/>
      <c r="S1047" s="127"/>
      <c r="T1047" s="127"/>
      <c r="U1047" s="127"/>
      <c r="V1047" s="127"/>
      <c r="W1047" s="127"/>
      <c r="X1047" s="127"/>
      <c r="Y1047" s="127"/>
      <c r="Z1047" s="127"/>
      <c r="AA1047" s="127"/>
      <c r="AB1047" s="127"/>
      <c r="AC1047" s="127"/>
      <c r="AD1047" s="127"/>
      <c r="AE1047" s="127"/>
      <c r="AF1047" s="127"/>
      <c r="AG1047" s="127"/>
    </row>
    <row r="1048" spans="1:33">
      <c r="A1048" s="127"/>
      <c r="B1048" s="127"/>
      <c r="C1048" s="127"/>
      <c r="D1048" s="127"/>
      <c r="E1048" s="127"/>
      <c r="F1048" s="127"/>
      <c r="G1048" s="127"/>
      <c r="H1048" s="127"/>
      <c r="I1048" s="127"/>
      <c r="J1048" s="127"/>
      <c r="K1048" s="127"/>
      <c r="L1048" s="127"/>
      <c r="M1048" s="127"/>
      <c r="N1048" s="127"/>
      <c r="O1048" s="127"/>
      <c r="P1048" s="127"/>
      <c r="Q1048" s="127"/>
      <c r="R1048" s="127"/>
      <c r="S1048" s="127"/>
      <c r="T1048" s="127"/>
      <c r="U1048" s="127"/>
      <c r="V1048" s="127"/>
      <c r="W1048" s="127"/>
      <c r="X1048" s="127"/>
      <c r="Y1048" s="127"/>
      <c r="Z1048" s="127"/>
      <c r="AA1048" s="127"/>
      <c r="AB1048" s="127"/>
      <c r="AC1048" s="127"/>
      <c r="AD1048" s="127"/>
      <c r="AE1048" s="127"/>
      <c r="AF1048" s="127"/>
      <c r="AG1048" s="127"/>
    </row>
    <row r="1049" spans="1:33">
      <c r="A1049" s="127"/>
      <c r="B1049" s="127"/>
      <c r="C1049" s="127"/>
      <c r="D1049" s="127"/>
      <c r="E1049" s="127"/>
      <c r="F1049" s="127"/>
      <c r="G1049" s="127"/>
      <c r="H1049" s="127"/>
      <c r="I1049" s="127"/>
      <c r="J1049" s="127"/>
      <c r="K1049" s="127"/>
      <c r="L1049" s="127"/>
      <c r="M1049" s="127"/>
      <c r="N1049" s="127"/>
      <c r="O1049" s="127"/>
      <c r="P1049" s="127"/>
      <c r="Q1049" s="127"/>
      <c r="R1049" s="127"/>
      <c r="S1049" s="127"/>
      <c r="T1049" s="127"/>
      <c r="U1049" s="127"/>
      <c r="V1049" s="127"/>
      <c r="W1049" s="127"/>
      <c r="X1049" s="127"/>
      <c r="Y1049" s="127"/>
      <c r="Z1049" s="127"/>
      <c r="AA1049" s="127"/>
      <c r="AB1049" s="127"/>
      <c r="AC1049" s="127"/>
      <c r="AD1049" s="127"/>
      <c r="AE1049" s="127"/>
      <c r="AF1049" s="127"/>
      <c r="AG1049" s="127"/>
    </row>
    <row r="1050" spans="1:33">
      <c r="A1050" s="127"/>
      <c r="B1050" s="127"/>
      <c r="C1050" s="127"/>
      <c r="D1050" s="127"/>
      <c r="E1050" s="127"/>
      <c r="F1050" s="127"/>
      <c r="G1050" s="127"/>
      <c r="H1050" s="127"/>
      <c r="I1050" s="127"/>
      <c r="J1050" s="127"/>
      <c r="K1050" s="127"/>
      <c r="L1050" s="127"/>
      <c r="M1050" s="127"/>
      <c r="N1050" s="127"/>
      <c r="O1050" s="127"/>
      <c r="P1050" s="127"/>
      <c r="Q1050" s="127"/>
      <c r="R1050" s="127"/>
      <c r="S1050" s="127"/>
      <c r="T1050" s="127"/>
      <c r="U1050" s="127"/>
      <c r="V1050" s="127"/>
      <c r="W1050" s="127"/>
      <c r="X1050" s="127"/>
      <c r="Y1050" s="127"/>
      <c r="Z1050" s="127"/>
      <c r="AA1050" s="127"/>
      <c r="AB1050" s="127"/>
      <c r="AC1050" s="127"/>
      <c r="AD1050" s="127"/>
      <c r="AE1050" s="127"/>
      <c r="AF1050" s="127"/>
      <c r="AG1050" s="127"/>
    </row>
    <row r="1051" spans="1:33">
      <c r="A1051" s="127"/>
      <c r="B1051" s="127"/>
      <c r="C1051" s="127"/>
      <c r="D1051" s="127"/>
      <c r="E1051" s="127"/>
      <c r="F1051" s="127"/>
      <c r="G1051" s="127"/>
      <c r="H1051" s="127"/>
      <c r="I1051" s="127"/>
      <c r="J1051" s="127"/>
      <c r="K1051" s="127"/>
      <c r="L1051" s="127"/>
      <c r="M1051" s="127"/>
      <c r="N1051" s="127"/>
      <c r="O1051" s="127"/>
      <c r="P1051" s="127"/>
      <c r="Q1051" s="127"/>
      <c r="R1051" s="127"/>
      <c r="S1051" s="127"/>
      <c r="T1051" s="127"/>
      <c r="U1051" s="127"/>
      <c r="V1051" s="127"/>
      <c r="W1051" s="127"/>
      <c r="X1051" s="127"/>
      <c r="Y1051" s="127"/>
      <c r="Z1051" s="127"/>
      <c r="AA1051" s="127"/>
      <c r="AB1051" s="127"/>
      <c r="AC1051" s="127"/>
      <c r="AD1051" s="127"/>
      <c r="AE1051" s="127"/>
      <c r="AF1051" s="127"/>
      <c r="AG1051" s="127"/>
    </row>
    <row r="1052" spans="1:33">
      <c r="A1052" s="127"/>
      <c r="B1052" s="127"/>
      <c r="C1052" s="127"/>
      <c r="D1052" s="127"/>
      <c r="E1052" s="127"/>
      <c r="F1052" s="127"/>
      <c r="G1052" s="127"/>
      <c r="H1052" s="127"/>
      <c r="I1052" s="127"/>
      <c r="J1052" s="127"/>
      <c r="K1052" s="127"/>
      <c r="L1052" s="127"/>
      <c r="M1052" s="127"/>
      <c r="N1052" s="127"/>
      <c r="O1052" s="127"/>
      <c r="P1052" s="127"/>
      <c r="Q1052" s="127"/>
      <c r="R1052" s="127"/>
      <c r="S1052" s="127"/>
      <c r="T1052" s="127"/>
      <c r="U1052" s="127"/>
      <c r="V1052" s="127"/>
      <c r="W1052" s="127"/>
      <c r="X1052" s="127"/>
      <c r="Y1052" s="127"/>
      <c r="Z1052" s="127"/>
      <c r="AA1052" s="127"/>
      <c r="AB1052" s="127"/>
      <c r="AC1052" s="127"/>
      <c r="AD1052" s="127"/>
      <c r="AE1052" s="127"/>
      <c r="AF1052" s="127"/>
      <c r="AG1052" s="127"/>
    </row>
    <row r="1053" spans="1:33">
      <c r="A1053" s="127"/>
      <c r="B1053" s="127"/>
      <c r="C1053" s="127"/>
      <c r="D1053" s="127"/>
      <c r="E1053" s="127"/>
      <c r="F1053" s="127"/>
      <c r="G1053" s="127"/>
      <c r="H1053" s="127"/>
      <c r="I1053" s="127"/>
      <c r="J1053" s="127"/>
      <c r="K1053" s="127"/>
      <c r="L1053" s="127"/>
      <c r="M1053" s="127"/>
      <c r="N1053" s="127"/>
      <c r="O1053" s="127"/>
      <c r="P1053" s="127"/>
      <c r="Q1053" s="127"/>
      <c r="R1053" s="127"/>
      <c r="S1053" s="127"/>
      <c r="T1053" s="127"/>
      <c r="U1053" s="127"/>
      <c r="V1053" s="127"/>
      <c r="W1053" s="127"/>
      <c r="X1053" s="127"/>
      <c r="Y1053" s="127"/>
      <c r="Z1053" s="127"/>
      <c r="AA1053" s="127"/>
      <c r="AB1053" s="127"/>
      <c r="AC1053" s="127"/>
      <c r="AD1053" s="127"/>
      <c r="AE1053" s="127"/>
      <c r="AF1053" s="127"/>
      <c r="AG1053" s="127"/>
    </row>
    <row r="1054" spans="1:33">
      <c r="A1054" s="127"/>
      <c r="B1054" s="127"/>
      <c r="C1054" s="127"/>
      <c r="D1054" s="127"/>
      <c r="E1054" s="127"/>
      <c r="F1054" s="127"/>
      <c r="G1054" s="127"/>
      <c r="H1054" s="127"/>
      <c r="I1054" s="127"/>
      <c r="J1054" s="127"/>
      <c r="K1054" s="127"/>
      <c r="L1054" s="127"/>
      <c r="M1054" s="127"/>
      <c r="N1054" s="127"/>
      <c r="O1054" s="127"/>
      <c r="P1054" s="127"/>
      <c r="Q1054" s="127"/>
      <c r="R1054" s="127"/>
      <c r="S1054" s="127"/>
      <c r="T1054" s="127"/>
      <c r="U1054" s="127"/>
      <c r="V1054" s="127"/>
      <c r="W1054" s="127"/>
      <c r="X1054" s="127"/>
      <c r="Y1054" s="127"/>
      <c r="Z1054" s="127"/>
      <c r="AA1054" s="127"/>
      <c r="AB1054" s="127"/>
      <c r="AC1054" s="127"/>
      <c r="AD1054" s="127"/>
      <c r="AE1054" s="127"/>
      <c r="AF1054" s="127"/>
      <c r="AG1054" s="127"/>
    </row>
    <row r="1055" spans="1:33">
      <c r="A1055" s="127"/>
      <c r="B1055" s="127"/>
      <c r="C1055" s="127"/>
      <c r="D1055" s="127"/>
      <c r="E1055" s="127"/>
      <c r="F1055" s="127"/>
      <c r="G1055" s="127"/>
      <c r="H1055" s="127"/>
      <c r="I1055" s="127"/>
      <c r="J1055" s="127"/>
      <c r="K1055" s="127"/>
      <c r="L1055" s="127"/>
      <c r="M1055" s="127"/>
      <c r="N1055" s="127"/>
      <c r="O1055" s="127"/>
      <c r="P1055" s="127"/>
      <c r="Q1055" s="127"/>
      <c r="R1055" s="127"/>
      <c r="S1055" s="127"/>
      <c r="T1055" s="127"/>
      <c r="U1055" s="127"/>
      <c r="V1055" s="127"/>
      <c r="W1055" s="127"/>
      <c r="X1055" s="127"/>
      <c r="Y1055" s="127"/>
      <c r="Z1055" s="127"/>
      <c r="AA1055" s="127"/>
      <c r="AB1055" s="127"/>
      <c r="AC1055" s="127"/>
      <c r="AD1055" s="127"/>
      <c r="AE1055" s="127"/>
      <c r="AF1055" s="127"/>
      <c r="AG1055" s="127"/>
    </row>
    <row r="1056" spans="1:33">
      <c r="A1056" s="127"/>
      <c r="B1056" s="127"/>
      <c r="C1056" s="127"/>
      <c r="D1056" s="127"/>
      <c r="E1056" s="127"/>
      <c r="F1056" s="127"/>
      <c r="G1056" s="127"/>
      <c r="H1056" s="127"/>
      <c r="I1056" s="127"/>
      <c r="J1056" s="127"/>
      <c r="K1056" s="127"/>
      <c r="L1056" s="127"/>
      <c r="M1056" s="127"/>
      <c r="N1056" s="127"/>
      <c r="O1056" s="127"/>
      <c r="P1056" s="127"/>
      <c r="Q1056" s="127"/>
      <c r="R1056" s="127"/>
      <c r="S1056" s="127"/>
      <c r="T1056" s="127"/>
      <c r="U1056" s="127"/>
      <c r="V1056" s="127"/>
      <c r="W1056" s="127"/>
      <c r="X1056" s="127"/>
      <c r="Y1056" s="127"/>
      <c r="Z1056" s="127"/>
      <c r="AA1056" s="127"/>
      <c r="AB1056" s="127"/>
      <c r="AC1056" s="127"/>
      <c r="AD1056" s="127"/>
      <c r="AE1056" s="127"/>
      <c r="AF1056" s="127"/>
      <c r="AG1056" s="127"/>
    </row>
    <row r="1057" spans="1:33">
      <c r="A1057" s="127"/>
      <c r="B1057" s="127"/>
      <c r="C1057" s="127"/>
      <c r="D1057" s="127"/>
      <c r="E1057" s="127"/>
      <c r="F1057" s="127"/>
      <c r="G1057" s="127"/>
      <c r="H1057" s="127"/>
      <c r="I1057" s="127"/>
      <c r="J1057" s="127"/>
      <c r="K1057" s="127"/>
      <c r="L1057" s="127"/>
      <c r="M1057" s="127"/>
      <c r="N1057" s="127"/>
      <c r="O1057" s="127"/>
      <c r="P1057" s="127"/>
      <c r="Q1057" s="127"/>
      <c r="R1057" s="127"/>
      <c r="S1057" s="127"/>
      <c r="T1057" s="127"/>
      <c r="U1057" s="127"/>
      <c r="V1057" s="127"/>
      <c r="W1057" s="127"/>
      <c r="X1057" s="127"/>
      <c r="Y1057" s="127"/>
      <c r="Z1057" s="127"/>
      <c r="AA1057" s="127"/>
      <c r="AB1057" s="127"/>
      <c r="AC1057" s="127"/>
      <c r="AD1057" s="127"/>
      <c r="AE1057" s="127"/>
      <c r="AF1057" s="127"/>
      <c r="AG1057" s="127"/>
    </row>
    <row r="1058" spans="1:33">
      <c r="A1058" s="127"/>
      <c r="B1058" s="127"/>
      <c r="C1058" s="127"/>
      <c r="D1058" s="127"/>
      <c r="E1058" s="127"/>
      <c r="F1058" s="127"/>
      <c r="G1058" s="127"/>
      <c r="H1058" s="127"/>
      <c r="I1058" s="127"/>
      <c r="J1058" s="127"/>
      <c r="K1058" s="127"/>
      <c r="L1058" s="127"/>
      <c r="M1058" s="127"/>
      <c r="N1058" s="127"/>
      <c r="O1058" s="127"/>
      <c r="P1058" s="127"/>
      <c r="Q1058" s="127"/>
      <c r="R1058" s="127"/>
      <c r="S1058" s="127"/>
      <c r="T1058" s="127"/>
      <c r="U1058" s="127"/>
      <c r="V1058" s="127"/>
      <c r="W1058" s="127"/>
      <c r="X1058" s="127"/>
      <c r="Y1058" s="127"/>
      <c r="Z1058" s="127"/>
      <c r="AA1058" s="127"/>
      <c r="AB1058" s="127"/>
      <c r="AC1058" s="127"/>
      <c r="AD1058" s="127"/>
      <c r="AE1058" s="127"/>
      <c r="AF1058" s="127"/>
      <c r="AG1058" s="127"/>
    </row>
    <row r="1059" spans="1:33">
      <c r="A1059" s="127"/>
      <c r="B1059" s="127"/>
      <c r="C1059" s="127"/>
      <c r="D1059" s="127"/>
      <c r="E1059" s="127"/>
      <c r="F1059" s="127"/>
      <c r="G1059" s="127"/>
      <c r="H1059" s="127"/>
      <c r="I1059" s="127"/>
      <c r="J1059" s="127"/>
      <c r="K1059" s="127"/>
      <c r="L1059" s="127"/>
      <c r="M1059" s="127"/>
      <c r="N1059" s="127"/>
      <c r="O1059" s="127"/>
      <c r="P1059" s="127"/>
      <c r="Q1059" s="127"/>
      <c r="R1059" s="127"/>
      <c r="S1059" s="127"/>
      <c r="T1059" s="127"/>
      <c r="U1059" s="127"/>
      <c r="V1059" s="127"/>
      <c r="W1059" s="127"/>
      <c r="X1059" s="127"/>
      <c r="Y1059" s="127"/>
      <c r="Z1059" s="127"/>
      <c r="AA1059" s="127"/>
      <c r="AB1059" s="127"/>
      <c r="AC1059" s="127"/>
      <c r="AD1059" s="127"/>
      <c r="AE1059" s="127"/>
      <c r="AF1059" s="127"/>
      <c r="AG1059" s="127"/>
    </row>
    <row r="1060" spans="1:33">
      <c r="A1060" s="127"/>
      <c r="B1060" s="127"/>
      <c r="C1060" s="127"/>
      <c r="D1060" s="127"/>
      <c r="E1060" s="127"/>
      <c r="F1060" s="127"/>
      <c r="G1060" s="127"/>
      <c r="H1060" s="127"/>
      <c r="I1060" s="127"/>
      <c r="J1060" s="127"/>
      <c r="K1060" s="127"/>
      <c r="L1060" s="127"/>
      <c r="M1060" s="127"/>
      <c r="N1060" s="127"/>
      <c r="O1060" s="127"/>
      <c r="P1060" s="127"/>
      <c r="Q1060" s="127"/>
      <c r="R1060" s="127"/>
      <c r="S1060" s="127"/>
      <c r="T1060" s="127"/>
      <c r="U1060" s="127"/>
      <c r="V1060" s="127"/>
      <c r="W1060" s="127"/>
      <c r="X1060" s="127"/>
      <c r="Y1060" s="127"/>
      <c r="Z1060" s="127"/>
      <c r="AA1060" s="127"/>
      <c r="AB1060" s="127"/>
      <c r="AC1060" s="127"/>
      <c r="AD1060" s="127"/>
      <c r="AE1060" s="127"/>
      <c r="AF1060" s="127"/>
      <c r="AG1060" s="127"/>
    </row>
    <row r="1061" spans="1:33">
      <c r="A1061" s="127"/>
      <c r="B1061" s="127"/>
      <c r="C1061" s="127"/>
      <c r="D1061" s="127"/>
      <c r="E1061" s="127"/>
      <c r="F1061" s="127"/>
      <c r="G1061" s="127"/>
      <c r="H1061" s="127"/>
      <c r="I1061" s="127"/>
      <c r="J1061" s="127"/>
      <c r="K1061" s="127"/>
      <c r="L1061" s="127"/>
      <c r="M1061" s="127"/>
      <c r="N1061" s="127"/>
      <c r="O1061" s="127"/>
      <c r="P1061" s="127"/>
      <c r="Q1061" s="127"/>
      <c r="R1061" s="127"/>
      <c r="S1061" s="127"/>
      <c r="T1061" s="127"/>
      <c r="U1061" s="127"/>
      <c r="V1061" s="127"/>
      <c r="W1061" s="127"/>
      <c r="X1061" s="127"/>
      <c r="Y1061" s="127"/>
      <c r="Z1061" s="127"/>
      <c r="AA1061" s="127"/>
      <c r="AB1061" s="127"/>
      <c r="AC1061" s="127"/>
      <c r="AD1061" s="127"/>
      <c r="AE1061" s="127"/>
      <c r="AF1061" s="127"/>
      <c r="AG1061" s="127"/>
    </row>
    <row r="1062" spans="1:33">
      <c r="A1062" s="127"/>
      <c r="B1062" s="127"/>
      <c r="C1062" s="127"/>
      <c r="D1062" s="127"/>
      <c r="E1062" s="127"/>
      <c r="F1062" s="127"/>
      <c r="G1062" s="127"/>
      <c r="H1062" s="127"/>
      <c r="I1062" s="127"/>
      <c r="J1062" s="127"/>
      <c r="K1062" s="127"/>
      <c r="L1062" s="127"/>
      <c r="M1062" s="127"/>
      <c r="N1062" s="127"/>
      <c r="O1062" s="127"/>
      <c r="P1062" s="127"/>
      <c r="Q1062" s="127"/>
      <c r="R1062" s="127"/>
      <c r="S1062" s="127"/>
      <c r="T1062" s="127"/>
      <c r="U1062" s="127"/>
      <c r="V1062" s="127"/>
      <c r="W1062" s="127"/>
      <c r="X1062" s="127"/>
      <c r="Y1062" s="127"/>
      <c r="Z1062" s="127"/>
      <c r="AA1062" s="127"/>
      <c r="AB1062" s="127"/>
      <c r="AC1062" s="127"/>
      <c r="AD1062" s="127"/>
      <c r="AE1062" s="127"/>
      <c r="AF1062" s="127"/>
      <c r="AG1062" s="127"/>
    </row>
    <row r="1063" spans="1:33">
      <c r="A1063" s="127"/>
      <c r="B1063" s="127"/>
      <c r="C1063" s="127"/>
      <c r="D1063" s="127"/>
      <c r="E1063" s="127"/>
      <c r="F1063" s="127"/>
      <c r="G1063" s="127"/>
      <c r="H1063" s="127"/>
      <c r="I1063" s="127"/>
      <c r="J1063" s="127"/>
      <c r="K1063" s="127"/>
      <c r="L1063" s="127"/>
      <c r="M1063" s="127"/>
      <c r="N1063" s="127"/>
      <c r="O1063" s="127"/>
      <c r="P1063" s="127"/>
      <c r="Q1063" s="127"/>
      <c r="R1063" s="127"/>
      <c r="S1063" s="127"/>
      <c r="T1063" s="127"/>
      <c r="U1063" s="127"/>
      <c r="V1063" s="127"/>
      <c r="W1063" s="127"/>
      <c r="X1063" s="127"/>
      <c r="Y1063" s="127"/>
      <c r="Z1063" s="127"/>
      <c r="AA1063" s="127"/>
      <c r="AB1063" s="127"/>
      <c r="AC1063" s="127"/>
      <c r="AD1063" s="127"/>
      <c r="AE1063" s="127"/>
      <c r="AF1063" s="127"/>
      <c r="AG1063" s="127"/>
    </row>
    <row r="1064" spans="1:33">
      <c r="A1064" s="127"/>
      <c r="B1064" s="127"/>
      <c r="C1064" s="127"/>
      <c r="D1064" s="127"/>
      <c r="E1064" s="127"/>
      <c r="F1064" s="127"/>
      <c r="G1064" s="127"/>
      <c r="H1064" s="127"/>
      <c r="I1064" s="127"/>
      <c r="J1064" s="127"/>
      <c r="K1064" s="127"/>
      <c r="L1064" s="127"/>
      <c r="M1064" s="127"/>
      <c r="N1064" s="127"/>
      <c r="O1064" s="127"/>
      <c r="P1064" s="127"/>
      <c r="Q1064" s="127"/>
      <c r="R1064" s="127"/>
      <c r="S1064" s="127"/>
      <c r="T1064" s="127"/>
      <c r="U1064" s="127"/>
      <c r="V1064" s="127"/>
      <c r="W1064" s="127"/>
      <c r="X1064" s="127"/>
      <c r="Y1064" s="127"/>
      <c r="Z1064" s="127"/>
      <c r="AA1064" s="127"/>
      <c r="AB1064" s="127"/>
      <c r="AC1064" s="127"/>
      <c r="AD1064" s="127"/>
      <c r="AE1064" s="127"/>
      <c r="AF1064" s="127"/>
      <c r="AG1064" s="127"/>
    </row>
    <row r="1065" spans="1:33">
      <c r="A1065" s="127"/>
      <c r="B1065" s="127"/>
      <c r="C1065" s="127"/>
      <c r="D1065" s="127"/>
      <c r="E1065" s="127"/>
      <c r="F1065" s="127"/>
      <c r="G1065" s="127"/>
      <c r="H1065" s="127"/>
      <c r="I1065" s="127"/>
      <c r="J1065" s="127"/>
      <c r="K1065" s="127"/>
      <c r="L1065" s="127"/>
      <c r="M1065" s="127"/>
      <c r="N1065" s="127"/>
      <c r="O1065" s="127"/>
      <c r="P1065" s="127"/>
      <c r="Q1065" s="127"/>
      <c r="R1065" s="127"/>
      <c r="S1065" s="127"/>
      <c r="T1065" s="127"/>
      <c r="U1065" s="127"/>
      <c r="V1065" s="127"/>
      <c r="W1065" s="127"/>
      <c r="X1065" s="127"/>
      <c r="Y1065" s="127"/>
      <c r="Z1065" s="127"/>
      <c r="AA1065" s="127"/>
      <c r="AB1065" s="127"/>
      <c r="AC1065" s="127"/>
      <c r="AD1065" s="127"/>
      <c r="AE1065" s="127"/>
      <c r="AF1065" s="127"/>
      <c r="AG1065" s="127"/>
    </row>
    <row r="1066" spans="1:33">
      <c r="A1066" s="127"/>
      <c r="B1066" s="127"/>
      <c r="C1066" s="127"/>
      <c r="D1066" s="127"/>
      <c r="E1066" s="127"/>
      <c r="F1066" s="127"/>
      <c r="G1066" s="127"/>
      <c r="H1066" s="127"/>
      <c r="I1066" s="127"/>
      <c r="J1066" s="127"/>
      <c r="K1066" s="127"/>
      <c r="L1066" s="127"/>
      <c r="M1066" s="127"/>
      <c r="N1066" s="127"/>
      <c r="O1066" s="127"/>
      <c r="P1066" s="127"/>
      <c r="Q1066" s="127"/>
      <c r="R1066" s="127"/>
      <c r="S1066" s="127"/>
      <c r="T1066" s="127"/>
      <c r="U1066" s="127"/>
      <c r="V1066" s="127"/>
      <c r="W1066" s="127"/>
      <c r="X1066" s="127"/>
      <c r="Y1066" s="127"/>
      <c r="Z1066" s="127"/>
      <c r="AA1066" s="127"/>
      <c r="AB1066" s="127"/>
      <c r="AC1066" s="127"/>
      <c r="AD1066" s="127"/>
      <c r="AE1066" s="127"/>
      <c r="AF1066" s="127"/>
      <c r="AG1066" s="127"/>
    </row>
    <row r="1067" spans="1:33">
      <c r="A1067" s="127"/>
      <c r="B1067" s="127"/>
      <c r="C1067" s="127"/>
      <c r="D1067" s="127"/>
      <c r="E1067" s="127"/>
      <c r="F1067" s="127"/>
      <c r="G1067" s="127"/>
      <c r="H1067" s="127"/>
      <c r="I1067" s="127"/>
      <c r="J1067" s="127"/>
      <c r="K1067" s="127"/>
      <c r="L1067" s="127"/>
      <c r="M1067" s="127"/>
      <c r="N1067" s="127"/>
      <c r="O1067" s="127"/>
      <c r="P1067" s="127"/>
      <c r="Q1067" s="127"/>
      <c r="R1067" s="127"/>
      <c r="S1067" s="127"/>
      <c r="T1067" s="127"/>
      <c r="U1067" s="127"/>
      <c r="V1067" s="127"/>
      <c r="W1067" s="127"/>
      <c r="X1067" s="127"/>
      <c r="Y1067" s="127"/>
      <c r="Z1067" s="127"/>
      <c r="AA1067" s="127"/>
      <c r="AB1067" s="127"/>
      <c r="AC1067" s="127"/>
      <c r="AD1067" s="127"/>
      <c r="AE1067" s="127"/>
      <c r="AF1067" s="127"/>
      <c r="AG1067" s="127"/>
    </row>
    <row r="1068" spans="1:33">
      <c r="A1068" s="127"/>
      <c r="B1068" s="127"/>
      <c r="C1068" s="127"/>
      <c r="D1068" s="127"/>
      <c r="E1068" s="127"/>
      <c r="F1068" s="127"/>
      <c r="G1068" s="127"/>
      <c r="H1068" s="127"/>
      <c r="I1068" s="127"/>
      <c r="J1068" s="127"/>
      <c r="K1068" s="127"/>
      <c r="L1068" s="127"/>
      <c r="M1068" s="127"/>
      <c r="N1068" s="127"/>
      <c r="O1068" s="127"/>
      <c r="P1068" s="127"/>
      <c r="Q1068" s="127"/>
      <c r="R1068" s="127"/>
      <c r="S1068" s="127"/>
      <c r="T1068" s="127"/>
      <c r="U1068" s="127"/>
      <c r="V1068" s="127"/>
      <c r="W1068" s="127"/>
      <c r="X1068" s="127"/>
      <c r="Y1068" s="127"/>
      <c r="Z1068" s="127"/>
      <c r="AA1068" s="127"/>
      <c r="AB1068" s="127"/>
      <c r="AC1068" s="127"/>
      <c r="AD1068" s="127"/>
      <c r="AE1068" s="127"/>
      <c r="AF1068" s="127"/>
      <c r="AG1068" s="127"/>
    </row>
    <row r="1069" spans="1:33">
      <c r="A1069" s="127"/>
      <c r="B1069" s="127"/>
      <c r="C1069" s="127"/>
      <c r="D1069" s="127"/>
      <c r="E1069" s="127"/>
      <c r="F1069" s="127"/>
      <c r="G1069" s="127"/>
      <c r="H1069" s="127"/>
      <c r="I1069" s="127"/>
      <c r="J1069" s="127"/>
      <c r="K1069" s="127"/>
      <c r="L1069" s="127"/>
      <c r="M1069" s="127"/>
      <c r="N1069" s="127"/>
      <c r="O1069" s="127"/>
      <c r="P1069" s="127"/>
      <c r="Q1069" s="127"/>
      <c r="R1069" s="127"/>
      <c r="S1069" s="127"/>
      <c r="T1069" s="127"/>
      <c r="U1069" s="127"/>
      <c r="V1069" s="127"/>
      <c r="W1069" s="127"/>
      <c r="X1069" s="127"/>
      <c r="Y1069" s="127"/>
      <c r="Z1069" s="127"/>
      <c r="AA1069" s="127"/>
      <c r="AB1069" s="127"/>
      <c r="AC1069" s="127"/>
      <c r="AD1069" s="127"/>
      <c r="AE1069" s="127"/>
      <c r="AF1069" s="127"/>
      <c r="AG1069" s="127"/>
    </row>
    <row r="1070" spans="1:33">
      <c r="A1070" s="127"/>
      <c r="B1070" s="127"/>
      <c r="C1070" s="127"/>
      <c r="D1070" s="127"/>
      <c r="E1070" s="127"/>
      <c r="F1070" s="127"/>
      <c r="G1070" s="127"/>
      <c r="H1070" s="127"/>
      <c r="I1070" s="127"/>
      <c r="J1070" s="127"/>
      <c r="K1070" s="127"/>
      <c r="L1070" s="127"/>
      <c r="M1070" s="127"/>
      <c r="N1070" s="127"/>
      <c r="O1070" s="127"/>
      <c r="P1070" s="127"/>
      <c r="Q1070" s="127"/>
      <c r="R1070" s="127"/>
      <c r="S1070" s="127"/>
      <c r="T1070" s="127"/>
      <c r="U1070" s="127"/>
      <c r="V1070" s="127"/>
      <c r="W1070" s="127"/>
      <c r="X1070" s="127"/>
      <c r="Y1070" s="127"/>
      <c r="Z1070" s="127"/>
      <c r="AA1070" s="127"/>
      <c r="AB1070" s="127"/>
      <c r="AC1070" s="127"/>
      <c r="AD1070" s="127"/>
      <c r="AE1070" s="127"/>
      <c r="AF1070" s="127"/>
      <c r="AG1070" s="127"/>
    </row>
    <row r="1071" spans="1:33">
      <c r="A1071" s="127"/>
      <c r="B1071" s="127"/>
      <c r="C1071" s="127"/>
      <c r="D1071" s="127"/>
      <c r="E1071" s="127"/>
      <c r="F1071" s="127"/>
      <c r="G1071" s="127"/>
      <c r="H1071" s="127"/>
      <c r="I1071" s="127"/>
      <c r="J1071" s="127"/>
      <c r="K1071" s="127"/>
      <c r="L1071" s="127"/>
      <c r="M1071" s="127"/>
      <c r="N1071" s="127"/>
      <c r="O1071" s="127"/>
      <c r="P1071" s="127"/>
      <c r="Q1071" s="127"/>
      <c r="R1071" s="127"/>
      <c r="S1071" s="127"/>
      <c r="T1071" s="127"/>
      <c r="U1071" s="127"/>
      <c r="V1071" s="127"/>
      <c r="W1071" s="127"/>
      <c r="X1071" s="127"/>
      <c r="Y1071" s="127"/>
      <c r="Z1071" s="127"/>
      <c r="AA1071" s="127"/>
      <c r="AB1071" s="127"/>
      <c r="AC1071" s="127"/>
      <c r="AD1071" s="127"/>
      <c r="AE1071" s="127"/>
      <c r="AF1071" s="127"/>
      <c r="AG1071" s="127"/>
    </row>
    <row r="1072" spans="1:33">
      <c r="A1072" s="127"/>
      <c r="B1072" s="127"/>
      <c r="C1072" s="127"/>
      <c r="D1072" s="127"/>
      <c r="E1072" s="127"/>
      <c r="F1072" s="127"/>
      <c r="G1072" s="127"/>
      <c r="H1072" s="127"/>
      <c r="I1072" s="127"/>
      <c r="J1072" s="127"/>
      <c r="K1072" s="127"/>
      <c r="L1072" s="127"/>
      <c r="M1072" s="127"/>
      <c r="N1072" s="127"/>
      <c r="O1072" s="127"/>
      <c r="P1072" s="127"/>
      <c r="Q1072" s="127"/>
      <c r="R1072" s="127"/>
      <c r="S1072" s="127"/>
      <c r="T1072" s="127"/>
      <c r="U1072" s="127"/>
      <c r="V1072" s="127"/>
      <c r="W1072" s="127"/>
      <c r="X1072" s="127"/>
      <c r="Y1072" s="127"/>
      <c r="Z1072" s="127"/>
      <c r="AA1072" s="127"/>
      <c r="AB1072" s="127"/>
      <c r="AC1072" s="127"/>
      <c r="AD1072" s="127"/>
      <c r="AE1072" s="127"/>
      <c r="AF1072" s="127"/>
      <c r="AG1072" s="127"/>
    </row>
  </sheetData>
  <mergeCells count="27">
    <mergeCell ref="AE6:AE7"/>
    <mergeCell ref="F6:F7"/>
    <mergeCell ref="G6:G7"/>
    <mergeCell ref="I6:I7"/>
    <mergeCell ref="J6:J7"/>
    <mergeCell ref="K6:K7"/>
    <mergeCell ref="L6:W6"/>
    <mergeCell ref="X6:X7"/>
    <mergeCell ref="H6:H7"/>
    <mergeCell ref="Z6:Z7"/>
    <mergeCell ref="AA6:AA7"/>
    <mergeCell ref="AB6:AB7"/>
    <mergeCell ref="AC6:AC7"/>
    <mergeCell ref="AD6:AD7"/>
    <mergeCell ref="Y6:Y7"/>
    <mergeCell ref="A130:J130"/>
    <mergeCell ref="A1:B1"/>
    <mergeCell ref="F1:H1"/>
    <mergeCell ref="A2:B2"/>
    <mergeCell ref="F2:H2"/>
    <mergeCell ref="A3:B3"/>
    <mergeCell ref="A4:B4"/>
    <mergeCell ref="A6:A7"/>
    <mergeCell ref="B6:B7"/>
    <mergeCell ref="C6:C7"/>
    <mergeCell ref="D6:D7"/>
    <mergeCell ref="E6:E7"/>
  </mergeCells>
  <conditionalFormatting sqref="B8:R129">
    <cfRule type="containsBlanks" dxfId="18" priority="1">
      <formula>LEN(TRIM(B8))=0</formula>
    </cfRule>
  </conditionalFormatting>
  <conditionalFormatting sqref="S8:S129">
    <cfRule type="expression" dxfId="17" priority="2">
      <formula>AND(ISBLANK(S8:S129), MONTH($S$7) &lt; MONTH(TODAY()), YEAR($S$7) &lt;= YEAR(TODAY()))</formula>
    </cfRule>
  </conditionalFormatting>
  <conditionalFormatting sqref="T8:T129">
    <cfRule type="expression" dxfId="16" priority="3">
      <formula>AND(ISBLANK(T8:T129), MONTH($T$7) &lt; MONTH(TODAY()), YEAR($T$7) &lt;= YEAR(TODAY()))</formula>
    </cfRule>
  </conditionalFormatting>
  <conditionalFormatting sqref="U8:U129">
    <cfRule type="expression" dxfId="15" priority="4">
      <formula>AND(ISBLANK(U8:U129), MONTH($U$7) &lt; MONTH(TODAY()), YEAR($U$7) &lt;= YEAR(TODAY()))</formula>
    </cfRule>
  </conditionalFormatting>
  <conditionalFormatting sqref="V8:V129">
    <cfRule type="expression" dxfId="14" priority="5">
      <formula>AND(ISBLANK(V8:V129), MONTH($V$7) &lt; MONTH(TODAY()), YEAR($V$7) &lt;= YEAR(TODAY()))</formula>
    </cfRule>
  </conditionalFormatting>
  <conditionalFormatting sqref="W8:W129">
    <cfRule type="expression" dxfId="13" priority="6">
      <formula>AND(ISBLANK(W8:W129), MONTH($W$7) &lt; MONTH(TODAY()), YEAR($W$7) &lt;= YEAR(TODAY()))</formula>
    </cfRule>
  </conditionalFormatting>
  <pageMargins left="0.75" right="0.75" top="1" bottom="1" header="0" footer="0"/>
  <pageSetup paperSize="9" orientation="portrait"/>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specific name of refrigerant - Please select specific name of refrigerant from the drop down menu only" xr:uid="{00000000-0002-0000-1000-000000000000}">
          <x14:formula1>
            <xm:f>Air_Emission_Annexure!$I$2:$I$345</xm:f>
          </x14:formula1>
          <xm:sqref>I8:I129</xm:sqref>
        </x14:dataValidation>
        <x14:dataValidation type="list" allowBlank="1" showInputMessage="1" showErrorMessage="1" prompt="Select type of refrigerant - please Select type of refrigerant from drop down menu only" xr:uid="{00000000-0002-0000-1000-000001000000}">
          <x14:formula1>
            <xm:f>Air_Emission_Annexure!$B$3:$B$17</xm:f>
          </x14:formula1>
          <xm:sqref>H8:H129</xm:sqref>
        </x14:dataValidation>
        <x14:dataValidation type="list" allowBlank="1" showErrorMessage="1" xr:uid="{00000000-0002-0000-1000-000002000000}">
          <x14:formula1>
            <xm:f>Air_Emission_Annexure!$C$3:$C$123</xm:f>
          </x14:formula1>
          <xm:sqref>I1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E1000"/>
  <sheetViews>
    <sheetView workbookViewId="0">
      <selection activeCell="G54" sqref="G54"/>
    </sheetView>
  </sheetViews>
  <sheetFormatPr defaultColWidth="12.6640625" defaultRowHeight="13.2"/>
  <cols>
    <col min="1" max="1" width="5.6640625" bestFit="1" customWidth="1"/>
    <col min="2" max="2" width="23.6640625" bestFit="1" customWidth="1"/>
    <col min="3" max="3" width="14.5546875" bestFit="1" customWidth="1"/>
    <col min="4" max="4" width="22.44140625" bestFit="1" customWidth="1"/>
    <col min="5" max="5" width="11.109375" bestFit="1" customWidth="1"/>
    <col min="6" max="6" width="8.6640625" bestFit="1" customWidth="1"/>
    <col min="7" max="7" width="7.44140625" bestFit="1" customWidth="1"/>
    <col min="8" max="8" width="7" bestFit="1" customWidth="1"/>
    <col min="9" max="9" width="7.6640625" bestFit="1" customWidth="1"/>
    <col min="10" max="10" width="7" bestFit="1" customWidth="1"/>
    <col min="11" max="11" width="9.5546875" bestFit="1" customWidth="1"/>
    <col min="12" max="12" width="12.6640625" bestFit="1" customWidth="1"/>
    <col min="13" max="13" width="10.5546875" bestFit="1" customWidth="1"/>
    <col min="14" max="15" width="12.109375" bestFit="1" customWidth="1"/>
    <col min="16" max="16" width="9.44140625" bestFit="1" customWidth="1"/>
    <col min="17" max="17" width="5.44140625" customWidth="1"/>
    <col min="18" max="18" width="4.88671875" bestFit="1" customWidth="1"/>
    <col min="19" max="19" width="4.33203125" bestFit="1" customWidth="1"/>
    <col min="20" max="20" width="14.5546875" bestFit="1" customWidth="1"/>
    <col min="21" max="21" width="8.44140625" bestFit="1" customWidth="1"/>
    <col min="22" max="22" width="6.109375" bestFit="1" customWidth="1"/>
    <col min="23" max="23" width="4.6640625" bestFit="1" customWidth="1"/>
    <col min="24" max="24" width="4.33203125" bestFit="1" customWidth="1"/>
    <col min="25" max="25" width="5" bestFit="1" customWidth="1"/>
    <col min="26" max="26" width="4.33203125" bestFit="1" customWidth="1"/>
    <col min="27" max="27" width="6.88671875" bestFit="1" customWidth="1"/>
    <col min="28" max="28" width="10.109375" bestFit="1" customWidth="1"/>
    <col min="29" max="29" width="7.88671875" bestFit="1" customWidth="1"/>
    <col min="30" max="30" width="9.5546875" bestFit="1" customWidth="1"/>
    <col min="31" max="31" width="9.44140625" bestFit="1" customWidth="1"/>
  </cols>
  <sheetData>
    <row r="1" spans="1:31" ht="17.399999999999999">
      <c r="A1" s="360"/>
      <c r="B1" s="1817" t="s">
        <v>1034</v>
      </c>
      <c r="C1" s="1629"/>
      <c r="D1" s="1629"/>
      <c r="E1" s="1629"/>
      <c r="F1" s="1629"/>
      <c r="G1" s="1629"/>
      <c r="H1" s="1629"/>
      <c r="I1" s="1629"/>
      <c r="J1" s="1629"/>
      <c r="K1" s="1629"/>
      <c r="L1" s="1629"/>
      <c r="M1" s="1629"/>
      <c r="N1" s="1629"/>
      <c r="O1" s="1503"/>
      <c r="P1" s="360"/>
      <c r="Q1" s="360"/>
      <c r="R1" s="360"/>
      <c r="S1" s="360"/>
      <c r="U1" s="360"/>
      <c r="V1" s="360"/>
      <c r="W1" s="360"/>
      <c r="X1" s="360"/>
      <c r="Y1" s="360"/>
      <c r="Z1" s="360"/>
      <c r="AA1" s="360"/>
      <c r="AB1" s="360"/>
      <c r="AC1" s="360"/>
      <c r="AD1" s="360"/>
      <c r="AE1" s="360"/>
    </row>
    <row r="2" spans="1:31" ht="17.399999999999999">
      <c r="A2" s="360"/>
      <c r="B2" s="1313"/>
      <c r="C2" s="1313"/>
      <c r="D2" s="1313"/>
      <c r="E2" s="1313"/>
      <c r="F2" s="1313"/>
      <c r="G2" s="1313"/>
      <c r="H2" s="1313"/>
      <c r="I2" s="1313"/>
      <c r="J2" s="1313"/>
      <c r="K2" s="1313"/>
      <c r="L2" s="1313"/>
      <c r="M2" s="1313"/>
      <c r="N2" s="1313"/>
      <c r="O2" s="1313"/>
      <c r="P2" s="360"/>
      <c r="Q2" s="360"/>
      <c r="R2" s="360"/>
      <c r="S2" s="360"/>
      <c r="U2" s="360"/>
      <c r="V2" s="360"/>
      <c r="W2" s="360"/>
      <c r="X2" s="360"/>
      <c r="Y2" s="360"/>
      <c r="Z2" s="360"/>
      <c r="AA2" s="360"/>
      <c r="AB2" s="360"/>
      <c r="AC2" s="360"/>
      <c r="AD2" s="360"/>
      <c r="AE2" s="360"/>
    </row>
    <row r="3" spans="1:31" ht="17.399999999999999">
      <c r="A3" s="360"/>
      <c r="B3" s="1313"/>
      <c r="C3" s="1313"/>
      <c r="D3" s="1313" t="s">
        <v>1035</v>
      </c>
      <c r="E3" s="1313"/>
      <c r="F3" s="1818">
        <f>P24</f>
        <v>9858.7890000000007</v>
      </c>
      <c r="G3" s="1819"/>
      <c r="H3" s="1313"/>
      <c r="I3" s="1313"/>
      <c r="J3" s="1313"/>
      <c r="K3" s="1313"/>
      <c r="L3" s="1313"/>
      <c r="M3" s="1313"/>
      <c r="N3" s="1313"/>
      <c r="O3" s="1313"/>
      <c r="P3" s="360"/>
      <c r="Q3" s="360"/>
      <c r="R3" s="360"/>
      <c r="S3" s="360"/>
      <c r="U3" s="360"/>
      <c r="V3" s="360"/>
      <c r="W3" s="360"/>
      <c r="X3" s="360"/>
      <c r="Y3" s="360"/>
      <c r="Z3" s="360"/>
      <c r="AA3" s="360"/>
      <c r="AB3" s="360"/>
      <c r="AC3" s="360"/>
      <c r="AD3" s="360"/>
      <c r="AE3" s="360"/>
    </row>
    <row r="4" spans="1:31" ht="17.399999999999999">
      <c r="A4" s="360"/>
      <c r="B4" s="1313"/>
      <c r="C4" s="1313"/>
      <c r="D4" s="1313"/>
      <c r="E4" s="1313"/>
      <c r="F4" s="1313"/>
      <c r="G4" s="1313"/>
      <c r="H4" s="1313"/>
      <c r="I4" s="1313"/>
      <c r="J4" s="1313"/>
      <c r="K4" s="1313"/>
      <c r="L4" s="1313"/>
      <c r="M4" s="1313"/>
      <c r="N4" s="1313"/>
      <c r="O4" s="1313"/>
      <c r="P4" s="360"/>
      <c r="Q4" s="360"/>
      <c r="R4" s="360"/>
      <c r="S4" s="360"/>
      <c r="U4" s="360"/>
      <c r="V4" s="360"/>
      <c r="W4" s="360"/>
      <c r="X4" s="360"/>
      <c r="Y4" s="360"/>
      <c r="Z4" s="360"/>
      <c r="AA4" s="360"/>
      <c r="AB4" s="360"/>
      <c r="AC4" s="360"/>
      <c r="AD4" s="360"/>
      <c r="AE4" s="360"/>
    </row>
    <row r="5" spans="1:31">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row>
    <row r="6" spans="1:31" ht="15.6">
      <c r="A6" s="360"/>
      <c r="B6" s="1820" t="s">
        <v>1036</v>
      </c>
      <c r="C6" s="1507"/>
      <c r="D6" s="1507"/>
      <c r="E6" s="1507"/>
      <c r="F6" s="1507"/>
      <c r="G6" s="1507"/>
      <c r="H6" s="1507"/>
      <c r="I6" s="1507"/>
      <c r="J6" s="1507"/>
      <c r="K6" s="1507"/>
      <c r="L6" s="1507"/>
      <c r="M6" s="1507"/>
      <c r="N6" s="1507"/>
      <c r="O6" s="1513"/>
      <c r="P6" s="1807" t="s">
        <v>39</v>
      </c>
      <c r="Q6" s="360"/>
      <c r="R6" s="360"/>
      <c r="S6" s="360"/>
      <c r="T6" s="1314" t="s">
        <v>1037</v>
      </c>
      <c r="U6" s="360"/>
      <c r="V6" s="360"/>
      <c r="W6" s="360"/>
      <c r="X6" s="360"/>
      <c r="Y6" s="360"/>
      <c r="Z6" s="360"/>
      <c r="AA6" s="360"/>
      <c r="AB6" s="360"/>
      <c r="AC6" s="360"/>
      <c r="AD6" s="360"/>
      <c r="AE6" s="360"/>
    </row>
    <row r="7" spans="1:31">
      <c r="A7" s="360"/>
      <c r="B7" s="1315" t="s">
        <v>1038</v>
      </c>
      <c r="C7" s="1316" t="s">
        <v>1037</v>
      </c>
      <c r="D7" s="1317">
        <v>45315</v>
      </c>
      <c r="E7" s="1317">
        <v>45346</v>
      </c>
      <c r="F7" s="1317">
        <v>45375</v>
      </c>
      <c r="G7" s="1317">
        <v>45406</v>
      </c>
      <c r="H7" s="1317">
        <v>45436</v>
      </c>
      <c r="I7" s="1317">
        <v>45467</v>
      </c>
      <c r="J7" s="1317">
        <v>45497</v>
      </c>
      <c r="K7" s="1317">
        <v>45528</v>
      </c>
      <c r="L7" s="1317">
        <v>45559</v>
      </c>
      <c r="M7" s="1317">
        <v>45589</v>
      </c>
      <c r="N7" s="1317">
        <v>45620</v>
      </c>
      <c r="O7" s="1318">
        <v>45650</v>
      </c>
      <c r="P7" s="1808"/>
      <c r="Q7" s="360"/>
      <c r="R7" s="360"/>
      <c r="S7" s="360"/>
      <c r="T7" s="1278" t="s">
        <v>1039</v>
      </c>
      <c r="U7" s="360"/>
      <c r="V7" s="360"/>
      <c r="W7" s="360"/>
      <c r="X7" s="360"/>
      <c r="Y7" s="360"/>
      <c r="Z7" s="360"/>
      <c r="AA7" s="360"/>
      <c r="AB7" s="360"/>
      <c r="AC7" s="360"/>
      <c r="AD7" s="360"/>
      <c r="AE7" s="360"/>
    </row>
    <row r="8" spans="1:31">
      <c r="A8" s="360"/>
      <c r="B8" s="1319" t="s">
        <v>1040</v>
      </c>
      <c r="C8" s="1320" t="s">
        <v>1039</v>
      </c>
      <c r="D8" s="1321">
        <f>IF(WATER!$CR10="-","",WATER!$CR10)</f>
        <v>249.5</v>
      </c>
      <c r="E8" s="1322">
        <f>IF(WATER!$CR11="-","",WATER!$CR11)</f>
        <v>291.5</v>
      </c>
      <c r="F8" s="1322">
        <f>IF(WATER!$CR12="-","",WATER!$CR12)</f>
        <v>291</v>
      </c>
      <c r="G8" s="1323">
        <f>IF(WATER!$CR13="-","",WATER!$CR13)</f>
        <v>317</v>
      </c>
      <c r="H8" s="1323">
        <f>IF(WATER!$CR14="-","",WATER!$CR14)</f>
        <v>328</v>
      </c>
      <c r="I8" s="1323">
        <f>IF(WATER!$CR15="-","",WATER!$CR15)</f>
        <v>343.5</v>
      </c>
      <c r="J8" s="1323">
        <f>IF(WATER!$CR16="-","",WATER!$CR16)</f>
        <v>387.5</v>
      </c>
      <c r="K8" s="1323">
        <f>IF(WATER!$CR17="-","",WATER!$CR17)</f>
        <v>387.5</v>
      </c>
      <c r="L8" s="1323" t="str">
        <f>IF(WATER!$CR18="-","",WATER!$CR18)</f>
        <v/>
      </c>
      <c r="M8" s="1323" t="str">
        <f>IF(WATER!$CR19="-","",WATER!$CR19)</f>
        <v/>
      </c>
      <c r="N8" s="1323" t="str">
        <f>IF(WATER!$CR20="-","",WATER!$CR20)</f>
        <v/>
      </c>
      <c r="O8" s="1324" t="str">
        <f>IF(WATER!$CR21="-","",WATER!$CR21)</f>
        <v/>
      </c>
      <c r="P8" s="1325">
        <f t="shared" ref="P8:P10" si="0">IF(SUM(D8:O8)=0,"-",SUM(D8:O8))</f>
        <v>2595.5</v>
      </c>
      <c r="Q8" s="360"/>
      <c r="R8" s="360"/>
      <c r="S8" s="360"/>
      <c r="T8" s="1278" t="s">
        <v>1041</v>
      </c>
      <c r="U8" s="360"/>
      <c r="V8" s="360"/>
      <c r="W8" s="360"/>
      <c r="X8" s="360"/>
      <c r="Y8" s="360"/>
      <c r="Z8" s="360"/>
      <c r="AA8" s="360"/>
      <c r="AB8" s="360"/>
      <c r="AC8" s="360"/>
      <c r="AD8" s="360"/>
      <c r="AE8" s="360"/>
    </row>
    <row r="9" spans="1:31">
      <c r="A9" s="360"/>
      <c r="B9" s="1326" t="s">
        <v>1042</v>
      </c>
      <c r="C9" s="1327" t="s">
        <v>1039</v>
      </c>
      <c r="D9" s="1328">
        <f>IF(WATER!$BI$10="_",WATER!$BJ$10,WATER!$BI$10)</f>
        <v>262.2</v>
      </c>
      <c r="E9" s="1329">
        <f>IF(WATER!$BI$11="_",WATER!$BJ$11,WATER!$BI$11)</f>
        <v>263.2</v>
      </c>
      <c r="F9" s="1329">
        <f>IF(WATER!$BI$12="_",WATER!$BJ$12,WATER!$BI$12)</f>
        <v>270.2</v>
      </c>
      <c r="G9" s="1329">
        <f>IF(WATER!$BI$13="_",WATER!$BJ$13,WATER!$BI$13)</f>
        <v>254.2</v>
      </c>
      <c r="H9" s="1329">
        <f>IF(WATER!$BI$14="_",WATER!$BJ$14,WATER!$BI$14)</f>
        <v>267.2</v>
      </c>
      <c r="I9" s="1329">
        <f>IF(WATER!$BI$15="_",WATER!$BJ$15,WATER!$BI$15)</f>
        <v>260.2</v>
      </c>
      <c r="J9" s="1329">
        <f>IF(WATER!$BI$16="_",WATER!$BJ$16,WATER!$BI$16)</f>
        <v>269.2</v>
      </c>
      <c r="K9" s="1329">
        <f>IF(WATER!$BI$17="_",WATER!$BJ$17,WATER!$BI$17)</f>
        <v>262.2</v>
      </c>
      <c r="L9" s="1329" t="str">
        <f>IF(WATER!$BI$18="_",WATER!$BJ$18,WATER!$BI$18)</f>
        <v>-</v>
      </c>
      <c r="M9" s="1329" t="str">
        <f>IF(WATER!$BI$19="_",WATER!$BJ$19,WATER!$BI$19)</f>
        <v>-</v>
      </c>
      <c r="N9" s="1329" t="str">
        <f>IF(WATER!$BI$20="_",WATER!$BJ$20,WATER!$BI$20)</f>
        <v>-</v>
      </c>
      <c r="O9" s="1330" t="str">
        <f>IF(WATER!$BI$21="_",WATER!$BJ$21,WATER!$BI$21)</f>
        <v>-</v>
      </c>
      <c r="P9" s="1331">
        <f t="shared" si="0"/>
        <v>2108.6</v>
      </c>
      <c r="Q9" s="360"/>
      <c r="R9" s="360"/>
      <c r="S9" s="360"/>
      <c r="T9" s="1278" t="s">
        <v>1043</v>
      </c>
      <c r="U9" s="360"/>
      <c r="V9" s="360"/>
      <c r="W9" s="360"/>
      <c r="X9" s="360"/>
      <c r="Y9" s="360"/>
      <c r="Z9" s="360"/>
      <c r="AA9" s="360"/>
      <c r="AB9" s="360"/>
      <c r="AC9" s="360"/>
      <c r="AD9" s="360"/>
      <c r="AE9" s="360"/>
    </row>
    <row r="10" spans="1:31">
      <c r="A10" s="360"/>
      <c r="B10" s="1332" t="s">
        <v>1044</v>
      </c>
      <c r="C10" s="1333" t="s">
        <v>1039</v>
      </c>
      <c r="D10" s="1334">
        <f>IF(WATER!$BT$10="-",WATER!$CE$10,WATER!$BT$10)</f>
        <v>235</v>
      </c>
      <c r="E10" s="1335">
        <f>IF(WATER!$BT$11="-",WATER!$CE$11,WATER!$BT$11)</f>
        <v>232</v>
      </c>
      <c r="F10" s="1335">
        <f>IF(WATER!$BT$12="-",WATER!$CE$12,WATER!$BT$12)</f>
        <v>238</v>
      </c>
      <c r="G10" s="1335">
        <f>IF(WATER!$BT$13="-",WATER!$CE$13,WATER!$BT$13)</f>
        <v>212</v>
      </c>
      <c r="H10" s="1335">
        <f>IF(WATER!$BT$14="-",WATER!$CE$10,WATER!$BT$14)</f>
        <v>229</v>
      </c>
      <c r="I10" s="1335">
        <f>IF(WATER!$BT$15="-",WATER!$CE$15,WATER!$BT$15)</f>
        <v>222</v>
      </c>
      <c r="J10" s="1335">
        <f>IF(WATER!$BT$16="-",WATER!$CE$16,WATER!$BT$16)</f>
        <v>240</v>
      </c>
      <c r="K10" s="1335">
        <f>IF(WATER!$BT$17="-",WATER!$CE$17,WATER!$BT$17)</f>
        <v>226</v>
      </c>
      <c r="L10" s="1335" t="str">
        <f>IF(WATER!$BT$18="-",WATER!$CE$18,WATER!$BT$18)</f>
        <v>-</v>
      </c>
      <c r="M10" s="1335" t="str">
        <f>IF(WATER!$BT$19="-",WATER!$CE$19,WATER!$BT$19)</f>
        <v>-</v>
      </c>
      <c r="N10" s="1335" t="str">
        <f>IF(WATER!$BT$20="-",WATER!$CE$20,WATER!$BT$20)</f>
        <v>-</v>
      </c>
      <c r="O10" s="1336" t="str">
        <f>IF(WATER!$BT$21="-",WATER!$CE$21,WATER!$BT$21)</f>
        <v>-</v>
      </c>
      <c r="P10" s="1337">
        <f t="shared" si="0"/>
        <v>1834</v>
      </c>
      <c r="Q10" s="360"/>
      <c r="R10" s="360"/>
      <c r="S10" s="360"/>
      <c r="T10" s="25"/>
      <c r="U10" s="360"/>
      <c r="V10" s="360"/>
      <c r="W10" s="360"/>
      <c r="X10" s="360"/>
      <c r="Y10" s="360"/>
      <c r="Z10" s="360"/>
      <c r="AA10" s="360"/>
      <c r="AB10" s="360"/>
      <c r="AC10" s="360"/>
      <c r="AD10" s="360"/>
      <c r="AE10" s="360"/>
    </row>
    <row r="11" spans="1:31">
      <c r="A11" s="360"/>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row>
    <row r="12" spans="1:31" ht="15.6">
      <c r="A12" s="360"/>
      <c r="B12" s="1809" t="s">
        <v>1045</v>
      </c>
      <c r="C12" s="1507"/>
      <c r="D12" s="1507"/>
      <c r="E12" s="1507"/>
      <c r="F12" s="1507"/>
      <c r="G12" s="1507"/>
      <c r="H12" s="1507"/>
      <c r="I12" s="1507"/>
      <c r="J12" s="1507"/>
      <c r="K12" s="1507"/>
      <c r="L12" s="1507"/>
      <c r="M12" s="1507"/>
      <c r="N12" s="1507"/>
      <c r="O12" s="1508"/>
      <c r="P12" s="1810" t="s">
        <v>1046</v>
      </c>
      <c r="Q12" s="360"/>
      <c r="R12" s="360"/>
      <c r="S12" s="360"/>
      <c r="T12" s="1108" t="s">
        <v>933</v>
      </c>
      <c r="U12" s="1109" t="s">
        <v>934</v>
      </c>
      <c r="V12" s="1109" t="s">
        <v>935</v>
      </c>
      <c r="W12" s="1109" t="s">
        <v>936</v>
      </c>
      <c r="X12" s="1109" t="s">
        <v>937</v>
      </c>
      <c r="Y12" s="1109" t="s">
        <v>938</v>
      </c>
      <c r="Z12" s="1109" t="s">
        <v>939</v>
      </c>
      <c r="AA12" s="1109" t="s">
        <v>940</v>
      </c>
      <c r="AB12" s="1109" t="s">
        <v>941</v>
      </c>
      <c r="AC12" s="1109" t="s">
        <v>942</v>
      </c>
      <c r="AD12" s="1109" t="s">
        <v>943</v>
      </c>
      <c r="AE12" s="1110" t="s">
        <v>944</v>
      </c>
    </row>
    <row r="13" spans="1:31">
      <c r="A13" s="360"/>
      <c r="B13" s="1315" t="s">
        <v>1047</v>
      </c>
      <c r="C13" s="1316" t="s">
        <v>1048</v>
      </c>
      <c r="D13" s="1338">
        <v>45315</v>
      </c>
      <c r="E13" s="1338">
        <v>45346</v>
      </c>
      <c r="F13" s="1338">
        <v>45375</v>
      </c>
      <c r="G13" s="1338">
        <v>45406</v>
      </c>
      <c r="H13" s="1338">
        <v>45436</v>
      </c>
      <c r="I13" s="1338">
        <v>45467</v>
      </c>
      <c r="J13" s="1338">
        <v>45497</v>
      </c>
      <c r="K13" s="1338">
        <v>45528</v>
      </c>
      <c r="L13" s="1338">
        <v>45559</v>
      </c>
      <c r="M13" s="1338">
        <v>45589</v>
      </c>
      <c r="N13" s="1338">
        <v>45620</v>
      </c>
      <c r="O13" s="1339">
        <v>45650</v>
      </c>
      <c r="P13" s="1808"/>
      <c r="Q13" s="360"/>
      <c r="R13" s="360" t="s">
        <v>1049</v>
      </c>
      <c r="S13" s="360" t="s">
        <v>1050</v>
      </c>
      <c r="T13" s="1496">
        <f t="shared" ref="T13:Z13" si="1">IFERROR(D8*1000*IF(D14&gt;D15,D14-D15,MAX(D14:D15))/1000/1000*0.6*IF($C$8="Aerobic",0.3,IF($C$8="Anaerobic",0.8,IF($C$8="Septic",0.5,0))),"-")</f>
        <v>0</v>
      </c>
      <c r="U13" s="1497">
        <f t="shared" si="1"/>
        <v>0.46173599999999992</v>
      </c>
      <c r="V13" s="1497">
        <f t="shared" si="1"/>
        <v>0.4295159999999999</v>
      </c>
      <c r="W13" s="1497">
        <f t="shared" si="1"/>
        <v>28.415879999999998</v>
      </c>
      <c r="X13" s="1497">
        <f t="shared" si="1"/>
        <v>0.40147199999999994</v>
      </c>
      <c r="Y13" s="1497">
        <f t="shared" si="1"/>
        <v>0.44517599999999996</v>
      </c>
      <c r="Z13" s="1497">
        <f t="shared" si="1"/>
        <v>0.46034999999999998</v>
      </c>
      <c r="AA13" s="1497" t="str">
        <f>IFERROR(K8*1000*IF(K14&gt;#REF!,K14-#REF!,MAX(K14:K15))/1000/1000*0.6*IF($C$8="Aerobic",0.3,IF($C$8="Anaerobic",0.8,IF($C$8="Septic",0.5,0))),"-")</f>
        <v>-</v>
      </c>
      <c r="AB13" s="1497" t="str">
        <f t="shared" ref="AB13:AE13" si="2">IFERROR(L8*1000*IF(L14&gt;L15,L14-L15,MAX(L14:L15))/1000/1000*0.6*IF($C$8="Aerobic",0.3,IF($C$8="Anaerobic",0.8,IF($C$8="Septic",0.5,0))),"-")</f>
        <v>-</v>
      </c>
      <c r="AC13" s="1497" t="str">
        <f t="shared" si="2"/>
        <v>-</v>
      </c>
      <c r="AD13" s="1497" t="str">
        <f t="shared" si="2"/>
        <v>-</v>
      </c>
      <c r="AE13" s="1498" t="str">
        <f t="shared" si="2"/>
        <v>-</v>
      </c>
    </row>
    <row r="14" spans="1:31">
      <c r="A14" s="1340" t="s">
        <v>1051</v>
      </c>
      <c r="B14" s="1341" t="s">
        <v>1040</v>
      </c>
      <c r="C14" s="1271" t="s">
        <v>1052</v>
      </c>
      <c r="D14" s="1342">
        <v>0</v>
      </c>
      <c r="E14" s="1342">
        <v>8.8000000000000007</v>
      </c>
      <c r="F14" s="1342">
        <v>8.1999999999999993</v>
      </c>
      <c r="G14" s="1342">
        <v>7.8</v>
      </c>
      <c r="H14" s="1342">
        <v>6.8</v>
      </c>
      <c r="I14" s="1342">
        <v>7.2</v>
      </c>
      <c r="J14" s="1342">
        <v>6.6</v>
      </c>
      <c r="K14" s="1342">
        <v>8.4</v>
      </c>
      <c r="L14" s="1342"/>
      <c r="M14" s="1342"/>
      <c r="N14" s="1342"/>
      <c r="O14" s="1343"/>
      <c r="P14" s="1344">
        <f t="shared" ref="P14:P19" si="3">IFERROR(AVERAGE(D14:O14),"-")</f>
        <v>6.7250000000000005</v>
      </c>
      <c r="Q14" s="360"/>
      <c r="R14" s="360"/>
      <c r="S14" s="360"/>
      <c r="T14" s="1496"/>
      <c r="U14" s="1497"/>
      <c r="V14" s="1497"/>
      <c r="W14" s="1497"/>
      <c r="X14" s="1497"/>
      <c r="Y14" s="1497"/>
      <c r="Z14" s="1497"/>
      <c r="AA14" s="1497"/>
      <c r="AB14" s="1497"/>
      <c r="AC14" s="1497"/>
      <c r="AD14" s="1497"/>
      <c r="AE14" s="1498"/>
    </row>
    <row r="15" spans="1:31">
      <c r="A15" s="1340" t="s">
        <v>1053</v>
      </c>
      <c r="B15" s="1345" t="s">
        <v>1040</v>
      </c>
      <c r="C15" s="1278" t="s">
        <v>1054</v>
      </c>
      <c r="D15" s="1346">
        <v>0</v>
      </c>
      <c r="E15" s="1346">
        <v>0</v>
      </c>
      <c r="F15" s="1346">
        <v>0</v>
      </c>
      <c r="G15" s="1346">
        <v>498</v>
      </c>
      <c r="H15" s="1346">
        <v>0</v>
      </c>
      <c r="I15" s="1346">
        <v>0</v>
      </c>
      <c r="J15" s="1346">
        <v>0</v>
      </c>
      <c r="K15" s="1346">
        <v>0</v>
      </c>
      <c r="L15" s="1346"/>
      <c r="M15" s="1346"/>
      <c r="N15" s="1346"/>
      <c r="O15" s="1347"/>
      <c r="P15" s="1348">
        <f t="shared" si="3"/>
        <v>62.25</v>
      </c>
      <c r="Q15" s="360"/>
      <c r="R15" s="360" t="s">
        <v>1055</v>
      </c>
      <c r="S15" s="360" t="s">
        <v>1050</v>
      </c>
      <c r="T15" s="1496">
        <f t="shared" ref="T15:Z15" si="4">IFERROR(D9*1000*IF(D16&gt;D17,D16-D17,MAX(D16:D17))/1000/1000*0.25*IF($C$9="Aerobic",0.3,IF($C$9="Anaerobic",0.8,0)),"-")</f>
        <v>15.102720000000001</v>
      </c>
      <c r="U15" s="1497">
        <f t="shared" si="4"/>
        <v>15.436679999999999</v>
      </c>
      <c r="V15" s="1497">
        <f t="shared" si="4"/>
        <v>16.293059999999997</v>
      </c>
      <c r="W15" s="1497">
        <f t="shared" si="4"/>
        <v>14.985090000000001</v>
      </c>
      <c r="X15" s="1497">
        <f t="shared" si="4"/>
        <v>15.87168</v>
      </c>
      <c r="Y15" s="1497">
        <f t="shared" si="4"/>
        <v>15.846179999999999</v>
      </c>
      <c r="Z15" s="1497">
        <f t="shared" si="4"/>
        <v>16.838459999999998</v>
      </c>
      <c r="AA15" s="1497">
        <f>IFERROR(K9*1000*IF(K15&gt;K17,K15-K17,MAX(K15:K17))/1000/1000*0.25*IF($C$9="Aerobic",0.3,IF($C$9="Anaerobic",0.8,0)),"-")</f>
        <v>16.203959999999999</v>
      </c>
      <c r="AB15" s="1497" t="str">
        <f t="shared" ref="AB15:AE15" si="5">IFERROR(L9*1000*IF(L16&gt;L17,L16-L17,MAX(L16:L17))/1000/1000*0.25*IF($C$9="Aerobic",0.3,IF($C$9="Anaerobic",0.8,0)),"-")</f>
        <v>-</v>
      </c>
      <c r="AC15" s="1497" t="str">
        <f t="shared" si="5"/>
        <v>-</v>
      </c>
      <c r="AD15" s="1497" t="str">
        <f t="shared" si="5"/>
        <v>-</v>
      </c>
      <c r="AE15" s="1498" t="str">
        <f t="shared" si="5"/>
        <v>-</v>
      </c>
    </row>
    <row r="16" spans="1:31">
      <c r="A16" s="1340" t="s">
        <v>1051</v>
      </c>
      <c r="B16" s="1345" t="s">
        <v>1042</v>
      </c>
      <c r="C16" s="1278" t="s">
        <v>1056</v>
      </c>
      <c r="D16" s="1346">
        <v>768</v>
      </c>
      <c r="E16" s="1346">
        <v>782</v>
      </c>
      <c r="F16" s="1346">
        <v>804</v>
      </c>
      <c r="G16" s="1346">
        <v>786</v>
      </c>
      <c r="H16" s="1346">
        <v>792</v>
      </c>
      <c r="I16" s="1346">
        <v>812</v>
      </c>
      <c r="J16" s="1346">
        <v>834</v>
      </c>
      <c r="K16" s="1106">
        <v>824</v>
      </c>
      <c r="L16" s="1346"/>
      <c r="M16" s="1346"/>
      <c r="N16" s="1346"/>
      <c r="O16" s="1347"/>
      <c r="P16" s="1348">
        <f t="shared" si="3"/>
        <v>800.25</v>
      </c>
      <c r="Q16" s="360"/>
      <c r="R16" s="360" t="s">
        <v>1055</v>
      </c>
      <c r="S16" s="360" t="s">
        <v>1050</v>
      </c>
      <c r="T16" s="1499">
        <f t="shared" ref="T16:AE16" si="6">IFERROR(D10*1000*IF(D18&gt;D19,D18-D19,MAX(D18:D19))/1000/1000*0.25*IF($C$10="Aerobic",0.3,IF($C$10="Anaerobic",0.8,0)),"-")</f>
        <v>33.910499999999999</v>
      </c>
      <c r="U16" s="1500">
        <f t="shared" si="6"/>
        <v>31.9116</v>
      </c>
      <c r="V16" s="1500">
        <f t="shared" si="6"/>
        <v>30.380700000000001</v>
      </c>
      <c r="W16" s="1500">
        <f t="shared" si="6"/>
        <v>22.228199999999998</v>
      </c>
      <c r="X16" s="1500">
        <f t="shared" si="6"/>
        <v>29.815799999999996</v>
      </c>
      <c r="Y16" s="1500">
        <f t="shared" si="6"/>
        <v>29.137499999999999</v>
      </c>
      <c r="Z16" s="1500">
        <f t="shared" si="6"/>
        <v>30.384</v>
      </c>
      <c r="AA16" s="1500">
        <f t="shared" si="6"/>
        <v>29.391300000000001</v>
      </c>
      <c r="AB16" s="1500" t="str">
        <f t="shared" si="6"/>
        <v>-</v>
      </c>
      <c r="AC16" s="1500" t="str">
        <f t="shared" si="6"/>
        <v>-</v>
      </c>
      <c r="AD16" s="1500" t="str">
        <f t="shared" si="6"/>
        <v>-</v>
      </c>
      <c r="AE16" s="1501" t="str">
        <f t="shared" si="6"/>
        <v>-</v>
      </c>
    </row>
    <row r="17" spans="1:31">
      <c r="A17" s="1340" t="s">
        <v>1053</v>
      </c>
      <c r="B17" s="1345" t="s">
        <v>1042</v>
      </c>
      <c r="C17" s="1278" t="s">
        <v>1057</v>
      </c>
      <c r="D17" s="1346">
        <v>0</v>
      </c>
      <c r="E17" s="1346">
        <v>0</v>
      </c>
      <c r="F17" s="1346">
        <v>0</v>
      </c>
      <c r="G17" s="1346">
        <v>0</v>
      </c>
      <c r="H17" s="1346">
        <v>0</v>
      </c>
      <c r="I17" s="1346">
        <v>0</v>
      </c>
      <c r="J17" s="1346">
        <v>0</v>
      </c>
      <c r="K17" s="1346">
        <v>0</v>
      </c>
      <c r="L17" s="1346"/>
      <c r="M17" s="1346"/>
      <c r="N17" s="1346"/>
      <c r="O17" s="1347"/>
      <c r="P17" s="1348">
        <f t="shared" si="3"/>
        <v>0</v>
      </c>
      <c r="Q17" s="360"/>
      <c r="R17" s="360"/>
      <c r="S17" s="360"/>
      <c r="T17" s="360"/>
      <c r="U17" s="360"/>
      <c r="V17" s="360"/>
      <c r="W17" s="360"/>
      <c r="X17" s="360"/>
      <c r="Y17" s="360"/>
      <c r="Z17" s="360"/>
      <c r="AA17" s="360"/>
      <c r="AB17" s="360"/>
      <c r="AC17" s="360"/>
      <c r="AD17" s="360"/>
      <c r="AE17" s="360"/>
    </row>
    <row r="18" spans="1:31">
      <c r="A18" s="1340" t="s">
        <v>1051</v>
      </c>
      <c r="B18" s="1345" t="s">
        <v>1044</v>
      </c>
      <c r="C18" s="1278" t="s">
        <v>1056</v>
      </c>
      <c r="D18" s="1346">
        <v>1986</v>
      </c>
      <c r="E18" s="1346">
        <v>1894</v>
      </c>
      <c r="F18" s="1346">
        <v>1768</v>
      </c>
      <c r="G18" s="1346">
        <v>1456</v>
      </c>
      <c r="H18" s="1346">
        <v>1794</v>
      </c>
      <c r="I18" s="1346">
        <v>1814</v>
      </c>
      <c r="J18" s="1346">
        <v>1726</v>
      </c>
      <c r="K18" s="1346">
        <v>1782</v>
      </c>
      <c r="L18" s="1346"/>
      <c r="M18" s="1346"/>
      <c r="N18" s="1346"/>
      <c r="O18" s="1347"/>
      <c r="P18" s="1348">
        <f t="shared" si="3"/>
        <v>1777.5</v>
      </c>
      <c r="Q18" s="360"/>
      <c r="R18" s="360"/>
      <c r="S18" s="360"/>
      <c r="T18" s="360"/>
      <c r="U18" s="360"/>
      <c r="V18" s="360"/>
      <c r="W18" s="360"/>
      <c r="X18" s="360"/>
      <c r="Y18" s="360"/>
      <c r="Z18" s="360"/>
      <c r="AA18" s="360"/>
      <c r="AB18" s="360"/>
      <c r="AC18" s="360"/>
      <c r="AD18" s="360"/>
      <c r="AE18" s="360"/>
    </row>
    <row r="19" spans="1:31">
      <c r="A19" s="1340" t="s">
        <v>1053</v>
      </c>
      <c r="B19" s="1349" t="s">
        <v>1044</v>
      </c>
      <c r="C19" s="1350" t="s">
        <v>1057</v>
      </c>
      <c r="D19" s="1351">
        <v>62</v>
      </c>
      <c r="E19" s="1351">
        <v>60</v>
      </c>
      <c r="F19" s="1351">
        <v>66</v>
      </c>
      <c r="G19" s="1351">
        <v>58</v>
      </c>
      <c r="H19" s="1351">
        <v>58</v>
      </c>
      <c r="I19" s="1351">
        <v>64</v>
      </c>
      <c r="J19" s="1351">
        <v>38</v>
      </c>
      <c r="K19" s="1351">
        <v>48</v>
      </c>
      <c r="L19" s="1351"/>
      <c r="M19" s="1351"/>
      <c r="N19" s="1351"/>
      <c r="O19" s="1352"/>
      <c r="P19" s="1353">
        <f t="shared" si="3"/>
        <v>56.75</v>
      </c>
      <c r="Q19" s="360"/>
      <c r="R19" s="360"/>
      <c r="S19" s="360"/>
      <c r="T19" s="360"/>
      <c r="U19" s="360"/>
      <c r="V19" s="360"/>
      <c r="W19" s="360"/>
      <c r="X19" s="360"/>
      <c r="Y19" s="360"/>
      <c r="Z19" s="360"/>
      <c r="AA19" s="360"/>
      <c r="AB19" s="360"/>
      <c r="AC19" s="360"/>
      <c r="AD19" s="360"/>
      <c r="AE19" s="360"/>
    </row>
    <row r="20" spans="1:31">
      <c r="A20" s="360"/>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row>
    <row r="21" spans="1:31" ht="15.6">
      <c r="A21" s="360"/>
      <c r="B21" s="1354"/>
      <c r="C21" s="1355"/>
      <c r="D21" s="1811" t="s">
        <v>1058</v>
      </c>
      <c r="E21" s="1507"/>
      <c r="F21" s="1507"/>
      <c r="G21" s="1507"/>
      <c r="H21" s="1507"/>
      <c r="I21" s="1507"/>
      <c r="J21" s="1507"/>
      <c r="K21" s="1507"/>
      <c r="L21" s="1507"/>
      <c r="M21" s="1507"/>
      <c r="N21" s="1507"/>
      <c r="O21" s="1513"/>
      <c r="P21" s="1807" t="s">
        <v>39</v>
      </c>
      <c r="Q21" s="360"/>
      <c r="R21" s="360"/>
      <c r="S21" s="360"/>
      <c r="T21" s="360"/>
      <c r="U21" s="360"/>
      <c r="V21" s="360"/>
      <c r="W21" s="360"/>
      <c r="X21" s="360"/>
      <c r="Y21" s="360"/>
      <c r="Z21" s="360"/>
      <c r="AA21" s="360"/>
      <c r="AB21" s="360"/>
      <c r="AC21" s="360"/>
      <c r="AD21" s="360"/>
      <c r="AE21" s="360"/>
    </row>
    <row r="22" spans="1:31">
      <c r="A22" s="360"/>
      <c r="B22" s="1812" t="s">
        <v>1059</v>
      </c>
      <c r="C22" s="1813"/>
      <c r="D22" s="1356">
        <v>45315</v>
      </c>
      <c r="E22" s="1357">
        <v>45346</v>
      </c>
      <c r="F22" s="1357">
        <v>45375</v>
      </c>
      <c r="G22" s="1357">
        <v>45406</v>
      </c>
      <c r="H22" s="1357">
        <v>45436</v>
      </c>
      <c r="I22" s="1357">
        <v>45467</v>
      </c>
      <c r="J22" s="1357">
        <v>45497</v>
      </c>
      <c r="K22" s="1357">
        <v>45528</v>
      </c>
      <c r="L22" s="1357">
        <v>45559</v>
      </c>
      <c r="M22" s="1357">
        <v>45589</v>
      </c>
      <c r="N22" s="1357">
        <v>45620</v>
      </c>
      <c r="O22" s="1358">
        <v>45650</v>
      </c>
      <c r="P22" s="1522"/>
      <c r="Q22" s="360"/>
      <c r="R22" s="360"/>
      <c r="S22" s="360"/>
      <c r="T22" s="360"/>
      <c r="U22" s="360"/>
      <c r="V22" s="360"/>
      <c r="W22" s="360"/>
      <c r="X22" s="360"/>
      <c r="Y22" s="360"/>
      <c r="Z22" s="360"/>
      <c r="AA22" s="360"/>
      <c r="AB22" s="360"/>
      <c r="AC22" s="360"/>
      <c r="AD22" s="360"/>
      <c r="AE22" s="360"/>
    </row>
    <row r="23" spans="1:31">
      <c r="A23" s="360"/>
      <c r="B23" s="1814" t="s">
        <v>1060</v>
      </c>
      <c r="C23" s="1743"/>
      <c r="D23" s="1359">
        <f t="shared" ref="D23:O23" si="7">SUMIFS(T$13:T$16,$S$13:$S$16,"CH4")</f>
        <v>49.013220000000004</v>
      </c>
      <c r="E23" s="1360">
        <f t="shared" si="7"/>
        <v>47.810015999999997</v>
      </c>
      <c r="F23" s="1360">
        <f t="shared" si="7"/>
        <v>47.103275999999994</v>
      </c>
      <c r="G23" s="1360">
        <f t="shared" si="7"/>
        <v>65.629170000000002</v>
      </c>
      <c r="H23" s="1360">
        <f t="shared" si="7"/>
        <v>46.088951999999992</v>
      </c>
      <c r="I23" s="1360">
        <f t="shared" si="7"/>
        <v>45.428855999999996</v>
      </c>
      <c r="J23" s="1360">
        <f t="shared" si="7"/>
        <v>47.682809999999996</v>
      </c>
      <c r="K23" s="1360">
        <f t="shared" si="7"/>
        <v>45.595259999999996</v>
      </c>
      <c r="L23" s="1360">
        <f t="shared" si="7"/>
        <v>0</v>
      </c>
      <c r="M23" s="1360">
        <f t="shared" si="7"/>
        <v>0</v>
      </c>
      <c r="N23" s="1360">
        <f t="shared" si="7"/>
        <v>0</v>
      </c>
      <c r="O23" s="1361">
        <f t="shared" si="7"/>
        <v>0</v>
      </c>
      <c r="P23" s="1362">
        <f t="shared" ref="P23:P24" si="8">IF(SUM(D23:O23)=0,"-",SUM(D23:O23))</f>
        <v>394.35156000000001</v>
      </c>
      <c r="Q23" s="360"/>
      <c r="R23" s="360"/>
      <c r="S23" s="360"/>
      <c r="T23" s="360"/>
      <c r="U23" s="360"/>
      <c r="V23" s="360"/>
      <c r="W23" s="360"/>
      <c r="X23" s="360"/>
      <c r="Y23" s="360"/>
      <c r="Z23" s="360"/>
      <c r="AA23" s="360"/>
      <c r="AB23" s="360"/>
      <c r="AC23" s="360"/>
      <c r="AD23" s="360"/>
      <c r="AE23" s="360"/>
    </row>
    <row r="24" spans="1:31">
      <c r="A24" s="360"/>
      <c r="B24" s="1815" t="s">
        <v>1061</v>
      </c>
      <c r="C24" s="1816"/>
      <c r="D24" s="1363">
        <f t="shared" ref="D24:O24" si="9">D23*25</f>
        <v>1225.3305</v>
      </c>
      <c r="E24" s="1364">
        <f t="shared" si="9"/>
        <v>1195.2503999999999</v>
      </c>
      <c r="F24" s="1364">
        <f t="shared" si="9"/>
        <v>1177.5818999999999</v>
      </c>
      <c r="G24" s="1364">
        <f t="shared" si="9"/>
        <v>1640.7292500000001</v>
      </c>
      <c r="H24" s="1364">
        <f t="shared" si="9"/>
        <v>1152.2237999999998</v>
      </c>
      <c r="I24" s="1364">
        <f t="shared" si="9"/>
        <v>1135.7213999999999</v>
      </c>
      <c r="J24" s="1364">
        <f t="shared" si="9"/>
        <v>1192.07025</v>
      </c>
      <c r="K24" s="1364">
        <f t="shared" si="9"/>
        <v>1139.8815</v>
      </c>
      <c r="L24" s="1364">
        <f t="shared" si="9"/>
        <v>0</v>
      </c>
      <c r="M24" s="1364">
        <f t="shared" si="9"/>
        <v>0</v>
      </c>
      <c r="N24" s="1364">
        <f t="shared" si="9"/>
        <v>0</v>
      </c>
      <c r="O24" s="1365">
        <f t="shared" si="9"/>
        <v>0</v>
      </c>
      <c r="P24" s="1366">
        <f t="shared" si="8"/>
        <v>9858.7890000000007</v>
      </c>
      <c r="Q24" s="360"/>
      <c r="R24" s="360"/>
      <c r="S24" s="360"/>
      <c r="T24" s="360"/>
      <c r="U24" s="360"/>
      <c r="V24" s="360"/>
      <c r="W24" s="360"/>
      <c r="X24" s="360"/>
      <c r="Y24" s="360"/>
      <c r="Z24" s="360"/>
      <c r="AA24" s="360"/>
      <c r="AB24" s="360"/>
      <c r="AC24" s="360"/>
      <c r="AD24" s="360"/>
      <c r="AE24" s="360"/>
    </row>
    <row r="25" spans="1:31">
      <c r="A25" s="360"/>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row>
    <row r="26" spans="1:31">
      <c r="A26" s="360"/>
      <c r="B26" s="1367" t="s">
        <v>1062</v>
      </c>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row>
    <row r="27" spans="1:31">
      <c r="A27" s="360"/>
      <c r="B27" s="1108" t="s">
        <v>1047</v>
      </c>
      <c r="C27" s="1109" t="s">
        <v>1048</v>
      </c>
      <c r="D27" s="1368">
        <v>45315</v>
      </c>
      <c r="E27" s="1368">
        <v>45346</v>
      </c>
      <c r="F27" s="1368">
        <v>45375</v>
      </c>
      <c r="G27" s="1368">
        <v>45406</v>
      </c>
      <c r="H27" s="1368">
        <v>45436</v>
      </c>
      <c r="I27" s="1368">
        <v>45467</v>
      </c>
      <c r="J27" s="1368">
        <v>45497</v>
      </c>
      <c r="K27" s="1368">
        <v>45528</v>
      </c>
      <c r="L27" s="1368">
        <v>45559</v>
      </c>
      <c r="M27" s="1368">
        <v>45589</v>
      </c>
      <c r="N27" s="1368">
        <v>45620</v>
      </c>
      <c r="O27" s="1369">
        <v>45650</v>
      </c>
      <c r="P27" s="1088" t="s">
        <v>1046</v>
      </c>
      <c r="Q27" s="360"/>
      <c r="R27" s="360"/>
      <c r="S27" s="360"/>
      <c r="T27" s="360"/>
      <c r="U27" s="360"/>
      <c r="V27" s="360"/>
      <c r="W27" s="360"/>
      <c r="X27" s="360"/>
      <c r="Y27" s="360"/>
      <c r="Z27" s="360"/>
      <c r="AA27" s="360"/>
      <c r="AB27" s="360"/>
      <c r="AC27" s="360"/>
      <c r="AD27" s="360"/>
      <c r="AE27" s="360"/>
    </row>
    <row r="28" spans="1:31">
      <c r="A28" s="1370" t="s">
        <v>1051</v>
      </c>
      <c r="B28" s="1345" t="s">
        <v>1042</v>
      </c>
      <c r="C28" s="1278" t="s">
        <v>1052</v>
      </c>
      <c r="D28" s="1346">
        <v>153</v>
      </c>
      <c r="E28" s="1346">
        <v>162</v>
      </c>
      <c r="F28" s="1346">
        <v>184</v>
      </c>
      <c r="G28" s="1346">
        <v>178</v>
      </c>
      <c r="H28" s="1346">
        <v>176</v>
      </c>
      <c r="I28" s="1346">
        <v>162</v>
      </c>
      <c r="J28" s="1346">
        <v>174</v>
      </c>
      <c r="K28" s="1346">
        <v>156</v>
      </c>
      <c r="L28" s="1346"/>
      <c r="M28" s="1346"/>
      <c r="N28" s="1346"/>
      <c r="O28" s="1347"/>
      <c r="P28" s="1348">
        <f t="shared" ref="P28:P31" si="10">IFERROR(AVERAGE(D28:O28),"-")</f>
        <v>168.125</v>
      </c>
      <c r="Q28" s="360"/>
      <c r="R28" s="360"/>
      <c r="S28" s="360"/>
      <c r="T28" s="360"/>
      <c r="U28" s="360"/>
      <c r="V28" s="360"/>
      <c r="W28" s="360"/>
      <c r="X28" s="360"/>
      <c r="Y28" s="360"/>
      <c r="Z28" s="360"/>
      <c r="AA28" s="360"/>
      <c r="AB28" s="360"/>
      <c r="AC28" s="360"/>
      <c r="AD28" s="360"/>
      <c r="AE28" s="360"/>
    </row>
    <row r="29" spans="1:31">
      <c r="A29" s="1370" t="s">
        <v>1053</v>
      </c>
      <c r="B29" s="1345" t="s">
        <v>1042</v>
      </c>
      <c r="C29" s="1278" t="s">
        <v>1054</v>
      </c>
      <c r="D29" s="1346">
        <v>0</v>
      </c>
      <c r="E29" s="1346">
        <v>0</v>
      </c>
      <c r="F29" s="1346">
        <v>0</v>
      </c>
      <c r="G29" s="1346">
        <v>0</v>
      </c>
      <c r="H29" s="1346">
        <v>0</v>
      </c>
      <c r="I29" s="1346">
        <v>0</v>
      </c>
      <c r="J29" s="1346">
        <v>0</v>
      </c>
      <c r="K29" s="1346">
        <v>0</v>
      </c>
      <c r="L29" s="1346"/>
      <c r="M29" s="1346"/>
      <c r="N29" s="1346"/>
      <c r="O29" s="1347"/>
      <c r="P29" s="1348">
        <f t="shared" si="10"/>
        <v>0</v>
      </c>
      <c r="Q29" s="360"/>
      <c r="R29" s="360"/>
      <c r="S29" s="360"/>
      <c r="T29" s="360"/>
      <c r="U29" s="360"/>
      <c r="V29" s="360"/>
      <c r="W29" s="360"/>
      <c r="X29" s="360"/>
      <c r="Y29" s="360"/>
      <c r="Z29" s="360"/>
      <c r="AA29" s="360"/>
      <c r="AB29" s="360"/>
      <c r="AC29" s="360"/>
      <c r="AD29" s="360"/>
      <c r="AE29" s="360"/>
    </row>
    <row r="30" spans="1:31">
      <c r="A30" s="1370" t="s">
        <v>1051</v>
      </c>
      <c r="B30" s="1345" t="s">
        <v>1044</v>
      </c>
      <c r="C30" s="1278" t="s">
        <v>1052</v>
      </c>
      <c r="D30" s="1346">
        <v>397</v>
      </c>
      <c r="E30" s="1346">
        <v>392</v>
      </c>
      <c r="F30" s="1346">
        <v>376</v>
      </c>
      <c r="G30" s="1346">
        <v>388</v>
      </c>
      <c r="H30" s="1346">
        <v>382</v>
      </c>
      <c r="I30" s="1346">
        <v>362</v>
      </c>
      <c r="J30" s="1346">
        <v>358</v>
      </c>
      <c r="K30" s="1346">
        <v>382</v>
      </c>
      <c r="L30" s="1346"/>
      <c r="M30" s="1346"/>
      <c r="N30" s="1346"/>
      <c r="O30" s="1347"/>
      <c r="P30" s="1348">
        <f t="shared" si="10"/>
        <v>379.625</v>
      </c>
      <c r="Q30" s="360"/>
      <c r="R30" s="360"/>
      <c r="S30" s="360"/>
      <c r="T30" s="360"/>
      <c r="U30" s="360"/>
      <c r="V30" s="360"/>
      <c r="W30" s="360"/>
      <c r="X30" s="360"/>
      <c r="Y30" s="360"/>
      <c r="Z30" s="360"/>
      <c r="AA30" s="360"/>
      <c r="AB30" s="360"/>
      <c r="AC30" s="360"/>
      <c r="AD30" s="360"/>
      <c r="AE30" s="360"/>
    </row>
    <row r="31" spans="1:31">
      <c r="A31" s="1370" t="s">
        <v>1053</v>
      </c>
      <c r="B31" s="1349" t="s">
        <v>1044</v>
      </c>
      <c r="C31" s="1350" t="s">
        <v>1054</v>
      </c>
      <c r="D31" s="1351">
        <v>12</v>
      </c>
      <c r="E31" s="1351">
        <v>11</v>
      </c>
      <c r="F31" s="1351">
        <v>13</v>
      </c>
      <c r="G31" s="1351">
        <v>12</v>
      </c>
      <c r="H31" s="1351">
        <v>10</v>
      </c>
      <c r="I31" s="1351">
        <v>12</v>
      </c>
      <c r="J31" s="1351">
        <v>8.4</v>
      </c>
      <c r="K31" s="1351">
        <v>9.6</v>
      </c>
      <c r="L31" s="1351"/>
      <c r="M31" s="1351"/>
      <c r="N31" s="1351"/>
      <c r="O31" s="1352"/>
      <c r="P31" s="1353">
        <f t="shared" si="10"/>
        <v>11</v>
      </c>
      <c r="Q31" s="360"/>
      <c r="R31" s="360"/>
      <c r="S31" s="360"/>
      <c r="T31" s="360"/>
      <c r="U31" s="360"/>
      <c r="V31" s="360"/>
      <c r="W31" s="360"/>
      <c r="X31" s="360"/>
      <c r="Y31" s="360"/>
      <c r="Z31" s="360"/>
      <c r="AA31" s="360"/>
      <c r="AB31" s="360"/>
      <c r="AC31" s="360"/>
      <c r="AD31" s="360"/>
      <c r="AE31" s="360"/>
    </row>
    <row r="32" spans="1:31">
      <c r="A32" s="360"/>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row>
    <row r="33" spans="1:31">
      <c r="A33" s="360"/>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row>
    <row r="34" spans="1:31">
      <c r="A34" s="360"/>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row>
    <row r="35" spans="1:31">
      <c r="A35" s="360"/>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row>
    <row r="36" spans="1:31">
      <c r="A36" s="360"/>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row>
    <row r="37" spans="1:31">
      <c r="A37" s="360"/>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row>
    <row r="38" spans="1:31">
      <c r="A38" s="360"/>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row>
    <row r="39" spans="1:31">
      <c r="A39" s="360"/>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row>
    <row r="40" spans="1:31">
      <c r="A40" s="360"/>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row>
    <row r="41" spans="1:31">
      <c r="A41" s="360"/>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row>
    <row r="42" spans="1:31">
      <c r="A42" s="360"/>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row>
    <row r="43" spans="1:31">
      <c r="A43" s="360"/>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row>
    <row r="44" spans="1:31">
      <c r="A44" s="360"/>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row>
    <row r="45" spans="1:31">
      <c r="A45" s="360"/>
      <c r="B45" s="360"/>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row>
    <row r="46" spans="1:31">
      <c r="A46" s="360"/>
      <c r="B46" s="360"/>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row>
    <row r="47" spans="1:31">
      <c r="A47" s="360"/>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row>
    <row r="48" spans="1:31">
      <c r="A48" s="360"/>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row>
    <row r="49" spans="1:31">
      <c r="A49" s="360"/>
      <c r="B49" s="360"/>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row>
    <row r="50" spans="1:31">
      <c r="A50" s="360"/>
      <c r="B50" s="360"/>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row>
    <row r="51" spans="1:31">
      <c r="A51" s="360"/>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row>
    <row r="52" spans="1:31">
      <c r="A52" s="360"/>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row>
    <row r="53" spans="1:31">
      <c r="A53" s="360"/>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row>
    <row r="54" spans="1:31">
      <c r="A54" s="360"/>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row>
    <row r="55" spans="1:31">
      <c r="A55" s="360"/>
      <c r="B55" s="360"/>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row>
    <row r="56" spans="1:31">
      <c r="A56" s="360"/>
      <c r="B56" s="360"/>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row>
    <row r="57" spans="1:31">
      <c r="A57" s="360"/>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row>
    <row r="58" spans="1:31">
      <c r="A58" s="360"/>
      <c r="B58" s="360"/>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row>
    <row r="59" spans="1:31">
      <c r="A59" s="360"/>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row>
    <row r="60" spans="1:31">
      <c r="A60" s="360"/>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row>
    <row r="61" spans="1:31">
      <c r="A61" s="360"/>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row>
    <row r="62" spans="1:31">
      <c r="A62" s="360"/>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row>
    <row r="63" spans="1:31">
      <c r="A63" s="360"/>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row>
    <row r="64" spans="1:31">
      <c r="A64" s="360"/>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row>
    <row r="65" spans="1:31">
      <c r="A65" s="360"/>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row>
    <row r="66" spans="1:31">
      <c r="A66" s="360"/>
      <c r="B66" s="360"/>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row>
    <row r="67" spans="1:31">
      <c r="A67" s="360"/>
      <c r="B67" s="360"/>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row>
    <row r="68" spans="1:31">
      <c r="A68" s="360"/>
      <c r="B68" s="360"/>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row>
    <row r="69" spans="1:31">
      <c r="A69" s="360"/>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row>
    <row r="70" spans="1:31">
      <c r="A70" s="360"/>
      <c r="B70" s="360"/>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row>
    <row r="71" spans="1:31">
      <c r="A71" s="360"/>
      <c r="B71" s="360"/>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row>
    <row r="72" spans="1:31">
      <c r="A72" s="360"/>
      <c r="B72" s="360"/>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row>
    <row r="73" spans="1:31">
      <c r="A73" s="360"/>
      <c r="B73" s="360"/>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row>
    <row r="74" spans="1:31">
      <c r="A74" s="360"/>
      <c r="B74" s="360"/>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row>
    <row r="75" spans="1:31">
      <c r="A75" s="360"/>
      <c r="B75" s="360"/>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row>
    <row r="76" spans="1:31">
      <c r="A76" s="360"/>
      <c r="B76" s="360"/>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row>
    <row r="77" spans="1:31">
      <c r="A77" s="360"/>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row>
    <row r="78" spans="1:31">
      <c r="A78" s="360"/>
      <c r="B78" s="360"/>
      <c r="C78" s="360"/>
      <c r="D78" s="360"/>
      <c r="E78" s="360"/>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row>
    <row r="79" spans="1:31">
      <c r="A79" s="360"/>
      <c r="B79" s="360"/>
      <c r="C79" s="360"/>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row>
    <row r="80" spans="1:31">
      <c r="A80" s="360"/>
      <c r="B80" s="360"/>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row>
    <row r="81" spans="1:31">
      <c r="A81" s="360"/>
      <c r="B81" s="360"/>
      <c r="C81" s="360"/>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row>
    <row r="82" spans="1:31">
      <c r="A82" s="360"/>
      <c r="B82" s="360"/>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row>
    <row r="83" spans="1:31">
      <c r="A83" s="360"/>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row>
    <row r="84" spans="1:31">
      <c r="A84" s="360"/>
      <c r="B84" s="360"/>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row>
    <row r="85" spans="1:31">
      <c r="A85" s="360"/>
      <c r="B85" s="360"/>
      <c r="C85" s="360"/>
      <c r="D85" s="360"/>
      <c r="E85" s="360"/>
      <c r="F85" s="360"/>
      <c r="G85" s="360"/>
      <c r="H85" s="360"/>
      <c r="I85" s="360"/>
      <c r="J85" s="360"/>
      <c r="K85" s="360"/>
      <c r="L85" s="360"/>
      <c r="M85" s="360"/>
      <c r="N85" s="360"/>
      <c r="O85" s="360"/>
      <c r="P85" s="360"/>
      <c r="Q85" s="360"/>
      <c r="R85" s="360"/>
      <c r="S85" s="360"/>
      <c r="T85" s="360"/>
      <c r="U85" s="360"/>
      <c r="V85" s="360"/>
      <c r="W85" s="360"/>
      <c r="X85" s="360"/>
      <c r="Y85" s="360"/>
      <c r="Z85" s="360"/>
      <c r="AA85" s="360"/>
      <c r="AB85" s="360"/>
      <c r="AC85" s="360"/>
      <c r="AD85" s="360"/>
      <c r="AE85" s="360"/>
    </row>
    <row r="86" spans="1:3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row>
    <row r="87" spans="1:31">
      <c r="A87" s="360"/>
      <c r="B87" s="360"/>
      <c r="C87" s="360"/>
      <c r="D87" s="360"/>
      <c r="E87" s="360"/>
      <c r="F87" s="360"/>
      <c r="G87" s="360"/>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row>
    <row r="88" spans="1:31">
      <c r="A88" s="360"/>
      <c r="B88" s="360"/>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row>
    <row r="89" spans="1:31">
      <c r="A89" s="360"/>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row>
    <row r="90" spans="1:31">
      <c r="A90" s="360"/>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row>
    <row r="91" spans="1:31">
      <c r="A91" s="360"/>
      <c r="B91" s="360"/>
      <c r="C91" s="360"/>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row>
    <row r="92" spans="1:31">
      <c r="A92" s="360"/>
      <c r="B92" s="360"/>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row>
    <row r="93" spans="1:31">
      <c r="A93" s="360"/>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row>
    <row r="94" spans="1:31">
      <c r="A94" s="360"/>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0"/>
      <c r="AC94" s="360"/>
      <c r="AD94" s="360"/>
      <c r="AE94" s="360"/>
    </row>
    <row r="95" spans="1:31">
      <c r="A95" s="360"/>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row>
    <row r="96" spans="1:31">
      <c r="A96" s="360"/>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row>
    <row r="97" spans="1:31">
      <c r="A97" s="360"/>
      <c r="B97" s="360"/>
      <c r="C97" s="360"/>
      <c r="D97" s="360"/>
      <c r="E97" s="360"/>
      <c r="F97" s="360"/>
      <c r="G97" s="360"/>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0"/>
    </row>
    <row r="98" spans="1:31">
      <c r="A98" s="360"/>
      <c r="B98" s="360"/>
      <c r="C98" s="360"/>
      <c r="D98" s="360"/>
      <c r="E98" s="360"/>
      <c r="F98" s="360"/>
      <c r="G98" s="360"/>
      <c r="H98" s="360"/>
      <c r="I98" s="360"/>
      <c r="J98" s="360"/>
      <c r="K98" s="360"/>
      <c r="L98" s="360"/>
      <c r="M98" s="360"/>
      <c r="N98" s="360"/>
      <c r="O98" s="360"/>
      <c r="P98" s="360"/>
      <c r="Q98" s="360"/>
      <c r="R98" s="360"/>
      <c r="S98" s="360"/>
      <c r="T98" s="360"/>
      <c r="U98" s="360"/>
      <c r="V98" s="360"/>
      <c r="W98" s="360"/>
      <c r="X98" s="360"/>
      <c r="Y98" s="360"/>
      <c r="Z98" s="360"/>
      <c r="AA98" s="360"/>
      <c r="AB98" s="360"/>
      <c r="AC98" s="360"/>
      <c r="AD98" s="360"/>
      <c r="AE98" s="360"/>
    </row>
    <row r="99" spans="1:31">
      <c r="A99" s="360"/>
      <c r="B99" s="360"/>
      <c r="C99" s="360"/>
      <c r="D99" s="360"/>
      <c r="E99" s="360"/>
      <c r="F99" s="360"/>
      <c r="G99" s="360"/>
      <c r="H99" s="360"/>
      <c r="I99" s="360"/>
      <c r="J99" s="360"/>
      <c r="K99" s="360"/>
      <c r="L99" s="360"/>
      <c r="M99" s="360"/>
      <c r="N99" s="360"/>
      <c r="O99" s="360"/>
      <c r="P99" s="360"/>
      <c r="Q99" s="360"/>
      <c r="R99" s="360"/>
      <c r="S99" s="360"/>
      <c r="T99" s="360"/>
      <c r="U99" s="360"/>
      <c r="V99" s="360"/>
      <c r="W99" s="360"/>
      <c r="X99" s="360"/>
      <c r="Y99" s="360"/>
      <c r="Z99" s="360"/>
      <c r="AA99" s="360"/>
      <c r="AB99" s="360"/>
      <c r="AC99" s="360"/>
      <c r="AD99" s="360"/>
      <c r="AE99" s="360"/>
    </row>
    <row r="100" spans="1:31">
      <c r="A100" s="360"/>
      <c r="B100" s="360"/>
      <c r="C100" s="360"/>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B100" s="360"/>
      <c r="AC100" s="360"/>
      <c r="AD100" s="360"/>
      <c r="AE100" s="360"/>
    </row>
    <row r="101" spans="1:31">
      <c r="A101" s="360"/>
      <c r="B101" s="360"/>
      <c r="C101" s="360"/>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0"/>
      <c r="Z101" s="360"/>
      <c r="AA101" s="360"/>
      <c r="AB101" s="360"/>
      <c r="AC101" s="360"/>
      <c r="AD101" s="360"/>
      <c r="AE101" s="360"/>
    </row>
    <row r="102" spans="1:31">
      <c r="A102" s="360"/>
      <c r="B102" s="360"/>
      <c r="C102" s="360"/>
      <c r="D102" s="360"/>
      <c r="E102" s="360"/>
      <c r="F102" s="360"/>
      <c r="G102" s="360"/>
      <c r="H102" s="360"/>
      <c r="I102" s="360"/>
      <c r="J102" s="360"/>
      <c r="K102" s="360"/>
      <c r="L102" s="360"/>
      <c r="M102" s="360"/>
      <c r="N102" s="360"/>
      <c r="O102" s="360"/>
      <c r="P102" s="360"/>
      <c r="Q102" s="360"/>
      <c r="R102" s="360"/>
      <c r="S102" s="360"/>
      <c r="T102" s="360"/>
      <c r="U102" s="360"/>
      <c r="V102" s="360"/>
      <c r="W102" s="360"/>
      <c r="X102" s="360"/>
      <c r="Y102" s="360"/>
      <c r="Z102" s="360"/>
      <c r="AA102" s="360"/>
      <c r="AB102" s="360"/>
      <c r="AC102" s="360"/>
      <c r="AD102" s="360"/>
      <c r="AE102" s="360"/>
    </row>
    <row r="103" spans="1:31">
      <c r="A103" s="360"/>
      <c r="B103" s="360"/>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c r="AB103" s="360"/>
      <c r="AC103" s="360"/>
      <c r="AD103" s="360"/>
      <c r="AE103" s="360"/>
    </row>
    <row r="104" spans="1:31">
      <c r="A104" s="360"/>
      <c r="B104" s="360"/>
      <c r="C104" s="360"/>
      <c r="D104" s="360"/>
      <c r="E104" s="360"/>
      <c r="F104" s="360"/>
      <c r="G104" s="360"/>
      <c r="H104" s="360"/>
      <c r="I104" s="360"/>
      <c r="J104" s="360"/>
      <c r="K104" s="360"/>
      <c r="L104" s="360"/>
      <c r="M104" s="360"/>
      <c r="N104" s="360"/>
      <c r="O104" s="360"/>
      <c r="P104" s="360"/>
      <c r="Q104" s="360"/>
      <c r="R104" s="360"/>
      <c r="S104" s="360"/>
      <c r="T104" s="360"/>
      <c r="U104" s="360"/>
      <c r="V104" s="360"/>
      <c r="W104" s="360"/>
      <c r="X104" s="360"/>
      <c r="Y104" s="360"/>
      <c r="Z104" s="360"/>
      <c r="AA104" s="360"/>
      <c r="AB104" s="360"/>
      <c r="AC104" s="360"/>
      <c r="AD104" s="360"/>
      <c r="AE104" s="360"/>
    </row>
    <row r="105" spans="1:31">
      <c r="A105" s="360"/>
      <c r="B105" s="360"/>
      <c r="C105" s="360"/>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c r="AE105" s="360"/>
    </row>
    <row r="106" spans="1:31">
      <c r="A106" s="360"/>
      <c r="B106" s="360"/>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0"/>
      <c r="Y106" s="360"/>
      <c r="Z106" s="360"/>
      <c r="AA106" s="360"/>
      <c r="AB106" s="360"/>
      <c r="AC106" s="360"/>
      <c r="AD106" s="360"/>
      <c r="AE106" s="360"/>
    </row>
    <row r="107" spans="1:31">
      <c r="A107" s="360"/>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row>
    <row r="108" spans="1:31">
      <c r="A108" s="360"/>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row>
    <row r="109" spans="1:31">
      <c r="A109" s="360"/>
      <c r="B109" s="360"/>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c r="Y109" s="360"/>
      <c r="Z109" s="360"/>
      <c r="AA109" s="360"/>
      <c r="AB109" s="360"/>
      <c r="AC109" s="360"/>
      <c r="AD109" s="360"/>
      <c r="AE109" s="360"/>
    </row>
    <row r="110" spans="1:31">
      <c r="A110" s="360"/>
      <c r="B110" s="360"/>
      <c r="C110" s="360"/>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c r="Z110" s="360"/>
      <c r="AA110" s="360"/>
      <c r="AB110" s="360"/>
      <c r="AC110" s="360"/>
      <c r="AD110" s="360"/>
      <c r="AE110" s="360"/>
    </row>
    <row r="111" spans="1:31">
      <c r="A111" s="360"/>
      <c r="B111" s="360"/>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row>
    <row r="112" spans="1:31">
      <c r="A112" s="360"/>
      <c r="B112" s="360"/>
      <c r="C112" s="360"/>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row>
    <row r="113" spans="1:31">
      <c r="A113" s="360"/>
      <c r="B113" s="360"/>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60"/>
      <c r="AE113" s="360"/>
    </row>
    <row r="114" spans="1:31">
      <c r="A114" s="360"/>
      <c r="B114" s="360"/>
      <c r="C114" s="360"/>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60"/>
      <c r="AE114" s="360"/>
    </row>
    <row r="115" spans="1:31">
      <c r="A115" s="360"/>
      <c r="B115" s="360"/>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0"/>
      <c r="AD115" s="360"/>
      <c r="AE115" s="360"/>
    </row>
    <row r="116" spans="1:31">
      <c r="A116" s="360"/>
      <c r="B116" s="360"/>
      <c r="C116" s="360"/>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0"/>
      <c r="AD116" s="360"/>
      <c r="AE116" s="360"/>
    </row>
    <row r="117" spans="1:31">
      <c r="A117" s="360"/>
      <c r="B117" s="360"/>
      <c r="C117" s="360"/>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0"/>
    </row>
    <row r="118" spans="1:31">
      <c r="A118" s="360"/>
      <c r="B118" s="360"/>
      <c r="C118" s="360"/>
      <c r="D118" s="360"/>
      <c r="E118" s="360"/>
      <c r="F118" s="360"/>
      <c r="G118" s="360"/>
      <c r="H118" s="360"/>
      <c r="I118" s="360"/>
      <c r="J118" s="360"/>
      <c r="K118" s="360"/>
      <c r="L118" s="360"/>
      <c r="M118" s="360"/>
      <c r="N118" s="360"/>
      <c r="O118" s="360"/>
      <c r="P118" s="360"/>
      <c r="Q118" s="360"/>
      <c r="R118" s="360"/>
      <c r="S118" s="360"/>
      <c r="T118" s="360"/>
      <c r="U118" s="360"/>
      <c r="V118" s="360"/>
      <c r="W118" s="360"/>
      <c r="X118" s="360"/>
      <c r="Y118" s="360"/>
      <c r="Z118" s="360"/>
      <c r="AA118" s="360"/>
      <c r="AB118" s="360"/>
      <c r="AC118" s="360"/>
      <c r="AD118" s="360"/>
      <c r="AE118" s="360"/>
    </row>
    <row r="119" spans="1:31">
      <c r="A119" s="360"/>
      <c r="B119" s="360"/>
      <c r="C119" s="360"/>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60"/>
      <c r="Z119" s="360"/>
      <c r="AA119" s="360"/>
      <c r="AB119" s="360"/>
      <c r="AC119" s="360"/>
      <c r="AD119" s="360"/>
      <c r="AE119" s="360"/>
    </row>
    <row r="120" spans="1:31">
      <c r="A120" s="360"/>
      <c r="B120" s="360"/>
      <c r="C120" s="360"/>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row>
    <row r="121" spans="1:31">
      <c r="A121" s="360"/>
      <c r="B121" s="360"/>
      <c r="C121" s="360"/>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60"/>
      <c r="AE121" s="360"/>
    </row>
    <row r="122" spans="1:31">
      <c r="A122" s="360"/>
      <c r="B122" s="360"/>
      <c r="C122" s="360"/>
      <c r="D122" s="360"/>
      <c r="E122" s="360"/>
      <c r="F122" s="360"/>
      <c r="G122" s="360"/>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row>
    <row r="123" spans="1:31">
      <c r="A123" s="360"/>
      <c r="B123" s="360"/>
      <c r="C123" s="360"/>
      <c r="D123" s="360"/>
      <c r="E123" s="360"/>
      <c r="F123" s="360"/>
      <c r="G123" s="360"/>
      <c r="H123" s="360"/>
      <c r="I123" s="360"/>
      <c r="J123" s="360"/>
      <c r="K123" s="360"/>
      <c r="L123" s="360"/>
      <c r="M123" s="360"/>
      <c r="N123" s="360"/>
      <c r="O123" s="360"/>
      <c r="P123" s="360"/>
      <c r="Q123" s="360"/>
      <c r="R123" s="360"/>
      <c r="S123" s="360"/>
      <c r="T123" s="360"/>
      <c r="U123" s="360"/>
      <c r="V123" s="360"/>
      <c r="W123" s="360"/>
      <c r="X123" s="360"/>
      <c r="Y123" s="360"/>
      <c r="Z123" s="360"/>
      <c r="AA123" s="360"/>
      <c r="AB123" s="360"/>
      <c r="AC123" s="360"/>
      <c r="AD123" s="360"/>
      <c r="AE123" s="360"/>
    </row>
    <row r="124" spans="1:31">
      <c r="A124" s="360"/>
      <c r="B124" s="360"/>
      <c r="C124" s="360"/>
      <c r="D124" s="360"/>
      <c r="E124" s="360"/>
      <c r="F124" s="360"/>
      <c r="G124" s="360"/>
      <c r="H124" s="360"/>
      <c r="I124" s="360"/>
      <c r="J124" s="360"/>
      <c r="K124" s="360"/>
      <c r="L124" s="360"/>
      <c r="M124" s="360"/>
      <c r="N124" s="360"/>
      <c r="O124" s="360"/>
      <c r="P124" s="360"/>
      <c r="Q124" s="360"/>
      <c r="R124" s="360"/>
      <c r="S124" s="360"/>
      <c r="T124" s="360"/>
      <c r="U124" s="360"/>
      <c r="V124" s="360"/>
      <c r="W124" s="360"/>
      <c r="X124" s="360"/>
      <c r="Y124" s="360"/>
      <c r="Z124" s="360"/>
      <c r="AA124" s="360"/>
      <c r="AB124" s="360"/>
      <c r="AC124" s="360"/>
      <c r="AD124" s="360"/>
      <c r="AE124" s="360"/>
    </row>
    <row r="125" spans="1:31">
      <c r="A125" s="360"/>
      <c r="B125" s="360"/>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row>
    <row r="126" spans="1:31">
      <c r="A126" s="360"/>
      <c r="B126" s="360"/>
      <c r="C126" s="360"/>
      <c r="D126" s="360"/>
      <c r="E126" s="360"/>
      <c r="F126" s="360"/>
      <c r="G126" s="360"/>
      <c r="H126" s="360"/>
      <c r="I126" s="360"/>
      <c r="J126" s="360"/>
      <c r="K126" s="360"/>
      <c r="L126" s="360"/>
      <c r="M126" s="360"/>
      <c r="N126" s="360"/>
      <c r="O126" s="360"/>
      <c r="P126" s="360"/>
      <c r="Q126" s="360"/>
      <c r="R126" s="360"/>
      <c r="S126" s="360"/>
      <c r="T126" s="360"/>
      <c r="U126" s="360"/>
      <c r="V126" s="360"/>
      <c r="W126" s="360"/>
      <c r="X126" s="360"/>
      <c r="Y126" s="360"/>
      <c r="Z126" s="360"/>
      <c r="AA126" s="360"/>
      <c r="AB126" s="360"/>
      <c r="AC126" s="360"/>
      <c r="AD126" s="360"/>
      <c r="AE126" s="360"/>
    </row>
    <row r="127" spans="1:31">
      <c r="A127" s="360"/>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row>
    <row r="128" spans="1:31">
      <c r="A128" s="360"/>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row>
    <row r="129" spans="1:31">
      <c r="A129" s="360"/>
      <c r="B129" s="360"/>
      <c r="C129" s="360"/>
      <c r="D129" s="360"/>
      <c r="E129" s="360"/>
      <c r="F129" s="360"/>
      <c r="G129" s="360"/>
      <c r="H129" s="360"/>
      <c r="I129" s="360"/>
      <c r="J129" s="360"/>
      <c r="K129" s="360"/>
      <c r="L129" s="360"/>
      <c r="M129" s="360"/>
      <c r="N129" s="360"/>
      <c r="O129" s="360"/>
      <c r="P129" s="360"/>
      <c r="Q129" s="360"/>
      <c r="R129" s="360"/>
      <c r="S129" s="360"/>
      <c r="T129" s="360"/>
      <c r="U129" s="360"/>
      <c r="V129" s="360"/>
      <c r="W129" s="360"/>
      <c r="X129" s="360"/>
      <c r="Y129" s="360"/>
      <c r="Z129" s="360"/>
      <c r="AA129" s="360"/>
      <c r="AB129" s="360"/>
      <c r="AC129" s="360"/>
      <c r="AD129" s="360"/>
      <c r="AE129" s="360"/>
    </row>
    <row r="130" spans="1:31">
      <c r="A130" s="360"/>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row>
    <row r="131" spans="1:31">
      <c r="A131" s="360"/>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row>
    <row r="132" spans="1:31">
      <c r="A132" s="360"/>
      <c r="B132" s="360"/>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0"/>
    </row>
    <row r="133" spans="1:31">
      <c r="A133" s="360"/>
      <c r="B133" s="360"/>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row>
    <row r="134" spans="1:31">
      <c r="A134" s="360"/>
      <c r="B134" s="360"/>
      <c r="C134" s="360"/>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row>
    <row r="135" spans="1:31">
      <c r="A135" s="360"/>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row>
    <row r="136" spans="1:31">
      <c r="A136" s="360"/>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row>
    <row r="137" spans="1:31">
      <c r="A137" s="360"/>
      <c r="B137" s="360"/>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row>
    <row r="138" spans="1:31">
      <c r="A138" s="360"/>
      <c r="B138" s="360"/>
      <c r="C138" s="360"/>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0"/>
      <c r="Z138" s="360"/>
      <c r="AA138" s="360"/>
      <c r="AB138" s="360"/>
      <c r="AC138" s="360"/>
      <c r="AD138" s="360"/>
      <c r="AE138" s="360"/>
    </row>
    <row r="139" spans="1:31">
      <c r="A139" s="360"/>
      <c r="B139" s="360"/>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row>
    <row r="140" spans="1:31">
      <c r="A140" s="360"/>
      <c r="B140" s="360"/>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0"/>
    </row>
    <row r="141" spans="1:31">
      <c r="A141" s="360"/>
      <c r="B141" s="360"/>
      <c r="C141" s="360"/>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row>
    <row r="142" spans="1:31">
      <c r="A142" s="360"/>
      <c r="B142" s="360"/>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0"/>
      <c r="AE142" s="360"/>
    </row>
    <row r="143" spans="1:31">
      <c r="A143" s="360"/>
      <c r="B143" s="360"/>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row>
    <row r="144" spans="1:31">
      <c r="A144" s="360"/>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row>
    <row r="145" spans="1:31">
      <c r="A145" s="360"/>
      <c r="B145" s="360"/>
      <c r="C145" s="360"/>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row>
    <row r="146" spans="1:31">
      <c r="A146" s="360"/>
      <c r="B146" s="360"/>
      <c r="C146" s="360"/>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row>
    <row r="147" spans="1:31">
      <c r="A147" s="360"/>
      <c r="B147" s="360"/>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row>
    <row r="148" spans="1:31">
      <c r="A148" s="360"/>
      <c r="B148" s="360"/>
      <c r="C148" s="360"/>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60"/>
      <c r="AE148" s="360"/>
    </row>
    <row r="149" spans="1:31">
      <c r="A149" s="360"/>
      <c r="B149" s="360"/>
      <c r="C149" s="360"/>
      <c r="D149" s="360"/>
      <c r="E149" s="360"/>
      <c r="F149" s="360"/>
      <c r="G149" s="360"/>
      <c r="H149" s="360"/>
      <c r="I149" s="360"/>
      <c r="J149" s="360"/>
      <c r="K149" s="360"/>
      <c r="L149" s="360"/>
      <c r="M149" s="360"/>
      <c r="N149" s="360"/>
      <c r="O149" s="360"/>
      <c r="P149" s="360"/>
      <c r="Q149" s="360"/>
      <c r="R149" s="360"/>
      <c r="S149" s="360"/>
      <c r="T149" s="360"/>
      <c r="U149" s="360"/>
      <c r="V149" s="360"/>
      <c r="W149" s="360"/>
      <c r="X149" s="360"/>
      <c r="Y149" s="360"/>
      <c r="Z149" s="360"/>
      <c r="AA149" s="360"/>
      <c r="AB149" s="360"/>
      <c r="AC149" s="360"/>
      <c r="AD149" s="360"/>
      <c r="AE149" s="360"/>
    </row>
    <row r="150" spans="1:31">
      <c r="A150" s="360"/>
      <c r="B150" s="360"/>
      <c r="C150" s="360"/>
      <c r="D150" s="360"/>
      <c r="E150" s="360"/>
      <c r="F150" s="360"/>
      <c r="G150" s="360"/>
      <c r="H150" s="360"/>
      <c r="I150" s="360"/>
      <c r="J150" s="360"/>
      <c r="K150" s="360"/>
      <c r="L150" s="360"/>
      <c r="M150" s="360"/>
      <c r="N150" s="360"/>
      <c r="O150" s="360"/>
      <c r="P150" s="360"/>
      <c r="Q150" s="360"/>
      <c r="R150" s="360"/>
      <c r="S150" s="360"/>
      <c r="T150" s="360"/>
      <c r="U150" s="360"/>
      <c r="V150" s="360"/>
      <c r="W150" s="360"/>
      <c r="X150" s="360"/>
      <c r="Y150" s="360"/>
      <c r="Z150" s="360"/>
      <c r="AA150" s="360"/>
      <c r="AB150" s="360"/>
      <c r="AC150" s="360"/>
      <c r="AD150" s="360"/>
      <c r="AE150" s="360"/>
    </row>
    <row r="151" spans="1:31">
      <c r="A151" s="360"/>
      <c r="B151" s="360"/>
      <c r="C151" s="360"/>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row>
    <row r="152" spans="1:31">
      <c r="A152" s="360"/>
      <c r="B152" s="360"/>
      <c r="C152" s="360"/>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0"/>
      <c r="Z152" s="360"/>
      <c r="AA152" s="360"/>
      <c r="AB152" s="360"/>
      <c r="AC152" s="360"/>
      <c r="AD152" s="360"/>
      <c r="AE152" s="360"/>
    </row>
    <row r="153" spans="1:31">
      <c r="A153" s="360"/>
      <c r="B153" s="360"/>
      <c r="C153" s="360"/>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row>
    <row r="154" spans="1:31">
      <c r="A154" s="360"/>
      <c r="B154" s="360"/>
      <c r="C154" s="360"/>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0"/>
      <c r="Z154" s="360"/>
      <c r="AA154" s="360"/>
      <c r="AB154" s="360"/>
      <c r="AC154" s="360"/>
      <c r="AD154" s="360"/>
      <c r="AE154" s="360"/>
    </row>
    <row r="155" spans="1:31">
      <c r="A155" s="360"/>
      <c r="B155" s="360"/>
      <c r="C155" s="360"/>
      <c r="D155" s="360"/>
      <c r="E155" s="360"/>
      <c r="F155" s="360"/>
      <c r="G155" s="360"/>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row>
    <row r="156" spans="1:31">
      <c r="A156" s="360"/>
      <c r="B156" s="360"/>
      <c r="C156" s="360"/>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row>
    <row r="157" spans="1:31">
      <c r="A157" s="360"/>
      <c r="B157" s="360"/>
      <c r="C157" s="360"/>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0"/>
      <c r="Z157" s="360"/>
      <c r="AA157" s="360"/>
      <c r="AB157" s="360"/>
      <c r="AC157" s="360"/>
      <c r="AD157" s="360"/>
      <c r="AE157" s="360"/>
    </row>
    <row r="158" spans="1:31">
      <c r="A158" s="360"/>
      <c r="B158" s="360"/>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row>
    <row r="159" spans="1:31">
      <c r="A159" s="360"/>
      <c r="B159" s="360"/>
      <c r="C159" s="360"/>
      <c r="D159" s="360"/>
      <c r="E159" s="360"/>
      <c r="F159" s="360"/>
      <c r="G159" s="360"/>
      <c r="H159" s="360"/>
      <c r="I159" s="360"/>
      <c r="J159" s="360"/>
      <c r="K159" s="360"/>
      <c r="L159" s="360"/>
      <c r="M159" s="360"/>
      <c r="N159" s="360"/>
      <c r="O159" s="360"/>
      <c r="P159" s="360"/>
      <c r="Q159" s="360"/>
      <c r="R159" s="360"/>
      <c r="S159" s="360"/>
      <c r="T159" s="360"/>
      <c r="U159" s="360"/>
      <c r="V159" s="360"/>
      <c r="W159" s="360"/>
      <c r="X159" s="360"/>
      <c r="Y159" s="360"/>
      <c r="Z159" s="360"/>
      <c r="AA159" s="360"/>
      <c r="AB159" s="360"/>
      <c r="AC159" s="360"/>
      <c r="AD159" s="360"/>
      <c r="AE159" s="360"/>
    </row>
    <row r="160" spans="1:31">
      <c r="A160" s="360"/>
      <c r="B160" s="360"/>
      <c r="C160" s="360"/>
      <c r="D160" s="360"/>
      <c r="E160" s="360"/>
      <c r="F160" s="360"/>
      <c r="G160" s="360"/>
      <c r="H160" s="360"/>
      <c r="I160" s="360"/>
      <c r="J160" s="360"/>
      <c r="K160" s="360"/>
      <c r="L160" s="360"/>
      <c r="M160" s="360"/>
      <c r="N160" s="360"/>
      <c r="O160" s="360"/>
      <c r="P160" s="360"/>
      <c r="Q160" s="360"/>
      <c r="R160" s="360"/>
      <c r="S160" s="360"/>
      <c r="T160" s="360"/>
      <c r="U160" s="360"/>
      <c r="V160" s="360"/>
      <c r="W160" s="360"/>
      <c r="X160" s="360"/>
      <c r="Y160" s="360"/>
      <c r="Z160" s="360"/>
      <c r="AA160" s="360"/>
      <c r="AB160" s="360"/>
      <c r="AC160" s="360"/>
      <c r="AD160" s="360"/>
      <c r="AE160" s="360"/>
    </row>
    <row r="161" spans="1:31">
      <c r="A161" s="360"/>
      <c r="B161" s="360"/>
      <c r="C161" s="360"/>
      <c r="D161" s="360"/>
      <c r="E161" s="360"/>
      <c r="F161" s="360"/>
      <c r="G161" s="360"/>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row>
    <row r="162" spans="1:31">
      <c r="A162" s="360"/>
      <c r="B162" s="360"/>
      <c r="C162" s="360"/>
      <c r="D162" s="360"/>
      <c r="E162" s="360"/>
      <c r="F162" s="360"/>
      <c r="G162" s="360"/>
      <c r="H162" s="360"/>
      <c r="I162" s="360"/>
      <c r="J162" s="360"/>
      <c r="K162" s="360"/>
      <c r="L162" s="360"/>
      <c r="M162" s="360"/>
      <c r="N162" s="360"/>
      <c r="O162" s="360"/>
      <c r="P162" s="360"/>
      <c r="Q162" s="360"/>
      <c r="R162" s="360"/>
      <c r="S162" s="360"/>
      <c r="T162" s="360"/>
      <c r="U162" s="360"/>
      <c r="V162" s="360"/>
      <c r="W162" s="360"/>
      <c r="X162" s="360"/>
      <c r="Y162" s="360"/>
      <c r="Z162" s="360"/>
      <c r="AA162" s="360"/>
      <c r="AB162" s="360"/>
      <c r="AC162" s="360"/>
      <c r="AD162" s="360"/>
      <c r="AE162" s="360"/>
    </row>
    <row r="163" spans="1:31">
      <c r="A163" s="360"/>
      <c r="B163" s="360"/>
      <c r="C163" s="360"/>
      <c r="D163" s="360"/>
      <c r="E163" s="360"/>
      <c r="F163" s="360"/>
      <c r="G163" s="360"/>
      <c r="H163" s="360"/>
      <c r="I163" s="360"/>
      <c r="J163" s="360"/>
      <c r="K163" s="360"/>
      <c r="L163" s="360"/>
      <c r="M163" s="360"/>
      <c r="N163" s="360"/>
      <c r="O163" s="360"/>
      <c r="P163" s="360"/>
      <c r="Q163" s="360"/>
      <c r="R163" s="360"/>
      <c r="S163" s="360"/>
      <c r="T163" s="360"/>
      <c r="U163" s="360"/>
      <c r="V163" s="360"/>
      <c r="W163" s="360"/>
      <c r="X163" s="360"/>
      <c r="Y163" s="360"/>
      <c r="Z163" s="360"/>
      <c r="AA163" s="360"/>
      <c r="AB163" s="360"/>
      <c r="AC163" s="360"/>
      <c r="AD163" s="360"/>
      <c r="AE163" s="360"/>
    </row>
    <row r="164" spans="1:31">
      <c r="A164" s="360"/>
      <c r="B164" s="360"/>
      <c r="C164" s="360"/>
      <c r="D164" s="360"/>
      <c r="E164" s="360"/>
      <c r="F164" s="360"/>
      <c r="G164" s="360"/>
      <c r="H164" s="360"/>
      <c r="I164" s="360"/>
      <c r="J164" s="360"/>
      <c r="K164" s="360"/>
      <c r="L164" s="360"/>
      <c r="M164" s="360"/>
      <c r="N164" s="360"/>
      <c r="O164" s="360"/>
      <c r="P164" s="360"/>
      <c r="Q164" s="360"/>
      <c r="R164" s="360"/>
      <c r="S164" s="360"/>
      <c r="T164" s="360"/>
      <c r="U164" s="360"/>
      <c r="V164" s="360"/>
      <c r="W164" s="360"/>
      <c r="X164" s="360"/>
      <c r="Y164" s="360"/>
      <c r="Z164" s="360"/>
      <c r="AA164" s="360"/>
      <c r="AB164" s="360"/>
      <c r="AC164" s="360"/>
      <c r="AD164" s="360"/>
      <c r="AE164" s="360"/>
    </row>
    <row r="165" spans="1:31">
      <c r="A165" s="360"/>
      <c r="B165" s="360"/>
      <c r="C165" s="360"/>
      <c r="D165" s="360"/>
      <c r="E165" s="360"/>
      <c r="F165" s="360"/>
      <c r="G165" s="360"/>
      <c r="H165" s="360"/>
      <c r="I165" s="360"/>
      <c r="J165" s="360"/>
      <c r="K165" s="360"/>
      <c r="L165" s="360"/>
      <c r="M165" s="360"/>
      <c r="N165" s="360"/>
      <c r="O165" s="360"/>
      <c r="P165" s="360"/>
      <c r="Q165" s="360"/>
      <c r="R165" s="360"/>
      <c r="S165" s="360"/>
      <c r="T165" s="360"/>
      <c r="U165" s="360"/>
      <c r="V165" s="360"/>
      <c r="W165" s="360"/>
      <c r="X165" s="360"/>
      <c r="Y165" s="360"/>
      <c r="Z165" s="360"/>
      <c r="AA165" s="360"/>
      <c r="AB165" s="360"/>
      <c r="AC165" s="360"/>
      <c r="AD165" s="360"/>
      <c r="AE165" s="360"/>
    </row>
    <row r="166" spans="1:31">
      <c r="A166" s="360"/>
      <c r="B166" s="360"/>
      <c r="C166" s="360"/>
      <c r="D166" s="360"/>
      <c r="E166" s="360"/>
      <c r="F166" s="360"/>
      <c r="G166" s="360"/>
      <c r="H166" s="360"/>
      <c r="I166" s="360"/>
      <c r="J166" s="360"/>
      <c r="K166" s="360"/>
      <c r="L166" s="360"/>
      <c r="M166" s="360"/>
      <c r="N166" s="360"/>
      <c r="O166" s="360"/>
      <c r="P166" s="360"/>
      <c r="Q166" s="360"/>
      <c r="R166" s="360"/>
      <c r="S166" s="360"/>
      <c r="T166" s="360"/>
      <c r="U166" s="360"/>
      <c r="V166" s="360"/>
      <c r="W166" s="360"/>
      <c r="X166" s="360"/>
      <c r="Y166" s="360"/>
      <c r="Z166" s="360"/>
      <c r="AA166" s="360"/>
      <c r="AB166" s="360"/>
      <c r="AC166" s="360"/>
      <c r="AD166" s="360"/>
      <c r="AE166" s="360"/>
    </row>
    <row r="167" spans="1:31">
      <c r="A167" s="360"/>
      <c r="B167" s="360"/>
      <c r="C167" s="360"/>
      <c r="D167" s="360"/>
      <c r="E167" s="360"/>
      <c r="F167" s="360"/>
      <c r="G167" s="360"/>
      <c r="H167" s="360"/>
      <c r="I167" s="360"/>
      <c r="J167" s="360"/>
      <c r="K167" s="360"/>
      <c r="L167" s="360"/>
      <c r="M167" s="360"/>
      <c r="N167" s="360"/>
      <c r="O167" s="360"/>
      <c r="P167" s="360"/>
      <c r="Q167" s="360"/>
      <c r="R167" s="360"/>
      <c r="S167" s="360"/>
      <c r="T167" s="360"/>
      <c r="U167" s="360"/>
      <c r="V167" s="360"/>
      <c r="W167" s="360"/>
      <c r="X167" s="360"/>
      <c r="Y167" s="360"/>
      <c r="Z167" s="360"/>
      <c r="AA167" s="360"/>
      <c r="AB167" s="360"/>
      <c r="AC167" s="360"/>
      <c r="AD167" s="360"/>
      <c r="AE167" s="360"/>
    </row>
    <row r="168" spans="1:31">
      <c r="A168" s="360"/>
      <c r="B168" s="360"/>
      <c r="C168" s="360"/>
      <c r="D168" s="360"/>
      <c r="E168" s="360"/>
      <c r="F168" s="360"/>
      <c r="G168" s="360"/>
      <c r="H168" s="360"/>
      <c r="I168" s="360"/>
      <c r="J168" s="360"/>
      <c r="K168" s="360"/>
      <c r="L168" s="360"/>
      <c r="M168" s="360"/>
      <c r="N168" s="360"/>
      <c r="O168" s="360"/>
      <c r="P168" s="360"/>
      <c r="Q168" s="360"/>
      <c r="R168" s="360"/>
      <c r="S168" s="360"/>
      <c r="T168" s="360"/>
      <c r="U168" s="360"/>
      <c r="V168" s="360"/>
      <c r="W168" s="360"/>
      <c r="X168" s="360"/>
      <c r="Y168" s="360"/>
      <c r="Z168" s="360"/>
      <c r="AA168" s="360"/>
      <c r="AB168" s="360"/>
      <c r="AC168" s="360"/>
      <c r="AD168" s="360"/>
      <c r="AE168" s="360"/>
    </row>
    <row r="169" spans="1:31">
      <c r="A169" s="360"/>
      <c r="B169" s="360"/>
      <c r="C169" s="360"/>
      <c r="D169" s="360"/>
      <c r="E169" s="360"/>
      <c r="F169" s="360"/>
      <c r="G169" s="360"/>
      <c r="H169" s="360"/>
      <c r="I169" s="360"/>
      <c r="J169" s="360"/>
      <c r="K169" s="360"/>
      <c r="L169" s="360"/>
      <c r="M169" s="360"/>
      <c r="N169" s="360"/>
      <c r="O169" s="360"/>
      <c r="P169" s="360"/>
      <c r="Q169" s="360"/>
      <c r="R169" s="360"/>
      <c r="S169" s="360"/>
      <c r="T169" s="360"/>
      <c r="U169" s="360"/>
      <c r="V169" s="360"/>
      <c r="W169" s="360"/>
      <c r="X169" s="360"/>
      <c r="Y169" s="360"/>
      <c r="Z169" s="360"/>
      <c r="AA169" s="360"/>
      <c r="AB169" s="360"/>
      <c r="AC169" s="360"/>
      <c r="AD169" s="360"/>
      <c r="AE169" s="360"/>
    </row>
    <row r="170" spans="1:31">
      <c r="A170" s="360"/>
      <c r="B170" s="360"/>
      <c r="C170" s="360"/>
      <c r="D170" s="360"/>
      <c r="E170" s="360"/>
      <c r="F170" s="360"/>
      <c r="G170" s="360"/>
      <c r="H170" s="360"/>
      <c r="I170" s="360"/>
      <c r="J170" s="360"/>
      <c r="K170" s="360"/>
      <c r="L170" s="360"/>
      <c r="M170" s="360"/>
      <c r="N170" s="360"/>
      <c r="O170" s="360"/>
      <c r="P170" s="360"/>
      <c r="Q170" s="360"/>
      <c r="R170" s="360"/>
      <c r="S170" s="360"/>
      <c r="T170" s="360"/>
      <c r="U170" s="360"/>
      <c r="V170" s="360"/>
      <c r="W170" s="360"/>
      <c r="X170" s="360"/>
      <c r="Y170" s="360"/>
      <c r="Z170" s="360"/>
      <c r="AA170" s="360"/>
      <c r="AB170" s="360"/>
      <c r="AC170" s="360"/>
      <c r="AD170" s="360"/>
      <c r="AE170" s="360"/>
    </row>
    <row r="171" spans="1:31">
      <c r="A171" s="360"/>
      <c r="B171" s="360"/>
      <c r="C171" s="360"/>
      <c r="D171" s="360"/>
      <c r="E171" s="360"/>
      <c r="F171" s="360"/>
      <c r="G171" s="360"/>
      <c r="H171" s="360"/>
      <c r="I171" s="360"/>
      <c r="J171" s="360"/>
      <c r="K171" s="360"/>
      <c r="L171" s="360"/>
      <c r="M171" s="360"/>
      <c r="N171" s="360"/>
      <c r="O171" s="360"/>
      <c r="P171" s="360"/>
      <c r="Q171" s="360"/>
      <c r="R171" s="360"/>
      <c r="S171" s="360"/>
      <c r="T171" s="360"/>
      <c r="U171" s="360"/>
      <c r="V171" s="360"/>
      <c r="W171" s="360"/>
      <c r="X171" s="360"/>
      <c r="Y171" s="360"/>
      <c r="Z171" s="360"/>
      <c r="AA171" s="360"/>
      <c r="AB171" s="360"/>
      <c r="AC171" s="360"/>
      <c r="AD171" s="360"/>
      <c r="AE171" s="360"/>
    </row>
    <row r="172" spans="1:31">
      <c r="A172" s="360"/>
      <c r="B172" s="360"/>
      <c r="C172" s="360"/>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row>
    <row r="173" spans="1:31">
      <c r="A173" s="360"/>
      <c r="B173" s="360"/>
      <c r="C173" s="360"/>
      <c r="D173" s="360"/>
      <c r="E173" s="360"/>
      <c r="F173" s="360"/>
      <c r="G173" s="360"/>
      <c r="H173" s="360"/>
      <c r="I173" s="360"/>
      <c r="J173" s="360"/>
      <c r="K173" s="360"/>
      <c r="L173" s="360"/>
      <c r="M173" s="360"/>
      <c r="N173" s="360"/>
      <c r="O173" s="360"/>
      <c r="P173" s="360"/>
      <c r="Q173" s="360"/>
      <c r="R173" s="360"/>
      <c r="S173" s="360"/>
      <c r="T173" s="360"/>
      <c r="U173" s="360"/>
      <c r="V173" s="360"/>
      <c r="W173" s="360"/>
      <c r="X173" s="360"/>
      <c r="Y173" s="360"/>
      <c r="Z173" s="360"/>
      <c r="AA173" s="360"/>
      <c r="AB173" s="360"/>
      <c r="AC173" s="360"/>
      <c r="AD173" s="360"/>
      <c r="AE173" s="360"/>
    </row>
    <row r="174" spans="1:31">
      <c r="A174" s="360"/>
      <c r="B174" s="360"/>
      <c r="C174" s="360"/>
      <c r="D174" s="360"/>
      <c r="E174" s="360"/>
      <c r="F174" s="360"/>
      <c r="G174" s="360"/>
      <c r="H174" s="360"/>
      <c r="I174" s="360"/>
      <c r="J174" s="360"/>
      <c r="K174" s="360"/>
      <c r="L174" s="360"/>
      <c r="M174" s="360"/>
      <c r="N174" s="360"/>
      <c r="O174" s="360"/>
      <c r="P174" s="360"/>
      <c r="Q174" s="360"/>
      <c r="R174" s="360"/>
      <c r="S174" s="360"/>
      <c r="T174" s="360"/>
      <c r="U174" s="360"/>
      <c r="V174" s="360"/>
      <c r="W174" s="360"/>
      <c r="X174" s="360"/>
      <c r="Y174" s="360"/>
      <c r="Z174" s="360"/>
      <c r="AA174" s="360"/>
      <c r="AB174" s="360"/>
      <c r="AC174" s="360"/>
      <c r="AD174" s="360"/>
      <c r="AE174" s="360"/>
    </row>
    <row r="175" spans="1:31">
      <c r="A175" s="360"/>
      <c r="B175" s="360"/>
      <c r="C175" s="360"/>
      <c r="D175" s="360"/>
      <c r="E175" s="360"/>
      <c r="F175" s="360"/>
      <c r="G175" s="360"/>
      <c r="H175" s="360"/>
      <c r="I175" s="360"/>
      <c r="J175" s="360"/>
      <c r="K175" s="360"/>
      <c r="L175" s="360"/>
      <c r="M175" s="360"/>
      <c r="N175" s="360"/>
      <c r="O175" s="360"/>
      <c r="P175" s="360"/>
      <c r="Q175" s="360"/>
      <c r="R175" s="360"/>
      <c r="S175" s="360"/>
      <c r="T175" s="360"/>
      <c r="U175" s="360"/>
      <c r="V175" s="360"/>
      <c r="W175" s="360"/>
      <c r="X175" s="360"/>
      <c r="Y175" s="360"/>
      <c r="Z175" s="360"/>
      <c r="AA175" s="360"/>
      <c r="AB175" s="360"/>
      <c r="AC175" s="360"/>
      <c r="AD175" s="360"/>
      <c r="AE175" s="360"/>
    </row>
    <row r="176" spans="1:31">
      <c r="A176" s="360"/>
      <c r="B176" s="360"/>
      <c r="C176" s="360"/>
      <c r="D176" s="360"/>
      <c r="E176" s="360"/>
      <c r="F176" s="360"/>
      <c r="G176" s="360"/>
      <c r="H176" s="360"/>
      <c r="I176" s="360"/>
      <c r="J176" s="360"/>
      <c r="K176" s="360"/>
      <c r="L176" s="360"/>
      <c r="M176" s="360"/>
      <c r="N176" s="360"/>
      <c r="O176" s="360"/>
      <c r="P176" s="360"/>
      <c r="Q176" s="360"/>
      <c r="R176" s="360"/>
      <c r="S176" s="360"/>
      <c r="T176" s="360"/>
      <c r="U176" s="360"/>
      <c r="V176" s="360"/>
      <c r="W176" s="360"/>
      <c r="X176" s="360"/>
      <c r="Y176" s="360"/>
      <c r="Z176" s="360"/>
      <c r="AA176" s="360"/>
      <c r="AB176" s="360"/>
      <c r="AC176" s="360"/>
      <c r="AD176" s="360"/>
      <c r="AE176" s="360"/>
    </row>
    <row r="177" spans="1:31">
      <c r="A177" s="360"/>
      <c r="B177" s="360"/>
      <c r="C177" s="360"/>
      <c r="D177" s="360"/>
      <c r="E177" s="360"/>
      <c r="F177" s="360"/>
      <c r="G177" s="360"/>
      <c r="H177" s="360"/>
      <c r="I177" s="360"/>
      <c r="J177" s="360"/>
      <c r="K177" s="360"/>
      <c r="L177" s="360"/>
      <c r="M177" s="360"/>
      <c r="N177" s="360"/>
      <c r="O177" s="360"/>
      <c r="P177" s="360"/>
      <c r="Q177" s="360"/>
      <c r="R177" s="360"/>
      <c r="S177" s="360"/>
      <c r="T177" s="360"/>
      <c r="U177" s="360"/>
      <c r="V177" s="360"/>
      <c r="W177" s="360"/>
      <c r="X177" s="360"/>
      <c r="Y177" s="360"/>
      <c r="Z177" s="360"/>
      <c r="AA177" s="360"/>
      <c r="AB177" s="360"/>
      <c r="AC177" s="360"/>
      <c r="AD177" s="360"/>
      <c r="AE177" s="360"/>
    </row>
    <row r="178" spans="1:31">
      <c r="A178" s="360"/>
      <c r="B178" s="360"/>
      <c r="C178" s="360"/>
      <c r="D178" s="360"/>
      <c r="E178" s="360"/>
      <c r="F178" s="360"/>
      <c r="G178" s="360"/>
      <c r="H178" s="360"/>
      <c r="I178" s="360"/>
      <c r="J178" s="360"/>
      <c r="K178" s="360"/>
      <c r="L178" s="360"/>
      <c r="M178" s="360"/>
      <c r="N178" s="360"/>
      <c r="O178" s="360"/>
      <c r="P178" s="360"/>
      <c r="Q178" s="360"/>
      <c r="R178" s="360"/>
      <c r="S178" s="360"/>
      <c r="T178" s="360"/>
      <c r="U178" s="360"/>
      <c r="V178" s="360"/>
      <c r="W178" s="360"/>
      <c r="X178" s="360"/>
      <c r="Y178" s="360"/>
      <c r="Z178" s="360"/>
      <c r="AA178" s="360"/>
      <c r="AB178" s="360"/>
      <c r="AC178" s="360"/>
      <c r="AD178" s="360"/>
      <c r="AE178" s="360"/>
    </row>
    <row r="179" spans="1:31">
      <c r="A179" s="360"/>
      <c r="B179" s="360"/>
      <c r="C179" s="360"/>
      <c r="D179" s="360"/>
      <c r="E179" s="360"/>
      <c r="F179" s="360"/>
      <c r="G179" s="360"/>
      <c r="H179" s="360"/>
      <c r="I179" s="360"/>
      <c r="J179" s="360"/>
      <c r="K179" s="360"/>
      <c r="L179" s="360"/>
      <c r="M179" s="360"/>
      <c r="N179" s="360"/>
      <c r="O179" s="360"/>
      <c r="P179" s="360"/>
      <c r="Q179" s="360"/>
      <c r="R179" s="360"/>
      <c r="S179" s="360"/>
      <c r="T179" s="360"/>
      <c r="U179" s="360"/>
      <c r="V179" s="360"/>
      <c r="W179" s="360"/>
      <c r="X179" s="360"/>
      <c r="Y179" s="360"/>
      <c r="Z179" s="360"/>
      <c r="AA179" s="360"/>
      <c r="AB179" s="360"/>
      <c r="AC179" s="360"/>
      <c r="AD179" s="360"/>
      <c r="AE179" s="360"/>
    </row>
    <row r="180" spans="1:31">
      <c r="A180" s="360"/>
      <c r="B180" s="360"/>
      <c r="C180" s="360"/>
      <c r="D180" s="360"/>
      <c r="E180" s="360"/>
      <c r="F180" s="360"/>
      <c r="G180" s="360"/>
      <c r="H180" s="360"/>
      <c r="I180" s="360"/>
      <c r="J180" s="360"/>
      <c r="K180" s="360"/>
      <c r="L180" s="360"/>
      <c r="M180" s="360"/>
      <c r="N180" s="360"/>
      <c r="O180" s="360"/>
      <c r="P180" s="360"/>
      <c r="Q180" s="360"/>
      <c r="R180" s="360"/>
      <c r="S180" s="360"/>
      <c r="T180" s="360"/>
      <c r="U180" s="360"/>
      <c r="V180" s="360"/>
      <c r="W180" s="360"/>
      <c r="X180" s="360"/>
      <c r="Y180" s="360"/>
      <c r="Z180" s="360"/>
      <c r="AA180" s="360"/>
      <c r="AB180" s="360"/>
      <c r="AC180" s="360"/>
      <c r="AD180" s="360"/>
      <c r="AE180" s="360"/>
    </row>
    <row r="181" spans="1:31">
      <c r="A181" s="360"/>
      <c r="B181" s="360"/>
      <c r="C181" s="360"/>
      <c r="D181" s="360"/>
      <c r="E181" s="360"/>
      <c r="F181" s="360"/>
      <c r="G181" s="360"/>
      <c r="H181" s="360"/>
      <c r="I181" s="360"/>
      <c r="J181" s="360"/>
      <c r="K181" s="360"/>
      <c r="L181" s="360"/>
      <c r="M181" s="360"/>
      <c r="N181" s="360"/>
      <c r="O181" s="360"/>
      <c r="P181" s="360"/>
      <c r="Q181" s="360"/>
      <c r="R181" s="360"/>
      <c r="S181" s="360"/>
      <c r="T181" s="360"/>
      <c r="U181" s="360"/>
      <c r="V181" s="360"/>
      <c r="W181" s="360"/>
      <c r="X181" s="360"/>
      <c r="Y181" s="360"/>
      <c r="Z181" s="360"/>
      <c r="AA181" s="360"/>
      <c r="AB181" s="360"/>
      <c r="AC181" s="360"/>
      <c r="AD181" s="360"/>
      <c r="AE181" s="360"/>
    </row>
    <row r="182" spans="1:31">
      <c r="A182" s="360"/>
      <c r="B182" s="360"/>
      <c r="C182" s="360"/>
      <c r="D182" s="360"/>
      <c r="E182" s="360"/>
      <c r="F182" s="360"/>
      <c r="G182" s="360"/>
      <c r="H182" s="360"/>
      <c r="I182" s="360"/>
      <c r="J182" s="360"/>
      <c r="K182" s="360"/>
      <c r="L182" s="360"/>
      <c r="M182" s="360"/>
      <c r="N182" s="360"/>
      <c r="O182" s="360"/>
      <c r="P182" s="360"/>
      <c r="Q182" s="360"/>
      <c r="R182" s="360"/>
      <c r="S182" s="360"/>
      <c r="T182" s="360"/>
      <c r="U182" s="360"/>
      <c r="V182" s="360"/>
      <c r="W182" s="360"/>
      <c r="X182" s="360"/>
      <c r="Y182" s="360"/>
      <c r="Z182" s="360"/>
      <c r="AA182" s="360"/>
      <c r="AB182" s="360"/>
      <c r="AC182" s="360"/>
      <c r="AD182" s="360"/>
      <c r="AE182" s="360"/>
    </row>
    <row r="183" spans="1:31">
      <c r="A183" s="360"/>
      <c r="B183" s="360"/>
      <c r="C183" s="360"/>
      <c r="D183" s="360"/>
      <c r="E183" s="360"/>
      <c r="F183" s="360"/>
      <c r="G183" s="360"/>
      <c r="H183" s="360"/>
      <c r="I183" s="360"/>
      <c r="J183" s="360"/>
      <c r="K183" s="360"/>
      <c r="L183" s="360"/>
      <c r="M183" s="360"/>
      <c r="N183" s="360"/>
      <c r="O183" s="360"/>
      <c r="P183" s="360"/>
      <c r="Q183" s="360"/>
      <c r="R183" s="360"/>
      <c r="S183" s="360"/>
      <c r="T183" s="360"/>
      <c r="U183" s="360"/>
      <c r="V183" s="360"/>
      <c r="W183" s="360"/>
      <c r="X183" s="360"/>
      <c r="Y183" s="360"/>
      <c r="Z183" s="360"/>
      <c r="AA183" s="360"/>
      <c r="AB183" s="360"/>
      <c r="AC183" s="360"/>
      <c r="AD183" s="360"/>
      <c r="AE183" s="360"/>
    </row>
    <row r="184" spans="1:31">
      <c r="A184" s="360"/>
      <c r="B184" s="360"/>
      <c r="C184" s="360"/>
      <c r="D184" s="360"/>
      <c r="E184" s="360"/>
      <c r="F184" s="360"/>
      <c r="G184" s="360"/>
      <c r="H184" s="360"/>
      <c r="I184" s="360"/>
      <c r="J184" s="360"/>
      <c r="K184" s="360"/>
      <c r="L184" s="360"/>
      <c r="M184" s="360"/>
      <c r="N184" s="360"/>
      <c r="O184" s="360"/>
      <c r="P184" s="360"/>
      <c r="Q184" s="360"/>
      <c r="R184" s="360"/>
      <c r="S184" s="360"/>
      <c r="T184" s="360"/>
      <c r="U184" s="360"/>
      <c r="V184" s="360"/>
      <c r="W184" s="360"/>
      <c r="X184" s="360"/>
      <c r="Y184" s="360"/>
      <c r="Z184" s="360"/>
      <c r="AA184" s="360"/>
      <c r="AB184" s="360"/>
      <c r="AC184" s="360"/>
      <c r="AD184" s="360"/>
      <c r="AE184" s="360"/>
    </row>
    <row r="185" spans="1:31">
      <c r="A185" s="360"/>
      <c r="B185" s="360"/>
      <c r="C185" s="360"/>
      <c r="D185" s="360"/>
      <c r="E185" s="360"/>
      <c r="F185" s="360"/>
      <c r="G185" s="360"/>
      <c r="H185" s="360"/>
      <c r="I185" s="360"/>
      <c r="J185" s="360"/>
      <c r="K185" s="360"/>
      <c r="L185" s="360"/>
      <c r="M185" s="360"/>
      <c r="N185" s="360"/>
      <c r="O185" s="360"/>
      <c r="P185" s="360"/>
      <c r="Q185" s="360"/>
      <c r="R185" s="360"/>
      <c r="S185" s="360"/>
      <c r="T185" s="360"/>
      <c r="U185" s="360"/>
      <c r="V185" s="360"/>
      <c r="W185" s="360"/>
      <c r="X185" s="360"/>
      <c r="Y185" s="360"/>
      <c r="Z185" s="360"/>
      <c r="AA185" s="360"/>
      <c r="AB185" s="360"/>
      <c r="AC185" s="360"/>
      <c r="AD185" s="360"/>
      <c r="AE185" s="360"/>
    </row>
    <row r="186" spans="1:31">
      <c r="A186" s="360"/>
      <c r="B186" s="360"/>
      <c r="C186" s="360"/>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c r="Z186" s="360"/>
      <c r="AA186" s="360"/>
      <c r="AB186" s="360"/>
      <c r="AC186" s="360"/>
      <c r="AD186" s="360"/>
      <c r="AE186" s="360"/>
    </row>
    <row r="187" spans="1:31">
      <c r="A187" s="360"/>
      <c r="B187" s="360"/>
      <c r="C187" s="360"/>
      <c r="D187" s="360"/>
      <c r="E187" s="360"/>
      <c r="F187" s="360"/>
      <c r="G187" s="360"/>
      <c r="H187" s="360"/>
      <c r="I187" s="360"/>
      <c r="J187" s="360"/>
      <c r="K187" s="360"/>
      <c r="L187" s="360"/>
      <c r="M187" s="360"/>
      <c r="N187" s="360"/>
      <c r="O187" s="360"/>
      <c r="P187" s="360"/>
      <c r="Q187" s="360"/>
      <c r="R187" s="360"/>
      <c r="S187" s="360"/>
      <c r="T187" s="360"/>
      <c r="U187" s="360"/>
      <c r="V187" s="360"/>
      <c r="W187" s="360"/>
      <c r="X187" s="360"/>
      <c r="Y187" s="360"/>
      <c r="Z187" s="360"/>
      <c r="AA187" s="360"/>
      <c r="AB187" s="360"/>
      <c r="AC187" s="360"/>
      <c r="AD187" s="360"/>
      <c r="AE187" s="360"/>
    </row>
    <row r="188" spans="1:31">
      <c r="A188" s="360"/>
      <c r="B188" s="360"/>
      <c r="C188" s="360"/>
      <c r="D188" s="360"/>
      <c r="E188" s="360"/>
      <c r="F188" s="360"/>
      <c r="G188" s="360"/>
      <c r="H188" s="360"/>
      <c r="I188" s="360"/>
      <c r="J188" s="360"/>
      <c r="K188" s="360"/>
      <c r="L188" s="360"/>
      <c r="M188" s="360"/>
      <c r="N188" s="360"/>
      <c r="O188" s="360"/>
      <c r="P188" s="360"/>
      <c r="Q188" s="360"/>
      <c r="R188" s="360"/>
      <c r="S188" s="360"/>
      <c r="T188" s="360"/>
      <c r="U188" s="360"/>
      <c r="V188" s="360"/>
      <c r="W188" s="360"/>
      <c r="X188" s="360"/>
      <c r="Y188" s="360"/>
      <c r="Z188" s="360"/>
      <c r="AA188" s="360"/>
      <c r="AB188" s="360"/>
      <c r="AC188" s="360"/>
      <c r="AD188" s="360"/>
      <c r="AE188" s="360"/>
    </row>
    <row r="189" spans="1:31">
      <c r="A189" s="360"/>
      <c r="B189" s="360"/>
      <c r="C189" s="360"/>
      <c r="D189" s="360"/>
      <c r="E189" s="360"/>
      <c r="F189" s="360"/>
      <c r="G189" s="360"/>
      <c r="H189" s="360"/>
      <c r="I189" s="360"/>
      <c r="J189" s="360"/>
      <c r="K189" s="360"/>
      <c r="L189" s="360"/>
      <c r="M189" s="360"/>
      <c r="N189" s="360"/>
      <c r="O189" s="360"/>
      <c r="P189" s="360"/>
      <c r="Q189" s="360"/>
      <c r="R189" s="360"/>
      <c r="S189" s="360"/>
      <c r="T189" s="360"/>
      <c r="U189" s="360"/>
      <c r="V189" s="360"/>
      <c r="W189" s="360"/>
      <c r="X189" s="360"/>
      <c r="Y189" s="360"/>
      <c r="Z189" s="360"/>
      <c r="AA189" s="360"/>
      <c r="AB189" s="360"/>
      <c r="AC189" s="360"/>
      <c r="AD189" s="360"/>
      <c r="AE189" s="360"/>
    </row>
    <row r="190" spans="1:31">
      <c r="A190" s="360"/>
      <c r="B190" s="360"/>
      <c r="C190" s="360"/>
      <c r="D190" s="360"/>
      <c r="E190" s="360"/>
      <c r="F190" s="360"/>
      <c r="G190" s="360"/>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row>
    <row r="191" spans="1:31">
      <c r="A191" s="360"/>
      <c r="B191" s="360"/>
      <c r="C191" s="360"/>
      <c r="D191" s="360"/>
      <c r="E191" s="360"/>
      <c r="F191" s="360"/>
      <c r="G191" s="360"/>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row>
    <row r="192" spans="1:31">
      <c r="A192" s="360"/>
      <c r="B192" s="360"/>
      <c r="C192" s="360"/>
      <c r="D192" s="360"/>
      <c r="E192" s="360"/>
      <c r="F192" s="360"/>
      <c r="G192" s="360"/>
      <c r="H192" s="360"/>
      <c r="I192" s="360"/>
      <c r="J192" s="360"/>
      <c r="K192" s="360"/>
      <c r="L192" s="360"/>
      <c r="M192" s="360"/>
      <c r="N192" s="360"/>
      <c r="O192" s="360"/>
      <c r="P192" s="360"/>
      <c r="Q192" s="360"/>
      <c r="R192" s="360"/>
      <c r="S192" s="360"/>
      <c r="T192" s="360"/>
      <c r="U192" s="360"/>
      <c r="V192" s="360"/>
      <c r="W192" s="360"/>
      <c r="X192" s="360"/>
      <c r="Y192" s="360"/>
      <c r="Z192" s="360"/>
      <c r="AA192" s="360"/>
      <c r="AB192" s="360"/>
      <c r="AC192" s="360"/>
      <c r="AD192" s="360"/>
      <c r="AE192" s="360"/>
    </row>
    <row r="193" spans="1:31">
      <c r="A193" s="360"/>
      <c r="B193" s="360"/>
      <c r="C193" s="360"/>
      <c r="D193" s="360"/>
      <c r="E193" s="360"/>
      <c r="F193" s="360"/>
      <c r="G193" s="360"/>
      <c r="H193" s="360"/>
      <c r="I193" s="360"/>
      <c r="J193" s="360"/>
      <c r="K193" s="360"/>
      <c r="L193" s="360"/>
      <c r="M193" s="360"/>
      <c r="N193" s="360"/>
      <c r="O193" s="360"/>
      <c r="P193" s="360"/>
      <c r="Q193" s="360"/>
      <c r="R193" s="360"/>
      <c r="S193" s="360"/>
      <c r="T193" s="360"/>
      <c r="U193" s="360"/>
      <c r="V193" s="360"/>
      <c r="W193" s="360"/>
      <c r="X193" s="360"/>
      <c r="Y193" s="360"/>
      <c r="Z193" s="360"/>
      <c r="AA193" s="360"/>
      <c r="AB193" s="360"/>
      <c r="AC193" s="360"/>
      <c r="AD193" s="360"/>
      <c r="AE193" s="360"/>
    </row>
    <row r="194" spans="1:31">
      <c r="A194" s="360"/>
      <c r="B194" s="360"/>
      <c r="C194" s="360"/>
      <c r="D194" s="360"/>
      <c r="E194" s="360"/>
      <c r="F194" s="360"/>
      <c r="G194" s="360"/>
      <c r="H194" s="360"/>
      <c r="I194" s="360"/>
      <c r="J194" s="360"/>
      <c r="K194" s="360"/>
      <c r="L194" s="360"/>
      <c r="M194" s="360"/>
      <c r="N194" s="360"/>
      <c r="O194" s="360"/>
      <c r="P194" s="360"/>
      <c r="Q194" s="360"/>
      <c r="R194" s="360"/>
      <c r="S194" s="360"/>
      <c r="T194" s="360"/>
      <c r="U194" s="360"/>
      <c r="V194" s="360"/>
      <c r="W194" s="360"/>
      <c r="X194" s="360"/>
      <c r="Y194" s="360"/>
      <c r="Z194" s="360"/>
      <c r="AA194" s="360"/>
      <c r="AB194" s="360"/>
      <c r="AC194" s="360"/>
      <c r="AD194" s="360"/>
      <c r="AE194" s="360"/>
    </row>
    <row r="195" spans="1:31">
      <c r="A195" s="360"/>
      <c r="B195" s="360"/>
      <c r="C195" s="360"/>
      <c r="D195" s="360"/>
      <c r="E195" s="360"/>
      <c r="F195" s="360"/>
      <c r="G195" s="360"/>
      <c r="H195" s="360"/>
      <c r="I195" s="360"/>
      <c r="J195" s="360"/>
      <c r="K195" s="360"/>
      <c r="L195" s="360"/>
      <c r="M195" s="360"/>
      <c r="N195" s="360"/>
      <c r="O195" s="360"/>
      <c r="P195" s="360"/>
      <c r="Q195" s="360"/>
      <c r="R195" s="360"/>
      <c r="S195" s="360"/>
      <c r="T195" s="360"/>
      <c r="U195" s="360"/>
      <c r="V195" s="360"/>
      <c r="W195" s="360"/>
      <c r="X195" s="360"/>
      <c r="Y195" s="360"/>
      <c r="Z195" s="360"/>
      <c r="AA195" s="360"/>
      <c r="AB195" s="360"/>
      <c r="AC195" s="360"/>
      <c r="AD195" s="360"/>
      <c r="AE195" s="360"/>
    </row>
    <row r="196" spans="1:31">
      <c r="A196" s="360"/>
      <c r="B196" s="360"/>
      <c r="C196" s="360"/>
      <c r="D196" s="360"/>
      <c r="E196" s="360"/>
      <c r="F196" s="360"/>
      <c r="G196" s="360"/>
      <c r="H196" s="360"/>
      <c r="I196" s="360"/>
      <c r="J196" s="360"/>
      <c r="K196" s="360"/>
      <c r="L196" s="360"/>
      <c r="M196" s="360"/>
      <c r="N196" s="360"/>
      <c r="O196" s="360"/>
      <c r="P196" s="360"/>
      <c r="Q196" s="360"/>
      <c r="R196" s="360"/>
      <c r="S196" s="360"/>
      <c r="T196" s="360"/>
      <c r="U196" s="360"/>
      <c r="V196" s="360"/>
      <c r="W196" s="360"/>
      <c r="X196" s="360"/>
      <c r="Y196" s="360"/>
      <c r="Z196" s="360"/>
      <c r="AA196" s="360"/>
      <c r="AB196" s="360"/>
      <c r="AC196" s="360"/>
      <c r="AD196" s="360"/>
      <c r="AE196" s="360"/>
    </row>
    <row r="197" spans="1:31">
      <c r="A197" s="360"/>
      <c r="B197" s="360"/>
      <c r="C197" s="360"/>
      <c r="D197" s="360"/>
      <c r="E197" s="360"/>
      <c r="F197" s="360"/>
      <c r="G197" s="360"/>
      <c r="H197" s="360"/>
      <c r="I197" s="360"/>
      <c r="J197" s="360"/>
      <c r="K197" s="360"/>
      <c r="L197" s="360"/>
      <c r="M197" s="360"/>
      <c r="N197" s="360"/>
      <c r="O197" s="360"/>
      <c r="P197" s="360"/>
      <c r="Q197" s="360"/>
      <c r="R197" s="360"/>
      <c r="S197" s="360"/>
      <c r="T197" s="360"/>
      <c r="U197" s="360"/>
      <c r="V197" s="360"/>
      <c r="W197" s="360"/>
      <c r="X197" s="360"/>
      <c r="Y197" s="360"/>
      <c r="Z197" s="360"/>
      <c r="AA197" s="360"/>
      <c r="AB197" s="360"/>
      <c r="AC197" s="360"/>
      <c r="AD197" s="360"/>
      <c r="AE197" s="360"/>
    </row>
    <row r="198" spans="1:31">
      <c r="A198" s="360"/>
      <c r="B198" s="360"/>
      <c r="C198" s="360"/>
      <c r="D198" s="360"/>
      <c r="E198" s="360"/>
      <c r="F198" s="360"/>
      <c r="G198" s="360"/>
      <c r="H198" s="360"/>
      <c r="I198" s="360"/>
      <c r="J198" s="360"/>
      <c r="K198" s="360"/>
      <c r="L198" s="360"/>
      <c r="M198" s="360"/>
      <c r="N198" s="360"/>
      <c r="O198" s="360"/>
      <c r="P198" s="360"/>
      <c r="Q198" s="360"/>
      <c r="R198" s="360"/>
      <c r="S198" s="360"/>
      <c r="T198" s="360"/>
      <c r="U198" s="360"/>
      <c r="V198" s="360"/>
      <c r="W198" s="360"/>
      <c r="X198" s="360"/>
      <c r="Y198" s="360"/>
      <c r="Z198" s="360"/>
      <c r="AA198" s="360"/>
      <c r="AB198" s="360"/>
      <c r="AC198" s="360"/>
      <c r="AD198" s="360"/>
      <c r="AE198" s="360"/>
    </row>
    <row r="199" spans="1:31">
      <c r="A199" s="360"/>
      <c r="B199" s="360"/>
      <c r="C199" s="360"/>
      <c r="D199" s="360"/>
      <c r="E199" s="360"/>
      <c r="F199" s="360"/>
      <c r="G199" s="360"/>
      <c r="H199" s="360"/>
      <c r="I199" s="360"/>
      <c r="J199" s="360"/>
      <c r="K199" s="360"/>
      <c r="L199" s="360"/>
      <c r="M199" s="360"/>
      <c r="N199" s="360"/>
      <c r="O199" s="360"/>
      <c r="P199" s="360"/>
      <c r="Q199" s="360"/>
      <c r="R199" s="360"/>
      <c r="S199" s="360"/>
      <c r="T199" s="360"/>
      <c r="U199" s="360"/>
      <c r="V199" s="360"/>
      <c r="W199" s="360"/>
      <c r="X199" s="360"/>
      <c r="Y199" s="360"/>
      <c r="Z199" s="360"/>
      <c r="AA199" s="360"/>
      <c r="AB199" s="360"/>
      <c r="AC199" s="360"/>
      <c r="AD199" s="360"/>
      <c r="AE199" s="360"/>
    </row>
    <row r="200" spans="1:31">
      <c r="A200" s="360"/>
      <c r="B200" s="360"/>
      <c r="C200" s="360"/>
      <c r="D200" s="360"/>
      <c r="E200" s="360"/>
      <c r="F200" s="360"/>
      <c r="G200" s="360"/>
      <c r="H200" s="360"/>
      <c r="I200" s="360"/>
      <c r="J200" s="360"/>
      <c r="K200" s="360"/>
      <c r="L200" s="360"/>
      <c r="M200" s="360"/>
      <c r="N200" s="360"/>
      <c r="O200" s="360"/>
      <c r="P200" s="360"/>
      <c r="Q200" s="360"/>
      <c r="R200" s="360"/>
      <c r="S200" s="360"/>
      <c r="T200" s="360"/>
      <c r="U200" s="360"/>
      <c r="V200" s="360"/>
      <c r="W200" s="360"/>
      <c r="X200" s="360"/>
      <c r="Y200" s="360"/>
      <c r="Z200" s="360"/>
      <c r="AA200" s="360"/>
      <c r="AB200" s="360"/>
      <c r="AC200" s="360"/>
      <c r="AD200" s="360"/>
      <c r="AE200" s="360"/>
    </row>
    <row r="201" spans="1:31">
      <c r="A201" s="360"/>
      <c r="B201" s="360"/>
      <c r="C201" s="360"/>
      <c r="D201" s="360"/>
      <c r="E201" s="360"/>
      <c r="F201" s="360"/>
      <c r="G201" s="360"/>
      <c r="H201" s="360"/>
      <c r="I201" s="360"/>
      <c r="J201" s="360"/>
      <c r="K201" s="360"/>
      <c r="L201" s="360"/>
      <c r="M201" s="360"/>
      <c r="N201" s="360"/>
      <c r="O201" s="360"/>
      <c r="P201" s="360"/>
      <c r="Q201" s="360"/>
      <c r="R201" s="360"/>
      <c r="S201" s="360"/>
      <c r="T201" s="360"/>
      <c r="U201" s="360"/>
      <c r="V201" s="360"/>
      <c r="W201" s="360"/>
      <c r="X201" s="360"/>
      <c r="Y201" s="360"/>
      <c r="Z201" s="360"/>
      <c r="AA201" s="360"/>
      <c r="AB201" s="360"/>
      <c r="AC201" s="360"/>
      <c r="AD201" s="360"/>
      <c r="AE201" s="360"/>
    </row>
    <row r="202" spans="1:31">
      <c r="A202" s="360"/>
      <c r="B202" s="360"/>
      <c r="C202" s="360"/>
      <c r="D202" s="360"/>
      <c r="E202" s="360"/>
      <c r="F202" s="360"/>
      <c r="G202" s="360"/>
      <c r="H202" s="360"/>
      <c r="I202" s="360"/>
      <c r="J202" s="360"/>
      <c r="K202" s="360"/>
      <c r="L202" s="360"/>
      <c r="M202" s="360"/>
      <c r="N202" s="360"/>
      <c r="O202" s="360"/>
      <c r="P202" s="360"/>
      <c r="Q202" s="360"/>
      <c r="R202" s="360"/>
      <c r="S202" s="360"/>
      <c r="T202" s="360"/>
      <c r="U202" s="360"/>
      <c r="V202" s="360"/>
      <c r="W202" s="360"/>
      <c r="X202" s="360"/>
      <c r="Y202" s="360"/>
      <c r="Z202" s="360"/>
      <c r="AA202" s="360"/>
      <c r="AB202" s="360"/>
      <c r="AC202" s="360"/>
      <c r="AD202" s="360"/>
      <c r="AE202" s="360"/>
    </row>
    <row r="203" spans="1:31">
      <c r="A203" s="360"/>
      <c r="B203" s="360"/>
      <c r="C203" s="360"/>
      <c r="D203" s="360"/>
      <c r="E203" s="360"/>
      <c r="F203" s="360"/>
      <c r="G203" s="360"/>
      <c r="H203" s="360"/>
      <c r="I203" s="360"/>
      <c r="J203" s="360"/>
      <c r="K203" s="360"/>
      <c r="L203" s="360"/>
      <c r="M203" s="360"/>
      <c r="N203" s="360"/>
      <c r="O203" s="360"/>
      <c r="P203" s="360"/>
      <c r="Q203" s="360"/>
      <c r="R203" s="360"/>
      <c r="S203" s="360"/>
      <c r="T203" s="360"/>
      <c r="U203" s="360"/>
      <c r="V203" s="360"/>
      <c r="W203" s="360"/>
      <c r="X203" s="360"/>
      <c r="Y203" s="360"/>
      <c r="Z203" s="360"/>
      <c r="AA203" s="360"/>
      <c r="AB203" s="360"/>
      <c r="AC203" s="360"/>
      <c r="AD203" s="360"/>
      <c r="AE203" s="360"/>
    </row>
    <row r="204" spans="1:31">
      <c r="A204" s="360"/>
      <c r="B204" s="360"/>
      <c r="C204" s="360"/>
      <c r="D204" s="360"/>
      <c r="E204" s="360"/>
      <c r="F204" s="360"/>
      <c r="G204" s="360"/>
      <c r="H204" s="360"/>
      <c r="I204" s="360"/>
      <c r="J204" s="360"/>
      <c r="K204" s="360"/>
      <c r="L204" s="360"/>
      <c r="M204" s="360"/>
      <c r="N204" s="360"/>
      <c r="O204" s="360"/>
      <c r="P204" s="360"/>
      <c r="Q204" s="360"/>
      <c r="R204" s="360"/>
      <c r="S204" s="360"/>
      <c r="T204" s="360"/>
      <c r="U204" s="360"/>
      <c r="V204" s="360"/>
      <c r="W204" s="360"/>
      <c r="X204" s="360"/>
      <c r="Y204" s="360"/>
      <c r="Z204" s="360"/>
      <c r="AA204" s="360"/>
      <c r="AB204" s="360"/>
      <c r="AC204" s="360"/>
      <c r="AD204" s="360"/>
      <c r="AE204" s="360"/>
    </row>
    <row r="205" spans="1:31">
      <c r="A205" s="360"/>
      <c r="B205" s="360"/>
      <c r="C205" s="360"/>
      <c r="D205" s="360"/>
      <c r="E205" s="360"/>
      <c r="F205" s="360"/>
      <c r="G205" s="360"/>
      <c r="H205" s="360"/>
      <c r="I205" s="360"/>
      <c r="J205" s="360"/>
      <c r="K205" s="360"/>
      <c r="L205" s="360"/>
      <c r="M205" s="360"/>
      <c r="N205" s="360"/>
      <c r="O205" s="360"/>
      <c r="P205" s="360"/>
      <c r="Q205" s="360"/>
      <c r="R205" s="360"/>
      <c r="S205" s="360"/>
      <c r="T205" s="360"/>
      <c r="U205" s="360"/>
      <c r="V205" s="360"/>
      <c r="W205" s="360"/>
      <c r="X205" s="360"/>
      <c r="Y205" s="360"/>
      <c r="Z205" s="360"/>
      <c r="AA205" s="360"/>
      <c r="AB205" s="360"/>
      <c r="AC205" s="360"/>
      <c r="AD205" s="360"/>
      <c r="AE205" s="360"/>
    </row>
    <row r="206" spans="1:31">
      <c r="A206" s="360"/>
      <c r="B206" s="360"/>
      <c r="C206" s="360"/>
      <c r="D206" s="360"/>
      <c r="E206" s="360"/>
      <c r="F206" s="360"/>
      <c r="G206" s="360"/>
      <c r="H206" s="360"/>
      <c r="I206" s="360"/>
      <c r="J206" s="360"/>
      <c r="K206" s="360"/>
      <c r="L206" s="360"/>
      <c r="M206" s="360"/>
      <c r="N206" s="360"/>
      <c r="O206" s="360"/>
      <c r="P206" s="360"/>
      <c r="Q206" s="360"/>
      <c r="R206" s="360"/>
      <c r="S206" s="360"/>
      <c r="T206" s="360"/>
      <c r="U206" s="360"/>
      <c r="V206" s="360"/>
      <c r="W206" s="360"/>
      <c r="X206" s="360"/>
      <c r="Y206" s="360"/>
      <c r="Z206" s="360"/>
      <c r="AA206" s="360"/>
      <c r="AB206" s="360"/>
      <c r="AC206" s="360"/>
      <c r="AD206" s="360"/>
      <c r="AE206" s="360"/>
    </row>
    <row r="207" spans="1:31">
      <c r="A207" s="360"/>
      <c r="B207" s="360"/>
      <c r="C207" s="360"/>
      <c r="D207" s="360"/>
      <c r="E207" s="360"/>
      <c r="F207" s="360"/>
      <c r="G207" s="360"/>
      <c r="H207" s="360"/>
      <c r="I207" s="360"/>
      <c r="J207" s="360"/>
      <c r="K207" s="360"/>
      <c r="L207" s="360"/>
      <c r="M207" s="360"/>
      <c r="N207" s="360"/>
      <c r="O207" s="360"/>
      <c r="P207" s="360"/>
      <c r="Q207" s="360"/>
      <c r="R207" s="360"/>
      <c r="S207" s="360"/>
      <c r="T207" s="360"/>
      <c r="U207" s="360"/>
      <c r="V207" s="360"/>
      <c r="W207" s="360"/>
      <c r="X207" s="360"/>
      <c r="Y207" s="360"/>
      <c r="Z207" s="360"/>
      <c r="AA207" s="360"/>
      <c r="AB207" s="360"/>
      <c r="AC207" s="360"/>
      <c r="AD207" s="360"/>
      <c r="AE207" s="360"/>
    </row>
    <row r="208" spans="1:31">
      <c r="A208" s="360"/>
      <c r="B208" s="360"/>
      <c r="C208" s="360"/>
      <c r="D208" s="360"/>
      <c r="E208" s="360"/>
      <c r="F208" s="360"/>
      <c r="G208" s="360"/>
      <c r="H208" s="360"/>
      <c r="I208" s="360"/>
      <c r="J208" s="360"/>
      <c r="K208" s="360"/>
      <c r="L208" s="360"/>
      <c r="M208" s="360"/>
      <c r="N208" s="360"/>
      <c r="O208" s="360"/>
      <c r="P208" s="360"/>
      <c r="Q208" s="360"/>
      <c r="R208" s="360"/>
      <c r="S208" s="360"/>
      <c r="T208" s="360"/>
      <c r="U208" s="360"/>
      <c r="V208" s="360"/>
      <c r="W208" s="360"/>
      <c r="X208" s="360"/>
      <c r="Y208" s="360"/>
      <c r="Z208" s="360"/>
      <c r="AA208" s="360"/>
      <c r="AB208" s="360"/>
      <c r="AC208" s="360"/>
      <c r="AD208" s="360"/>
      <c r="AE208" s="360"/>
    </row>
    <row r="209" spans="1:31">
      <c r="A209" s="360"/>
      <c r="B209" s="360"/>
      <c r="C209" s="360"/>
      <c r="D209" s="360"/>
      <c r="E209" s="360"/>
      <c r="F209" s="360"/>
      <c r="G209" s="360"/>
      <c r="H209" s="360"/>
      <c r="I209" s="360"/>
      <c r="J209" s="360"/>
      <c r="K209" s="360"/>
      <c r="L209" s="360"/>
      <c r="M209" s="360"/>
      <c r="N209" s="360"/>
      <c r="O209" s="360"/>
      <c r="P209" s="360"/>
      <c r="Q209" s="360"/>
      <c r="R209" s="360"/>
      <c r="S209" s="360"/>
      <c r="T209" s="360"/>
      <c r="U209" s="360"/>
      <c r="V209" s="360"/>
      <c r="W209" s="360"/>
      <c r="X209" s="360"/>
      <c r="Y209" s="360"/>
      <c r="Z209" s="360"/>
      <c r="AA209" s="360"/>
      <c r="AB209" s="360"/>
      <c r="AC209" s="360"/>
      <c r="AD209" s="360"/>
      <c r="AE209" s="360"/>
    </row>
    <row r="210" spans="1:31">
      <c r="A210" s="360"/>
      <c r="B210" s="360"/>
      <c r="C210" s="360"/>
      <c r="D210" s="360"/>
      <c r="E210" s="360"/>
      <c r="F210" s="360"/>
      <c r="G210" s="360"/>
      <c r="H210" s="360"/>
      <c r="I210" s="360"/>
      <c r="J210" s="360"/>
      <c r="K210" s="360"/>
      <c r="L210" s="360"/>
      <c r="M210" s="360"/>
      <c r="N210" s="360"/>
      <c r="O210" s="360"/>
      <c r="P210" s="360"/>
      <c r="Q210" s="360"/>
      <c r="R210" s="360"/>
      <c r="S210" s="360"/>
      <c r="T210" s="360"/>
      <c r="U210" s="360"/>
      <c r="V210" s="360"/>
      <c r="W210" s="360"/>
      <c r="X210" s="360"/>
      <c r="Y210" s="360"/>
      <c r="Z210" s="360"/>
      <c r="AA210" s="360"/>
      <c r="AB210" s="360"/>
      <c r="AC210" s="360"/>
      <c r="AD210" s="360"/>
      <c r="AE210" s="360"/>
    </row>
    <row r="211" spans="1:31">
      <c r="A211" s="360"/>
      <c r="B211" s="360"/>
      <c r="C211" s="360"/>
      <c r="D211" s="360"/>
      <c r="E211" s="360"/>
      <c r="F211" s="360"/>
      <c r="G211" s="360"/>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row>
    <row r="212" spans="1:31">
      <c r="A212" s="360"/>
      <c r="B212" s="360"/>
      <c r="C212" s="360"/>
      <c r="D212" s="360"/>
      <c r="E212" s="360"/>
      <c r="F212" s="360"/>
      <c r="G212" s="360"/>
      <c r="H212" s="360"/>
      <c r="I212" s="360"/>
      <c r="J212" s="360"/>
      <c r="K212" s="360"/>
      <c r="L212" s="360"/>
      <c r="M212" s="360"/>
      <c r="N212" s="360"/>
      <c r="O212" s="360"/>
      <c r="P212" s="360"/>
      <c r="Q212" s="360"/>
      <c r="R212" s="360"/>
      <c r="S212" s="360"/>
      <c r="T212" s="360"/>
      <c r="U212" s="360"/>
      <c r="V212" s="360"/>
      <c r="W212" s="360"/>
      <c r="X212" s="360"/>
      <c r="Y212" s="360"/>
      <c r="Z212" s="360"/>
      <c r="AA212" s="360"/>
      <c r="AB212" s="360"/>
      <c r="AC212" s="360"/>
      <c r="AD212" s="360"/>
      <c r="AE212" s="360"/>
    </row>
    <row r="213" spans="1:31">
      <c r="A213" s="360"/>
      <c r="B213" s="360"/>
      <c r="C213" s="360"/>
      <c r="D213" s="360"/>
      <c r="E213" s="360"/>
      <c r="F213" s="360"/>
      <c r="G213" s="360"/>
      <c r="H213" s="360"/>
      <c r="I213" s="360"/>
      <c r="J213" s="360"/>
      <c r="K213" s="360"/>
      <c r="L213" s="360"/>
      <c r="M213" s="360"/>
      <c r="N213" s="360"/>
      <c r="O213" s="360"/>
      <c r="P213" s="360"/>
      <c r="Q213" s="360"/>
      <c r="R213" s="360"/>
      <c r="S213" s="360"/>
      <c r="T213" s="360"/>
      <c r="U213" s="360"/>
      <c r="V213" s="360"/>
      <c r="W213" s="360"/>
      <c r="X213" s="360"/>
      <c r="Y213" s="360"/>
      <c r="Z213" s="360"/>
      <c r="AA213" s="360"/>
      <c r="AB213" s="360"/>
      <c r="AC213" s="360"/>
      <c r="AD213" s="360"/>
      <c r="AE213" s="360"/>
    </row>
    <row r="214" spans="1:31">
      <c r="A214" s="360"/>
      <c r="B214" s="360"/>
      <c r="C214" s="360"/>
      <c r="D214" s="360"/>
      <c r="E214" s="360"/>
      <c r="F214" s="360"/>
      <c r="G214" s="360"/>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row>
    <row r="215" spans="1:31">
      <c r="A215" s="360"/>
      <c r="B215" s="360"/>
      <c r="C215" s="360"/>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row>
    <row r="216" spans="1:31">
      <c r="A216" s="360"/>
      <c r="B216" s="360"/>
      <c r="C216" s="360"/>
      <c r="D216" s="360"/>
      <c r="E216" s="360"/>
      <c r="F216" s="360"/>
      <c r="G216" s="360"/>
      <c r="H216" s="360"/>
      <c r="I216" s="360"/>
      <c r="J216" s="360"/>
      <c r="K216" s="360"/>
      <c r="L216" s="360"/>
      <c r="M216" s="360"/>
      <c r="N216" s="360"/>
      <c r="O216" s="360"/>
      <c r="P216" s="360"/>
      <c r="Q216" s="360"/>
      <c r="R216" s="360"/>
      <c r="S216" s="360"/>
      <c r="T216" s="360"/>
      <c r="U216" s="360"/>
      <c r="V216" s="360"/>
      <c r="W216" s="360"/>
      <c r="X216" s="360"/>
      <c r="Y216" s="360"/>
      <c r="Z216" s="360"/>
      <c r="AA216" s="360"/>
      <c r="AB216" s="360"/>
      <c r="AC216" s="360"/>
      <c r="AD216" s="360"/>
      <c r="AE216" s="360"/>
    </row>
    <row r="217" spans="1:31">
      <c r="A217" s="360"/>
      <c r="B217" s="360"/>
      <c r="C217" s="360"/>
      <c r="D217" s="360"/>
      <c r="E217" s="360"/>
      <c r="F217" s="360"/>
      <c r="G217" s="360"/>
      <c r="H217" s="360"/>
      <c r="I217" s="360"/>
      <c r="J217" s="360"/>
      <c r="K217" s="360"/>
      <c r="L217" s="360"/>
      <c r="M217" s="360"/>
      <c r="N217" s="360"/>
      <c r="O217" s="360"/>
      <c r="P217" s="360"/>
      <c r="Q217" s="360"/>
      <c r="R217" s="360"/>
      <c r="S217" s="360"/>
      <c r="T217" s="360"/>
      <c r="U217" s="360"/>
      <c r="V217" s="360"/>
      <c r="W217" s="360"/>
      <c r="X217" s="360"/>
      <c r="Y217" s="360"/>
      <c r="Z217" s="360"/>
      <c r="AA217" s="360"/>
      <c r="AB217" s="360"/>
      <c r="AC217" s="360"/>
      <c r="AD217" s="360"/>
      <c r="AE217" s="360"/>
    </row>
    <row r="218" spans="1:31">
      <c r="A218" s="360"/>
      <c r="B218" s="360"/>
      <c r="C218" s="360"/>
      <c r="D218" s="360"/>
      <c r="E218" s="360"/>
      <c r="F218" s="360"/>
      <c r="G218" s="360"/>
      <c r="H218" s="360"/>
      <c r="I218" s="360"/>
      <c r="J218" s="360"/>
      <c r="K218" s="360"/>
      <c r="L218" s="360"/>
      <c r="M218" s="360"/>
      <c r="N218" s="360"/>
      <c r="O218" s="360"/>
      <c r="P218" s="360"/>
      <c r="Q218" s="360"/>
      <c r="R218" s="360"/>
      <c r="S218" s="360"/>
      <c r="T218" s="360"/>
      <c r="U218" s="360"/>
      <c r="V218" s="360"/>
      <c r="W218" s="360"/>
      <c r="X218" s="360"/>
      <c r="Y218" s="360"/>
      <c r="Z218" s="360"/>
      <c r="AA218" s="360"/>
      <c r="AB218" s="360"/>
      <c r="AC218" s="360"/>
      <c r="AD218" s="360"/>
      <c r="AE218" s="360"/>
    </row>
    <row r="219" spans="1:31">
      <c r="A219" s="360"/>
      <c r="B219" s="360"/>
      <c r="C219" s="360"/>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0"/>
      <c r="AA219" s="360"/>
      <c r="AB219" s="360"/>
      <c r="AC219" s="360"/>
      <c r="AD219" s="360"/>
      <c r="AE219" s="360"/>
    </row>
    <row r="220" spans="1:31">
      <c r="A220" s="360"/>
      <c r="B220" s="360"/>
      <c r="C220" s="360"/>
      <c r="D220" s="360"/>
      <c r="E220" s="360"/>
      <c r="F220" s="360"/>
      <c r="G220" s="360"/>
      <c r="H220" s="360"/>
      <c r="I220" s="360"/>
      <c r="J220" s="360"/>
      <c r="K220" s="360"/>
      <c r="L220" s="360"/>
      <c r="M220" s="360"/>
      <c r="N220" s="360"/>
      <c r="O220" s="360"/>
      <c r="P220" s="360"/>
      <c r="Q220" s="360"/>
      <c r="R220" s="360"/>
      <c r="S220" s="360"/>
      <c r="T220" s="360"/>
      <c r="U220" s="360"/>
      <c r="V220" s="360"/>
      <c r="W220" s="360"/>
      <c r="X220" s="360"/>
      <c r="Y220" s="360"/>
      <c r="Z220" s="360"/>
      <c r="AA220" s="360"/>
      <c r="AB220" s="360"/>
      <c r="AC220" s="360"/>
      <c r="AD220" s="360"/>
      <c r="AE220" s="360"/>
    </row>
    <row r="221" spans="1:31">
      <c r="A221" s="360"/>
      <c r="B221" s="360"/>
      <c r="C221" s="360"/>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c r="AB221" s="360"/>
      <c r="AC221" s="360"/>
      <c r="AD221" s="360"/>
      <c r="AE221" s="360"/>
    </row>
    <row r="222" spans="1:31">
      <c r="A222" s="360"/>
      <c r="B222" s="360"/>
      <c r="C222" s="360"/>
      <c r="D222" s="360"/>
      <c r="E222" s="360"/>
      <c r="F222" s="360"/>
      <c r="G222" s="360"/>
      <c r="H222" s="360"/>
      <c r="I222" s="360"/>
      <c r="J222" s="360"/>
      <c r="K222" s="360"/>
      <c r="L222" s="360"/>
      <c r="M222" s="360"/>
      <c r="N222" s="360"/>
      <c r="O222" s="360"/>
      <c r="P222" s="360"/>
      <c r="Q222" s="360"/>
      <c r="R222" s="360"/>
      <c r="S222" s="360"/>
      <c r="T222" s="360"/>
      <c r="U222" s="360"/>
      <c r="V222" s="360"/>
      <c r="W222" s="360"/>
      <c r="X222" s="360"/>
      <c r="Y222" s="360"/>
      <c r="Z222" s="360"/>
      <c r="AA222" s="360"/>
      <c r="AB222" s="360"/>
      <c r="AC222" s="360"/>
      <c r="AD222" s="360"/>
      <c r="AE222" s="360"/>
    </row>
    <row r="223" spans="1:31">
      <c r="A223" s="360"/>
      <c r="B223" s="360"/>
      <c r="C223" s="360"/>
      <c r="D223" s="360"/>
      <c r="E223" s="360"/>
      <c r="F223" s="360"/>
      <c r="G223" s="360"/>
      <c r="H223" s="360"/>
      <c r="I223" s="360"/>
      <c r="J223" s="360"/>
      <c r="K223" s="360"/>
      <c r="L223" s="360"/>
      <c r="M223" s="360"/>
      <c r="N223" s="360"/>
      <c r="O223" s="360"/>
      <c r="P223" s="360"/>
      <c r="Q223" s="360"/>
      <c r="R223" s="360"/>
      <c r="S223" s="360"/>
      <c r="T223" s="360"/>
      <c r="U223" s="360"/>
      <c r="V223" s="360"/>
      <c r="W223" s="360"/>
      <c r="X223" s="360"/>
      <c r="Y223" s="360"/>
      <c r="Z223" s="360"/>
      <c r="AA223" s="360"/>
      <c r="AB223" s="360"/>
      <c r="AC223" s="360"/>
      <c r="AD223" s="360"/>
      <c r="AE223" s="360"/>
    </row>
    <row r="224" spans="1:31">
      <c r="A224" s="360"/>
      <c r="B224" s="360"/>
      <c r="C224" s="360"/>
      <c r="D224" s="360"/>
      <c r="E224" s="360"/>
      <c r="F224" s="360"/>
      <c r="G224" s="360"/>
      <c r="H224" s="360"/>
      <c r="I224" s="360"/>
      <c r="J224" s="360"/>
      <c r="K224" s="360"/>
      <c r="L224" s="360"/>
      <c r="M224" s="360"/>
      <c r="N224" s="360"/>
      <c r="O224" s="360"/>
      <c r="P224" s="360"/>
      <c r="Q224" s="360"/>
      <c r="R224" s="360"/>
      <c r="S224" s="360"/>
      <c r="T224" s="360"/>
      <c r="U224" s="360"/>
      <c r="V224" s="360"/>
      <c r="W224" s="360"/>
      <c r="X224" s="360"/>
      <c r="Y224" s="360"/>
      <c r="Z224" s="360"/>
      <c r="AA224" s="360"/>
      <c r="AB224" s="360"/>
      <c r="AC224" s="360"/>
      <c r="AD224" s="360"/>
      <c r="AE224" s="360"/>
    </row>
    <row r="225" spans="1:31">
      <c r="A225" s="360"/>
      <c r="B225" s="360"/>
      <c r="C225" s="360"/>
      <c r="D225" s="360"/>
      <c r="E225" s="360"/>
      <c r="F225" s="360"/>
      <c r="G225" s="360"/>
      <c r="H225" s="360"/>
      <c r="I225" s="360"/>
      <c r="J225" s="360"/>
      <c r="K225" s="360"/>
      <c r="L225" s="360"/>
      <c r="M225" s="360"/>
      <c r="N225" s="360"/>
      <c r="O225" s="360"/>
      <c r="P225" s="360"/>
      <c r="Q225" s="360"/>
      <c r="R225" s="360"/>
      <c r="S225" s="360"/>
      <c r="T225" s="360"/>
      <c r="U225" s="360"/>
      <c r="V225" s="360"/>
      <c r="W225" s="360"/>
      <c r="X225" s="360"/>
      <c r="Y225" s="360"/>
      <c r="Z225" s="360"/>
      <c r="AA225" s="360"/>
      <c r="AB225" s="360"/>
      <c r="AC225" s="360"/>
      <c r="AD225" s="360"/>
      <c r="AE225" s="360"/>
    </row>
    <row r="226" spans="1:31">
      <c r="A226" s="360"/>
      <c r="B226" s="360"/>
      <c r="C226" s="360"/>
      <c r="D226" s="360"/>
      <c r="E226" s="360"/>
      <c r="F226" s="360"/>
      <c r="G226" s="360"/>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0"/>
      <c r="AD226" s="360"/>
      <c r="AE226" s="360"/>
    </row>
    <row r="227" spans="1:31">
      <c r="A227" s="360"/>
      <c r="B227" s="360"/>
      <c r="C227" s="360"/>
      <c r="D227" s="360"/>
      <c r="E227" s="360"/>
      <c r="F227" s="360"/>
      <c r="G227" s="360"/>
      <c r="H227" s="360"/>
      <c r="I227" s="360"/>
      <c r="J227" s="360"/>
      <c r="K227" s="360"/>
      <c r="L227" s="360"/>
      <c r="M227" s="360"/>
      <c r="N227" s="360"/>
      <c r="O227" s="360"/>
      <c r="P227" s="360"/>
      <c r="Q227" s="360"/>
      <c r="R227" s="360"/>
      <c r="S227" s="360"/>
      <c r="T227" s="360"/>
      <c r="U227" s="360"/>
      <c r="V227" s="360"/>
      <c r="W227" s="360"/>
      <c r="X227" s="360"/>
      <c r="Y227" s="360"/>
      <c r="Z227" s="360"/>
      <c r="AA227" s="360"/>
      <c r="AB227" s="360"/>
      <c r="AC227" s="360"/>
      <c r="AD227" s="360"/>
      <c r="AE227" s="360"/>
    </row>
    <row r="228" spans="1:31">
      <c r="A228" s="360"/>
      <c r="B228" s="360"/>
      <c r="C228" s="360"/>
      <c r="D228" s="360"/>
      <c r="E228" s="360"/>
      <c r="F228" s="360"/>
      <c r="G228" s="360"/>
      <c r="H228" s="360"/>
      <c r="I228" s="360"/>
      <c r="J228" s="360"/>
      <c r="K228" s="360"/>
      <c r="L228" s="360"/>
      <c r="M228" s="360"/>
      <c r="N228" s="360"/>
      <c r="O228" s="360"/>
      <c r="P228" s="360"/>
      <c r="Q228" s="360"/>
      <c r="R228" s="360"/>
      <c r="S228" s="360"/>
      <c r="T228" s="360"/>
      <c r="U228" s="360"/>
      <c r="V228" s="360"/>
      <c r="W228" s="360"/>
      <c r="X228" s="360"/>
      <c r="Y228" s="360"/>
      <c r="Z228" s="360"/>
      <c r="AA228" s="360"/>
      <c r="AB228" s="360"/>
      <c r="AC228" s="360"/>
      <c r="AD228" s="360"/>
      <c r="AE228" s="360"/>
    </row>
    <row r="229" spans="1:31">
      <c r="A229" s="360"/>
      <c r="B229" s="360"/>
      <c r="C229" s="360"/>
      <c r="D229" s="360"/>
      <c r="E229" s="360"/>
      <c r="F229" s="360"/>
      <c r="G229" s="360"/>
      <c r="H229" s="360"/>
      <c r="I229" s="360"/>
      <c r="J229" s="360"/>
      <c r="K229" s="360"/>
      <c r="L229" s="360"/>
      <c r="M229" s="360"/>
      <c r="N229" s="360"/>
      <c r="O229" s="360"/>
      <c r="P229" s="360"/>
      <c r="Q229" s="360"/>
      <c r="R229" s="360"/>
      <c r="S229" s="360"/>
      <c r="T229" s="360"/>
      <c r="U229" s="360"/>
      <c r="V229" s="360"/>
      <c r="W229" s="360"/>
      <c r="X229" s="360"/>
      <c r="Y229" s="360"/>
      <c r="Z229" s="360"/>
      <c r="AA229" s="360"/>
      <c r="AB229" s="360"/>
      <c r="AC229" s="360"/>
      <c r="AD229" s="360"/>
      <c r="AE229" s="360"/>
    </row>
    <row r="230" spans="1:31">
      <c r="A230" s="360"/>
      <c r="B230" s="360"/>
      <c r="C230" s="360"/>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0"/>
      <c r="AE230" s="360"/>
    </row>
    <row r="231" spans="1:31">
      <c r="A231" s="360"/>
      <c r="B231" s="360"/>
      <c r="C231" s="360"/>
      <c r="D231" s="360"/>
      <c r="E231" s="360"/>
      <c r="F231" s="360"/>
      <c r="G231" s="360"/>
      <c r="H231" s="360"/>
      <c r="I231" s="360"/>
      <c r="J231" s="360"/>
      <c r="K231" s="360"/>
      <c r="L231" s="360"/>
      <c r="M231" s="360"/>
      <c r="N231" s="360"/>
      <c r="O231" s="360"/>
      <c r="P231" s="360"/>
      <c r="Q231" s="360"/>
      <c r="R231" s="360"/>
      <c r="S231" s="360"/>
      <c r="T231" s="360"/>
      <c r="U231" s="360"/>
      <c r="V231" s="360"/>
      <c r="W231" s="360"/>
      <c r="X231" s="360"/>
      <c r="Y231" s="360"/>
      <c r="Z231" s="360"/>
      <c r="AA231" s="360"/>
      <c r="AB231" s="360"/>
      <c r="AC231" s="360"/>
      <c r="AD231" s="360"/>
      <c r="AE231" s="360"/>
    </row>
    <row r="232" spans="1:31">
      <c r="A232" s="360"/>
      <c r="B232" s="360"/>
      <c r="C232" s="360"/>
      <c r="D232" s="360"/>
      <c r="E232" s="360"/>
      <c r="F232" s="360"/>
      <c r="G232" s="360"/>
      <c r="H232" s="360"/>
      <c r="I232" s="360"/>
      <c r="J232" s="360"/>
      <c r="K232" s="360"/>
      <c r="L232" s="360"/>
      <c r="M232" s="360"/>
      <c r="N232" s="360"/>
      <c r="O232" s="360"/>
      <c r="P232" s="360"/>
      <c r="Q232" s="360"/>
      <c r="R232" s="360"/>
      <c r="S232" s="360"/>
      <c r="T232" s="360"/>
      <c r="U232" s="360"/>
      <c r="V232" s="360"/>
      <c r="W232" s="360"/>
      <c r="X232" s="360"/>
      <c r="Y232" s="360"/>
      <c r="Z232" s="360"/>
      <c r="AA232" s="360"/>
      <c r="AB232" s="360"/>
      <c r="AC232" s="360"/>
      <c r="AD232" s="360"/>
      <c r="AE232" s="360"/>
    </row>
    <row r="233" spans="1:31">
      <c r="A233" s="360"/>
      <c r="B233" s="360"/>
      <c r="C233" s="360"/>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c r="Z233" s="360"/>
      <c r="AA233" s="360"/>
      <c r="AB233" s="360"/>
      <c r="AC233" s="360"/>
      <c r="AD233" s="360"/>
      <c r="AE233" s="360"/>
    </row>
    <row r="234" spans="1:31">
      <c r="A234" s="360"/>
      <c r="B234" s="360"/>
      <c r="C234" s="360"/>
      <c r="D234" s="360"/>
      <c r="E234" s="360"/>
      <c r="F234" s="360"/>
      <c r="G234" s="360"/>
      <c r="H234" s="360"/>
      <c r="I234" s="360"/>
      <c r="J234" s="360"/>
      <c r="K234" s="360"/>
      <c r="L234" s="360"/>
      <c r="M234" s="360"/>
      <c r="N234" s="360"/>
      <c r="O234" s="360"/>
      <c r="P234" s="360"/>
      <c r="Q234" s="360"/>
      <c r="R234" s="360"/>
      <c r="S234" s="360"/>
      <c r="T234" s="360"/>
      <c r="U234" s="360"/>
      <c r="V234" s="360"/>
      <c r="W234" s="360"/>
      <c r="X234" s="360"/>
      <c r="Y234" s="360"/>
      <c r="Z234" s="360"/>
      <c r="AA234" s="360"/>
      <c r="AB234" s="360"/>
      <c r="AC234" s="360"/>
      <c r="AD234" s="360"/>
      <c r="AE234" s="360"/>
    </row>
    <row r="235" spans="1:31">
      <c r="A235" s="360"/>
      <c r="B235" s="360"/>
      <c r="C235" s="360"/>
      <c r="D235" s="360"/>
      <c r="E235" s="360"/>
      <c r="F235" s="360"/>
      <c r="G235" s="360"/>
      <c r="H235" s="360"/>
      <c r="I235" s="360"/>
      <c r="J235" s="360"/>
      <c r="K235" s="360"/>
      <c r="L235" s="360"/>
      <c r="M235" s="360"/>
      <c r="N235" s="360"/>
      <c r="O235" s="360"/>
      <c r="P235" s="360"/>
      <c r="Q235" s="360"/>
      <c r="R235" s="360"/>
      <c r="S235" s="360"/>
      <c r="T235" s="360"/>
      <c r="U235" s="360"/>
      <c r="V235" s="360"/>
      <c r="W235" s="360"/>
      <c r="X235" s="360"/>
      <c r="Y235" s="360"/>
      <c r="Z235" s="360"/>
      <c r="AA235" s="360"/>
      <c r="AB235" s="360"/>
      <c r="AC235" s="360"/>
      <c r="AD235" s="360"/>
      <c r="AE235" s="360"/>
    </row>
    <row r="236" spans="1:31">
      <c r="A236" s="360"/>
      <c r="B236" s="360"/>
      <c r="C236" s="360"/>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0"/>
      <c r="AD236" s="360"/>
      <c r="AE236" s="360"/>
    </row>
    <row r="237" spans="1:31">
      <c r="A237" s="360"/>
      <c r="B237" s="360"/>
      <c r="C237" s="360"/>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0"/>
      <c r="AD237" s="360"/>
      <c r="AE237" s="360"/>
    </row>
    <row r="238" spans="1:31">
      <c r="A238" s="360"/>
      <c r="B238" s="360"/>
      <c r="C238" s="360"/>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0"/>
      <c r="Z238" s="360"/>
      <c r="AA238" s="360"/>
      <c r="AB238" s="360"/>
      <c r="AC238" s="360"/>
      <c r="AD238" s="360"/>
      <c r="AE238" s="360"/>
    </row>
    <row r="239" spans="1:31">
      <c r="A239" s="360"/>
      <c r="B239" s="360"/>
      <c r="C239" s="360"/>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row>
    <row r="240" spans="1:31">
      <c r="A240" s="360"/>
      <c r="B240" s="360"/>
      <c r="C240" s="360"/>
      <c r="D240" s="360"/>
      <c r="E240" s="360"/>
      <c r="F240" s="360"/>
      <c r="G240" s="360"/>
      <c r="H240" s="360"/>
      <c r="I240" s="360"/>
      <c r="J240" s="360"/>
      <c r="K240" s="360"/>
      <c r="L240" s="360"/>
      <c r="M240" s="360"/>
      <c r="N240" s="360"/>
      <c r="O240" s="360"/>
      <c r="P240" s="360"/>
      <c r="Q240" s="360"/>
      <c r="R240" s="360"/>
      <c r="S240" s="360"/>
      <c r="T240" s="360"/>
      <c r="U240" s="360"/>
      <c r="V240" s="360"/>
      <c r="W240" s="360"/>
      <c r="X240" s="360"/>
      <c r="Y240" s="360"/>
      <c r="Z240" s="360"/>
      <c r="AA240" s="360"/>
      <c r="AB240" s="360"/>
      <c r="AC240" s="360"/>
      <c r="AD240" s="360"/>
      <c r="AE240" s="360"/>
    </row>
    <row r="241" spans="1:31">
      <c r="A241" s="360"/>
      <c r="B241" s="360"/>
      <c r="C241" s="360"/>
      <c r="D241" s="360"/>
      <c r="E241" s="360"/>
      <c r="F241" s="360"/>
      <c r="G241" s="360"/>
      <c r="H241" s="360"/>
      <c r="I241" s="360"/>
      <c r="J241" s="360"/>
      <c r="K241" s="360"/>
      <c r="L241" s="360"/>
      <c r="M241" s="360"/>
      <c r="N241" s="360"/>
      <c r="O241" s="360"/>
      <c r="P241" s="360"/>
      <c r="Q241" s="360"/>
      <c r="R241" s="360"/>
      <c r="S241" s="360"/>
      <c r="T241" s="360"/>
      <c r="U241" s="360"/>
      <c r="V241" s="360"/>
      <c r="W241" s="360"/>
      <c r="X241" s="360"/>
      <c r="Y241" s="360"/>
      <c r="Z241" s="360"/>
      <c r="AA241" s="360"/>
      <c r="AB241" s="360"/>
      <c r="AC241" s="360"/>
      <c r="AD241" s="360"/>
      <c r="AE241" s="360"/>
    </row>
    <row r="242" spans="1:31">
      <c r="A242" s="360"/>
      <c r="B242" s="360"/>
      <c r="C242" s="360"/>
      <c r="D242" s="360"/>
      <c r="E242" s="360"/>
      <c r="F242" s="360"/>
      <c r="G242" s="360"/>
      <c r="H242" s="360"/>
      <c r="I242" s="360"/>
      <c r="J242" s="360"/>
      <c r="K242" s="360"/>
      <c r="L242" s="360"/>
      <c r="M242" s="360"/>
      <c r="N242" s="360"/>
      <c r="O242" s="360"/>
      <c r="P242" s="360"/>
      <c r="Q242" s="360"/>
      <c r="R242" s="360"/>
      <c r="S242" s="360"/>
      <c r="T242" s="360"/>
      <c r="U242" s="360"/>
      <c r="V242" s="360"/>
      <c r="W242" s="360"/>
      <c r="X242" s="360"/>
      <c r="Y242" s="360"/>
      <c r="Z242" s="360"/>
      <c r="AA242" s="360"/>
      <c r="AB242" s="360"/>
      <c r="AC242" s="360"/>
      <c r="AD242" s="360"/>
      <c r="AE242" s="360"/>
    </row>
    <row r="243" spans="1:31">
      <c r="A243" s="360"/>
      <c r="B243" s="360"/>
      <c r="C243" s="360"/>
      <c r="D243" s="360"/>
      <c r="E243" s="360"/>
      <c r="F243" s="360"/>
      <c r="G243" s="360"/>
      <c r="H243" s="360"/>
      <c r="I243" s="360"/>
      <c r="J243" s="360"/>
      <c r="K243" s="360"/>
      <c r="L243" s="360"/>
      <c r="M243" s="360"/>
      <c r="N243" s="360"/>
      <c r="O243" s="360"/>
      <c r="P243" s="360"/>
      <c r="Q243" s="360"/>
      <c r="R243" s="360"/>
      <c r="S243" s="360"/>
      <c r="T243" s="360"/>
      <c r="U243" s="360"/>
      <c r="V243" s="360"/>
      <c r="W243" s="360"/>
      <c r="X243" s="360"/>
      <c r="Y243" s="360"/>
      <c r="Z243" s="360"/>
      <c r="AA243" s="360"/>
      <c r="AB243" s="360"/>
      <c r="AC243" s="360"/>
      <c r="AD243" s="360"/>
      <c r="AE243" s="360"/>
    </row>
    <row r="244" spans="1:31">
      <c r="A244" s="360"/>
      <c r="B244" s="360"/>
      <c r="C244" s="360"/>
      <c r="D244" s="360"/>
      <c r="E244" s="360"/>
      <c r="F244" s="360"/>
      <c r="G244" s="360"/>
      <c r="H244" s="360"/>
      <c r="I244" s="360"/>
      <c r="J244" s="360"/>
      <c r="K244" s="360"/>
      <c r="L244" s="360"/>
      <c r="M244" s="360"/>
      <c r="N244" s="360"/>
      <c r="O244" s="360"/>
      <c r="P244" s="360"/>
      <c r="Q244" s="360"/>
      <c r="R244" s="360"/>
      <c r="S244" s="360"/>
      <c r="T244" s="360"/>
      <c r="U244" s="360"/>
      <c r="V244" s="360"/>
      <c r="W244" s="360"/>
      <c r="X244" s="360"/>
      <c r="Y244" s="360"/>
      <c r="Z244" s="360"/>
      <c r="AA244" s="360"/>
      <c r="AB244" s="360"/>
      <c r="AC244" s="360"/>
      <c r="AD244" s="360"/>
      <c r="AE244" s="360"/>
    </row>
    <row r="245" spans="1:31">
      <c r="A245" s="360"/>
      <c r="B245" s="360"/>
      <c r="C245" s="360"/>
      <c r="D245" s="360"/>
      <c r="E245" s="360"/>
      <c r="F245" s="360"/>
      <c r="G245" s="360"/>
      <c r="H245" s="360"/>
      <c r="I245" s="360"/>
      <c r="J245" s="360"/>
      <c r="K245" s="360"/>
      <c r="L245" s="360"/>
      <c r="M245" s="360"/>
      <c r="N245" s="360"/>
      <c r="O245" s="360"/>
      <c r="P245" s="360"/>
      <c r="Q245" s="360"/>
      <c r="R245" s="360"/>
      <c r="S245" s="360"/>
      <c r="T245" s="360"/>
      <c r="U245" s="360"/>
      <c r="V245" s="360"/>
      <c r="W245" s="360"/>
      <c r="X245" s="360"/>
      <c r="Y245" s="360"/>
      <c r="Z245" s="360"/>
      <c r="AA245" s="360"/>
      <c r="AB245" s="360"/>
      <c r="AC245" s="360"/>
      <c r="AD245" s="360"/>
      <c r="AE245" s="360"/>
    </row>
    <row r="246" spans="1:31">
      <c r="A246" s="360"/>
      <c r="B246" s="360"/>
      <c r="C246" s="360"/>
      <c r="D246" s="360"/>
      <c r="E246" s="360"/>
      <c r="F246" s="360"/>
      <c r="G246" s="360"/>
      <c r="H246" s="360"/>
      <c r="I246" s="360"/>
      <c r="J246" s="360"/>
      <c r="K246" s="360"/>
      <c r="L246" s="360"/>
      <c r="M246" s="360"/>
      <c r="N246" s="360"/>
      <c r="O246" s="360"/>
      <c r="P246" s="360"/>
      <c r="Q246" s="360"/>
      <c r="R246" s="360"/>
      <c r="S246" s="360"/>
      <c r="T246" s="360"/>
      <c r="U246" s="360"/>
      <c r="V246" s="360"/>
      <c r="W246" s="360"/>
      <c r="X246" s="360"/>
      <c r="Y246" s="360"/>
      <c r="Z246" s="360"/>
      <c r="AA246" s="360"/>
      <c r="AB246" s="360"/>
      <c r="AC246" s="360"/>
      <c r="AD246" s="360"/>
      <c r="AE246" s="360"/>
    </row>
    <row r="247" spans="1:31">
      <c r="A247" s="360"/>
      <c r="B247" s="360"/>
      <c r="C247" s="360"/>
      <c r="D247" s="360"/>
      <c r="E247" s="360"/>
      <c r="F247" s="360"/>
      <c r="G247" s="360"/>
      <c r="H247" s="360"/>
      <c r="I247" s="360"/>
      <c r="J247" s="360"/>
      <c r="K247" s="360"/>
      <c r="L247" s="360"/>
      <c r="M247" s="360"/>
      <c r="N247" s="360"/>
      <c r="O247" s="360"/>
      <c r="P247" s="360"/>
      <c r="Q247" s="360"/>
      <c r="R247" s="360"/>
      <c r="S247" s="360"/>
      <c r="T247" s="360"/>
      <c r="U247" s="360"/>
      <c r="V247" s="360"/>
      <c r="W247" s="360"/>
      <c r="X247" s="360"/>
      <c r="Y247" s="360"/>
      <c r="Z247" s="360"/>
      <c r="AA247" s="360"/>
      <c r="AB247" s="360"/>
      <c r="AC247" s="360"/>
      <c r="AD247" s="360"/>
      <c r="AE247" s="360"/>
    </row>
    <row r="248" spans="1:31">
      <c r="A248" s="360"/>
      <c r="B248" s="360"/>
      <c r="C248" s="360"/>
      <c r="D248" s="360"/>
      <c r="E248" s="360"/>
      <c r="F248" s="360"/>
      <c r="G248" s="360"/>
      <c r="H248" s="360"/>
      <c r="I248" s="360"/>
      <c r="J248" s="360"/>
      <c r="K248" s="360"/>
      <c r="L248" s="360"/>
      <c r="M248" s="360"/>
      <c r="N248" s="360"/>
      <c r="O248" s="360"/>
      <c r="P248" s="360"/>
      <c r="Q248" s="360"/>
      <c r="R248" s="360"/>
      <c r="S248" s="360"/>
      <c r="T248" s="360"/>
      <c r="U248" s="360"/>
      <c r="V248" s="360"/>
      <c r="W248" s="360"/>
      <c r="X248" s="360"/>
      <c r="Y248" s="360"/>
      <c r="Z248" s="360"/>
      <c r="AA248" s="360"/>
      <c r="AB248" s="360"/>
      <c r="AC248" s="360"/>
      <c r="AD248" s="360"/>
      <c r="AE248" s="360"/>
    </row>
    <row r="249" spans="1:31">
      <c r="A249" s="360"/>
      <c r="B249" s="360"/>
      <c r="C249" s="360"/>
      <c r="D249" s="360"/>
      <c r="E249" s="360"/>
      <c r="F249" s="360"/>
      <c r="G249" s="360"/>
      <c r="H249" s="360"/>
      <c r="I249" s="360"/>
      <c r="J249" s="360"/>
      <c r="K249" s="360"/>
      <c r="L249" s="360"/>
      <c r="M249" s="360"/>
      <c r="N249" s="360"/>
      <c r="O249" s="360"/>
      <c r="P249" s="360"/>
      <c r="Q249" s="360"/>
      <c r="R249" s="360"/>
      <c r="S249" s="360"/>
      <c r="T249" s="360"/>
      <c r="U249" s="360"/>
      <c r="V249" s="360"/>
      <c r="W249" s="360"/>
      <c r="X249" s="360"/>
      <c r="Y249" s="360"/>
      <c r="Z249" s="360"/>
      <c r="AA249" s="360"/>
      <c r="AB249" s="360"/>
      <c r="AC249" s="360"/>
      <c r="AD249" s="360"/>
      <c r="AE249" s="360"/>
    </row>
    <row r="250" spans="1:31">
      <c r="A250" s="360"/>
      <c r="B250" s="360"/>
      <c r="C250" s="360"/>
      <c r="D250" s="360"/>
      <c r="E250" s="360"/>
      <c r="F250" s="360"/>
      <c r="G250" s="360"/>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row>
    <row r="251" spans="1:31">
      <c r="A251" s="360"/>
      <c r="B251" s="360"/>
      <c r="C251" s="360"/>
      <c r="D251" s="360"/>
      <c r="E251" s="360"/>
      <c r="F251" s="360"/>
      <c r="G251" s="360"/>
      <c r="H251" s="360"/>
      <c r="I251" s="360"/>
      <c r="J251" s="360"/>
      <c r="K251" s="360"/>
      <c r="L251" s="360"/>
      <c r="M251" s="360"/>
      <c r="N251" s="360"/>
      <c r="O251" s="360"/>
      <c r="P251" s="360"/>
      <c r="Q251" s="360"/>
      <c r="R251" s="360"/>
      <c r="S251" s="360"/>
      <c r="T251" s="360"/>
      <c r="U251" s="360"/>
      <c r="V251" s="360"/>
      <c r="W251" s="360"/>
      <c r="X251" s="360"/>
      <c r="Y251" s="360"/>
      <c r="Z251" s="360"/>
      <c r="AA251" s="360"/>
      <c r="AB251" s="360"/>
      <c r="AC251" s="360"/>
      <c r="AD251" s="360"/>
      <c r="AE251" s="360"/>
    </row>
    <row r="252" spans="1:31">
      <c r="A252" s="360"/>
      <c r="B252" s="360"/>
      <c r="C252" s="360"/>
      <c r="D252" s="360"/>
      <c r="E252" s="360"/>
      <c r="F252" s="360"/>
      <c r="G252" s="360"/>
      <c r="H252" s="360"/>
      <c r="I252" s="360"/>
      <c r="J252" s="360"/>
      <c r="K252" s="360"/>
      <c r="L252" s="360"/>
      <c r="M252" s="360"/>
      <c r="N252" s="360"/>
      <c r="O252" s="360"/>
      <c r="P252" s="360"/>
      <c r="Q252" s="360"/>
      <c r="R252" s="360"/>
      <c r="S252" s="360"/>
      <c r="T252" s="360"/>
      <c r="U252" s="360"/>
      <c r="V252" s="360"/>
      <c r="W252" s="360"/>
      <c r="X252" s="360"/>
      <c r="Y252" s="360"/>
      <c r="Z252" s="360"/>
      <c r="AA252" s="360"/>
      <c r="AB252" s="360"/>
      <c r="AC252" s="360"/>
      <c r="AD252" s="360"/>
      <c r="AE252" s="360"/>
    </row>
    <row r="253" spans="1:31">
      <c r="A253" s="360"/>
      <c r="B253" s="360"/>
      <c r="C253" s="360"/>
      <c r="D253" s="360"/>
      <c r="E253" s="360"/>
      <c r="F253" s="360"/>
      <c r="G253" s="360"/>
      <c r="H253" s="360"/>
      <c r="I253" s="360"/>
      <c r="J253" s="360"/>
      <c r="K253" s="360"/>
      <c r="L253" s="360"/>
      <c r="M253" s="360"/>
      <c r="N253" s="360"/>
      <c r="O253" s="360"/>
      <c r="P253" s="360"/>
      <c r="Q253" s="360"/>
      <c r="R253" s="360"/>
      <c r="S253" s="360"/>
      <c r="T253" s="360"/>
      <c r="U253" s="360"/>
      <c r="V253" s="360"/>
      <c r="W253" s="360"/>
      <c r="X253" s="360"/>
      <c r="Y253" s="360"/>
      <c r="Z253" s="360"/>
      <c r="AA253" s="360"/>
      <c r="AB253" s="360"/>
      <c r="AC253" s="360"/>
      <c r="AD253" s="360"/>
      <c r="AE253" s="360"/>
    </row>
    <row r="254" spans="1:31">
      <c r="A254" s="360"/>
      <c r="B254" s="360"/>
      <c r="C254" s="360"/>
      <c r="D254" s="360"/>
      <c r="E254" s="360"/>
      <c r="F254" s="360"/>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row>
    <row r="255" spans="1:31">
      <c r="A255" s="360"/>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row>
    <row r="256" spans="1:31">
      <c r="A256" s="360"/>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row>
    <row r="257" spans="1:31">
      <c r="A257" s="360"/>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row>
    <row r="258" spans="1:31">
      <c r="A258" s="360"/>
      <c r="B258" s="360"/>
      <c r="C258" s="360"/>
      <c r="D258" s="360"/>
      <c r="E258" s="360"/>
      <c r="F258" s="360"/>
      <c r="G258" s="360"/>
      <c r="H258" s="360"/>
      <c r="I258" s="360"/>
      <c r="J258" s="360"/>
      <c r="K258" s="360"/>
      <c r="L258" s="360"/>
      <c r="M258" s="360"/>
      <c r="N258" s="360"/>
      <c r="O258" s="360"/>
      <c r="P258" s="360"/>
      <c r="Q258" s="360"/>
      <c r="R258" s="360"/>
      <c r="S258" s="360"/>
      <c r="T258" s="360"/>
      <c r="U258" s="360"/>
      <c r="V258" s="360"/>
      <c r="W258" s="360"/>
      <c r="X258" s="360"/>
      <c r="Y258" s="360"/>
      <c r="Z258" s="360"/>
      <c r="AA258" s="360"/>
      <c r="AB258" s="360"/>
      <c r="AC258" s="360"/>
      <c r="AD258" s="360"/>
      <c r="AE258" s="360"/>
    </row>
    <row r="259" spans="1:31">
      <c r="A259" s="360"/>
      <c r="B259" s="360"/>
      <c r="C259" s="360"/>
      <c r="D259" s="360"/>
      <c r="E259" s="360"/>
      <c r="F259" s="360"/>
      <c r="G259" s="360"/>
      <c r="H259" s="360"/>
      <c r="I259" s="360"/>
      <c r="J259" s="360"/>
      <c r="K259" s="360"/>
      <c r="L259" s="360"/>
      <c r="M259" s="360"/>
      <c r="N259" s="360"/>
      <c r="O259" s="360"/>
      <c r="P259" s="360"/>
      <c r="Q259" s="360"/>
      <c r="R259" s="360"/>
      <c r="S259" s="360"/>
      <c r="T259" s="360"/>
      <c r="U259" s="360"/>
      <c r="V259" s="360"/>
      <c r="W259" s="360"/>
      <c r="X259" s="360"/>
      <c r="Y259" s="360"/>
      <c r="Z259" s="360"/>
      <c r="AA259" s="360"/>
      <c r="AB259" s="360"/>
      <c r="AC259" s="360"/>
      <c r="AD259" s="360"/>
      <c r="AE259" s="360"/>
    </row>
    <row r="260" spans="1:31">
      <c r="A260" s="360"/>
      <c r="B260" s="360"/>
      <c r="C260" s="360"/>
      <c r="D260" s="360"/>
      <c r="E260" s="360"/>
      <c r="F260" s="360"/>
      <c r="G260" s="360"/>
      <c r="H260" s="360"/>
      <c r="I260" s="360"/>
      <c r="J260" s="360"/>
      <c r="K260" s="360"/>
      <c r="L260" s="360"/>
      <c r="M260" s="360"/>
      <c r="N260" s="360"/>
      <c r="O260" s="360"/>
      <c r="P260" s="360"/>
      <c r="Q260" s="360"/>
      <c r="R260" s="360"/>
      <c r="S260" s="360"/>
      <c r="T260" s="360"/>
      <c r="U260" s="360"/>
      <c r="V260" s="360"/>
      <c r="W260" s="360"/>
      <c r="X260" s="360"/>
      <c r="Y260" s="360"/>
      <c r="Z260" s="360"/>
      <c r="AA260" s="360"/>
      <c r="AB260" s="360"/>
      <c r="AC260" s="360"/>
      <c r="AD260" s="360"/>
      <c r="AE260" s="360"/>
    </row>
    <row r="261" spans="1:31">
      <c r="A261" s="360"/>
      <c r="B261" s="360"/>
      <c r="C261" s="360"/>
      <c r="D261" s="360"/>
      <c r="E261" s="360"/>
      <c r="F261" s="360"/>
      <c r="G261" s="360"/>
      <c r="H261" s="360"/>
      <c r="I261" s="360"/>
      <c r="J261" s="360"/>
      <c r="K261" s="360"/>
      <c r="L261" s="360"/>
      <c r="M261" s="360"/>
      <c r="N261" s="360"/>
      <c r="O261" s="360"/>
      <c r="P261" s="360"/>
      <c r="Q261" s="360"/>
      <c r="R261" s="360"/>
      <c r="S261" s="360"/>
      <c r="T261" s="360"/>
      <c r="U261" s="360"/>
      <c r="V261" s="360"/>
      <c r="W261" s="360"/>
      <c r="X261" s="360"/>
      <c r="Y261" s="360"/>
      <c r="Z261" s="360"/>
      <c r="AA261" s="360"/>
      <c r="AB261" s="360"/>
      <c r="AC261" s="360"/>
      <c r="AD261" s="360"/>
      <c r="AE261" s="360"/>
    </row>
    <row r="262" spans="1:31">
      <c r="A262" s="360"/>
      <c r="B262" s="360"/>
      <c r="C262" s="360"/>
      <c r="D262" s="360"/>
      <c r="E262" s="360"/>
      <c r="F262" s="360"/>
      <c r="G262" s="360"/>
      <c r="H262" s="360"/>
      <c r="I262" s="360"/>
      <c r="J262" s="360"/>
      <c r="K262" s="360"/>
      <c r="L262" s="360"/>
      <c r="M262" s="360"/>
      <c r="N262" s="360"/>
      <c r="O262" s="360"/>
      <c r="P262" s="360"/>
      <c r="Q262" s="360"/>
      <c r="R262" s="360"/>
      <c r="S262" s="360"/>
      <c r="T262" s="360"/>
      <c r="U262" s="360"/>
      <c r="V262" s="360"/>
      <c r="W262" s="360"/>
      <c r="X262" s="360"/>
      <c r="Y262" s="360"/>
      <c r="Z262" s="360"/>
      <c r="AA262" s="360"/>
      <c r="AB262" s="360"/>
      <c r="AC262" s="360"/>
      <c r="AD262" s="360"/>
      <c r="AE262" s="360"/>
    </row>
    <row r="263" spans="1:31">
      <c r="A263" s="360"/>
      <c r="B263" s="360"/>
      <c r="C263" s="360"/>
      <c r="D263" s="360"/>
      <c r="E263" s="360"/>
      <c r="F263" s="360"/>
      <c r="G263" s="360"/>
      <c r="H263" s="360"/>
      <c r="I263" s="360"/>
      <c r="J263" s="360"/>
      <c r="K263" s="360"/>
      <c r="L263" s="360"/>
      <c r="M263" s="360"/>
      <c r="N263" s="360"/>
      <c r="O263" s="360"/>
      <c r="P263" s="360"/>
      <c r="Q263" s="360"/>
      <c r="R263" s="360"/>
      <c r="S263" s="360"/>
      <c r="T263" s="360"/>
      <c r="U263" s="360"/>
      <c r="V263" s="360"/>
      <c r="W263" s="360"/>
      <c r="X263" s="360"/>
      <c r="Y263" s="360"/>
      <c r="Z263" s="360"/>
      <c r="AA263" s="360"/>
      <c r="AB263" s="360"/>
      <c r="AC263" s="360"/>
      <c r="AD263" s="360"/>
      <c r="AE263" s="360"/>
    </row>
    <row r="264" spans="1:31">
      <c r="A264" s="360"/>
      <c r="B264" s="360"/>
      <c r="C264" s="360"/>
      <c r="D264" s="360"/>
      <c r="E264" s="360"/>
      <c r="F264" s="360"/>
      <c r="G264" s="360"/>
      <c r="H264" s="360"/>
      <c r="I264" s="360"/>
      <c r="J264" s="360"/>
      <c r="K264" s="360"/>
      <c r="L264" s="360"/>
      <c r="M264" s="360"/>
      <c r="N264" s="360"/>
      <c r="O264" s="360"/>
      <c r="P264" s="360"/>
      <c r="Q264" s="360"/>
      <c r="R264" s="360"/>
      <c r="S264" s="360"/>
      <c r="T264" s="360"/>
      <c r="U264" s="360"/>
      <c r="V264" s="360"/>
      <c r="W264" s="360"/>
      <c r="X264" s="360"/>
      <c r="Y264" s="360"/>
      <c r="Z264" s="360"/>
      <c r="AA264" s="360"/>
      <c r="AB264" s="360"/>
      <c r="AC264" s="360"/>
      <c r="AD264" s="360"/>
      <c r="AE264" s="360"/>
    </row>
    <row r="265" spans="1:31">
      <c r="A265" s="360"/>
      <c r="B265" s="360"/>
      <c r="C265" s="360"/>
      <c r="D265" s="360"/>
      <c r="E265" s="360"/>
      <c r="F265" s="360"/>
      <c r="G265" s="360"/>
      <c r="H265" s="360"/>
      <c r="I265" s="360"/>
      <c r="J265" s="360"/>
      <c r="K265" s="360"/>
      <c r="L265" s="360"/>
      <c r="M265" s="360"/>
      <c r="N265" s="360"/>
      <c r="O265" s="360"/>
      <c r="P265" s="360"/>
      <c r="Q265" s="360"/>
      <c r="R265" s="360"/>
      <c r="S265" s="360"/>
      <c r="T265" s="360"/>
      <c r="U265" s="360"/>
      <c r="V265" s="360"/>
      <c r="W265" s="360"/>
      <c r="X265" s="360"/>
      <c r="Y265" s="360"/>
      <c r="Z265" s="360"/>
      <c r="AA265" s="360"/>
      <c r="AB265" s="360"/>
      <c r="AC265" s="360"/>
      <c r="AD265" s="360"/>
      <c r="AE265" s="360"/>
    </row>
    <row r="266" spans="1:31">
      <c r="A266" s="360"/>
      <c r="B266" s="360"/>
      <c r="C266" s="360"/>
      <c r="D266" s="360"/>
      <c r="E266" s="360"/>
      <c r="F266" s="360"/>
      <c r="G266" s="360"/>
      <c r="H266" s="360"/>
      <c r="I266" s="360"/>
      <c r="J266" s="360"/>
      <c r="K266" s="360"/>
      <c r="L266" s="360"/>
      <c r="M266" s="360"/>
      <c r="N266" s="360"/>
      <c r="O266" s="360"/>
      <c r="P266" s="360"/>
      <c r="Q266" s="360"/>
      <c r="R266" s="360"/>
      <c r="S266" s="360"/>
      <c r="T266" s="360"/>
      <c r="U266" s="360"/>
      <c r="V266" s="360"/>
      <c r="W266" s="360"/>
      <c r="X266" s="360"/>
      <c r="Y266" s="360"/>
      <c r="Z266" s="360"/>
      <c r="AA266" s="360"/>
      <c r="AB266" s="360"/>
      <c r="AC266" s="360"/>
      <c r="AD266" s="360"/>
      <c r="AE266" s="360"/>
    </row>
    <row r="267" spans="1:31">
      <c r="A267" s="360"/>
      <c r="B267" s="360"/>
      <c r="C267" s="360"/>
      <c r="D267" s="360"/>
      <c r="E267" s="360"/>
      <c r="F267" s="360"/>
      <c r="G267" s="360"/>
      <c r="H267" s="360"/>
      <c r="I267" s="360"/>
      <c r="J267" s="360"/>
      <c r="K267" s="360"/>
      <c r="L267" s="360"/>
      <c r="M267" s="360"/>
      <c r="N267" s="360"/>
      <c r="O267" s="360"/>
      <c r="P267" s="360"/>
      <c r="Q267" s="360"/>
      <c r="R267" s="360"/>
      <c r="S267" s="360"/>
      <c r="T267" s="360"/>
      <c r="U267" s="360"/>
      <c r="V267" s="360"/>
      <c r="W267" s="360"/>
      <c r="X267" s="360"/>
      <c r="Y267" s="360"/>
      <c r="Z267" s="360"/>
      <c r="AA267" s="360"/>
      <c r="AB267" s="360"/>
      <c r="AC267" s="360"/>
      <c r="AD267" s="360"/>
      <c r="AE267" s="360"/>
    </row>
    <row r="268" spans="1:31">
      <c r="A268" s="360"/>
      <c r="B268" s="360"/>
      <c r="C268" s="360"/>
      <c r="D268" s="360"/>
      <c r="E268" s="360"/>
      <c r="F268" s="360"/>
      <c r="G268" s="360"/>
      <c r="H268" s="360"/>
      <c r="I268" s="360"/>
      <c r="J268" s="360"/>
      <c r="K268" s="360"/>
      <c r="L268" s="360"/>
      <c r="M268" s="360"/>
      <c r="N268" s="360"/>
      <c r="O268" s="360"/>
      <c r="P268" s="360"/>
      <c r="Q268" s="360"/>
      <c r="R268" s="360"/>
      <c r="S268" s="360"/>
      <c r="T268" s="360"/>
      <c r="U268" s="360"/>
      <c r="V268" s="360"/>
      <c r="W268" s="360"/>
      <c r="X268" s="360"/>
      <c r="Y268" s="360"/>
      <c r="Z268" s="360"/>
      <c r="AA268" s="360"/>
      <c r="AB268" s="360"/>
      <c r="AC268" s="360"/>
      <c r="AD268" s="360"/>
      <c r="AE268" s="360"/>
    </row>
    <row r="269" spans="1:31">
      <c r="A269" s="360"/>
      <c r="B269" s="360"/>
      <c r="C269" s="360"/>
      <c r="D269" s="360"/>
      <c r="E269" s="360"/>
      <c r="F269" s="360"/>
      <c r="G269" s="360"/>
      <c r="H269" s="360"/>
      <c r="I269" s="360"/>
      <c r="J269" s="360"/>
      <c r="K269" s="360"/>
      <c r="L269" s="360"/>
      <c r="M269" s="360"/>
      <c r="N269" s="360"/>
      <c r="O269" s="360"/>
      <c r="P269" s="360"/>
      <c r="Q269" s="360"/>
      <c r="R269" s="360"/>
      <c r="S269" s="360"/>
      <c r="T269" s="360"/>
      <c r="U269" s="360"/>
      <c r="V269" s="360"/>
      <c r="W269" s="360"/>
      <c r="X269" s="360"/>
      <c r="Y269" s="360"/>
      <c r="Z269" s="360"/>
      <c r="AA269" s="360"/>
      <c r="AB269" s="360"/>
      <c r="AC269" s="360"/>
      <c r="AD269" s="360"/>
      <c r="AE269" s="360"/>
    </row>
    <row r="270" spans="1:31">
      <c r="A270" s="360"/>
      <c r="B270" s="360"/>
      <c r="C270" s="360"/>
      <c r="D270" s="360"/>
      <c r="E270" s="360"/>
      <c r="F270" s="360"/>
      <c r="G270" s="360"/>
      <c r="H270" s="360"/>
      <c r="I270" s="360"/>
      <c r="J270" s="360"/>
      <c r="K270" s="360"/>
      <c r="L270" s="360"/>
      <c r="M270" s="360"/>
      <c r="N270" s="360"/>
      <c r="O270" s="360"/>
      <c r="P270" s="360"/>
      <c r="Q270" s="360"/>
      <c r="R270" s="360"/>
      <c r="S270" s="360"/>
      <c r="T270" s="360"/>
      <c r="U270" s="360"/>
      <c r="V270" s="360"/>
      <c r="W270" s="360"/>
      <c r="X270" s="360"/>
      <c r="Y270" s="360"/>
      <c r="Z270" s="360"/>
      <c r="AA270" s="360"/>
      <c r="AB270" s="360"/>
      <c r="AC270" s="360"/>
      <c r="AD270" s="360"/>
      <c r="AE270" s="360"/>
    </row>
    <row r="271" spans="1:31">
      <c r="A271" s="360"/>
      <c r="B271" s="360"/>
      <c r="C271" s="360"/>
      <c r="D271" s="360"/>
      <c r="E271" s="360"/>
      <c r="F271" s="360"/>
      <c r="G271" s="360"/>
      <c r="H271" s="360"/>
      <c r="I271" s="360"/>
      <c r="J271" s="360"/>
      <c r="K271" s="360"/>
      <c r="L271" s="360"/>
      <c r="M271" s="360"/>
      <c r="N271" s="360"/>
      <c r="O271" s="360"/>
      <c r="P271" s="360"/>
      <c r="Q271" s="360"/>
      <c r="R271" s="360"/>
      <c r="S271" s="360"/>
      <c r="T271" s="360"/>
      <c r="U271" s="360"/>
      <c r="V271" s="360"/>
      <c r="W271" s="360"/>
      <c r="X271" s="360"/>
      <c r="Y271" s="360"/>
      <c r="Z271" s="360"/>
      <c r="AA271" s="360"/>
      <c r="AB271" s="360"/>
      <c r="AC271" s="360"/>
      <c r="AD271" s="360"/>
      <c r="AE271" s="360"/>
    </row>
    <row r="272" spans="1:31">
      <c r="A272" s="360"/>
      <c r="B272" s="360"/>
      <c r="C272" s="360"/>
      <c r="D272" s="360"/>
      <c r="E272" s="360"/>
      <c r="F272" s="360"/>
      <c r="G272" s="360"/>
      <c r="H272" s="360"/>
      <c r="I272" s="360"/>
      <c r="J272" s="360"/>
      <c r="K272" s="360"/>
      <c r="L272" s="360"/>
      <c r="M272" s="360"/>
      <c r="N272" s="360"/>
      <c r="O272" s="360"/>
      <c r="P272" s="360"/>
      <c r="Q272" s="360"/>
      <c r="R272" s="360"/>
      <c r="S272" s="360"/>
      <c r="T272" s="360"/>
      <c r="U272" s="360"/>
      <c r="V272" s="360"/>
      <c r="W272" s="360"/>
      <c r="X272" s="360"/>
      <c r="Y272" s="360"/>
      <c r="Z272" s="360"/>
      <c r="AA272" s="360"/>
      <c r="AB272" s="360"/>
      <c r="AC272" s="360"/>
      <c r="AD272" s="360"/>
      <c r="AE272" s="360"/>
    </row>
    <row r="273" spans="1:31">
      <c r="A273" s="360"/>
      <c r="B273" s="360"/>
      <c r="C273" s="360"/>
      <c r="D273" s="360"/>
      <c r="E273" s="360"/>
      <c r="F273" s="360"/>
      <c r="G273" s="360"/>
      <c r="H273" s="360"/>
      <c r="I273" s="360"/>
      <c r="J273" s="360"/>
      <c r="K273" s="360"/>
      <c r="L273" s="360"/>
      <c r="M273" s="360"/>
      <c r="N273" s="360"/>
      <c r="O273" s="360"/>
      <c r="P273" s="360"/>
      <c r="Q273" s="360"/>
      <c r="R273" s="360"/>
      <c r="S273" s="360"/>
      <c r="T273" s="360"/>
      <c r="U273" s="360"/>
      <c r="V273" s="360"/>
      <c r="W273" s="360"/>
      <c r="X273" s="360"/>
      <c r="Y273" s="360"/>
      <c r="Z273" s="360"/>
      <c r="AA273" s="360"/>
      <c r="AB273" s="360"/>
      <c r="AC273" s="360"/>
      <c r="AD273" s="360"/>
      <c r="AE273" s="360"/>
    </row>
    <row r="274" spans="1:31">
      <c r="A274" s="360"/>
      <c r="B274" s="360"/>
      <c r="C274" s="360"/>
      <c r="D274" s="360"/>
      <c r="E274" s="360"/>
      <c r="F274" s="360"/>
      <c r="G274" s="360"/>
      <c r="H274" s="360"/>
      <c r="I274" s="360"/>
      <c r="J274" s="360"/>
      <c r="K274" s="360"/>
      <c r="L274" s="360"/>
      <c r="M274" s="360"/>
      <c r="N274" s="360"/>
      <c r="O274" s="360"/>
      <c r="P274" s="360"/>
      <c r="Q274" s="360"/>
      <c r="R274" s="360"/>
      <c r="S274" s="360"/>
      <c r="T274" s="360"/>
      <c r="U274" s="360"/>
      <c r="V274" s="360"/>
      <c r="W274" s="360"/>
      <c r="X274" s="360"/>
      <c r="Y274" s="360"/>
      <c r="Z274" s="360"/>
      <c r="AA274" s="360"/>
      <c r="AB274" s="360"/>
      <c r="AC274" s="360"/>
      <c r="AD274" s="360"/>
      <c r="AE274" s="360"/>
    </row>
    <row r="275" spans="1:31">
      <c r="A275" s="360"/>
      <c r="B275" s="360"/>
      <c r="C275" s="360"/>
      <c r="D275" s="360"/>
      <c r="E275" s="360"/>
      <c r="F275" s="360"/>
      <c r="G275" s="360"/>
      <c r="H275" s="360"/>
      <c r="I275" s="360"/>
      <c r="J275" s="360"/>
      <c r="K275" s="360"/>
      <c r="L275" s="360"/>
      <c r="M275" s="360"/>
      <c r="N275" s="360"/>
      <c r="O275" s="360"/>
      <c r="P275" s="360"/>
      <c r="Q275" s="360"/>
      <c r="R275" s="360"/>
      <c r="S275" s="360"/>
      <c r="T275" s="360"/>
      <c r="U275" s="360"/>
      <c r="V275" s="360"/>
      <c r="W275" s="360"/>
      <c r="X275" s="360"/>
      <c r="Y275" s="360"/>
      <c r="Z275" s="360"/>
      <c r="AA275" s="360"/>
      <c r="AB275" s="360"/>
      <c r="AC275" s="360"/>
      <c r="AD275" s="360"/>
      <c r="AE275" s="360"/>
    </row>
    <row r="276" spans="1:31">
      <c r="A276" s="360"/>
      <c r="B276" s="360"/>
      <c r="C276" s="360"/>
      <c r="D276" s="360"/>
      <c r="E276" s="360"/>
      <c r="F276" s="360"/>
      <c r="G276" s="360"/>
      <c r="H276" s="360"/>
      <c r="I276" s="360"/>
      <c r="J276" s="360"/>
      <c r="K276" s="360"/>
      <c r="L276" s="360"/>
      <c r="M276" s="360"/>
      <c r="N276" s="360"/>
      <c r="O276" s="360"/>
      <c r="P276" s="360"/>
      <c r="Q276" s="360"/>
      <c r="R276" s="360"/>
      <c r="S276" s="360"/>
      <c r="T276" s="360"/>
      <c r="U276" s="360"/>
      <c r="V276" s="360"/>
      <c r="W276" s="360"/>
      <c r="X276" s="360"/>
      <c r="Y276" s="360"/>
      <c r="Z276" s="360"/>
      <c r="AA276" s="360"/>
      <c r="AB276" s="360"/>
      <c r="AC276" s="360"/>
      <c r="AD276" s="360"/>
      <c r="AE276" s="360"/>
    </row>
    <row r="277" spans="1:31">
      <c r="A277" s="360"/>
      <c r="B277" s="360"/>
      <c r="C277" s="360"/>
      <c r="D277" s="360"/>
      <c r="E277" s="360"/>
      <c r="F277" s="360"/>
      <c r="G277" s="360"/>
      <c r="H277" s="360"/>
      <c r="I277" s="360"/>
      <c r="J277" s="360"/>
      <c r="K277" s="360"/>
      <c r="L277" s="360"/>
      <c r="M277" s="360"/>
      <c r="N277" s="360"/>
      <c r="O277" s="360"/>
      <c r="P277" s="360"/>
      <c r="Q277" s="360"/>
      <c r="R277" s="360"/>
      <c r="S277" s="360"/>
      <c r="T277" s="360"/>
      <c r="U277" s="360"/>
      <c r="V277" s="360"/>
      <c r="W277" s="360"/>
      <c r="X277" s="360"/>
      <c r="Y277" s="360"/>
      <c r="Z277" s="360"/>
      <c r="AA277" s="360"/>
      <c r="AB277" s="360"/>
      <c r="AC277" s="360"/>
      <c r="AD277" s="360"/>
      <c r="AE277" s="360"/>
    </row>
    <row r="278" spans="1:31">
      <c r="A278" s="360"/>
      <c r="B278" s="360"/>
      <c r="C278" s="360"/>
      <c r="D278" s="360"/>
      <c r="E278" s="360"/>
      <c r="F278" s="360"/>
      <c r="G278" s="360"/>
      <c r="H278" s="360"/>
      <c r="I278" s="360"/>
      <c r="J278" s="360"/>
      <c r="K278" s="360"/>
      <c r="L278" s="360"/>
      <c r="M278" s="360"/>
      <c r="N278" s="360"/>
      <c r="O278" s="360"/>
      <c r="P278" s="360"/>
      <c r="Q278" s="360"/>
      <c r="R278" s="360"/>
      <c r="S278" s="360"/>
      <c r="T278" s="360"/>
      <c r="U278" s="360"/>
      <c r="V278" s="360"/>
      <c r="W278" s="360"/>
      <c r="X278" s="360"/>
      <c r="Y278" s="360"/>
      <c r="Z278" s="360"/>
      <c r="AA278" s="360"/>
      <c r="AB278" s="360"/>
      <c r="AC278" s="360"/>
      <c r="AD278" s="360"/>
      <c r="AE278" s="360"/>
    </row>
    <row r="279" spans="1:31">
      <c r="A279" s="360"/>
      <c r="B279" s="360"/>
      <c r="C279" s="360"/>
      <c r="D279" s="360"/>
      <c r="E279" s="360"/>
      <c r="F279" s="360"/>
      <c r="G279" s="360"/>
      <c r="H279" s="360"/>
      <c r="I279" s="360"/>
      <c r="J279" s="360"/>
      <c r="K279" s="360"/>
      <c r="L279" s="360"/>
      <c r="M279" s="360"/>
      <c r="N279" s="360"/>
      <c r="O279" s="360"/>
      <c r="P279" s="360"/>
      <c r="Q279" s="360"/>
      <c r="R279" s="360"/>
      <c r="S279" s="360"/>
      <c r="T279" s="360"/>
      <c r="U279" s="360"/>
      <c r="V279" s="360"/>
      <c r="W279" s="360"/>
      <c r="X279" s="360"/>
      <c r="Y279" s="360"/>
      <c r="Z279" s="360"/>
      <c r="AA279" s="360"/>
      <c r="AB279" s="360"/>
      <c r="AC279" s="360"/>
      <c r="AD279" s="360"/>
      <c r="AE279" s="360"/>
    </row>
    <row r="280" spans="1:31">
      <c r="A280" s="360"/>
      <c r="B280" s="360"/>
      <c r="C280" s="360"/>
      <c r="D280" s="360"/>
      <c r="E280" s="360"/>
      <c r="F280" s="360"/>
      <c r="G280" s="360"/>
      <c r="H280" s="360"/>
      <c r="I280" s="360"/>
      <c r="J280" s="360"/>
      <c r="K280" s="360"/>
      <c r="L280" s="360"/>
      <c r="M280" s="360"/>
      <c r="N280" s="360"/>
      <c r="O280" s="360"/>
      <c r="P280" s="360"/>
      <c r="Q280" s="360"/>
      <c r="R280" s="360"/>
      <c r="S280" s="360"/>
      <c r="T280" s="360"/>
      <c r="U280" s="360"/>
      <c r="V280" s="360"/>
      <c r="W280" s="360"/>
      <c r="X280" s="360"/>
      <c r="Y280" s="360"/>
      <c r="Z280" s="360"/>
      <c r="AA280" s="360"/>
      <c r="AB280" s="360"/>
      <c r="AC280" s="360"/>
      <c r="AD280" s="360"/>
      <c r="AE280" s="360"/>
    </row>
    <row r="281" spans="1:31">
      <c r="A281" s="360"/>
      <c r="B281" s="360"/>
      <c r="C281" s="360"/>
      <c r="D281" s="360"/>
      <c r="E281" s="360"/>
      <c r="F281" s="360"/>
      <c r="G281" s="360"/>
      <c r="H281" s="360"/>
      <c r="I281" s="360"/>
      <c r="J281" s="360"/>
      <c r="K281" s="360"/>
      <c r="L281" s="360"/>
      <c r="M281" s="360"/>
      <c r="N281" s="360"/>
      <c r="O281" s="360"/>
      <c r="P281" s="360"/>
      <c r="Q281" s="360"/>
      <c r="R281" s="360"/>
      <c r="S281" s="360"/>
      <c r="T281" s="360"/>
      <c r="U281" s="360"/>
      <c r="V281" s="360"/>
      <c r="W281" s="360"/>
      <c r="X281" s="360"/>
      <c r="Y281" s="360"/>
      <c r="Z281" s="360"/>
      <c r="AA281" s="360"/>
      <c r="AB281" s="360"/>
      <c r="AC281" s="360"/>
      <c r="AD281" s="360"/>
      <c r="AE281" s="360"/>
    </row>
    <row r="282" spans="1:31">
      <c r="A282" s="360"/>
      <c r="B282" s="360"/>
      <c r="C282" s="360"/>
      <c r="D282" s="360"/>
      <c r="E282" s="360"/>
      <c r="F282" s="360"/>
      <c r="G282" s="360"/>
      <c r="H282" s="360"/>
      <c r="I282" s="360"/>
      <c r="J282" s="360"/>
      <c r="K282" s="360"/>
      <c r="L282" s="360"/>
      <c r="M282" s="360"/>
      <c r="N282" s="360"/>
      <c r="O282" s="360"/>
      <c r="P282" s="360"/>
      <c r="Q282" s="360"/>
      <c r="R282" s="360"/>
      <c r="S282" s="360"/>
      <c r="T282" s="360"/>
      <c r="U282" s="360"/>
      <c r="V282" s="360"/>
      <c r="W282" s="360"/>
      <c r="X282" s="360"/>
      <c r="Y282" s="360"/>
      <c r="Z282" s="360"/>
      <c r="AA282" s="360"/>
      <c r="AB282" s="360"/>
      <c r="AC282" s="360"/>
      <c r="AD282" s="360"/>
      <c r="AE282" s="360"/>
    </row>
    <row r="283" spans="1:31">
      <c r="A283" s="360"/>
      <c r="B283" s="360"/>
      <c r="C283" s="360"/>
      <c r="D283" s="360"/>
      <c r="E283" s="360"/>
      <c r="F283" s="360"/>
      <c r="G283" s="360"/>
      <c r="H283" s="360"/>
      <c r="I283" s="360"/>
      <c r="J283" s="360"/>
      <c r="K283" s="360"/>
      <c r="L283" s="360"/>
      <c r="M283" s="360"/>
      <c r="N283" s="360"/>
      <c r="O283" s="360"/>
      <c r="P283" s="360"/>
      <c r="Q283" s="360"/>
      <c r="R283" s="360"/>
      <c r="S283" s="360"/>
      <c r="T283" s="360"/>
      <c r="U283" s="360"/>
      <c r="V283" s="360"/>
      <c r="W283" s="360"/>
      <c r="X283" s="360"/>
      <c r="Y283" s="360"/>
      <c r="Z283" s="360"/>
      <c r="AA283" s="360"/>
      <c r="AB283" s="360"/>
      <c r="AC283" s="360"/>
      <c r="AD283" s="360"/>
      <c r="AE283" s="360"/>
    </row>
    <row r="284" spans="1:31">
      <c r="A284" s="360"/>
      <c r="B284" s="360"/>
      <c r="C284" s="360"/>
      <c r="D284" s="360"/>
      <c r="E284" s="360"/>
      <c r="F284" s="360"/>
      <c r="G284" s="360"/>
      <c r="H284" s="360"/>
      <c r="I284" s="360"/>
      <c r="J284" s="360"/>
      <c r="K284" s="360"/>
      <c r="L284" s="360"/>
      <c r="M284" s="360"/>
      <c r="N284" s="360"/>
      <c r="O284" s="360"/>
      <c r="P284" s="360"/>
      <c r="Q284" s="360"/>
      <c r="R284" s="360"/>
      <c r="S284" s="360"/>
      <c r="T284" s="360"/>
      <c r="U284" s="360"/>
      <c r="V284" s="360"/>
      <c r="W284" s="360"/>
      <c r="X284" s="360"/>
      <c r="Y284" s="360"/>
      <c r="Z284" s="360"/>
      <c r="AA284" s="360"/>
      <c r="AB284" s="360"/>
      <c r="AC284" s="360"/>
      <c r="AD284" s="360"/>
      <c r="AE284" s="360"/>
    </row>
    <row r="285" spans="1:31">
      <c r="A285" s="360"/>
      <c r="B285" s="360"/>
      <c r="C285" s="360"/>
      <c r="D285" s="360"/>
      <c r="E285" s="360"/>
      <c r="F285" s="360"/>
      <c r="G285" s="360"/>
      <c r="H285" s="360"/>
      <c r="I285" s="360"/>
      <c r="J285" s="360"/>
      <c r="K285" s="360"/>
      <c r="L285" s="360"/>
      <c r="M285" s="360"/>
      <c r="N285" s="360"/>
      <c r="O285" s="360"/>
      <c r="P285" s="360"/>
      <c r="Q285" s="360"/>
      <c r="R285" s="360"/>
      <c r="S285" s="360"/>
      <c r="T285" s="360"/>
      <c r="U285" s="360"/>
      <c r="V285" s="360"/>
      <c r="W285" s="360"/>
      <c r="X285" s="360"/>
      <c r="Y285" s="360"/>
      <c r="Z285" s="360"/>
      <c r="AA285" s="360"/>
      <c r="AB285" s="360"/>
      <c r="AC285" s="360"/>
      <c r="AD285" s="360"/>
      <c r="AE285" s="360"/>
    </row>
    <row r="286" spans="1:31">
      <c r="A286" s="360"/>
      <c r="B286" s="360"/>
      <c r="C286" s="360"/>
      <c r="D286" s="360"/>
      <c r="E286" s="360"/>
      <c r="F286" s="360"/>
      <c r="G286" s="360"/>
      <c r="H286" s="360"/>
      <c r="I286" s="360"/>
      <c r="J286" s="360"/>
      <c r="K286" s="360"/>
      <c r="L286" s="360"/>
      <c r="M286" s="360"/>
      <c r="N286" s="360"/>
      <c r="O286" s="360"/>
      <c r="P286" s="360"/>
      <c r="Q286" s="360"/>
      <c r="R286" s="360"/>
      <c r="S286" s="360"/>
      <c r="T286" s="360"/>
      <c r="U286" s="360"/>
      <c r="V286" s="360"/>
      <c r="W286" s="360"/>
      <c r="X286" s="360"/>
      <c r="Y286" s="360"/>
      <c r="Z286" s="360"/>
      <c r="AA286" s="360"/>
      <c r="AB286" s="360"/>
      <c r="AC286" s="360"/>
      <c r="AD286" s="360"/>
      <c r="AE286" s="360"/>
    </row>
    <row r="287" spans="1:31">
      <c r="A287" s="360"/>
      <c r="B287" s="360"/>
      <c r="C287" s="360"/>
      <c r="D287" s="360"/>
      <c r="E287" s="360"/>
      <c r="F287" s="360"/>
      <c r="G287" s="360"/>
      <c r="H287" s="360"/>
      <c r="I287" s="360"/>
      <c r="J287" s="360"/>
      <c r="K287" s="360"/>
      <c r="L287" s="360"/>
      <c r="M287" s="360"/>
      <c r="N287" s="360"/>
      <c r="O287" s="360"/>
      <c r="P287" s="360"/>
      <c r="Q287" s="360"/>
      <c r="R287" s="360"/>
      <c r="S287" s="360"/>
      <c r="T287" s="360"/>
      <c r="U287" s="360"/>
      <c r="V287" s="360"/>
      <c r="W287" s="360"/>
      <c r="X287" s="360"/>
      <c r="Y287" s="360"/>
      <c r="Z287" s="360"/>
      <c r="AA287" s="360"/>
      <c r="AB287" s="360"/>
      <c r="AC287" s="360"/>
      <c r="AD287" s="360"/>
      <c r="AE287" s="360"/>
    </row>
    <row r="288" spans="1:31">
      <c r="A288" s="360"/>
      <c r="B288" s="360"/>
      <c r="C288" s="360"/>
      <c r="D288" s="360"/>
      <c r="E288" s="360"/>
      <c r="F288" s="360"/>
      <c r="G288" s="360"/>
      <c r="H288" s="360"/>
      <c r="I288" s="360"/>
      <c r="J288" s="360"/>
      <c r="K288" s="360"/>
      <c r="L288" s="360"/>
      <c r="M288" s="360"/>
      <c r="N288" s="360"/>
      <c r="O288" s="360"/>
      <c r="P288" s="360"/>
      <c r="Q288" s="360"/>
      <c r="R288" s="360"/>
      <c r="S288" s="360"/>
      <c r="T288" s="360"/>
      <c r="U288" s="360"/>
      <c r="V288" s="360"/>
      <c r="W288" s="360"/>
      <c r="X288" s="360"/>
      <c r="Y288" s="360"/>
      <c r="Z288" s="360"/>
      <c r="AA288" s="360"/>
      <c r="AB288" s="360"/>
      <c r="AC288" s="360"/>
      <c r="AD288" s="360"/>
      <c r="AE288" s="360"/>
    </row>
    <row r="289" spans="1:31">
      <c r="A289" s="360"/>
      <c r="B289" s="360"/>
      <c r="C289" s="360"/>
      <c r="D289" s="360"/>
      <c r="E289" s="360"/>
      <c r="F289" s="360"/>
      <c r="G289" s="360"/>
      <c r="H289" s="360"/>
      <c r="I289" s="360"/>
      <c r="J289" s="360"/>
      <c r="K289" s="360"/>
      <c r="L289" s="360"/>
      <c r="M289" s="360"/>
      <c r="N289" s="360"/>
      <c r="O289" s="360"/>
      <c r="P289" s="360"/>
      <c r="Q289" s="360"/>
      <c r="R289" s="360"/>
      <c r="S289" s="360"/>
      <c r="T289" s="360"/>
      <c r="U289" s="360"/>
      <c r="V289" s="360"/>
      <c r="W289" s="360"/>
      <c r="X289" s="360"/>
      <c r="Y289" s="360"/>
      <c r="Z289" s="360"/>
      <c r="AA289" s="360"/>
      <c r="AB289" s="360"/>
      <c r="AC289" s="360"/>
      <c r="AD289" s="360"/>
      <c r="AE289" s="360"/>
    </row>
    <row r="290" spans="1:31">
      <c r="A290" s="360"/>
      <c r="B290" s="360"/>
      <c r="C290" s="360"/>
      <c r="D290" s="360"/>
      <c r="E290" s="360"/>
      <c r="F290" s="360"/>
      <c r="G290" s="360"/>
      <c r="H290" s="360"/>
      <c r="I290" s="360"/>
      <c r="J290" s="360"/>
      <c r="K290" s="360"/>
      <c r="L290" s="360"/>
      <c r="M290" s="360"/>
      <c r="N290" s="360"/>
      <c r="O290" s="360"/>
      <c r="P290" s="360"/>
      <c r="Q290" s="360"/>
      <c r="R290" s="360"/>
      <c r="S290" s="360"/>
      <c r="T290" s="360"/>
      <c r="U290" s="360"/>
      <c r="V290" s="360"/>
      <c r="W290" s="360"/>
      <c r="X290" s="360"/>
      <c r="Y290" s="360"/>
      <c r="Z290" s="360"/>
      <c r="AA290" s="360"/>
      <c r="AB290" s="360"/>
      <c r="AC290" s="360"/>
      <c r="AD290" s="360"/>
      <c r="AE290" s="360"/>
    </row>
    <row r="291" spans="1:31">
      <c r="A291" s="360"/>
      <c r="B291" s="360"/>
      <c r="C291" s="360"/>
      <c r="D291" s="360"/>
      <c r="E291" s="360"/>
      <c r="F291" s="360"/>
      <c r="G291" s="360"/>
      <c r="H291" s="360"/>
      <c r="I291" s="360"/>
      <c r="J291" s="360"/>
      <c r="K291" s="360"/>
      <c r="L291" s="360"/>
      <c r="M291" s="360"/>
      <c r="N291" s="360"/>
      <c r="O291" s="360"/>
      <c r="P291" s="360"/>
      <c r="Q291" s="360"/>
      <c r="R291" s="360"/>
      <c r="S291" s="360"/>
      <c r="T291" s="360"/>
      <c r="U291" s="360"/>
      <c r="V291" s="360"/>
      <c r="W291" s="360"/>
      <c r="X291" s="360"/>
      <c r="Y291" s="360"/>
      <c r="Z291" s="360"/>
      <c r="AA291" s="360"/>
      <c r="AB291" s="360"/>
      <c r="AC291" s="360"/>
      <c r="AD291" s="360"/>
      <c r="AE291" s="360"/>
    </row>
    <row r="292" spans="1:31">
      <c r="A292" s="360"/>
      <c r="B292" s="360"/>
      <c r="C292" s="360"/>
      <c r="D292" s="360"/>
      <c r="E292" s="360"/>
      <c r="F292" s="360"/>
      <c r="G292" s="360"/>
      <c r="H292" s="360"/>
      <c r="I292" s="360"/>
      <c r="J292" s="360"/>
      <c r="K292" s="360"/>
      <c r="L292" s="360"/>
      <c r="M292" s="360"/>
      <c r="N292" s="360"/>
      <c r="O292" s="360"/>
      <c r="P292" s="360"/>
      <c r="Q292" s="360"/>
      <c r="R292" s="360"/>
      <c r="S292" s="360"/>
      <c r="T292" s="360"/>
      <c r="U292" s="360"/>
      <c r="V292" s="360"/>
      <c r="W292" s="360"/>
      <c r="X292" s="360"/>
      <c r="Y292" s="360"/>
      <c r="Z292" s="360"/>
      <c r="AA292" s="360"/>
      <c r="AB292" s="360"/>
      <c r="AC292" s="360"/>
      <c r="AD292" s="360"/>
      <c r="AE292" s="360"/>
    </row>
    <row r="293" spans="1:31">
      <c r="A293" s="360"/>
      <c r="B293" s="360"/>
      <c r="C293" s="360"/>
      <c r="D293" s="360"/>
      <c r="E293" s="360"/>
      <c r="F293" s="360"/>
      <c r="G293" s="360"/>
      <c r="H293" s="360"/>
      <c r="I293" s="360"/>
      <c r="J293" s="360"/>
      <c r="K293" s="360"/>
      <c r="L293" s="360"/>
      <c r="M293" s="360"/>
      <c r="N293" s="360"/>
      <c r="O293" s="360"/>
      <c r="P293" s="360"/>
      <c r="Q293" s="360"/>
      <c r="R293" s="360"/>
      <c r="S293" s="360"/>
      <c r="T293" s="360"/>
      <c r="U293" s="360"/>
      <c r="V293" s="360"/>
      <c r="W293" s="360"/>
      <c r="X293" s="360"/>
      <c r="Y293" s="360"/>
      <c r="Z293" s="360"/>
      <c r="AA293" s="360"/>
      <c r="AB293" s="360"/>
      <c r="AC293" s="360"/>
      <c r="AD293" s="360"/>
      <c r="AE293" s="360"/>
    </row>
    <row r="294" spans="1:31">
      <c r="A294" s="360"/>
      <c r="B294" s="360"/>
      <c r="C294" s="360"/>
      <c r="D294" s="360"/>
      <c r="E294" s="360"/>
      <c r="F294" s="360"/>
      <c r="G294" s="360"/>
      <c r="H294" s="360"/>
      <c r="I294" s="360"/>
      <c r="J294" s="360"/>
      <c r="K294" s="360"/>
      <c r="L294" s="360"/>
      <c r="M294" s="360"/>
      <c r="N294" s="360"/>
      <c r="O294" s="360"/>
      <c r="P294" s="360"/>
      <c r="Q294" s="360"/>
      <c r="R294" s="360"/>
      <c r="S294" s="360"/>
      <c r="T294" s="360"/>
      <c r="U294" s="360"/>
      <c r="V294" s="360"/>
      <c r="W294" s="360"/>
      <c r="X294" s="360"/>
      <c r="Y294" s="360"/>
      <c r="Z294" s="360"/>
      <c r="AA294" s="360"/>
      <c r="AB294" s="360"/>
      <c r="AC294" s="360"/>
      <c r="AD294" s="360"/>
      <c r="AE294" s="360"/>
    </row>
    <row r="295" spans="1:31">
      <c r="A295" s="360"/>
      <c r="B295" s="360"/>
      <c r="C295" s="360"/>
      <c r="D295" s="360"/>
      <c r="E295" s="360"/>
      <c r="F295" s="360"/>
      <c r="G295" s="360"/>
      <c r="H295" s="360"/>
      <c r="I295" s="360"/>
      <c r="J295" s="360"/>
      <c r="K295" s="360"/>
      <c r="L295" s="360"/>
      <c r="M295" s="360"/>
      <c r="N295" s="360"/>
      <c r="O295" s="360"/>
      <c r="P295" s="360"/>
      <c r="Q295" s="360"/>
      <c r="R295" s="360"/>
      <c r="S295" s="360"/>
      <c r="T295" s="360"/>
      <c r="U295" s="360"/>
      <c r="V295" s="360"/>
      <c r="W295" s="360"/>
      <c r="X295" s="360"/>
      <c r="Y295" s="360"/>
      <c r="Z295" s="360"/>
      <c r="AA295" s="360"/>
      <c r="AB295" s="360"/>
      <c r="AC295" s="360"/>
      <c r="AD295" s="360"/>
      <c r="AE295" s="360"/>
    </row>
    <row r="296" spans="1:31">
      <c r="A296" s="360"/>
      <c r="B296" s="360"/>
      <c r="C296" s="360"/>
      <c r="D296" s="360"/>
      <c r="E296" s="360"/>
      <c r="F296" s="360"/>
      <c r="G296" s="360"/>
      <c r="H296" s="360"/>
      <c r="I296" s="360"/>
      <c r="J296" s="360"/>
      <c r="K296" s="360"/>
      <c r="L296" s="360"/>
      <c r="M296" s="360"/>
      <c r="N296" s="360"/>
      <c r="O296" s="360"/>
      <c r="P296" s="360"/>
      <c r="Q296" s="360"/>
      <c r="R296" s="360"/>
      <c r="S296" s="360"/>
      <c r="T296" s="360"/>
      <c r="U296" s="360"/>
      <c r="V296" s="360"/>
      <c r="W296" s="360"/>
      <c r="X296" s="360"/>
      <c r="Y296" s="360"/>
      <c r="Z296" s="360"/>
      <c r="AA296" s="360"/>
      <c r="AB296" s="360"/>
      <c r="AC296" s="360"/>
      <c r="AD296" s="360"/>
      <c r="AE296" s="360"/>
    </row>
    <row r="297" spans="1:31">
      <c r="A297" s="360"/>
      <c r="B297" s="360"/>
      <c r="C297" s="360"/>
      <c r="D297" s="360"/>
      <c r="E297" s="360"/>
      <c r="F297" s="360"/>
      <c r="G297" s="360"/>
      <c r="H297" s="360"/>
      <c r="I297" s="360"/>
      <c r="J297" s="360"/>
      <c r="K297" s="360"/>
      <c r="L297" s="360"/>
      <c r="M297" s="360"/>
      <c r="N297" s="360"/>
      <c r="O297" s="360"/>
      <c r="P297" s="360"/>
      <c r="Q297" s="360"/>
      <c r="R297" s="360"/>
      <c r="S297" s="360"/>
      <c r="T297" s="360"/>
      <c r="U297" s="360"/>
      <c r="V297" s="360"/>
      <c r="W297" s="360"/>
      <c r="X297" s="360"/>
      <c r="Y297" s="360"/>
      <c r="Z297" s="360"/>
      <c r="AA297" s="360"/>
      <c r="AB297" s="360"/>
      <c r="AC297" s="360"/>
      <c r="AD297" s="360"/>
      <c r="AE297" s="360"/>
    </row>
    <row r="298" spans="1:31">
      <c r="A298" s="360"/>
      <c r="B298" s="360"/>
      <c r="C298" s="360"/>
      <c r="D298" s="360"/>
      <c r="E298" s="360"/>
      <c r="F298" s="360"/>
      <c r="G298" s="360"/>
      <c r="H298" s="360"/>
      <c r="I298" s="360"/>
      <c r="J298" s="360"/>
      <c r="K298" s="360"/>
      <c r="L298" s="360"/>
      <c r="M298" s="360"/>
      <c r="N298" s="360"/>
      <c r="O298" s="360"/>
      <c r="P298" s="360"/>
      <c r="Q298" s="360"/>
      <c r="R298" s="360"/>
      <c r="S298" s="360"/>
      <c r="T298" s="360"/>
      <c r="U298" s="360"/>
      <c r="V298" s="360"/>
      <c r="W298" s="360"/>
      <c r="X298" s="360"/>
      <c r="Y298" s="360"/>
      <c r="Z298" s="360"/>
      <c r="AA298" s="360"/>
      <c r="AB298" s="360"/>
      <c r="AC298" s="360"/>
      <c r="AD298" s="360"/>
      <c r="AE298" s="360"/>
    </row>
    <row r="299" spans="1:31">
      <c r="A299" s="360"/>
      <c r="B299" s="360"/>
      <c r="C299" s="360"/>
      <c r="D299" s="360"/>
      <c r="E299" s="360"/>
      <c r="F299" s="360"/>
      <c r="G299" s="360"/>
      <c r="H299" s="360"/>
      <c r="I299" s="360"/>
      <c r="J299" s="360"/>
      <c r="K299" s="360"/>
      <c r="L299" s="360"/>
      <c r="M299" s="360"/>
      <c r="N299" s="360"/>
      <c r="O299" s="360"/>
      <c r="P299" s="360"/>
      <c r="Q299" s="360"/>
      <c r="R299" s="360"/>
      <c r="S299" s="360"/>
      <c r="T299" s="360"/>
      <c r="U299" s="360"/>
      <c r="V299" s="360"/>
      <c r="W299" s="360"/>
      <c r="X299" s="360"/>
      <c r="Y299" s="360"/>
      <c r="Z299" s="360"/>
      <c r="AA299" s="360"/>
      <c r="AB299" s="360"/>
      <c r="AC299" s="360"/>
      <c r="AD299" s="360"/>
      <c r="AE299" s="360"/>
    </row>
    <row r="300" spans="1:31">
      <c r="A300" s="360"/>
      <c r="B300" s="360"/>
      <c r="C300" s="360"/>
      <c r="D300" s="360"/>
      <c r="E300" s="360"/>
      <c r="F300" s="360"/>
      <c r="G300" s="360"/>
      <c r="H300" s="360"/>
      <c r="I300" s="360"/>
      <c r="J300" s="360"/>
      <c r="K300" s="360"/>
      <c r="L300" s="360"/>
      <c r="M300" s="360"/>
      <c r="N300" s="360"/>
      <c r="O300" s="360"/>
      <c r="P300" s="360"/>
      <c r="Q300" s="360"/>
      <c r="R300" s="360"/>
      <c r="S300" s="360"/>
      <c r="T300" s="360"/>
      <c r="U300" s="360"/>
      <c r="V300" s="360"/>
      <c r="W300" s="360"/>
      <c r="X300" s="360"/>
      <c r="Y300" s="360"/>
      <c r="Z300" s="360"/>
      <c r="AA300" s="360"/>
      <c r="AB300" s="360"/>
      <c r="AC300" s="360"/>
      <c r="AD300" s="360"/>
      <c r="AE300" s="360"/>
    </row>
    <row r="301" spans="1:31">
      <c r="A301" s="360"/>
      <c r="B301" s="360"/>
      <c r="C301" s="360"/>
      <c r="D301" s="360"/>
      <c r="E301" s="360"/>
      <c r="F301" s="360"/>
      <c r="G301" s="360"/>
      <c r="H301" s="360"/>
      <c r="I301" s="360"/>
      <c r="J301" s="360"/>
      <c r="K301" s="360"/>
      <c r="L301" s="360"/>
      <c r="M301" s="360"/>
      <c r="N301" s="360"/>
      <c r="O301" s="360"/>
      <c r="P301" s="360"/>
      <c r="Q301" s="360"/>
      <c r="R301" s="360"/>
      <c r="S301" s="360"/>
      <c r="T301" s="360"/>
      <c r="U301" s="360"/>
      <c r="V301" s="360"/>
      <c r="W301" s="360"/>
      <c r="X301" s="360"/>
      <c r="Y301" s="360"/>
      <c r="Z301" s="360"/>
      <c r="AA301" s="360"/>
      <c r="AB301" s="360"/>
      <c r="AC301" s="360"/>
      <c r="AD301" s="360"/>
      <c r="AE301" s="360"/>
    </row>
    <row r="302" spans="1:31">
      <c r="A302" s="360"/>
      <c r="B302" s="360"/>
      <c r="C302" s="360"/>
      <c r="D302" s="360"/>
      <c r="E302" s="360"/>
      <c r="F302" s="360"/>
      <c r="G302" s="360"/>
      <c r="H302" s="360"/>
      <c r="I302" s="360"/>
      <c r="J302" s="360"/>
      <c r="K302" s="360"/>
      <c r="L302" s="360"/>
      <c r="M302" s="360"/>
      <c r="N302" s="360"/>
      <c r="O302" s="360"/>
      <c r="P302" s="360"/>
      <c r="Q302" s="360"/>
      <c r="R302" s="360"/>
      <c r="S302" s="360"/>
      <c r="T302" s="360"/>
      <c r="U302" s="360"/>
      <c r="V302" s="360"/>
      <c r="W302" s="360"/>
      <c r="X302" s="360"/>
      <c r="Y302" s="360"/>
      <c r="Z302" s="360"/>
      <c r="AA302" s="360"/>
      <c r="AB302" s="360"/>
      <c r="AC302" s="360"/>
      <c r="AD302" s="360"/>
      <c r="AE302" s="360"/>
    </row>
    <row r="303" spans="1:31">
      <c r="A303" s="360"/>
      <c r="B303" s="360"/>
      <c r="C303" s="360"/>
      <c r="D303" s="360"/>
      <c r="E303" s="360"/>
      <c r="F303" s="360"/>
      <c r="G303" s="360"/>
      <c r="H303" s="360"/>
      <c r="I303" s="360"/>
      <c r="J303" s="360"/>
      <c r="K303" s="360"/>
      <c r="L303" s="360"/>
      <c r="M303" s="360"/>
      <c r="N303" s="360"/>
      <c r="O303" s="360"/>
      <c r="P303" s="360"/>
      <c r="Q303" s="360"/>
      <c r="R303" s="360"/>
      <c r="S303" s="360"/>
      <c r="T303" s="360"/>
      <c r="U303" s="360"/>
      <c r="V303" s="360"/>
      <c r="W303" s="360"/>
      <c r="X303" s="360"/>
      <c r="Y303" s="360"/>
      <c r="Z303" s="360"/>
      <c r="AA303" s="360"/>
      <c r="AB303" s="360"/>
      <c r="AC303" s="360"/>
      <c r="AD303" s="360"/>
      <c r="AE303" s="360"/>
    </row>
    <row r="304" spans="1:31">
      <c r="A304" s="360"/>
      <c r="B304" s="360"/>
      <c r="C304" s="360"/>
      <c r="D304" s="360"/>
      <c r="E304" s="360"/>
      <c r="F304" s="360"/>
      <c r="G304" s="360"/>
      <c r="H304" s="360"/>
      <c r="I304" s="360"/>
      <c r="J304" s="360"/>
      <c r="K304" s="360"/>
      <c r="L304" s="360"/>
      <c r="M304" s="360"/>
      <c r="N304" s="360"/>
      <c r="O304" s="360"/>
      <c r="P304" s="360"/>
      <c r="Q304" s="360"/>
      <c r="R304" s="360"/>
      <c r="S304" s="360"/>
      <c r="T304" s="360"/>
      <c r="U304" s="360"/>
      <c r="V304" s="360"/>
      <c r="W304" s="360"/>
      <c r="X304" s="360"/>
      <c r="Y304" s="360"/>
      <c r="Z304" s="360"/>
      <c r="AA304" s="360"/>
      <c r="AB304" s="360"/>
      <c r="AC304" s="360"/>
      <c r="AD304" s="360"/>
      <c r="AE304" s="360"/>
    </row>
    <row r="305" spans="1:31">
      <c r="A305" s="360"/>
      <c r="B305" s="360"/>
      <c r="C305" s="360"/>
      <c r="D305" s="360"/>
      <c r="E305" s="360"/>
      <c r="F305" s="360"/>
      <c r="G305" s="360"/>
      <c r="H305" s="360"/>
      <c r="I305" s="360"/>
      <c r="J305" s="360"/>
      <c r="K305" s="360"/>
      <c r="L305" s="360"/>
      <c r="M305" s="360"/>
      <c r="N305" s="360"/>
      <c r="O305" s="360"/>
      <c r="P305" s="360"/>
      <c r="Q305" s="360"/>
      <c r="R305" s="360"/>
      <c r="S305" s="360"/>
      <c r="T305" s="360"/>
      <c r="U305" s="360"/>
      <c r="V305" s="360"/>
      <c r="W305" s="360"/>
      <c r="X305" s="360"/>
      <c r="Y305" s="360"/>
      <c r="Z305" s="360"/>
      <c r="AA305" s="360"/>
      <c r="AB305" s="360"/>
      <c r="AC305" s="360"/>
      <c r="AD305" s="360"/>
      <c r="AE305" s="360"/>
    </row>
    <row r="306" spans="1:31">
      <c r="A306" s="360"/>
      <c r="B306" s="360"/>
      <c r="C306" s="360"/>
      <c r="D306" s="360"/>
      <c r="E306" s="360"/>
      <c r="F306" s="360"/>
      <c r="G306" s="360"/>
      <c r="H306" s="360"/>
      <c r="I306" s="360"/>
      <c r="J306" s="360"/>
      <c r="K306" s="360"/>
      <c r="L306" s="360"/>
      <c r="M306" s="360"/>
      <c r="N306" s="360"/>
      <c r="O306" s="360"/>
      <c r="P306" s="360"/>
      <c r="Q306" s="360"/>
      <c r="R306" s="360"/>
      <c r="S306" s="360"/>
      <c r="T306" s="360"/>
      <c r="U306" s="360"/>
      <c r="V306" s="360"/>
      <c r="W306" s="360"/>
      <c r="X306" s="360"/>
      <c r="Y306" s="360"/>
      <c r="Z306" s="360"/>
      <c r="AA306" s="360"/>
      <c r="AB306" s="360"/>
      <c r="AC306" s="360"/>
      <c r="AD306" s="360"/>
      <c r="AE306" s="360"/>
    </row>
    <row r="307" spans="1:31">
      <c r="A307" s="360"/>
      <c r="B307" s="360"/>
      <c r="C307" s="360"/>
      <c r="D307" s="360"/>
      <c r="E307" s="360"/>
      <c r="F307" s="360"/>
      <c r="G307" s="360"/>
      <c r="H307" s="360"/>
      <c r="I307" s="360"/>
      <c r="J307" s="360"/>
      <c r="K307" s="360"/>
      <c r="L307" s="360"/>
      <c r="M307" s="360"/>
      <c r="N307" s="360"/>
      <c r="O307" s="360"/>
      <c r="P307" s="360"/>
      <c r="Q307" s="360"/>
      <c r="R307" s="360"/>
      <c r="S307" s="360"/>
      <c r="T307" s="360"/>
      <c r="U307" s="360"/>
      <c r="V307" s="360"/>
      <c r="W307" s="360"/>
      <c r="X307" s="360"/>
      <c r="Y307" s="360"/>
      <c r="Z307" s="360"/>
      <c r="AA307" s="360"/>
      <c r="AB307" s="360"/>
      <c r="AC307" s="360"/>
      <c r="AD307" s="360"/>
      <c r="AE307" s="360"/>
    </row>
    <row r="308" spans="1:31">
      <c r="A308" s="360"/>
      <c r="B308" s="360"/>
      <c r="C308" s="360"/>
      <c r="D308" s="360"/>
      <c r="E308" s="360"/>
      <c r="F308" s="360"/>
      <c r="G308" s="360"/>
      <c r="H308" s="360"/>
      <c r="I308" s="360"/>
      <c r="J308" s="360"/>
      <c r="K308" s="360"/>
      <c r="L308" s="360"/>
      <c r="M308" s="360"/>
      <c r="N308" s="360"/>
      <c r="O308" s="360"/>
      <c r="P308" s="360"/>
      <c r="Q308" s="360"/>
      <c r="R308" s="360"/>
      <c r="S308" s="360"/>
      <c r="T308" s="360"/>
      <c r="U308" s="360"/>
      <c r="V308" s="360"/>
      <c r="W308" s="360"/>
      <c r="X308" s="360"/>
      <c r="Y308" s="360"/>
      <c r="Z308" s="360"/>
      <c r="AA308" s="360"/>
      <c r="AB308" s="360"/>
      <c r="AC308" s="360"/>
      <c r="AD308" s="360"/>
      <c r="AE308" s="360"/>
    </row>
    <row r="309" spans="1:31">
      <c r="A309" s="360"/>
      <c r="B309" s="360"/>
      <c r="C309" s="360"/>
      <c r="D309" s="360"/>
      <c r="E309" s="360"/>
      <c r="F309" s="360"/>
      <c r="G309" s="360"/>
      <c r="H309" s="360"/>
      <c r="I309" s="360"/>
      <c r="J309" s="360"/>
      <c r="K309" s="360"/>
      <c r="L309" s="360"/>
      <c r="M309" s="360"/>
      <c r="N309" s="360"/>
      <c r="O309" s="360"/>
      <c r="P309" s="360"/>
      <c r="Q309" s="360"/>
      <c r="R309" s="360"/>
      <c r="S309" s="360"/>
      <c r="T309" s="360"/>
      <c r="U309" s="360"/>
      <c r="V309" s="360"/>
      <c r="W309" s="360"/>
      <c r="X309" s="360"/>
      <c r="Y309" s="360"/>
      <c r="Z309" s="360"/>
      <c r="AA309" s="360"/>
      <c r="AB309" s="360"/>
      <c r="AC309" s="360"/>
      <c r="AD309" s="360"/>
      <c r="AE309" s="360"/>
    </row>
    <row r="310" spans="1:31">
      <c r="A310" s="360"/>
      <c r="B310" s="360"/>
      <c r="C310" s="360"/>
      <c r="D310" s="360"/>
      <c r="E310" s="360"/>
      <c r="F310" s="360"/>
      <c r="G310" s="360"/>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row>
    <row r="311" spans="1:31">
      <c r="A311" s="360"/>
      <c r="B311" s="360"/>
      <c r="C311" s="360"/>
      <c r="D311" s="360"/>
      <c r="E311" s="360"/>
      <c r="F311" s="360"/>
      <c r="G311" s="360"/>
      <c r="H311" s="360"/>
      <c r="I311" s="360"/>
      <c r="J311" s="360"/>
      <c r="K311" s="360"/>
      <c r="L311" s="360"/>
      <c r="M311" s="360"/>
      <c r="N311" s="360"/>
      <c r="O311" s="360"/>
      <c r="P311" s="360"/>
      <c r="Q311" s="360"/>
      <c r="R311" s="360"/>
      <c r="S311" s="360"/>
      <c r="T311" s="360"/>
      <c r="U311" s="360"/>
      <c r="V311" s="360"/>
      <c r="W311" s="360"/>
      <c r="X311" s="360"/>
      <c r="Y311" s="360"/>
      <c r="Z311" s="360"/>
      <c r="AA311" s="360"/>
      <c r="AB311" s="360"/>
      <c r="AC311" s="360"/>
      <c r="AD311" s="360"/>
      <c r="AE311" s="360"/>
    </row>
    <row r="312" spans="1:31">
      <c r="A312" s="360"/>
      <c r="B312" s="360"/>
      <c r="C312" s="360"/>
      <c r="D312" s="360"/>
      <c r="E312" s="360"/>
      <c r="F312" s="360"/>
      <c r="G312" s="360"/>
      <c r="H312" s="360"/>
      <c r="I312" s="360"/>
      <c r="J312" s="360"/>
      <c r="K312" s="360"/>
      <c r="L312" s="360"/>
      <c r="M312" s="360"/>
      <c r="N312" s="360"/>
      <c r="O312" s="360"/>
      <c r="P312" s="360"/>
      <c r="Q312" s="360"/>
      <c r="R312" s="360"/>
      <c r="S312" s="360"/>
      <c r="T312" s="360"/>
      <c r="U312" s="360"/>
      <c r="V312" s="360"/>
      <c r="W312" s="360"/>
      <c r="X312" s="360"/>
      <c r="Y312" s="360"/>
      <c r="Z312" s="360"/>
      <c r="AA312" s="360"/>
      <c r="AB312" s="360"/>
      <c r="AC312" s="360"/>
      <c r="AD312" s="360"/>
      <c r="AE312" s="360"/>
    </row>
    <row r="313" spans="1:31">
      <c r="A313" s="360"/>
      <c r="B313" s="360"/>
      <c r="C313" s="360"/>
      <c r="D313" s="360"/>
      <c r="E313" s="360"/>
      <c r="F313" s="360"/>
      <c r="G313" s="360"/>
      <c r="H313" s="360"/>
      <c r="I313" s="360"/>
      <c r="J313" s="360"/>
      <c r="K313" s="360"/>
      <c r="L313" s="360"/>
      <c r="M313" s="360"/>
      <c r="N313" s="360"/>
      <c r="O313" s="360"/>
      <c r="P313" s="360"/>
      <c r="Q313" s="360"/>
      <c r="R313" s="360"/>
      <c r="S313" s="360"/>
      <c r="T313" s="360"/>
      <c r="U313" s="360"/>
      <c r="V313" s="360"/>
      <c r="W313" s="360"/>
      <c r="X313" s="360"/>
      <c r="Y313" s="360"/>
      <c r="Z313" s="360"/>
      <c r="AA313" s="360"/>
      <c r="AB313" s="360"/>
      <c r="AC313" s="360"/>
      <c r="AD313" s="360"/>
      <c r="AE313" s="360"/>
    </row>
    <row r="314" spans="1:31">
      <c r="A314" s="360"/>
      <c r="B314" s="360"/>
      <c r="C314" s="360"/>
      <c r="D314" s="360"/>
      <c r="E314" s="360"/>
      <c r="F314" s="360"/>
      <c r="G314" s="360"/>
      <c r="H314" s="360"/>
      <c r="I314" s="360"/>
      <c r="J314" s="360"/>
      <c r="K314" s="360"/>
      <c r="L314" s="360"/>
      <c r="M314" s="360"/>
      <c r="N314" s="360"/>
      <c r="O314" s="360"/>
      <c r="P314" s="360"/>
      <c r="Q314" s="360"/>
      <c r="R314" s="360"/>
      <c r="S314" s="360"/>
      <c r="T314" s="360"/>
      <c r="U314" s="360"/>
      <c r="V314" s="360"/>
      <c r="W314" s="360"/>
      <c r="X314" s="360"/>
      <c r="Y314" s="360"/>
      <c r="Z314" s="360"/>
      <c r="AA314" s="360"/>
      <c r="AB314" s="360"/>
      <c r="AC314" s="360"/>
      <c r="AD314" s="360"/>
      <c r="AE314" s="360"/>
    </row>
    <row r="315" spans="1:31">
      <c r="A315" s="360"/>
      <c r="B315" s="360"/>
      <c r="C315" s="360"/>
      <c r="D315" s="360"/>
      <c r="E315" s="360"/>
      <c r="F315" s="360"/>
      <c r="G315" s="360"/>
      <c r="H315" s="360"/>
      <c r="I315" s="360"/>
      <c r="J315" s="360"/>
      <c r="K315" s="360"/>
      <c r="L315" s="360"/>
      <c r="M315" s="360"/>
      <c r="N315" s="360"/>
      <c r="O315" s="360"/>
      <c r="P315" s="360"/>
      <c r="Q315" s="360"/>
      <c r="R315" s="360"/>
      <c r="S315" s="360"/>
      <c r="T315" s="360"/>
      <c r="U315" s="360"/>
      <c r="V315" s="360"/>
      <c r="W315" s="360"/>
      <c r="X315" s="360"/>
      <c r="Y315" s="360"/>
      <c r="Z315" s="360"/>
      <c r="AA315" s="360"/>
      <c r="AB315" s="360"/>
      <c r="AC315" s="360"/>
      <c r="AD315" s="360"/>
      <c r="AE315" s="360"/>
    </row>
    <row r="316" spans="1:31">
      <c r="A316" s="360"/>
      <c r="B316" s="360"/>
      <c r="C316" s="360"/>
      <c r="D316" s="360"/>
      <c r="E316" s="360"/>
      <c r="F316" s="360"/>
      <c r="G316" s="360"/>
      <c r="H316" s="360"/>
      <c r="I316" s="360"/>
      <c r="J316" s="360"/>
      <c r="K316" s="360"/>
      <c r="L316" s="360"/>
      <c r="M316" s="360"/>
      <c r="N316" s="360"/>
      <c r="O316" s="360"/>
      <c r="P316" s="360"/>
      <c r="Q316" s="360"/>
      <c r="R316" s="360"/>
      <c r="S316" s="360"/>
      <c r="T316" s="360"/>
      <c r="U316" s="360"/>
      <c r="V316" s="360"/>
      <c r="W316" s="360"/>
      <c r="X316" s="360"/>
      <c r="Y316" s="360"/>
      <c r="Z316" s="360"/>
      <c r="AA316" s="360"/>
      <c r="AB316" s="360"/>
      <c r="AC316" s="360"/>
      <c r="AD316" s="360"/>
      <c r="AE316" s="360"/>
    </row>
    <row r="317" spans="1:31">
      <c r="A317" s="360"/>
      <c r="B317" s="360"/>
      <c r="C317" s="360"/>
      <c r="D317" s="360"/>
      <c r="E317" s="360"/>
      <c r="F317" s="360"/>
      <c r="G317" s="360"/>
      <c r="H317" s="360"/>
      <c r="I317" s="360"/>
      <c r="J317" s="360"/>
      <c r="K317" s="360"/>
      <c r="L317" s="360"/>
      <c r="M317" s="360"/>
      <c r="N317" s="360"/>
      <c r="O317" s="360"/>
      <c r="P317" s="360"/>
      <c r="Q317" s="360"/>
      <c r="R317" s="360"/>
      <c r="S317" s="360"/>
      <c r="T317" s="360"/>
      <c r="U317" s="360"/>
      <c r="V317" s="360"/>
      <c r="W317" s="360"/>
      <c r="X317" s="360"/>
      <c r="Y317" s="360"/>
      <c r="Z317" s="360"/>
      <c r="AA317" s="360"/>
      <c r="AB317" s="360"/>
      <c r="AC317" s="360"/>
      <c r="AD317" s="360"/>
      <c r="AE317" s="360"/>
    </row>
    <row r="318" spans="1:31">
      <c r="A318" s="360"/>
      <c r="B318" s="360"/>
      <c r="C318" s="360"/>
      <c r="D318" s="360"/>
      <c r="E318" s="360"/>
      <c r="F318" s="360"/>
      <c r="G318" s="360"/>
      <c r="H318" s="360"/>
      <c r="I318" s="360"/>
      <c r="J318" s="360"/>
      <c r="K318" s="360"/>
      <c r="L318" s="360"/>
      <c r="M318" s="360"/>
      <c r="N318" s="360"/>
      <c r="O318" s="360"/>
      <c r="P318" s="360"/>
      <c r="Q318" s="360"/>
      <c r="R318" s="360"/>
      <c r="S318" s="360"/>
      <c r="T318" s="360"/>
      <c r="U318" s="360"/>
      <c r="V318" s="360"/>
      <c r="W318" s="360"/>
      <c r="X318" s="360"/>
      <c r="Y318" s="360"/>
      <c r="Z318" s="360"/>
      <c r="AA318" s="360"/>
      <c r="AB318" s="360"/>
      <c r="AC318" s="360"/>
      <c r="AD318" s="360"/>
      <c r="AE318" s="360"/>
    </row>
    <row r="319" spans="1:31">
      <c r="A319" s="360"/>
      <c r="B319" s="360"/>
      <c r="C319" s="360"/>
      <c r="D319" s="360"/>
      <c r="E319" s="360"/>
      <c r="F319" s="360"/>
      <c r="G319" s="360"/>
      <c r="H319" s="360"/>
      <c r="I319" s="360"/>
      <c r="J319" s="360"/>
      <c r="K319" s="360"/>
      <c r="L319" s="360"/>
      <c r="M319" s="360"/>
      <c r="N319" s="360"/>
      <c r="O319" s="360"/>
      <c r="P319" s="360"/>
      <c r="Q319" s="360"/>
      <c r="R319" s="360"/>
      <c r="S319" s="360"/>
      <c r="T319" s="360"/>
      <c r="U319" s="360"/>
      <c r="V319" s="360"/>
      <c r="W319" s="360"/>
      <c r="X319" s="360"/>
      <c r="Y319" s="360"/>
      <c r="Z319" s="360"/>
      <c r="AA319" s="360"/>
      <c r="AB319" s="360"/>
      <c r="AC319" s="360"/>
      <c r="AD319" s="360"/>
      <c r="AE319" s="360"/>
    </row>
    <row r="320" spans="1:31">
      <c r="A320" s="360"/>
      <c r="B320" s="360"/>
      <c r="C320" s="360"/>
      <c r="D320" s="360"/>
      <c r="E320" s="360"/>
      <c r="F320" s="360"/>
      <c r="G320" s="360"/>
      <c r="H320" s="360"/>
      <c r="I320" s="360"/>
      <c r="J320" s="360"/>
      <c r="K320" s="360"/>
      <c r="L320" s="360"/>
      <c r="M320" s="360"/>
      <c r="N320" s="360"/>
      <c r="O320" s="360"/>
      <c r="P320" s="360"/>
      <c r="Q320" s="360"/>
      <c r="R320" s="360"/>
      <c r="S320" s="360"/>
      <c r="T320" s="360"/>
      <c r="U320" s="360"/>
      <c r="V320" s="360"/>
      <c r="W320" s="360"/>
      <c r="X320" s="360"/>
      <c r="Y320" s="360"/>
      <c r="Z320" s="360"/>
      <c r="AA320" s="360"/>
      <c r="AB320" s="360"/>
      <c r="AC320" s="360"/>
      <c r="AD320" s="360"/>
      <c r="AE320" s="360"/>
    </row>
    <row r="321" spans="1:31">
      <c r="A321" s="360"/>
      <c r="B321" s="360"/>
      <c r="C321" s="360"/>
      <c r="D321" s="360"/>
      <c r="E321" s="360"/>
      <c r="F321" s="360"/>
      <c r="G321" s="360"/>
      <c r="H321" s="360"/>
      <c r="I321" s="360"/>
      <c r="J321" s="360"/>
      <c r="K321" s="360"/>
      <c r="L321" s="360"/>
      <c r="M321" s="360"/>
      <c r="N321" s="360"/>
      <c r="O321" s="360"/>
      <c r="P321" s="360"/>
      <c r="Q321" s="360"/>
      <c r="R321" s="360"/>
      <c r="S321" s="360"/>
      <c r="T321" s="360"/>
      <c r="U321" s="360"/>
      <c r="V321" s="360"/>
      <c r="W321" s="360"/>
      <c r="X321" s="360"/>
      <c r="Y321" s="360"/>
      <c r="Z321" s="360"/>
      <c r="AA321" s="360"/>
      <c r="AB321" s="360"/>
      <c r="AC321" s="360"/>
      <c r="AD321" s="360"/>
      <c r="AE321" s="360"/>
    </row>
    <row r="322" spans="1:31">
      <c r="A322" s="360"/>
      <c r="B322" s="360"/>
      <c r="C322" s="360"/>
      <c r="D322" s="360"/>
      <c r="E322" s="360"/>
      <c r="F322" s="360"/>
      <c r="G322" s="360"/>
      <c r="H322" s="360"/>
      <c r="I322" s="360"/>
      <c r="J322" s="360"/>
      <c r="K322" s="360"/>
      <c r="L322" s="360"/>
      <c r="M322" s="360"/>
      <c r="N322" s="360"/>
      <c r="O322" s="360"/>
      <c r="P322" s="360"/>
      <c r="Q322" s="360"/>
      <c r="R322" s="360"/>
      <c r="S322" s="360"/>
      <c r="T322" s="360"/>
      <c r="U322" s="360"/>
      <c r="V322" s="360"/>
      <c r="W322" s="360"/>
      <c r="X322" s="360"/>
      <c r="Y322" s="360"/>
      <c r="Z322" s="360"/>
      <c r="AA322" s="360"/>
      <c r="AB322" s="360"/>
      <c r="AC322" s="360"/>
      <c r="AD322" s="360"/>
      <c r="AE322" s="360"/>
    </row>
    <row r="323" spans="1:31">
      <c r="A323" s="360"/>
      <c r="B323" s="360"/>
      <c r="C323" s="360"/>
      <c r="D323" s="360"/>
      <c r="E323" s="360"/>
      <c r="F323" s="360"/>
      <c r="G323" s="360"/>
      <c r="H323" s="360"/>
      <c r="I323" s="360"/>
      <c r="J323" s="360"/>
      <c r="K323" s="360"/>
      <c r="L323" s="360"/>
      <c r="M323" s="360"/>
      <c r="N323" s="360"/>
      <c r="O323" s="360"/>
      <c r="P323" s="360"/>
      <c r="Q323" s="360"/>
      <c r="R323" s="360"/>
      <c r="S323" s="360"/>
      <c r="T323" s="360"/>
      <c r="U323" s="360"/>
      <c r="V323" s="360"/>
      <c r="W323" s="360"/>
      <c r="X323" s="360"/>
      <c r="Y323" s="360"/>
      <c r="Z323" s="360"/>
      <c r="AA323" s="360"/>
      <c r="AB323" s="360"/>
      <c r="AC323" s="360"/>
      <c r="AD323" s="360"/>
      <c r="AE323" s="360"/>
    </row>
    <row r="324" spans="1:31">
      <c r="A324" s="360"/>
      <c r="B324" s="360"/>
      <c r="C324" s="360"/>
      <c r="D324" s="360"/>
      <c r="E324" s="360"/>
      <c r="F324" s="360"/>
      <c r="G324" s="360"/>
      <c r="H324" s="360"/>
      <c r="I324" s="360"/>
      <c r="J324" s="360"/>
      <c r="K324" s="360"/>
      <c r="L324" s="360"/>
      <c r="M324" s="360"/>
      <c r="N324" s="360"/>
      <c r="O324" s="360"/>
      <c r="P324" s="360"/>
      <c r="Q324" s="360"/>
      <c r="R324" s="360"/>
      <c r="S324" s="360"/>
      <c r="T324" s="360"/>
      <c r="U324" s="360"/>
      <c r="V324" s="360"/>
      <c r="W324" s="360"/>
      <c r="X324" s="360"/>
      <c r="Y324" s="360"/>
      <c r="Z324" s="360"/>
      <c r="AA324" s="360"/>
      <c r="AB324" s="360"/>
      <c r="AC324" s="360"/>
      <c r="AD324" s="360"/>
      <c r="AE324" s="360"/>
    </row>
    <row r="325" spans="1:31">
      <c r="A325" s="360"/>
      <c r="B325" s="360"/>
      <c r="C325" s="360"/>
      <c r="D325" s="360"/>
      <c r="E325" s="360"/>
      <c r="F325" s="360"/>
      <c r="G325" s="360"/>
      <c r="H325" s="360"/>
      <c r="I325" s="360"/>
      <c r="J325" s="360"/>
      <c r="K325" s="360"/>
      <c r="L325" s="360"/>
      <c r="M325" s="360"/>
      <c r="N325" s="360"/>
      <c r="O325" s="360"/>
      <c r="P325" s="360"/>
      <c r="Q325" s="360"/>
      <c r="R325" s="360"/>
      <c r="S325" s="360"/>
      <c r="T325" s="360"/>
      <c r="U325" s="360"/>
      <c r="V325" s="360"/>
      <c r="W325" s="360"/>
      <c r="X325" s="360"/>
      <c r="Y325" s="360"/>
      <c r="Z325" s="360"/>
      <c r="AA325" s="360"/>
      <c r="AB325" s="360"/>
      <c r="AC325" s="360"/>
      <c r="AD325" s="360"/>
      <c r="AE325" s="360"/>
    </row>
    <row r="326" spans="1:31">
      <c r="A326" s="360"/>
      <c r="B326" s="360"/>
      <c r="C326" s="360"/>
      <c r="D326" s="360"/>
      <c r="E326" s="360"/>
      <c r="F326" s="360"/>
      <c r="G326" s="360"/>
      <c r="H326" s="360"/>
      <c r="I326" s="360"/>
      <c r="J326" s="360"/>
      <c r="K326" s="360"/>
      <c r="L326" s="360"/>
      <c r="M326" s="360"/>
      <c r="N326" s="360"/>
      <c r="O326" s="360"/>
      <c r="P326" s="360"/>
      <c r="Q326" s="360"/>
      <c r="R326" s="360"/>
      <c r="S326" s="360"/>
      <c r="T326" s="360"/>
      <c r="U326" s="360"/>
      <c r="V326" s="360"/>
      <c r="W326" s="360"/>
      <c r="X326" s="360"/>
      <c r="Y326" s="360"/>
      <c r="Z326" s="360"/>
      <c r="AA326" s="360"/>
      <c r="AB326" s="360"/>
      <c r="AC326" s="360"/>
      <c r="AD326" s="360"/>
      <c r="AE326" s="360"/>
    </row>
    <row r="327" spans="1:31">
      <c r="A327" s="360"/>
      <c r="B327" s="360"/>
      <c r="C327" s="360"/>
      <c r="D327" s="360"/>
      <c r="E327" s="360"/>
      <c r="F327" s="360"/>
      <c r="G327" s="360"/>
      <c r="H327" s="360"/>
      <c r="I327" s="360"/>
      <c r="J327" s="360"/>
      <c r="K327" s="360"/>
      <c r="L327" s="360"/>
      <c r="M327" s="360"/>
      <c r="N327" s="360"/>
      <c r="O327" s="360"/>
      <c r="P327" s="360"/>
      <c r="Q327" s="360"/>
      <c r="R327" s="360"/>
      <c r="S327" s="360"/>
      <c r="T327" s="360"/>
      <c r="U327" s="360"/>
      <c r="V327" s="360"/>
      <c r="W327" s="360"/>
      <c r="X327" s="360"/>
      <c r="Y327" s="360"/>
      <c r="Z327" s="360"/>
      <c r="AA327" s="360"/>
      <c r="AB327" s="360"/>
      <c r="AC327" s="360"/>
      <c r="AD327" s="360"/>
      <c r="AE327" s="360"/>
    </row>
    <row r="328" spans="1:31">
      <c r="A328" s="360"/>
      <c r="B328" s="360"/>
      <c r="C328" s="360"/>
      <c r="D328" s="360"/>
      <c r="E328" s="360"/>
      <c r="F328" s="360"/>
      <c r="G328" s="360"/>
      <c r="H328" s="360"/>
      <c r="I328" s="360"/>
      <c r="J328" s="360"/>
      <c r="K328" s="360"/>
      <c r="L328" s="360"/>
      <c r="M328" s="360"/>
      <c r="N328" s="360"/>
      <c r="O328" s="360"/>
      <c r="P328" s="360"/>
      <c r="Q328" s="360"/>
      <c r="R328" s="360"/>
      <c r="S328" s="360"/>
      <c r="T328" s="360"/>
      <c r="U328" s="360"/>
      <c r="V328" s="360"/>
      <c r="W328" s="360"/>
      <c r="X328" s="360"/>
      <c r="Y328" s="360"/>
      <c r="Z328" s="360"/>
      <c r="AA328" s="360"/>
      <c r="AB328" s="360"/>
      <c r="AC328" s="360"/>
      <c r="AD328" s="360"/>
      <c r="AE328" s="360"/>
    </row>
    <row r="329" spans="1:31">
      <c r="A329" s="360"/>
      <c r="B329" s="360"/>
      <c r="C329" s="360"/>
      <c r="D329" s="360"/>
      <c r="E329" s="360"/>
      <c r="F329" s="360"/>
      <c r="G329" s="360"/>
      <c r="H329" s="360"/>
      <c r="I329" s="360"/>
      <c r="J329" s="360"/>
      <c r="K329" s="360"/>
      <c r="L329" s="360"/>
      <c r="M329" s="360"/>
      <c r="N329" s="360"/>
      <c r="O329" s="360"/>
      <c r="P329" s="360"/>
      <c r="Q329" s="360"/>
      <c r="R329" s="360"/>
      <c r="S329" s="360"/>
      <c r="T329" s="360"/>
      <c r="U329" s="360"/>
      <c r="V329" s="360"/>
      <c r="W329" s="360"/>
      <c r="X329" s="360"/>
      <c r="Y329" s="360"/>
      <c r="Z329" s="360"/>
      <c r="AA329" s="360"/>
      <c r="AB329" s="360"/>
      <c r="AC329" s="360"/>
      <c r="AD329" s="360"/>
      <c r="AE329" s="360"/>
    </row>
    <row r="330" spans="1:31">
      <c r="A330" s="360"/>
      <c r="B330" s="360"/>
      <c r="C330" s="360"/>
      <c r="D330" s="360"/>
      <c r="E330" s="360"/>
      <c r="F330" s="360"/>
      <c r="G330" s="360"/>
      <c r="H330" s="360"/>
      <c r="I330" s="360"/>
      <c r="J330" s="360"/>
      <c r="K330" s="360"/>
      <c r="L330" s="360"/>
      <c r="M330" s="360"/>
      <c r="N330" s="360"/>
      <c r="O330" s="360"/>
      <c r="P330" s="360"/>
      <c r="Q330" s="360"/>
      <c r="R330" s="360"/>
      <c r="S330" s="360"/>
      <c r="T330" s="360"/>
      <c r="U330" s="360"/>
      <c r="V330" s="360"/>
      <c r="W330" s="360"/>
      <c r="X330" s="360"/>
      <c r="Y330" s="360"/>
      <c r="Z330" s="360"/>
      <c r="AA330" s="360"/>
      <c r="AB330" s="360"/>
      <c r="AC330" s="360"/>
      <c r="AD330" s="360"/>
      <c r="AE330" s="360"/>
    </row>
    <row r="331" spans="1:31">
      <c r="A331" s="360"/>
      <c r="B331" s="360"/>
      <c r="C331" s="360"/>
      <c r="D331" s="360"/>
      <c r="E331" s="360"/>
      <c r="F331" s="360"/>
      <c r="G331" s="360"/>
      <c r="H331" s="360"/>
      <c r="I331" s="360"/>
      <c r="J331" s="360"/>
      <c r="K331" s="360"/>
      <c r="L331" s="360"/>
      <c r="M331" s="360"/>
      <c r="N331" s="360"/>
      <c r="O331" s="360"/>
      <c r="P331" s="360"/>
      <c r="Q331" s="360"/>
      <c r="R331" s="360"/>
      <c r="S331" s="360"/>
      <c r="T331" s="360"/>
      <c r="U331" s="360"/>
      <c r="V331" s="360"/>
      <c r="W331" s="360"/>
      <c r="X331" s="360"/>
      <c r="Y331" s="360"/>
      <c r="Z331" s="360"/>
      <c r="AA331" s="360"/>
      <c r="AB331" s="360"/>
      <c r="AC331" s="360"/>
      <c r="AD331" s="360"/>
      <c r="AE331" s="360"/>
    </row>
    <row r="332" spans="1:31">
      <c r="A332" s="360"/>
      <c r="B332" s="360"/>
      <c r="C332" s="360"/>
      <c r="D332" s="360"/>
      <c r="E332" s="360"/>
      <c r="F332" s="360"/>
      <c r="G332" s="360"/>
      <c r="H332" s="360"/>
      <c r="I332" s="360"/>
      <c r="J332" s="360"/>
      <c r="K332" s="360"/>
      <c r="L332" s="360"/>
      <c r="M332" s="360"/>
      <c r="N332" s="360"/>
      <c r="O332" s="360"/>
      <c r="P332" s="360"/>
      <c r="Q332" s="360"/>
      <c r="R332" s="360"/>
      <c r="S332" s="360"/>
      <c r="T332" s="360"/>
      <c r="U332" s="360"/>
      <c r="V332" s="360"/>
      <c r="W332" s="360"/>
      <c r="X332" s="360"/>
      <c r="Y332" s="360"/>
      <c r="Z332" s="360"/>
      <c r="AA332" s="360"/>
      <c r="AB332" s="360"/>
      <c r="AC332" s="360"/>
      <c r="AD332" s="360"/>
      <c r="AE332" s="360"/>
    </row>
    <row r="333" spans="1:31">
      <c r="A333" s="360"/>
      <c r="B333" s="360"/>
      <c r="C333" s="360"/>
      <c r="D333" s="360"/>
      <c r="E333" s="360"/>
      <c r="F333" s="360"/>
      <c r="G333" s="360"/>
      <c r="H333" s="360"/>
      <c r="I333" s="360"/>
      <c r="J333" s="360"/>
      <c r="K333" s="360"/>
      <c r="L333" s="360"/>
      <c r="M333" s="360"/>
      <c r="N333" s="360"/>
      <c r="O333" s="360"/>
      <c r="P333" s="360"/>
      <c r="Q333" s="360"/>
      <c r="R333" s="360"/>
      <c r="S333" s="360"/>
      <c r="T333" s="360"/>
      <c r="U333" s="360"/>
      <c r="V333" s="360"/>
      <c r="W333" s="360"/>
      <c r="X333" s="360"/>
      <c r="Y333" s="360"/>
      <c r="Z333" s="360"/>
      <c r="AA333" s="360"/>
      <c r="AB333" s="360"/>
      <c r="AC333" s="360"/>
      <c r="AD333" s="360"/>
      <c r="AE333" s="360"/>
    </row>
    <row r="334" spans="1:31">
      <c r="A334" s="360"/>
      <c r="B334" s="360"/>
      <c r="C334" s="360"/>
      <c r="D334" s="360"/>
      <c r="E334" s="360"/>
      <c r="F334" s="360"/>
      <c r="G334" s="360"/>
      <c r="H334" s="360"/>
      <c r="I334" s="360"/>
      <c r="J334" s="360"/>
      <c r="K334" s="360"/>
      <c r="L334" s="360"/>
      <c r="M334" s="360"/>
      <c r="N334" s="360"/>
      <c r="O334" s="360"/>
      <c r="P334" s="360"/>
      <c r="Q334" s="360"/>
      <c r="R334" s="360"/>
      <c r="S334" s="360"/>
      <c r="T334" s="360"/>
      <c r="U334" s="360"/>
      <c r="V334" s="360"/>
      <c r="W334" s="360"/>
      <c r="X334" s="360"/>
      <c r="Y334" s="360"/>
      <c r="Z334" s="360"/>
      <c r="AA334" s="360"/>
      <c r="AB334" s="360"/>
      <c r="AC334" s="360"/>
      <c r="AD334" s="360"/>
      <c r="AE334" s="360"/>
    </row>
    <row r="335" spans="1:31">
      <c r="A335" s="360"/>
      <c r="B335" s="360"/>
      <c r="C335" s="360"/>
      <c r="D335" s="360"/>
      <c r="E335" s="360"/>
      <c r="F335" s="360"/>
      <c r="G335" s="360"/>
      <c r="H335" s="360"/>
      <c r="I335" s="360"/>
      <c r="J335" s="360"/>
      <c r="K335" s="360"/>
      <c r="L335" s="360"/>
      <c r="M335" s="360"/>
      <c r="N335" s="360"/>
      <c r="O335" s="360"/>
      <c r="P335" s="360"/>
      <c r="Q335" s="360"/>
      <c r="R335" s="360"/>
      <c r="S335" s="360"/>
      <c r="T335" s="360"/>
      <c r="U335" s="360"/>
      <c r="V335" s="360"/>
      <c r="W335" s="360"/>
      <c r="X335" s="360"/>
      <c r="Y335" s="360"/>
      <c r="Z335" s="360"/>
      <c r="AA335" s="360"/>
      <c r="AB335" s="360"/>
      <c r="AC335" s="360"/>
      <c r="AD335" s="360"/>
      <c r="AE335" s="360"/>
    </row>
    <row r="336" spans="1:31">
      <c r="A336" s="360"/>
      <c r="B336" s="360"/>
      <c r="C336" s="360"/>
      <c r="D336" s="360"/>
      <c r="E336" s="360"/>
      <c r="F336" s="360"/>
      <c r="G336" s="360"/>
      <c r="H336" s="360"/>
      <c r="I336" s="360"/>
      <c r="J336" s="360"/>
      <c r="K336" s="360"/>
      <c r="L336" s="360"/>
      <c r="M336" s="360"/>
      <c r="N336" s="360"/>
      <c r="O336" s="360"/>
      <c r="P336" s="360"/>
      <c r="Q336" s="360"/>
      <c r="R336" s="360"/>
      <c r="S336" s="360"/>
      <c r="T336" s="360"/>
      <c r="U336" s="360"/>
      <c r="V336" s="360"/>
      <c r="W336" s="360"/>
      <c r="X336" s="360"/>
      <c r="Y336" s="360"/>
      <c r="Z336" s="360"/>
      <c r="AA336" s="360"/>
      <c r="AB336" s="360"/>
      <c r="AC336" s="360"/>
      <c r="AD336" s="360"/>
      <c r="AE336" s="360"/>
    </row>
    <row r="337" spans="1:31">
      <c r="A337" s="360"/>
      <c r="B337" s="360"/>
      <c r="C337" s="360"/>
      <c r="D337" s="360"/>
      <c r="E337" s="360"/>
      <c r="F337" s="360"/>
      <c r="G337" s="360"/>
      <c r="H337" s="360"/>
      <c r="I337" s="360"/>
      <c r="J337" s="360"/>
      <c r="K337" s="360"/>
      <c r="L337" s="360"/>
      <c r="M337" s="360"/>
      <c r="N337" s="360"/>
      <c r="O337" s="360"/>
      <c r="P337" s="360"/>
      <c r="Q337" s="360"/>
      <c r="R337" s="360"/>
      <c r="S337" s="360"/>
      <c r="T337" s="360"/>
      <c r="U337" s="360"/>
      <c r="V337" s="360"/>
      <c r="W337" s="360"/>
      <c r="X337" s="360"/>
      <c r="Y337" s="360"/>
      <c r="Z337" s="360"/>
      <c r="AA337" s="360"/>
      <c r="AB337" s="360"/>
      <c r="AC337" s="360"/>
      <c r="AD337" s="360"/>
      <c r="AE337" s="360"/>
    </row>
    <row r="338" spans="1:31">
      <c r="A338" s="360"/>
      <c r="B338" s="360"/>
      <c r="C338" s="360"/>
      <c r="D338" s="360"/>
      <c r="E338" s="360"/>
      <c r="F338" s="360"/>
      <c r="G338" s="360"/>
      <c r="H338" s="360"/>
      <c r="I338" s="360"/>
      <c r="J338" s="360"/>
      <c r="K338" s="360"/>
      <c r="L338" s="360"/>
      <c r="M338" s="360"/>
      <c r="N338" s="360"/>
      <c r="O338" s="360"/>
      <c r="P338" s="360"/>
      <c r="Q338" s="360"/>
      <c r="R338" s="360"/>
      <c r="S338" s="360"/>
      <c r="T338" s="360"/>
      <c r="U338" s="360"/>
      <c r="V338" s="360"/>
      <c r="W338" s="360"/>
      <c r="X338" s="360"/>
      <c r="Y338" s="360"/>
      <c r="Z338" s="360"/>
      <c r="AA338" s="360"/>
      <c r="AB338" s="360"/>
      <c r="AC338" s="360"/>
      <c r="AD338" s="360"/>
      <c r="AE338" s="360"/>
    </row>
    <row r="339" spans="1:31">
      <c r="A339" s="360"/>
      <c r="B339" s="360"/>
      <c r="C339" s="360"/>
      <c r="D339" s="360"/>
      <c r="E339" s="360"/>
      <c r="F339" s="360"/>
      <c r="G339" s="360"/>
      <c r="H339" s="360"/>
      <c r="I339" s="360"/>
      <c r="J339" s="360"/>
      <c r="K339" s="360"/>
      <c r="L339" s="360"/>
      <c r="M339" s="360"/>
      <c r="N339" s="360"/>
      <c r="O339" s="360"/>
      <c r="P339" s="360"/>
      <c r="Q339" s="360"/>
      <c r="R339" s="360"/>
      <c r="S339" s="360"/>
      <c r="T339" s="360"/>
      <c r="U339" s="360"/>
      <c r="V339" s="360"/>
      <c r="W339" s="360"/>
      <c r="X339" s="360"/>
      <c r="Y339" s="360"/>
      <c r="Z339" s="360"/>
      <c r="AA339" s="360"/>
      <c r="AB339" s="360"/>
      <c r="AC339" s="360"/>
      <c r="AD339" s="360"/>
      <c r="AE339" s="360"/>
    </row>
    <row r="340" spans="1:31">
      <c r="A340" s="360"/>
      <c r="B340" s="360"/>
      <c r="C340" s="360"/>
      <c r="D340" s="360"/>
      <c r="E340" s="360"/>
      <c r="F340" s="360"/>
      <c r="G340" s="360"/>
      <c r="H340" s="360"/>
      <c r="I340" s="360"/>
      <c r="J340" s="360"/>
      <c r="K340" s="360"/>
      <c r="L340" s="360"/>
      <c r="M340" s="360"/>
      <c r="N340" s="360"/>
      <c r="O340" s="360"/>
      <c r="P340" s="360"/>
      <c r="Q340" s="360"/>
      <c r="R340" s="360"/>
      <c r="S340" s="360"/>
      <c r="T340" s="360"/>
      <c r="U340" s="360"/>
      <c r="V340" s="360"/>
      <c r="W340" s="360"/>
      <c r="X340" s="360"/>
      <c r="Y340" s="360"/>
      <c r="Z340" s="360"/>
      <c r="AA340" s="360"/>
      <c r="AB340" s="360"/>
      <c r="AC340" s="360"/>
      <c r="AD340" s="360"/>
      <c r="AE340" s="360"/>
    </row>
    <row r="341" spans="1:31">
      <c r="A341" s="360"/>
      <c r="B341" s="360"/>
      <c r="C341" s="360"/>
      <c r="D341" s="360"/>
      <c r="E341" s="360"/>
      <c r="F341" s="360"/>
      <c r="G341" s="360"/>
      <c r="H341" s="360"/>
      <c r="I341" s="360"/>
      <c r="J341" s="360"/>
      <c r="K341" s="360"/>
      <c r="L341" s="360"/>
      <c r="M341" s="360"/>
      <c r="N341" s="360"/>
      <c r="O341" s="360"/>
      <c r="P341" s="360"/>
      <c r="Q341" s="360"/>
      <c r="R341" s="360"/>
      <c r="S341" s="360"/>
      <c r="T341" s="360"/>
      <c r="U341" s="360"/>
      <c r="V341" s="360"/>
      <c r="W341" s="360"/>
      <c r="X341" s="360"/>
      <c r="Y341" s="360"/>
      <c r="Z341" s="360"/>
      <c r="AA341" s="360"/>
      <c r="AB341" s="360"/>
      <c r="AC341" s="360"/>
      <c r="AD341" s="360"/>
      <c r="AE341" s="360"/>
    </row>
    <row r="342" spans="1:31">
      <c r="A342" s="360"/>
      <c r="B342" s="360"/>
      <c r="C342" s="360"/>
      <c r="D342" s="360"/>
      <c r="E342" s="360"/>
      <c r="F342" s="360"/>
      <c r="G342" s="360"/>
      <c r="H342" s="360"/>
      <c r="I342" s="360"/>
      <c r="J342" s="360"/>
      <c r="K342" s="360"/>
      <c r="L342" s="360"/>
      <c r="M342" s="360"/>
      <c r="N342" s="360"/>
      <c r="O342" s="360"/>
      <c r="P342" s="360"/>
      <c r="Q342" s="360"/>
      <c r="R342" s="360"/>
      <c r="S342" s="360"/>
      <c r="T342" s="360"/>
      <c r="U342" s="360"/>
      <c r="V342" s="360"/>
      <c r="W342" s="360"/>
      <c r="X342" s="360"/>
      <c r="Y342" s="360"/>
      <c r="Z342" s="360"/>
      <c r="AA342" s="360"/>
      <c r="AB342" s="360"/>
      <c r="AC342" s="360"/>
      <c r="AD342" s="360"/>
      <c r="AE342" s="360"/>
    </row>
    <row r="343" spans="1:31">
      <c r="A343" s="360"/>
      <c r="B343" s="360"/>
      <c r="C343" s="360"/>
      <c r="D343" s="360"/>
      <c r="E343" s="360"/>
      <c r="F343" s="360"/>
      <c r="G343" s="360"/>
      <c r="H343" s="360"/>
      <c r="I343" s="360"/>
      <c r="J343" s="360"/>
      <c r="K343" s="360"/>
      <c r="L343" s="360"/>
      <c r="M343" s="360"/>
      <c r="N343" s="360"/>
      <c r="O343" s="360"/>
      <c r="P343" s="360"/>
      <c r="Q343" s="360"/>
      <c r="R343" s="360"/>
      <c r="S343" s="360"/>
      <c r="T343" s="360"/>
      <c r="U343" s="360"/>
      <c r="V343" s="360"/>
      <c r="W343" s="360"/>
      <c r="X343" s="360"/>
      <c r="Y343" s="360"/>
      <c r="Z343" s="360"/>
      <c r="AA343" s="360"/>
      <c r="AB343" s="360"/>
      <c r="AC343" s="360"/>
      <c r="AD343" s="360"/>
      <c r="AE343" s="360"/>
    </row>
    <row r="344" spans="1:31">
      <c r="A344" s="360"/>
      <c r="B344" s="360"/>
      <c r="C344" s="360"/>
      <c r="D344" s="360"/>
      <c r="E344" s="360"/>
      <c r="F344" s="360"/>
      <c r="G344" s="360"/>
      <c r="H344" s="360"/>
      <c r="I344" s="360"/>
      <c r="J344" s="360"/>
      <c r="K344" s="360"/>
      <c r="L344" s="360"/>
      <c r="M344" s="360"/>
      <c r="N344" s="360"/>
      <c r="O344" s="360"/>
      <c r="P344" s="360"/>
      <c r="Q344" s="360"/>
      <c r="R344" s="360"/>
      <c r="S344" s="360"/>
      <c r="T344" s="360"/>
      <c r="U344" s="360"/>
      <c r="V344" s="360"/>
      <c r="W344" s="360"/>
      <c r="X344" s="360"/>
      <c r="Y344" s="360"/>
      <c r="Z344" s="360"/>
      <c r="AA344" s="360"/>
      <c r="AB344" s="360"/>
      <c r="AC344" s="360"/>
      <c r="AD344" s="360"/>
      <c r="AE344" s="360"/>
    </row>
    <row r="345" spans="1:31">
      <c r="A345" s="360"/>
      <c r="B345" s="360"/>
      <c r="C345" s="360"/>
      <c r="D345" s="360"/>
      <c r="E345" s="360"/>
      <c r="F345" s="360"/>
      <c r="G345" s="360"/>
      <c r="H345" s="360"/>
      <c r="I345" s="360"/>
      <c r="J345" s="360"/>
      <c r="K345" s="360"/>
      <c r="L345" s="360"/>
      <c r="M345" s="360"/>
      <c r="N345" s="360"/>
      <c r="O345" s="360"/>
      <c r="P345" s="360"/>
      <c r="Q345" s="360"/>
      <c r="R345" s="360"/>
      <c r="S345" s="360"/>
      <c r="T345" s="360"/>
      <c r="U345" s="360"/>
      <c r="V345" s="360"/>
      <c r="W345" s="360"/>
      <c r="X345" s="360"/>
      <c r="Y345" s="360"/>
      <c r="Z345" s="360"/>
      <c r="AA345" s="360"/>
      <c r="AB345" s="360"/>
      <c r="AC345" s="360"/>
      <c r="AD345" s="360"/>
      <c r="AE345" s="360"/>
    </row>
    <row r="346" spans="1:31">
      <c r="A346" s="360"/>
      <c r="B346" s="360"/>
      <c r="C346" s="360"/>
      <c r="D346" s="360"/>
      <c r="E346" s="360"/>
      <c r="F346" s="360"/>
      <c r="G346" s="360"/>
      <c r="H346" s="360"/>
      <c r="I346" s="360"/>
      <c r="J346" s="360"/>
      <c r="K346" s="360"/>
      <c r="L346" s="360"/>
      <c r="M346" s="360"/>
      <c r="N346" s="360"/>
      <c r="O346" s="360"/>
      <c r="P346" s="360"/>
      <c r="Q346" s="360"/>
      <c r="R346" s="360"/>
      <c r="S346" s="360"/>
      <c r="T346" s="360"/>
      <c r="U346" s="360"/>
      <c r="V346" s="360"/>
      <c r="W346" s="360"/>
      <c r="X346" s="360"/>
      <c r="Y346" s="360"/>
      <c r="Z346" s="360"/>
      <c r="AA346" s="360"/>
      <c r="AB346" s="360"/>
      <c r="AC346" s="360"/>
      <c r="AD346" s="360"/>
      <c r="AE346" s="360"/>
    </row>
    <row r="347" spans="1:31">
      <c r="A347" s="360"/>
      <c r="B347" s="360"/>
      <c r="C347" s="360"/>
      <c r="D347" s="360"/>
      <c r="E347" s="360"/>
      <c r="F347" s="360"/>
      <c r="G347" s="360"/>
      <c r="H347" s="360"/>
      <c r="I347" s="360"/>
      <c r="J347" s="360"/>
      <c r="K347" s="360"/>
      <c r="L347" s="360"/>
      <c r="M347" s="360"/>
      <c r="N347" s="360"/>
      <c r="O347" s="360"/>
      <c r="P347" s="360"/>
      <c r="Q347" s="360"/>
      <c r="R347" s="360"/>
      <c r="S347" s="360"/>
      <c r="T347" s="360"/>
      <c r="U347" s="360"/>
      <c r="V347" s="360"/>
      <c r="W347" s="360"/>
      <c r="X347" s="360"/>
      <c r="Y347" s="360"/>
      <c r="Z347" s="360"/>
      <c r="AA347" s="360"/>
      <c r="AB347" s="360"/>
      <c r="AC347" s="360"/>
      <c r="AD347" s="360"/>
      <c r="AE347" s="360"/>
    </row>
    <row r="348" spans="1:31">
      <c r="A348" s="360"/>
      <c r="B348" s="360"/>
      <c r="C348" s="360"/>
      <c r="D348" s="360"/>
      <c r="E348" s="360"/>
      <c r="F348" s="360"/>
      <c r="G348" s="360"/>
      <c r="H348" s="360"/>
      <c r="I348" s="360"/>
      <c r="J348" s="360"/>
      <c r="K348" s="360"/>
      <c r="L348" s="360"/>
      <c r="M348" s="360"/>
      <c r="N348" s="360"/>
      <c r="O348" s="360"/>
      <c r="P348" s="360"/>
      <c r="Q348" s="360"/>
      <c r="R348" s="360"/>
      <c r="S348" s="360"/>
      <c r="T348" s="360"/>
      <c r="U348" s="360"/>
      <c r="V348" s="360"/>
      <c r="W348" s="360"/>
      <c r="X348" s="360"/>
      <c r="Y348" s="360"/>
      <c r="Z348" s="360"/>
      <c r="AA348" s="360"/>
      <c r="AB348" s="360"/>
      <c r="AC348" s="360"/>
      <c r="AD348" s="360"/>
      <c r="AE348" s="360"/>
    </row>
    <row r="349" spans="1:31">
      <c r="A349" s="360"/>
      <c r="B349" s="360"/>
      <c r="C349" s="360"/>
      <c r="D349" s="360"/>
      <c r="E349" s="360"/>
      <c r="F349" s="360"/>
      <c r="G349" s="360"/>
      <c r="H349" s="360"/>
      <c r="I349" s="360"/>
      <c r="J349" s="360"/>
      <c r="K349" s="360"/>
      <c r="L349" s="360"/>
      <c r="M349" s="360"/>
      <c r="N349" s="360"/>
      <c r="O349" s="360"/>
      <c r="P349" s="360"/>
      <c r="Q349" s="360"/>
      <c r="R349" s="360"/>
      <c r="S349" s="360"/>
      <c r="T349" s="360"/>
      <c r="U349" s="360"/>
      <c r="V349" s="360"/>
      <c r="W349" s="360"/>
      <c r="X349" s="360"/>
      <c r="Y349" s="360"/>
      <c r="Z349" s="360"/>
      <c r="AA349" s="360"/>
      <c r="AB349" s="360"/>
      <c r="AC349" s="360"/>
      <c r="AD349" s="360"/>
      <c r="AE349" s="360"/>
    </row>
    <row r="350" spans="1:31">
      <c r="A350" s="360"/>
      <c r="B350" s="360"/>
      <c r="C350" s="360"/>
      <c r="D350" s="360"/>
      <c r="E350" s="360"/>
      <c r="F350" s="360"/>
      <c r="G350" s="360"/>
      <c r="H350" s="360"/>
      <c r="I350" s="360"/>
      <c r="J350" s="360"/>
      <c r="K350" s="360"/>
      <c r="L350" s="360"/>
      <c r="M350" s="360"/>
      <c r="N350" s="360"/>
      <c r="O350" s="360"/>
      <c r="P350" s="360"/>
      <c r="Q350" s="360"/>
      <c r="R350" s="360"/>
      <c r="S350" s="360"/>
      <c r="T350" s="360"/>
      <c r="U350" s="360"/>
      <c r="V350" s="360"/>
      <c r="W350" s="360"/>
      <c r="X350" s="360"/>
      <c r="Y350" s="360"/>
      <c r="Z350" s="360"/>
      <c r="AA350" s="360"/>
      <c r="AB350" s="360"/>
      <c r="AC350" s="360"/>
      <c r="AD350" s="360"/>
      <c r="AE350" s="360"/>
    </row>
    <row r="351" spans="1:31">
      <c r="A351" s="360"/>
      <c r="B351" s="360"/>
      <c r="C351" s="360"/>
      <c r="D351" s="360"/>
      <c r="E351" s="360"/>
      <c r="F351" s="360"/>
      <c r="G351" s="360"/>
      <c r="H351" s="360"/>
      <c r="I351" s="360"/>
      <c r="J351" s="360"/>
      <c r="K351" s="360"/>
      <c r="L351" s="360"/>
      <c r="M351" s="360"/>
      <c r="N351" s="360"/>
      <c r="O351" s="360"/>
      <c r="P351" s="360"/>
      <c r="Q351" s="360"/>
      <c r="R351" s="360"/>
      <c r="S351" s="360"/>
      <c r="T351" s="360"/>
      <c r="U351" s="360"/>
      <c r="V351" s="360"/>
      <c r="W351" s="360"/>
      <c r="X351" s="360"/>
      <c r="Y351" s="360"/>
      <c r="Z351" s="360"/>
      <c r="AA351" s="360"/>
      <c r="AB351" s="360"/>
      <c r="AC351" s="360"/>
      <c r="AD351" s="360"/>
      <c r="AE351" s="360"/>
    </row>
    <row r="352" spans="1:31">
      <c r="A352" s="360"/>
      <c r="B352" s="360"/>
      <c r="C352" s="360"/>
      <c r="D352" s="360"/>
      <c r="E352" s="360"/>
      <c r="F352" s="360"/>
      <c r="G352" s="360"/>
      <c r="H352" s="360"/>
      <c r="I352" s="360"/>
      <c r="J352" s="360"/>
      <c r="K352" s="360"/>
      <c r="L352" s="360"/>
      <c r="M352" s="360"/>
      <c r="N352" s="360"/>
      <c r="O352" s="360"/>
      <c r="P352" s="360"/>
      <c r="Q352" s="360"/>
      <c r="R352" s="360"/>
      <c r="S352" s="360"/>
      <c r="T352" s="360"/>
      <c r="U352" s="360"/>
      <c r="V352" s="360"/>
      <c r="W352" s="360"/>
      <c r="X352" s="360"/>
      <c r="Y352" s="360"/>
      <c r="Z352" s="360"/>
      <c r="AA352" s="360"/>
      <c r="AB352" s="360"/>
      <c r="AC352" s="360"/>
      <c r="AD352" s="360"/>
      <c r="AE352" s="360"/>
    </row>
    <row r="353" spans="1:31">
      <c r="A353" s="360"/>
      <c r="B353" s="360"/>
      <c r="C353" s="360"/>
      <c r="D353" s="360"/>
      <c r="E353" s="360"/>
      <c r="F353" s="360"/>
      <c r="G353" s="360"/>
      <c r="H353" s="360"/>
      <c r="I353" s="360"/>
      <c r="J353" s="360"/>
      <c r="K353" s="360"/>
      <c r="L353" s="360"/>
      <c r="M353" s="360"/>
      <c r="N353" s="360"/>
      <c r="O353" s="360"/>
      <c r="P353" s="360"/>
      <c r="Q353" s="360"/>
      <c r="R353" s="360"/>
      <c r="S353" s="360"/>
      <c r="T353" s="360"/>
      <c r="U353" s="360"/>
      <c r="V353" s="360"/>
      <c r="W353" s="360"/>
      <c r="X353" s="360"/>
      <c r="Y353" s="360"/>
      <c r="Z353" s="360"/>
      <c r="AA353" s="360"/>
      <c r="AB353" s="360"/>
      <c r="AC353" s="360"/>
      <c r="AD353" s="360"/>
      <c r="AE353" s="360"/>
    </row>
    <row r="354" spans="1:31">
      <c r="A354" s="360"/>
      <c r="B354" s="360"/>
      <c r="C354" s="360"/>
      <c r="D354" s="360"/>
      <c r="E354" s="360"/>
      <c r="F354" s="360"/>
      <c r="G354" s="360"/>
      <c r="H354" s="360"/>
      <c r="I354" s="360"/>
      <c r="J354" s="360"/>
      <c r="K354" s="360"/>
      <c r="L354" s="360"/>
      <c r="M354" s="360"/>
      <c r="N354" s="360"/>
      <c r="O354" s="360"/>
      <c r="P354" s="360"/>
      <c r="Q354" s="360"/>
      <c r="R354" s="360"/>
      <c r="S354" s="360"/>
      <c r="T354" s="360"/>
      <c r="U354" s="360"/>
      <c r="V354" s="360"/>
      <c r="W354" s="360"/>
      <c r="X354" s="360"/>
      <c r="Y354" s="360"/>
      <c r="Z354" s="360"/>
      <c r="AA354" s="360"/>
      <c r="AB354" s="360"/>
      <c r="AC354" s="360"/>
      <c r="AD354" s="360"/>
      <c r="AE354" s="360"/>
    </row>
    <row r="355" spans="1:31">
      <c r="A355" s="360"/>
      <c r="B355" s="360"/>
      <c r="C355" s="360"/>
      <c r="D355" s="360"/>
      <c r="E355" s="360"/>
      <c r="F355" s="360"/>
      <c r="G355" s="360"/>
      <c r="H355" s="360"/>
      <c r="I355" s="360"/>
      <c r="J355" s="360"/>
      <c r="K355" s="360"/>
      <c r="L355" s="360"/>
      <c r="M355" s="360"/>
      <c r="N355" s="360"/>
      <c r="O355" s="360"/>
      <c r="P355" s="360"/>
      <c r="Q355" s="360"/>
      <c r="R355" s="360"/>
      <c r="S355" s="360"/>
      <c r="T355" s="360"/>
      <c r="U355" s="360"/>
      <c r="V355" s="360"/>
      <c r="W355" s="360"/>
      <c r="X355" s="360"/>
      <c r="Y355" s="360"/>
      <c r="Z355" s="360"/>
      <c r="AA355" s="360"/>
      <c r="AB355" s="360"/>
      <c r="AC355" s="360"/>
      <c r="AD355" s="360"/>
      <c r="AE355" s="360"/>
    </row>
    <row r="356" spans="1:31">
      <c r="A356" s="360"/>
      <c r="B356" s="360"/>
      <c r="C356" s="360"/>
      <c r="D356" s="360"/>
      <c r="E356" s="360"/>
      <c r="F356" s="360"/>
      <c r="G356" s="360"/>
      <c r="H356" s="360"/>
      <c r="I356" s="360"/>
      <c r="J356" s="360"/>
      <c r="K356" s="360"/>
      <c r="L356" s="360"/>
      <c r="M356" s="360"/>
      <c r="N356" s="360"/>
      <c r="O356" s="360"/>
      <c r="P356" s="360"/>
      <c r="Q356" s="360"/>
      <c r="R356" s="360"/>
      <c r="S356" s="360"/>
      <c r="T356" s="360"/>
      <c r="U356" s="360"/>
      <c r="V356" s="360"/>
      <c r="W356" s="360"/>
      <c r="X356" s="360"/>
      <c r="Y356" s="360"/>
      <c r="Z356" s="360"/>
      <c r="AA356" s="360"/>
      <c r="AB356" s="360"/>
      <c r="AC356" s="360"/>
      <c r="AD356" s="360"/>
      <c r="AE356" s="360"/>
    </row>
    <row r="357" spans="1:31">
      <c r="A357" s="360"/>
      <c r="B357" s="360"/>
      <c r="C357" s="360"/>
      <c r="D357" s="360"/>
      <c r="E357" s="360"/>
      <c r="F357" s="360"/>
      <c r="G357" s="360"/>
      <c r="H357" s="360"/>
      <c r="I357" s="360"/>
      <c r="J357" s="360"/>
      <c r="K357" s="360"/>
      <c r="L357" s="360"/>
      <c r="M357" s="360"/>
      <c r="N357" s="360"/>
      <c r="O357" s="360"/>
      <c r="P357" s="360"/>
      <c r="Q357" s="360"/>
      <c r="R357" s="360"/>
      <c r="S357" s="360"/>
      <c r="T357" s="360"/>
      <c r="U357" s="360"/>
      <c r="V357" s="360"/>
      <c r="W357" s="360"/>
      <c r="X357" s="360"/>
      <c r="Y357" s="360"/>
      <c r="Z357" s="360"/>
      <c r="AA357" s="360"/>
      <c r="AB357" s="360"/>
      <c r="AC357" s="360"/>
      <c r="AD357" s="360"/>
      <c r="AE357" s="360"/>
    </row>
    <row r="358" spans="1:31">
      <c r="A358" s="360"/>
      <c r="B358" s="360"/>
      <c r="C358" s="360"/>
      <c r="D358" s="360"/>
      <c r="E358" s="360"/>
      <c r="F358" s="360"/>
      <c r="G358" s="360"/>
      <c r="H358" s="360"/>
      <c r="I358" s="360"/>
      <c r="J358" s="360"/>
      <c r="K358" s="360"/>
      <c r="L358" s="360"/>
      <c r="M358" s="360"/>
      <c r="N358" s="360"/>
      <c r="O358" s="360"/>
      <c r="P358" s="360"/>
      <c r="Q358" s="360"/>
      <c r="R358" s="360"/>
      <c r="S358" s="360"/>
      <c r="T358" s="360"/>
      <c r="U358" s="360"/>
      <c r="V358" s="360"/>
      <c r="W358" s="360"/>
      <c r="X358" s="360"/>
      <c r="Y358" s="360"/>
      <c r="Z358" s="360"/>
      <c r="AA358" s="360"/>
      <c r="AB358" s="360"/>
      <c r="AC358" s="360"/>
      <c r="AD358" s="360"/>
      <c r="AE358" s="360"/>
    </row>
    <row r="359" spans="1:31">
      <c r="A359" s="360"/>
      <c r="B359" s="360"/>
      <c r="C359" s="360"/>
      <c r="D359" s="360"/>
      <c r="E359" s="360"/>
      <c r="F359" s="360"/>
      <c r="G359" s="360"/>
      <c r="H359" s="360"/>
      <c r="I359" s="360"/>
      <c r="J359" s="360"/>
      <c r="K359" s="360"/>
      <c r="L359" s="360"/>
      <c r="M359" s="360"/>
      <c r="N359" s="360"/>
      <c r="O359" s="360"/>
      <c r="P359" s="360"/>
      <c r="Q359" s="360"/>
      <c r="R359" s="360"/>
      <c r="S359" s="360"/>
      <c r="T359" s="360"/>
      <c r="U359" s="360"/>
      <c r="V359" s="360"/>
      <c r="W359" s="360"/>
      <c r="X359" s="360"/>
      <c r="Y359" s="360"/>
      <c r="Z359" s="360"/>
      <c r="AA359" s="360"/>
      <c r="AB359" s="360"/>
      <c r="AC359" s="360"/>
      <c r="AD359" s="360"/>
      <c r="AE359" s="360"/>
    </row>
    <row r="360" spans="1:31">
      <c r="A360" s="360"/>
      <c r="B360" s="360"/>
      <c r="C360" s="360"/>
      <c r="D360" s="360"/>
      <c r="E360" s="360"/>
      <c r="F360" s="360"/>
      <c r="G360" s="360"/>
      <c r="H360" s="360"/>
      <c r="I360" s="360"/>
      <c r="J360" s="360"/>
      <c r="K360" s="360"/>
      <c r="L360" s="360"/>
      <c r="M360" s="360"/>
      <c r="N360" s="360"/>
      <c r="O360" s="360"/>
      <c r="P360" s="360"/>
      <c r="Q360" s="360"/>
      <c r="R360" s="360"/>
      <c r="S360" s="360"/>
      <c r="T360" s="360"/>
      <c r="U360" s="360"/>
      <c r="V360" s="360"/>
      <c r="W360" s="360"/>
      <c r="X360" s="360"/>
      <c r="Y360" s="360"/>
      <c r="Z360" s="360"/>
      <c r="AA360" s="360"/>
      <c r="AB360" s="360"/>
      <c r="AC360" s="360"/>
      <c r="AD360" s="360"/>
      <c r="AE360" s="360"/>
    </row>
    <row r="361" spans="1:31">
      <c r="A361" s="360"/>
      <c r="B361" s="360"/>
      <c r="C361" s="360"/>
      <c r="D361" s="360"/>
      <c r="E361" s="360"/>
      <c r="F361" s="360"/>
      <c r="G361" s="360"/>
      <c r="H361" s="360"/>
      <c r="I361" s="360"/>
      <c r="J361" s="360"/>
      <c r="K361" s="360"/>
      <c r="L361" s="360"/>
      <c r="M361" s="360"/>
      <c r="N361" s="360"/>
      <c r="O361" s="360"/>
      <c r="P361" s="360"/>
      <c r="Q361" s="360"/>
      <c r="R361" s="360"/>
      <c r="S361" s="360"/>
      <c r="T361" s="360"/>
      <c r="U361" s="360"/>
      <c r="V361" s="360"/>
      <c r="W361" s="360"/>
      <c r="X361" s="360"/>
      <c r="Y361" s="360"/>
      <c r="Z361" s="360"/>
      <c r="AA361" s="360"/>
      <c r="AB361" s="360"/>
      <c r="AC361" s="360"/>
      <c r="AD361" s="360"/>
      <c r="AE361" s="360"/>
    </row>
    <row r="362" spans="1:31">
      <c r="A362" s="360"/>
      <c r="B362" s="360"/>
      <c r="C362" s="360"/>
      <c r="D362" s="360"/>
      <c r="E362" s="360"/>
      <c r="F362" s="360"/>
      <c r="G362" s="360"/>
      <c r="H362" s="360"/>
      <c r="I362" s="360"/>
      <c r="J362" s="360"/>
      <c r="K362" s="360"/>
      <c r="L362" s="360"/>
      <c r="M362" s="360"/>
      <c r="N362" s="360"/>
      <c r="O362" s="360"/>
      <c r="P362" s="360"/>
      <c r="Q362" s="360"/>
      <c r="R362" s="360"/>
      <c r="S362" s="360"/>
      <c r="T362" s="360"/>
      <c r="U362" s="360"/>
      <c r="V362" s="360"/>
      <c r="W362" s="360"/>
      <c r="X362" s="360"/>
      <c r="Y362" s="360"/>
      <c r="Z362" s="360"/>
      <c r="AA362" s="360"/>
      <c r="AB362" s="360"/>
      <c r="AC362" s="360"/>
      <c r="AD362" s="360"/>
      <c r="AE362" s="360"/>
    </row>
    <row r="363" spans="1:31">
      <c r="A363" s="360"/>
      <c r="B363" s="360"/>
      <c r="C363" s="360"/>
      <c r="D363" s="360"/>
      <c r="E363" s="360"/>
      <c r="F363" s="360"/>
      <c r="G363" s="360"/>
      <c r="H363" s="360"/>
      <c r="I363" s="360"/>
      <c r="J363" s="360"/>
      <c r="K363" s="360"/>
      <c r="L363" s="360"/>
      <c r="M363" s="360"/>
      <c r="N363" s="360"/>
      <c r="O363" s="360"/>
      <c r="P363" s="360"/>
      <c r="Q363" s="360"/>
      <c r="R363" s="360"/>
      <c r="S363" s="360"/>
      <c r="T363" s="360"/>
      <c r="U363" s="360"/>
      <c r="V363" s="360"/>
      <c r="W363" s="360"/>
      <c r="X363" s="360"/>
      <c r="Y363" s="360"/>
      <c r="Z363" s="360"/>
      <c r="AA363" s="360"/>
      <c r="AB363" s="360"/>
      <c r="AC363" s="360"/>
      <c r="AD363" s="360"/>
      <c r="AE363" s="360"/>
    </row>
    <row r="364" spans="1:31">
      <c r="A364" s="360"/>
      <c r="B364" s="360"/>
      <c r="C364" s="360"/>
      <c r="D364" s="360"/>
      <c r="E364" s="360"/>
      <c r="F364" s="360"/>
      <c r="G364" s="360"/>
      <c r="H364" s="360"/>
      <c r="I364" s="360"/>
      <c r="J364" s="360"/>
      <c r="K364" s="360"/>
      <c r="L364" s="360"/>
      <c r="M364" s="360"/>
      <c r="N364" s="360"/>
      <c r="O364" s="360"/>
      <c r="P364" s="360"/>
      <c r="Q364" s="360"/>
      <c r="R364" s="360"/>
      <c r="S364" s="360"/>
      <c r="T364" s="360"/>
      <c r="U364" s="360"/>
      <c r="V364" s="360"/>
      <c r="W364" s="360"/>
      <c r="X364" s="360"/>
      <c r="Y364" s="360"/>
      <c r="Z364" s="360"/>
      <c r="AA364" s="360"/>
      <c r="AB364" s="360"/>
      <c r="AC364" s="360"/>
      <c r="AD364" s="360"/>
      <c r="AE364" s="360"/>
    </row>
    <row r="365" spans="1:31">
      <c r="A365" s="360"/>
      <c r="B365" s="360"/>
      <c r="C365" s="360"/>
      <c r="D365" s="360"/>
      <c r="E365" s="360"/>
      <c r="F365" s="360"/>
      <c r="G365" s="360"/>
      <c r="H365" s="360"/>
      <c r="I365" s="360"/>
      <c r="J365" s="360"/>
      <c r="K365" s="360"/>
      <c r="L365" s="360"/>
      <c r="M365" s="360"/>
      <c r="N365" s="360"/>
      <c r="O365" s="360"/>
      <c r="P365" s="360"/>
      <c r="Q365" s="360"/>
      <c r="R365" s="360"/>
      <c r="S365" s="360"/>
      <c r="T365" s="360"/>
      <c r="U365" s="360"/>
      <c r="V365" s="360"/>
      <c r="W365" s="360"/>
      <c r="X365" s="360"/>
      <c r="Y365" s="360"/>
      <c r="Z365" s="360"/>
      <c r="AA365" s="360"/>
      <c r="AB365" s="360"/>
      <c r="AC365" s="360"/>
      <c r="AD365" s="360"/>
      <c r="AE365" s="360"/>
    </row>
    <row r="366" spans="1:31">
      <c r="A366" s="360"/>
      <c r="B366" s="360"/>
      <c r="C366" s="360"/>
      <c r="D366" s="360"/>
      <c r="E366" s="360"/>
      <c r="F366" s="360"/>
      <c r="G366" s="360"/>
      <c r="H366" s="360"/>
      <c r="I366" s="360"/>
      <c r="J366" s="360"/>
      <c r="K366" s="360"/>
      <c r="L366" s="360"/>
      <c r="M366" s="360"/>
      <c r="N366" s="360"/>
      <c r="O366" s="360"/>
      <c r="P366" s="360"/>
      <c r="Q366" s="360"/>
      <c r="R366" s="360"/>
      <c r="S366" s="360"/>
      <c r="T366" s="360"/>
      <c r="U366" s="360"/>
      <c r="V366" s="360"/>
      <c r="W366" s="360"/>
      <c r="X366" s="360"/>
      <c r="Y366" s="360"/>
      <c r="Z366" s="360"/>
      <c r="AA366" s="360"/>
      <c r="AB366" s="360"/>
      <c r="AC366" s="360"/>
      <c r="AD366" s="360"/>
      <c r="AE366" s="360"/>
    </row>
    <row r="367" spans="1:31">
      <c r="A367" s="360"/>
      <c r="B367" s="360"/>
      <c r="C367" s="360"/>
      <c r="D367" s="360"/>
      <c r="E367" s="360"/>
      <c r="F367" s="360"/>
      <c r="G367" s="360"/>
      <c r="H367" s="360"/>
      <c r="I367" s="360"/>
      <c r="J367" s="360"/>
      <c r="K367" s="360"/>
      <c r="L367" s="360"/>
      <c r="M367" s="360"/>
      <c r="N367" s="360"/>
      <c r="O367" s="360"/>
      <c r="P367" s="360"/>
      <c r="Q367" s="360"/>
      <c r="R367" s="360"/>
      <c r="S367" s="360"/>
      <c r="T367" s="360"/>
      <c r="U367" s="360"/>
      <c r="V367" s="360"/>
      <c r="W367" s="360"/>
      <c r="X367" s="360"/>
      <c r="Y367" s="360"/>
      <c r="Z367" s="360"/>
      <c r="AA367" s="360"/>
      <c r="AB367" s="360"/>
      <c r="AC367" s="360"/>
      <c r="AD367" s="360"/>
      <c r="AE367" s="360"/>
    </row>
    <row r="368" spans="1:31">
      <c r="A368" s="360"/>
      <c r="B368" s="360"/>
      <c r="C368" s="360"/>
      <c r="D368" s="360"/>
      <c r="E368" s="360"/>
      <c r="F368" s="360"/>
      <c r="G368" s="360"/>
      <c r="H368" s="360"/>
      <c r="I368" s="360"/>
      <c r="J368" s="360"/>
      <c r="K368" s="360"/>
      <c r="L368" s="360"/>
      <c r="M368" s="360"/>
      <c r="N368" s="360"/>
      <c r="O368" s="360"/>
      <c r="P368" s="360"/>
      <c r="Q368" s="360"/>
      <c r="R368" s="360"/>
      <c r="S368" s="360"/>
      <c r="T368" s="360"/>
      <c r="U368" s="360"/>
      <c r="V368" s="360"/>
      <c r="W368" s="360"/>
      <c r="X368" s="360"/>
      <c r="Y368" s="360"/>
      <c r="Z368" s="360"/>
      <c r="AA368" s="360"/>
      <c r="AB368" s="360"/>
      <c r="AC368" s="360"/>
      <c r="AD368" s="360"/>
      <c r="AE368" s="360"/>
    </row>
    <row r="369" spans="1:31">
      <c r="A369" s="360"/>
      <c r="B369" s="360"/>
      <c r="C369" s="360"/>
      <c r="D369" s="360"/>
      <c r="E369" s="360"/>
      <c r="F369" s="360"/>
      <c r="G369" s="360"/>
      <c r="H369" s="360"/>
      <c r="I369" s="360"/>
      <c r="J369" s="360"/>
      <c r="K369" s="360"/>
      <c r="L369" s="360"/>
      <c r="M369" s="360"/>
      <c r="N369" s="360"/>
      <c r="O369" s="360"/>
      <c r="P369" s="360"/>
      <c r="Q369" s="360"/>
      <c r="R369" s="360"/>
      <c r="S369" s="360"/>
      <c r="T369" s="360"/>
      <c r="U369" s="360"/>
      <c r="V369" s="360"/>
      <c r="W369" s="360"/>
      <c r="X369" s="360"/>
      <c r="Y369" s="360"/>
      <c r="Z369" s="360"/>
      <c r="AA369" s="360"/>
      <c r="AB369" s="360"/>
      <c r="AC369" s="360"/>
      <c r="AD369" s="360"/>
      <c r="AE369" s="360"/>
    </row>
    <row r="370" spans="1:31">
      <c r="A370" s="360"/>
      <c r="B370" s="360"/>
      <c r="C370" s="360"/>
      <c r="D370" s="360"/>
      <c r="E370" s="360"/>
      <c r="F370" s="360"/>
      <c r="G370" s="360"/>
      <c r="H370" s="360"/>
      <c r="I370" s="360"/>
      <c r="J370" s="360"/>
      <c r="K370" s="360"/>
      <c r="L370" s="360"/>
      <c r="M370" s="360"/>
      <c r="N370" s="360"/>
      <c r="O370" s="360"/>
      <c r="P370" s="360"/>
      <c r="Q370" s="360"/>
      <c r="R370" s="360"/>
      <c r="S370" s="360"/>
      <c r="T370" s="360"/>
      <c r="U370" s="360"/>
      <c r="V370" s="360"/>
      <c r="W370" s="360"/>
      <c r="X370" s="360"/>
      <c r="Y370" s="360"/>
      <c r="Z370" s="360"/>
      <c r="AA370" s="360"/>
      <c r="AB370" s="360"/>
      <c r="AC370" s="360"/>
      <c r="AD370" s="360"/>
      <c r="AE370" s="360"/>
    </row>
    <row r="371" spans="1:31">
      <c r="A371" s="360"/>
      <c r="B371" s="360"/>
      <c r="C371" s="360"/>
      <c r="D371" s="360"/>
      <c r="E371" s="360"/>
      <c r="F371" s="360"/>
      <c r="G371" s="360"/>
      <c r="H371" s="360"/>
      <c r="I371" s="360"/>
      <c r="J371" s="360"/>
      <c r="K371" s="360"/>
      <c r="L371" s="360"/>
      <c r="M371" s="360"/>
      <c r="N371" s="360"/>
      <c r="O371" s="360"/>
      <c r="P371" s="360"/>
      <c r="Q371" s="360"/>
      <c r="R371" s="360"/>
      <c r="S371" s="360"/>
      <c r="T371" s="360"/>
      <c r="U371" s="360"/>
      <c r="V371" s="360"/>
      <c r="W371" s="360"/>
      <c r="X371" s="360"/>
      <c r="Y371" s="360"/>
      <c r="Z371" s="360"/>
      <c r="AA371" s="360"/>
      <c r="AB371" s="360"/>
      <c r="AC371" s="360"/>
      <c r="AD371" s="360"/>
      <c r="AE371" s="360"/>
    </row>
    <row r="372" spans="1:31">
      <c r="A372" s="360"/>
      <c r="B372" s="360"/>
      <c r="C372" s="360"/>
      <c r="D372" s="360"/>
      <c r="E372" s="360"/>
      <c r="F372" s="360"/>
      <c r="G372" s="360"/>
      <c r="H372" s="360"/>
      <c r="I372" s="360"/>
      <c r="J372" s="360"/>
      <c r="K372" s="360"/>
      <c r="L372" s="360"/>
      <c r="M372" s="360"/>
      <c r="N372" s="360"/>
      <c r="O372" s="360"/>
      <c r="P372" s="360"/>
      <c r="Q372" s="360"/>
      <c r="R372" s="360"/>
      <c r="S372" s="360"/>
      <c r="T372" s="360"/>
      <c r="U372" s="360"/>
      <c r="V372" s="360"/>
      <c r="W372" s="360"/>
      <c r="X372" s="360"/>
      <c r="Y372" s="360"/>
      <c r="Z372" s="360"/>
      <c r="AA372" s="360"/>
      <c r="AB372" s="360"/>
      <c r="AC372" s="360"/>
      <c r="AD372" s="360"/>
      <c r="AE372" s="360"/>
    </row>
    <row r="373" spans="1:31">
      <c r="A373" s="360"/>
      <c r="B373" s="360"/>
      <c r="C373" s="360"/>
      <c r="D373" s="360"/>
      <c r="E373" s="360"/>
      <c r="F373" s="360"/>
      <c r="G373" s="360"/>
      <c r="H373" s="360"/>
      <c r="I373" s="360"/>
      <c r="J373" s="360"/>
      <c r="K373" s="360"/>
      <c r="L373" s="360"/>
      <c r="M373" s="360"/>
      <c r="N373" s="360"/>
      <c r="O373" s="360"/>
      <c r="P373" s="360"/>
      <c r="Q373" s="360"/>
      <c r="R373" s="360"/>
      <c r="S373" s="360"/>
      <c r="T373" s="360"/>
      <c r="U373" s="360"/>
      <c r="V373" s="360"/>
      <c r="W373" s="360"/>
      <c r="X373" s="360"/>
      <c r="Y373" s="360"/>
      <c r="Z373" s="360"/>
      <c r="AA373" s="360"/>
      <c r="AB373" s="360"/>
      <c r="AC373" s="360"/>
      <c r="AD373" s="360"/>
      <c r="AE373" s="360"/>
    </row>
    <row r="374" spans="1:31">
      <c r="A374" s="360"/>
      <c r="B374" s="360"/>
      <c r="C374" s="360"/>
      <c r="D374" s="360"/>
      <c r="E374" s="360"/>
      <c r="F374" s="360"/>
      <c r="G374" s="360"/>
      <c r="H374" s="360"/>
      <c r="I374" s="360"/>
      <c r="J374" s="360"/>
      <c r="K374" s="360"/>
      <c r="L374" s="360"/>
      <c r="M374" s="360"/>
      <c r="N374" s="360"/>
      <c r="O374" s="360"/>
      <c r="P374" s="360"/>
      <c r="Q374" s="360"/>
      <c r="R374" s="360"/>
      <c r="S374" s="360"/>
      <c r="T374" s="360"/>
      <c r="U374" s="360"/>
      <c r="V374" s="360"/>
      <c r="W374" s="360"/>
      <c r="X374" s="360"/>
      <c r="Y374" s="360"/>
      <c r="Z374" s="360"/>
      <c r="AA374" s="360"/>
      <c r="AB374" s="360"/>
      <c r="AC374" s="360"/>
      <c r="AD374" s="360"/>
      <c r="AE374" s="360"/>
    </row>
    <row r="375" spans="1:31">
      <c r="A375" s="360"/>
      <c r="B375" s="360"/>
      <c r="C375" s="360"/>
      <c r="D375" s="360"/>
      <c r="E375" s="360"/>
      <c r="F375" s="360"/>
      <c r="G375" s="360"/>
      <c r="H375" s="360"/>
      <c r="I375" s="360"/>
      <c r="J375" s="360"/>
      <c r="K375" s="360"/>
      <c r="L375" s="360"/>
      <c r="M375" s="360"/>
      <c r="N375" s="360"/>
      <c r="O375" s="360"/>
      <c r="P375" s="360"/>
      <c r="Q375" s="360"/>
      <c r="R375" s="360"/>
      <c r="S375" s="360"/>
      <c r="T375" s="360"/>
      <c r="U375" s="360"/>
      <c r="V375" s="360"/>
      <c r="W375" s="360"/>
      <c r="X375" s="360"/>
      <c r="Y375" s="360"/>
      <c r="Z375" s="360"/>
      <c r="AA375" s="360"/>
      <c r="AB375" s="360"/>
      <c r="AC375" s="360"/>
      <c r="AD375" s="360"/>
      <c r="AE375" s="360"/>
    </row>
    <row r="376" spans="1:31">
      <c r="A376" s="360"/>
      <c r="B376" s="360"/>
      <c r="C376" s="360"/>
      <c r="D376" s="360"/>
      <c r="E376" s="360"/>
      <c r="F376" s="360"/>
      <c r="G376" s="360"/>
      <c r="H376" s="360"/>
      <c r="I376" s="360"/>
      <c r="J376" s="360"/>
      <c r="K376" s="360"/>
      <c r="L376" s="360"/>
      <c r="M376" s="360"/>
      <c r="N376" s="360"/>
      <c r="O376" s="360"/>
      <c r="P376" s="360"/>
      <c r="Q376" s="360"/>
      <c r="R376" s="360"/>
      <c r="S376" s="360"/>
      <c r="T376" s="360"/>
      <c r="U376" s="360"/>
      <c r="V376" s="360"/>
      <c r="W376" s="360"/>
      <c r="X376" s="360"/>
      <c r="Y376" s="360"/>
      <c r="Z376" s="360"/>
      <c r="AA376" s="360"/>
      <c r="AB376" s="360"/>
      <c r="AC376" s="360"/>
      <c r="AD376" s="360"/>
      <c r="AE376" s="360"/>
    </row>
    <row r="377" spans="1:31">
      <c r="A377" s="360"/>
      <c r="B377" s="360"/>
      <c r="C377" s="360"/>
      <c r="D377" s="360"/>
      <c r="E377" s="360"/>
      <c r="F377" s="360"/>
      <c r="G377" s="360"/>
      <c r="H377" s="360"/>
      <c r="I377" s="360"/>
      <c r="J377" s="360"/>
      <c r="K377" s="360"/>
      <c r="L377" s="360"/>
      <c r="M377" s="360"/>
      <c r="N377" s="360"/>
      <c r="O377" s="360"/>
      <c r="P377" s="360"/>
      <c r="Q377" s="360"/>
      <c r="R377" s="360"/>
      <c r="S377" s="360"/>
      <c r="T377" s="360"/>
      <c r="U377" s="360"/>
      <c r="V377" s="360"/>
      <c r="W377" s="360"/>
      <c r="X377" s="360"/>
      <c r="Y377" s="360"/>
      <c r="Z377" s="360"/>
      <c r="AA377" s="360"/>
      <c r="AB377" s="360"/>
      <c r="AC377" s="360"/>
      <c r="AD377" s="360"/>
      <c r="AE377" s="360"/>
    </row>
    <row r="378" spans="1:31">
      <c r="A378" s="360"/>
      <c r="B378" s="360"/>
      <c r="C378" s="360"/>
      <c r="D378" s="360"/>
      <c r="E378" s="360"/>
      <c r="F378" s="360"/>
      <c r="G378" s="360"/>
      <c r="H378" s="360"/>
      <c r="I378" s="360"/>
      <c r="J378" s="360"/>
      <c r="K378" s="360"/>
      <c r="L378" s="360"/>
      <c r="M378" s="360"/>
      <c r="N378" s="360"/>
      <c r="O378" s="360"/>
      <c r="P378" s="360"/>
      <c r="Q378" s="360"/>
      <c r="R378" s="360"/>
      <c r="S378" s="360"/>
      <c r="T378" s="360"/>
      <c r="U378" s="360"/>
      <c r="V378" s="360"/>
      <c r="W378" s="360"/>
      <c r="X378" s="360"/>
      <c r="Y378" s="360"/>
      <c r="Z378" s="360"/>
      <c r="AA378" s="360"/>
      <c r="AB378" s="360"/>
      <c r="AC378" s="360"/>
      <c r="AD378" s="360"/>
      <c r="AE378" s="360"/>
    </row>
    <row r="379" spans="1:31">
      <c r="A379" s="360"/>
      <c r="B379" s="360"/>
      <c r="C379" s="360"/>
      <c r="D379" s="360"/>
      <c r="E379" s="360"/>
      <c r="F379" s="360"/>
      <c r="G379" s="360"/>
      <c r="H379" s="360"/>
      <c r="I379" s="360"/>
      <c r="J379" s="360"/>
      <c r="K379" s="360"/>
      <c r="L379" s="360"/>
      <c r="M379" s="360"/>
      <c r="N379" s="360"/>
      <c r="O379" s="360"/>
      <c r="P379" s="360"/>
      <c r="Q379" s="360"/>
      <c r="R379" s="360"/>
      <c r="S379" s="360"/>
      <c r="T379" s="360"/>
      <c r="U379" s="360"/>
      <c r="V379" s="360"/>
      <c r="W379" s="360"/>
      <c r="X379" s="360"/>
      <c r="Y379" s="360"/>
      <c r="Z379" s="360"/>
      <c r="AA379" s="360"/>
      <c r="AB379" s="360"/>
      <c r="AC379" s="360"/>
      <c r="AD379" s="360"/>
      <c r="AE379" s="360"/>
    </row>
    <row r="380" spans="1:31">
      <c r="A380" s="360"/>
      <c r="B380" s="360"/>
      <c r="C380" s="360"/>
      <c r="D380" s="360"/>
      <c r="E380" s="360"/>
      <c r="F380" s="360"/>
      <c r="G380" s="360"/>
      <c r="H380" s="360"/>
      <c r="I380" s="360"/>
      <c r="J380" s="360"/>
      <c r="K380" s="360"/>
      <c r="L380" s="360"/>
      <c r="M380" s="360"/>
      <c r="N380" s="360"/>
      <c r="O380" s="360"/>
      <c r="P380" s="360"/>
      <c r="Q380" s="360"/>
      <c r="R380" s="360"/>
      <c r="S380" s="360"/>
      <c r="T380" s="360"/>
      <c r="U380" s="360"/>
      <c r="V380" s="360"/>
      <c r="W380" s="360"/>
      <c r="X380" s="360"/>
      <c r="Y380" s="360"/>
      <c r="Z380" s="360"/>
      <c r="AA380" s="360"/>
      <c r="AB380" s="360"/>
      <c r="AC380" s="360"/>
      <c r="AD380" s="360"/>
      <c r="AE380" s="360"/>
    </row>
    <row r="381" spans="1:31">
      <c r="A381" s="360"/>
      <c r="B381" s="360"/>
      <c r="C381" s="360"/>
      <c r="D381" s="360"/>
      <c r="E381" s="360"/>
      <c r="F381" s="360"/>
      <c r="G381" s="360"/>
      <c r="H381" s="360"/>
      <c r="I381" s="360"/>
      <c r="J381" s="360"/>
      <c r="K381" s="360"/>
      <c r="L381" s="360"/>
      <c r="M381" s="360"/>
      <c r="N381" s="360"/>
      <c r="O381" s="360"/>
      <c r="P381" s="360"/>
      <c r="Q381" s="360"/>
      <c r="R381" s="360"/>
      <c r="S381" s="360"/>
      <c r="T381" s="360"/>
      <c r="U381" s="360"/>
      <c r="V381" s="360"/>
      <c r="W381" s="360"/>
      <c r="X381" s="360"/>
      <c r="Y381" s="360"/>
      <c r="Z381" s="360"/>
      <c r="AA381" s="360"/>
      <c r="AB381" s="360"/>
      <c r="AC381" s="360"/>
      <c r="AD381" s="360"/>
      <c r="AE381" s="360"/>
    </row>
    <row r="382" spans="1:31">
      <c r="A382" s="360"/>
      <c r="B382" s="360"/>
      <c r="C382" s="360"/>
      <c r="D382" s="360"/>
      <c r="E382" s="360"/>
      <c r="F382" s="360"/>
      <c r="G382" s="360"/>
      <c r="H382" s="360"/>
      <c r="I382" s="360"/>
      <c r="J382" s="360"/>
      <c r="K382" s="360"/>
      <c r="L382" s="360"/>
      <c r="M382" s="360"/>
      <c r="N382" s="360"/>
      <c r="O382" s="360"/>
      <c r="P382" s="360"/>
      <c r="Q382" s="360"/>
      <c r="R382" s="360"/>
      <c r="S382" s="360"/>
      <c r="T382" s="360"/>
      <c r="U382" s="360"/>
      <c r="V382" s="360"/>
      <c r="W382" s="360"/>
      <c r="X382" s="360"/>
      <c r="Y382" s="360"/>
      <c r="Z382" s="360"/>
      <c r="AA382" s="360"/>
      <c r="AB382" s="360"/>
      <c r="AC382" s="360"/>
      <c r="AD382" s="360"/>
      <c r="AE382" s="360"/>
    </row>
    <row r="383" spans="1:31">
      <c r="A383" s="360"/>
      <c r="B383" s="360"/>
      <c r="C383" s="360"/>
      <c r="D383" s="360"/>
      <c r="E383" s="360"/>
      <c r="F383" s="360"/>
      <c r="G383" s="360"/>
      <c r="H383" s="360"/>
      <c r="I383" s="360"/>
      <c r="J383" s="360"/>
      <c r="K383" s="360"/>
      <c r="L383" s="360"/>
      <c r="M383" s="360"/>
      <c r="N383" s="360"/>
      <c r="O383" s="360"/>
      <c r="P383" s="360"/>
      <c r="Q383" s="360"/>
      <c r="R383" s="360"/>
      <c r="S383" s="360"/>
      <c r="T383" s="360"/>
      <c r="U383" s="360"/>
      <c r="V383" s="360"/>
      <c r="W383" s="360"/>
      <c r="X383" s="360"/>
      <c r="Y383" s="360"/>
      <c r="Z383" s="360"/>
      <c r="AA383" s="360"/>
      <c r="AB383" s="360"/>
      <c r="AC383" s="360"/>
      <c r="AD383" s="360"/>
      <c r="AE383" s="360"/>
    </row>
    <row r="384" spans="1:31">
      <c r="A384" s="360"/>
      <c r="B384" s="360"/>
      <c r="C384" s="360"/>
      <c r="D384" s="360"/>
      <c r="E384" s="360"/>
      <c r="F384" s="360"/>
      <c r="G384" s="360"/>
      <c r="H384" s="360"/>
      <c r="I384" s="360"/>
      <c r="J384" s="360"/>
      <c r="K384" s="360"/>
      <c r="L384" s="360"/>
      <c r="M384" s="360"/>
      <c r="N384" s="360"/>
      <c r="O384" s="360"/>
      <c r="P384" s="360"/>
      <c r="Q384" s="360"/>
      <c r="R384" s="360"/>
      <c r="S384" s="360"/>
      <c r="T384" s="360"/>
      <c r="U384" s="360"/>
      <c r="V384" s="360"/>
      <c r="W384" s="360"/>
      <c r="X384" s="360"/>
      <c r="Y384" s="360"/>
      <c r="Z384" s="360"/>
      <c r="AA384" s="360"/>
      <c r="AB384" s="360"/>
      <c r="AC384" s="360"/>
      <c r="AD384" s="360"/>
      <c r="AE384" s="360"/>
    </row>
    <row r="385" spans="1:31">
      <c r="A385" s="360"/>
      <c r="B385" s="360"/>
      <c r="C385" s="360"/>
      <c r="D385" s="360"/>
      <c r="E385" s="360"/>
      <c r="F385" s="360"/>
      <c r="G385" s="360"/>
      <c r="H385" s="360"/>
      <c r="I385" s="360"/>
      <c r="J385" s="360"/>
      <c r="K385" s="360"/>
      <c r="L385" s="360"/>
      <c r="M385" s="360"/>
      <c r="N385" s="360"/>
      <c r="O385" s="360"/>
      <c r="P385" s="360"/>
      <c r="Q385" s="360"/>
      <c r="R385" s="360"/>
      <c r="S385" s="360"/>
      <c r="T385" s="360"/>
      <c r="U385" s="360"/>
      <c r="V385" s="360"/>
      <c r="W385" s="360"/>
      <c r="X385" s="360"/>
      <c r="Y385" s="360"/>
      <c r="Z385" s="360"/>
      <c r="AA385" s="360"/>
      <c r="AB385" s="360"/>
      <c r="AC385" s="360"/>
      <c r="AD385" s="360"/>
      <c r="AE385" s="360"/>
    </row>
    <row r="386" spans="1:31">
      <c r="A386" s="360"/>
      <c r="B386" s="360"/>
      <c r="C386" s="360"/>
      <c r="D386" s="360"/>
      <c r="E386" s="360"/>
      <c r="F386" s="360"/>
      <c r="G386" s="360"/>
      <c r="H386" s="360"/>
      <c r="I386" s="360"/>
      <c r="J386" s="360"/>
      <c r="K386" s="360"/>
      <c r="L386" s="360"/>
      <c r="M386" s="360"/>
      <c r="N386" s="360"/>
      <c r="O386" s="360"/>
      <c r="P386" s="360"/>
      <c r="Q386" s="360"/>
      <c r="R386" s="360"/>
      <c r="S386" s="360"/>
      <c r="T386" s="360"/>
      <c r="U386" s="360"/>
      <c r="V386" s="360"/>
      <c r="W386" s="360"/>
      <c r="X386" s="360"/>
      <c r="Y386" s="360"/>
      <c r="Z386" s="360"/>
      <c r="AA386" s="360"/>
      <c r="AB386" s="360"/>
      <c r="AC386" s="360"/>
      <c r="AD386" s="360"/>
      <c r="AE386" s="360"/>
    </row>
    <row r="387" spans="1:31">
      <c r="A387" s="360"/>
      <c r="B387" s="360"/>
      <c r="C387" s="360"/>
      <c r="D387" s="360"/>
      <c r="E387" s="360"/>
      <c r="F387" s="360"/>
      <c r="G387" s="360"/>
      <c r="H387" s="360"/>
      <c r="I387" s="360"/>
      <c r="J387" s="360"/>
      <c r="K387" s="360"/>
      <c r="L387" s="360"/>
      <c r="M387" s="360"/>
      <c r="N387" s="360"/>
      <c r="O387" s="360"/>
      <c r="P387" s="360"/>
      <c r="Q387" s="360"/>
      <c r="R387" s="360"/>
      <c r="S387" s="360"/>
      <c r="T387" s="360"/>
      <c r="U387" s="360"/>
      <c r="V387" s="360"/>
      <c r="W387" s="360"/>
      <c r="X387" s="360"/>
      <c r="Y387" s="360"/>
      <c r="Z387" s="360"/>
      <c r="AA387" s="360"/>
      <c r="AB387" s="360"/>
      <c r="AC387" s="360"/>
      <c r="AD387" s="360"/>
      <c r="AE387" s="360"/>
    </row>
    <row r="388" spans="1:31">
      <c r="A388" s="360"/>
      <c r="B388" s="360"/>
      <c r="C388" s="360"/>
      <c r="D388" s="360"/>
      <c r="E388" s="360"/>
      <c r="F388" s="360"/>
      <c r="G388" s="360"/>
      <c r="H388" s="360"/>
      <c r="I388" s="360"/>
      <c r="J388" s="360"/>
      <c r="K388" s="360"/>
      <c r="L388" s="360"/>
      <c r="M388" s="360"/>
      <c r="N388" s="360"/>
      <c r="O388" s="360"/>
      <c r="P388" s="360"/>
      <c r="Q388" s="360"/>
      <c r="R388" s="360"/>
      <c r="S388" s="360"/>
      <c r="T388" s="360"/>
      <c r="U388" s="360"/>
      <c r="V388" s="360"/>
      <c r="W388" s="360"/>
      <c r="X388" s="360"/>
      <c r="Y388" s="360"/>
      <c r="Z388" s="360"/>
      <c r="AA388" s="360"/>
      <c r="AB388" s="360"/>
      <c r="AC388" s="360"/>
      <c r="AD388" s="360"/>
      <c r="AE388" s="360"/>
    </row>
    <row r="389" spans="1:31">
      <c r="A389" s="360"/>
      <c r="B389" s="360"/>
      <c r="C389" s="360"/>
      <c r="D389" s="360"/>
      <c r="E389" s="360"/>
      <c r="F389" s="360"/>
      <c r="G389" s="360"/>
      <c r="H389" s="360"/>
      <c r="I389" s="360"/>
      <c r="J389" s="360"/>
      <c r="K389" s="360"/>
      <c r="L389" s="360"/>
      <c r="M389" s="360"/>
      <c r="N389" s="360"/>
      <c r="O389" s="360"/>
      <c r="P389" s="360"/>
      <c r="Q389" s="360"/>
      <c r="R389" s="360"/>
      <c r="S389" s="360"/>
      <c r="T389" s="360"/>
      <c r="U389" s="360"/>
      <c r="V389" s="360"/>
      <c r="W389" s="360"/>
      <c r="X389" s="360"/>
      <c r="Y389" s="360"/>
      <c r="Z389" s="360"/>
      <c r="AA389" s="360"/>
      <c r="AB389" s="360"/>
      <c r="AC389" s="360"/>
      <c r="AD389" s="360"/>
      <c r="AE389" s="360"/>
    </row>
    <row r="390" spans="1:31">
      <c r="A390" s="360"/>
      <c r="B390" s="360"/>
      <c r="C390" s="360"/>
      <c r="D390" s="360"/>
      <c r="E390" s="360"/>
      <c r="F390" s="360"/>
      <c r="G390" s="360"/>
      <c r="H390" s="360"/>
      <c r="I390" s="360"/>
      <c r="J390" s="360"/>
      <c r="K390" s="360"/>
      <c r="L390" s="360"/>
      <c r="M390" s="360"/>
      <c r="N390" s="360"/>
      <c r="O390" s="360"/>
      <c r="P390" s="360"/>
      <c r="Q390" s="360"/>
      <c r="R390" s="360"/>
      <c r="S390" s="360"/>
      <c r="T390" s="360"/>
      <c r="U390" s="360"/>
      <c r="V390" s="360"/>
      <c r="W390" s="360"/>
      <c r="X390" s="360"/>
      <c r="Y390" s="360"/>
      <c r="Z390" s="360"/>
      <c r="AA390" s="360"/>
      <c r="AB390" s="360"/>
      <c r="AC390" s="360"/>
      <c r="AD390" s="360"/>
      <c r="AE390" s="360"/>
    </row>
    <row r="391" spans="1:31">
      <c r="A391" s="360"/>
      <c r="B391" s="360"/>
      <c r="C391" s="360"/>
      <c r="D391" s="360"/>
      <c r="E391" s="360"/>
      <c r="F391" s="360"/>
      <c r="G391" s="360"/>
      <c r="H391" s="360"/>
      <c r="I391" s="360"/>
      <c r="J391" s="360"/>
      <c r="K391" s="360"/>
      <c r="L391" s="360"/>
      <c r="M391" s="360"/>
      <c r="N391" s="360"/>
      <c r="O391" s="360"/>
      <c r="P391" s="360"/>
      <c r="Q391" s="360"/>
      <c r="R391" s="360"/>
      <c r="S391" s="360"/>
      <c r="T391" s="360"/>
      <c r="U391" s="360"/>
      <c r="V391" s="360"/>
      <c r="W391" s="360"/>
      <c r="X391" s="360"/>
      <c r="Y391" s="360"/>
      <c r="Z391" s="360"/>
      <c r="AA391" s="360"/>
      <c r="AB391" s="360"/>
      <c r="AC391" s="360"/>
      <c r="AD391" s="360"/>
      <c r="AE391" s="360"/>
    </row>
    <row r="392" spans="1:31">
      <c r="A392" s="360"/>
      <c r="B392" s="360"/>
      <c r="C392" s="360"/>
      <c r="D392" s="360"/>
      <c r="E392" s="360"/>
      <c r="F392" s="360"/>
      <c r="G392" s="360"/>
      <c r="H392" s="360"/>
      <c r="I392" s="360"/>
      <c r="J392" s="360"/>
      <c r="K392" s="360"/>
      <c r="L392" s="360"/>
      <c r="M392" s="360"/>
      <c r="N392" s="360"/>
      <c r="O392" s="360"/>
      <c r="P392" s="360"/>
      <c r="Q392" s="360"/>
      <c r="R392" s="360"/>
      <c r="S392" s="360"/>
      <c r="T392" s="360"/>
      <c r="U392" s="360"/>
      <c r="V392" s="360"/>
      <c r="W392" s="360"/>
      <c r="X392" s="360"/>
      <c r="Y392" s="360"/>
      <c r="Z392" s="360"/>
      <c r="AA392" s="360"/>
      <c r="AB392" s="360"/>
      <c r="AC392" s="360"/>
      <c r="AD392" s="360"/>
      <c r="AE392" s="360"/>
    </row>
    <row r="393" spans="1:31">
      <c r="A393" s="360"/>
      <c r="B393" s="360"/>
      <c r="C393" s="360"/>
      <c r="D393" s="360"/>
      <c r="E393" s="360"/>
      <c r="F393" s="360"/>
      <c r="G393" s="360"/>
      <c r="H393" s="360"/>
      <c r="I393" s="360"/>
      <c r="J393" s="360"/>
      <c r="K393" s="360"/>
      <c r="L393" s="360"/>
      <c r="M393" s="360"/>
      <c r="N393" s="360"/>
      <c r="O393" s="360"/>
      <c r="P393" s="360"/>
      <c r="Q393" s="360"/>
      <c r="R393" s="360"/>
      <c r="S393" s="360"/>
      <c r="T393" s="360"/>
      <c r="U393" s="360"/>
      <c r="V393" s="360"/>
      <c r="W393" s="360"/>
      <c r="X393" s="360"/>
      <c r="Y393" s="360"/>
      <c r="Z393" s="360"/>
      <c r="AA393" s="360"/>
      <c r="AB393" s="360"/>
      <c r="AC393" s="360"/>
      <c r="AD393" s="360"/>
      <c r="AE393" s="360"/>
    </row>
    <row r="394" spans="1:31">
      <c r="A394" s="360"/>
      <c r="B394" s="360"/>
      <c r="C394" s="360"/>
      <c r="D394" s="360"/>
      <c r="E394" s="360"/>
      <c r="F394" s="360"/>
      <c r="G394" s="360"/>
      <c r="H394" s="360"/>
      <c r="I394" s="360"/>
      <c r="J394" s="360"/>
      <c r="K394" s="360"/>
      <c r="L394" s="360"/>
      <c r="M394" s="360"/>
      <c r="N394" s="360"/>
      <c r="O394" s="360"/>
      <c r="P394" s="360"/>
      <c r="Q394" s="360"/>
      <c r="R394" s="360"/>
      <c r="S394" s="360"/>
      <c r="T394" s="360"/>
      <c r="U394" s="360"/>
      <c r="V394" s="360"/>
      <c r="W394" s="360"/>
      <c r="X394" s="360"/>
      <c r="Y394" s="360"/>
      <c r="Z394" s="360"/>
      <c r="AA394" s="360"/>
      <c r="AB394" s="360"/>
      <c r="AC394" s="360"/>
      <c r="AD394" s="360"/>
      <c r="AE394" s="360"/>
    </row>
    <row r="395" spans="1:31">
      <c r="A395" s="360"/>
      <c r="B395" s="360"/>
      <c r="C395" s="360"/>
      <c r="D395" s="360"/>
      <c r="E395" s="360"/>
      <c r="F395" s="360"/>
      <c r="G395" s="360"/>
      <c r="H395" s="360"/>
      <c r="I395" s="360"/>
      <c r="J395" s="360"/>
      <c r="K395" s="360"/>
      <c r="L395" s="360"/>
      <c r="M395" s="360"/>
      <c r="N395" s="360"/>
      <c r="O395" s="360"/>
      <c r="P395" s="360"/>
      <c r="Q395" s="360"/>
      <c r="R395" s="360"/>
      <c r="S395" s="360"/>
      <c r="T395" s="360"/>
      <c r="U395" s="360"/>
      <c r="V395" s="360"/>
      <c r="W395" s="360"/>
      <c r="X395" s="360"/>
      <c r="Y395" s="360"/>
      <c r="Z395" s="360"/>
      <c r="AA395" s="360"/>
      <c r="AB395" s="360"/>
      <c r="AC395" s="360"/>
      <c r="AD395" s="360"/>
      <c r="AE395" s="360"/>
    </row>
    <row r="396" spans="1:31">
      <c r="A396" s="360"/>
      <c r="B396" s="360"/>
      <c r="C396" s="360"/>
      <c r="D396" s="360"/>
      <c r="E396" s="360"/>
      <c r="F396" s="360"/>
      <c r="G396" s="360"/>
      <c r="H396" s="360"/>
      <c r="I396" s="360"/>
      <c r="J396" s="360"/>
      <c r="K396" s="360"/>
      <c r="L396" s="360"/>
      <c r="M396" s="360"/>
      <c r="N396" s="360"/>
      <c r="O396" s="360"/>
      <c r="P396" s="360"/>
      <c r="Q396" s="360"/>
      <c r="R396" s="360"/>
      <c r="S396" s="360"/>
      <c r="T396" s="360"/>
      <c r="U396" s="360"/>
      <c r="V396" s="360"/>
      <c r="W396" s="360"/>
      <c r="X396" s="360"/>
      <c r="Y396" s="360"/>
      <c r="Z396" s="360"/>
      <c r="AA396" s="360"/>
      <c r="AB396" s="360"/>
      <c r="AC396" s="360"/>
      <c r="AD396" s="360"/>
      <c r="AE396" s="360"/>
    </row>
    <row r="397" spans="1:31">
      <c r="A397" s="360"/>
      <c r="B397" s="360"/>
      <c r="C397" s="360"/>
      <c r="D397" s="360"/>
      <c r="E397" s="360"/>
      <c r="F397" s="360"/>
      <c r="G397" s="360"/>
      <c r="H397" s="360"/>
      <c r="I397" s="360"/>
      <c r="J397" s="360"/>
      <c r="K397" s="360"/>
      <c r="L397" s="360"/>
      <c r="M397" s="360"/>
      <c r="N397" s="360"/>
      <c r="O397" s="360"/>
      <c r="P397" s="360"/>
      <c r="Q397" s="360"/>
      <c r="R397" s="360"/>
      <c r="S397" s="360"/>
      <c r="T397" s="360"/>
      <c r="U397" s="360"/>
      <c r="V397" s="360"/>
      <c r="W397" s="360"/>
      <c r="X397" s="360"/>
      <c r="Y397" s="360"/>
      <c r="Z397" s="360"/>
      <c r="AA397" s="360"/>
      <c r="AB397" s="360"/>
      <c r="AC397" s="360"/>
      <c r="AD397" s="360"/>
      <c r="AE397" s="360"/>
    </row>
    <row r="398" spans="1:31">
      <c r="A398" s="360"/>
      <c r="B398" s="360"/>
      <c r="C398" s="360"/>
      <c r="D398" s="360"/>
      <c r="E398" s="360"/>
      <c r="F398" s="360"/>
      <c r="G398" s="360"/>
      <c r="H398" s="360"/>
      <c r="I398" s="360"/>
      <c r="J398" s="360"/>
      <c r="K398" s="360"/>
      <c r="L398" s="360"/>
      <c r="M398" s="360"/>
      <c r="N398" s="360"/>
      <c r="O398" s="360"/>
      <c r="P398" s="360"/>
      <c r="Q398" s="360"/>
      <c r="R398" s="360"/>
      <c r="S398" s="360"/>
      <c r="T398" s="360"/>
      <c r="U398" s="360"/>
      <c r="V398" s="360"/>
      <c r="W398" s="360"/>
      <c r="X398" s="360"/>
      <c r="Y398" s="360"/>
      <c r="Z398" s="360"/>
      <c r="AA398" s="360"/>
      <c r="AB398" s="360"/>
      <c r="AC398" s="360"/>
      <c r="AD398" s="360"/>
      <c r="AE398" s="360"/>
    </row>
    <row r="399" spans="1:31">
      <c r="A399" s="360"/>
      <c r="B399" s="360"/>
      <c r="C399" s="360"/>
      <c r="D399" s="360"/>
      <c r="E399" s="360"/>
      <c r="F399" s="360"/>
      <c r="G399" s="360"/>
      <c r="H399" s="360"/>
      <c r="I399" s="360"/>
      <c r="J399" s="360"/>
      <c r="K399" s="360"/>
      <c r="L399" s="360"/>
      <c r="M399" s="360"/>
      <c r="N399" s="360"/>
      <c r="O399" s="360"/>
      <c r="P399" s="360"/>
      <c r="Q399" s="360"/>
      <c r="R399" s="360"/>
      <c r="S399" s="360"/>
      <c r="T399" s="360"/>
      <c r="U399" s="360"/>
      <c r="V399" s="360"/>
      <c r="W399" s="360"/>
      <c r="X399" s="360"/>
      <c r="Y399" s="360"/>
      <c r="Z399" s="360"/>
      <c r="AA399" s="360"/>
      <c r="AB399" s="360"/>
      <c r="AC399" s="360"/>
      <c r="AD399" s="360"/>
      <c r="AE399" s="360"/>
    </row>
    <row r="400" spans="1:31">
      <c r="A400" s="360"/>
      <c r="B400" s="360"/>
      <c r="C400" s="360"/>
      <c r="D400" s="360"/>
      <c r="E400" s="360"/>
      <c r="F400" s="360"/>
      <c r="G400" s="360"/>
      <c r="H400" s="360"/>
      <c r="I400" s="360"/>
      <c r="J400" s="360"/>
      <c r="K400" s="360"/>
      <c r="L400" s="360"/>
      <c r="M400" s="360"/>
      <c r="N400" s="360"/>
      <c r="O400" s="360"/>
      <c r="P400" s="360"/>
      <c r="Q400" s="360"/>
      <c r="R400" s="360"/>
      <c r="S400" s="360"/>
      <c r="T400" s="360"/>
      <c r="U400" s="360"/>
      <c r="V400" s="360"/>
      <c r="W400" s="360"/>
      <c r="X400" s="360"/>
      <c r="Y400" s="360"/>
      <c r="Z400" s="360"/>
      <c r="AA400" s="360"/>
      <c r="AB400" s="360"/>
      <c r="AC400" s="360"/>
      <c r="AD400" s="360"/>
      <c r="AE400" s="360"/>
    </row>
    <row r="401" spans="1:31">
      <c r="A401" s="360"/>
      <c r="B401" s="360"/>
      <c r="C401" s="360"/>
      <c r="D401" s="360"/>
      <c r="E401" s="360"/>
      <c r="F401" s="360"/>
      <c r="G401" s="360"/>
      <c r="H401" s="360"/>
      <c r="I401" s="360"/>
      <c r="J401" s="360"/>
      <c r="K401" s="360"/>
      <c r="L401" s="360"/>
      <c r="M401" s="360"/>
      <c r="N401" s="360"/>
      <c r="O401" s="360"/>
      <c r="P401" s="360"/>
      <c r="Q401" s="360"/>
      <c r="R401" s="360"/>
      <c r="S401" s="360"/>
      <c r="T401" s="360"/>
      <c r="U401" s="360"/>
      <c r="V401" s="360"/>
      <c r="W401" s="360"/>
      <c r="X401" s="360"/>
      <c r="Y401" s="360"/>
      <c r="Z401" s="360"/>
      <c r="AA401" s="360"/>
      <c r="AB401" s="360"/>
      <c r="AC401" s="360"/>
      <c r="AD401" s="360"/>
      <c r="AE401" s="360"/>
    </row>
    <row r="402" spans="1:31">
      <c r="A402" s="360"/>
      <c r="B402" s="360"/>
      <c r="C402" s="360"/>
      <c r="D402" s="360"/>
      <c r="E402" s="360"/>
      <c r="F402" s="360"/>
      <c r="G402" s="360"/>
      <c r="H402" s="360"/>
      <c r="I402" s="360"/>
      <c r="J402" s="360"/>
      <c r="K402" s="360"/>
      <c r="L402" s="360"/>
      <c r="M402" s="360"/>
      <c r="N402" s="360"/>
      <c r="O402" s="360"/>
      <c r="P402" s="360"/>
      <c r="Q402" s="360"/>
      <c r="R402" s="360"/>
      <c r="S402" s="360"/>
      <c r="T402" s="360"/>
      <c r="U402" s="360"/>
      <c r="V402" s="360"/>
      <c r="W402" s="360"/>
      <c r="X402" s="360"/>
      <c r="Y402" s="360"/>
      <c r="Z402" s="360"/>
      <c r="AA402" s="360"/>
      <c r="AB402" s="360"/>
      <c r="AC402" s="360"/>
      <c r="AD402" s="360"/>
      <c r="AE402" s="360"/>
    </row>
    <row r="403" spans="1:31">
      <c r="A403" s="360"/>
      <c r="B403" s="360"/>
      <c r="C403" s="360"/>
      <c r="D403" s="360"/>
      <c r="E403" s="360"/>
      <c r="F403" s="360"/>
      <c r="G403" s="360"/>
      <c r="H403" s="360"/>
      <c r="I403" s="360"/>
      <c r="J403" s="360"/>
      <c r="K403" s="360"/>
      <c r="L403" s="360"/>
      <c r="M403" s="360"/>
      <c r="N403" s="360"/>
      <c r="O403" s="360"/>
      <c r="P403" s="360"/>
      <c r="Q403" s="360"/>
      <c r="R403" s="360"/>
      <c r="S403" s="360"/>
      <c r="T403" s="360"/>
      <c r="U403" s="360"/>
      <c r="V403" s="360"/>
      <c r="W403" s="360"/>
      <c r="X403" s="360"/>
      <c r="Y403" s="360"/>
      <c r="Z403" s="360"/>
      <c r="AA403" s="360"/>
      <c r="AB403" s="360"/>
      <c r="AC403" s="360"/>
      <c r="AD403" s="360"/>
      <c r="AE403" s="360"/>
    </row>
    <row r="404" spans="1:31">
      <c r="A404" s="360"/>
      <c r="B404" s="360"/>
      <c r="C404" s="360"/>
      <c r="D404" s="360"/>
      <c r="E404" s="360"/>
      <c r="F404" s="360"/>
      <c r="G404" s="360"/>
      <c r="H404" s="360"/>
      <c r="I404" s="360"/>
      <c r="J404" s="360"/>
      <c r="K404" s="360"/>
      <c r="L404" s="360"/>
      <c r="M404" s="360"/>
      <c r="N404" s="360"/>
      <c r="O404" s="360"/>
      <c r="P404" s="360"/>
      <c r="Q404" s="360"/>
      <c r="R404" s="360"/>
      <c r="S404" s="360"/>
      <c r="T404" s="360"/>
      <c r="U404" s="360"/>
      <c r="V404" s="360"/>
      <c r="W404" s="360"/>
      <c r="X404" s="360"/>
      <c r="Y404" s="360"/>
      <c r="Z404" s="360"/>
      <c r="AA404" s="360"/>
      <c r="AB404" s="360"/>
      <c r="AC404" s="360"/>
      <c r="AD404" s="360"/>
      <c r="AE404" s="360"/>
    </row>
    <row r="405" spans="1:31">
      <c r="A405" s="360"/>
      <c r="B405" s="360"/>
      <c r="C405" s="360"/>
      <c r="D405" s="360"/>
      <c r="E405" s="360"/>
      <c r="F405" s="360"/>
      <c r="G405" s="360"/>
      <c r="H405" s="360"/>
      <c r="I405" s="360"/>
      <c r="J405" s="360"/>
      <c r="K405" s="360"/>
      <c r="L405" s="360"/>
      <c r="M405" s="360"/>
      <c r="N405" s="360"/>
      <c r="O405" s="360"/>
      <c r="P405" s="360"/>
      <c r="Q405" s="360"/>
      <c r="R405" s="360"/>
      <c r="S405" s="360"/>
      <c r="T405" s="360"/>
      <c r="U405" s="360"/>
      <c r="V405" s="360"/>
      <c r="W405" s="360"/>
      <c r="X405" s="360"/>
      <c r="Y405" s="360"/>
      <c r="Z405" s="360"/>
      <c r="AA405" s="360"/>
      <c r="AB405" s="360"/>
      <c r="AC405" s="360"/>
      <c r="AD405" s="360"/>
      <c r="AE405" s="360"/>
    </row>
    <row r="406" spans="1:31">
      <c r="A406" s="360"/>
      <c r="B406" s="360"/>
      <c r="C406" s="360"/>
      <c r="D406" s="360"/>
      <c r="E406" s="360"/>
      <c r="F406" s="360"/>
      <c r="G406" s="360"/>
      <c r="H406" s="360"/>
      <c r="I406" s="360"/>
      <c r="J406" s="360"/>
      <c r="K406" s="360"/>
      <c r="L406" s="360"/>
      <c r="M406" s="360"/>
      <c r="N406" s="360"/>
      <c r="O406" s="360"/>
      <c r="P406" s="360"/>
      <c r="Q406" s="360"/>
      <c r="R406" s="360"/>
      <c r="S406" s="360"/>
      <c r="T406" s="360"/>
      <c r="U406" s="360"/>
      <c r="V406" s="360"/>
      <c r="W406" s="360"/>
      <c r="X406" s="360"/>
      <c r="Y406" s="360"/>
      <c r="Z406" s="360"/>
      <c r="AA406" s="360"/>
      <c r="AB406" s="360"/>
      <c r="AC406" s="360"/>
      <c r="AD406" s="360"/>
      <c r="AE406" s="360"/>
    </row>
    <row r="407" spans="1:31">
      <c r="A407" s="360"/>
      <c r="B407" s="360"/>
      <c r="C407" s="360"/>
      <c r="D407" s="360"/>
      <c r="E407" s="360"/>
      <c r="F407" s="360"/>
      <c r="G407" s="360"/>
      <c r="H407" s="360"/>
      <c r="I407" s="360"/>
      <c r="J407" s="360"/>
      <c r="K407" s="360"/>
      <c r="L407" s="360"/>
      <c r="M407" s="360"/>
      <c r="N407" s="360"/>
      <c r="O407" s="360"/>
      <c r="P407" s="360"/>
      <c r="Q407" s="360"/>
      <c r="R407" s="360"/>
      <c r="S407" s="360"/>
      <c r="T407" s="360"/>
      <c r="U407" s="360"/>
      <c r="V407" s="360"/>
      <c r="W407" s="360"/>
      <c r="X407" s="360"/>
      <c r="Y407" s="360"/>
      <c r="Z407" s="360"/>
      <c r="AA407" s="360"/>
      <c r="AB407" s="360"/>
      <c r="AC407" s="360"/>
      <c r="AD407" s="360"/>
      <c r="AE407" s="360"/>
    </row>
    <row r="408" spans="1:31">
      <c r="A408" s="360"/>
      <c r="B408" s="360"/>
      <c r="C408" s="360"/>
      <c r="D408" s="360"/>
      <c r="E408" s="360"/>
      <c r="F408" s="360"/>
      <c r="G408" s="360"/>
      <c r="H408" s="360"/>
      <c r="I408" s="360"/>
      <c r="J408" s="360"/>
      <c r="K408" s="360"/>
      <c r="L408" s="360"/>
      <c r="M408" s="360"/>
      <c r="N408" s="360"/>
      <c r="O408" s="360"/>
      <c r="P408" s="360"/>
      <c r="Q408" s="360"/>
      <c r="R408" s="360"/>
      <c r="S408" s="360"/>
      <c r="T408" s="360"/>
      <c r="U408" s="360"/>
      <c r="V408" s="360"/>
      <c r="W408" s="360"/>
      <c r="X408" s="360"/>
      <c r="Y408" s="360"/>
      <c r="Z408" s="360"/>
      <c r="AA408" s="360"/>
      <c r="AB408" s="360"/>
      <c r="AC408" s="360"/>
      <c r="AD408" s="360"/>
      <c r="AE408" s="360"/>
    </row>
    <row r="409" spans="1:31">
      <c r="A409" s="360"/>
      <c r="B409" s="360"/>
      <c r="C409" s="360"/>
      <c r="D409" s="360"/>
      <c r="E409" s="360"/>
      <c r="F409" s="360"/>
      <c r="G409" s="360"/>
      <c r="H409" s="360"/>
      <c r="I409" s="360"/>
      <c r="J409" s="360"/>
      <c r="K409" s="360"/>
      <c r="L409" s="360"/>
      <c r="M409" s="360"/>
      <c r="N409" s="360"/>
      <c r="O409" s="360"/>
      <c r="P409" s="360"/>
      <c r="Q409" s="360"/>
      <c r="R409" s="360"/>
      <c r="S409" s="360"/>
      <c r="T409" s="360"/>
      <c r="U409" s="360"/>
      <c r="V409" s="360"/>
      <c r="W409" s="360"/>
      <c r="X409" s="360"/>
      <c r="Y409" s="360"/>
      <c r="Z409" s="360"/>
      <c r="AA409" s="360"/>
      <c r="AB409" s="360"/>
      <c r="AC409" s="360"/>
      <c r="AD409" s="360"/>
      <c r="AE409" s="360"/>
    </row>
    <row r="410" spans="1:31">
      <c r="A410" s="360"/>
      <c r="B410" s="360"/>
      <c r="C410" s="360"/>
      <c r="D410" s="360"/>
      <c r="E410" s="360"/>
      <c r="F410" s="360"/>
      <c r="G410" s="360"/>
      <c r="H410" s="360"/>
      <c r="I410" s="360"/>
      <c r="J410" s="360"/>
      <c r="K410" s="360"/>
      <c r="L410" s="360"/>
      <c r="M410" s="360"/>
      <c r="N410" s="360"/>
      <c r="O410" s="360"/>
      <c r="P410" s="360"/>
      <c r="Q410" s="360"/>
      <c r="R410" s="360"/>
      <c r="S410" s="360"/>
      <c r="T410" s="360"/>
      <c r="U410" s="360"/>
      <c r="V410" s="360"/>
      <c r="W410" s="360"/>
      <c r="X410" s="360"/>
      <c r="Y410" s="360"/>
      <c r="Z410" s="360"/>
      <c r="AA410" s="360"/>
      <c r="AB410" s="360"/>
      <c r="AC410" s="360"/>
      <c r="AD410" s="360"/>
      <c r="AE410" s="360"/>
    </row>
    <row r="411" spans="1:31">
      <c r="A411" s="360"/>
      <c r="B411" s="360"/>
      <c r="C411" s="360"/>
      <c r="D411" s="360"/>
      <c r="E411" s="360"/>
      <c r="F411" s="360"/>
      <c r="G411" s="360"/>
      <c r="H411" s="360"/>
      <c r="I411" s="360"/>
      <c r="J411" s="360"/>
      <c r="K411" s="360"/>
      <c r="L411" s="360"/>
      <c r="M411" s="360"/>
      <c r="N411" s="360"/>
      <c r="O411" s="360"/>
      <c r="P411" s="360"/>
      <c r="Q411" s="360"/>
      <c r="R411" s="360"/>
      <c r="S411" s="360"/>
      <c r="T411" s="360"/>
      <c r="U411" s="360"/>
      <c r="V411" s="360"/>
      <c r="W411" s="360"/>
      <c r="X411" s="360"/>
      <c r="Y411" s="360"/>
      <c r="Z411" s="360"/>
      <c r="AA411" s="360"/>
      <c r="AB411" s="360"/>
      <c r="AC411" s="360"/>
      <c r="AD411" s="360"/>
      <c r="AE411" s="360"/>
    </row>
    <row r="412" spans="1:31">
      <c r="A412" s="360"/>
      <c r="B412" s="360"/>
      <c r="C412" s="360"/>
      <c r="D412" s="360"/>
      <c r="E412" s="360"/>
      <c r="F412" s="360"/>
      <c r="G412" s="360"/>
      <c r="H412" s="360"/>
      <c r="I412" s="360"/>
      <c r="J412" s="360"/>
      <c r="K412" s="360"/>
      <c r="L412" s="360"/>
      <c r="M412" s="360"/>
      <c r="N412" s="360"/>
      <c r="O412" s="360"/>
      <c r="P412" s="360"/>
      <c r="Q412" s="360"/>
      <c r="R412" s="360"/>
      <c r="S412" s="360"/>
      <c r="T412" s="360"/>
      <c r="U412" s="360"/>
      <c r="V412" s="360"/>
      <c r="W412" s="360"/>
      <c r="X412" s="360"/>
      <c r="Y412" s="360"/>
      <c r="Z412" s="360"/>
      <c r="AA412" s="360"/>
      <c r="AB412" s="360"/>
      <c r="AC412" s="360"/>
      <c r="AD412" s="360"/>
      <c r="AE412" s="360"/>
    </row>
    <row r="413" spans="1:31">
      <c r="A413" s="360"/>
      <c r="B413" s="360"/>
      <c r="C413" s="360"/>
      <c r="D413" s="360"/>
      <c r="E413" s="360"/>
      <c r="F413" s="360"/>
      <c r="G413" s="360"/>
      <c r="H413" s="360"/>
      <c r="I413" s="360"/>
      <c r="J413" s="360"/>
      <c r="K413" s="360"/>
      <c r="L413" s="360"/>
      <c r="M413" s="360"/>
      <c r="N413" s="360"/>
      <c r="O413" s="360"/>
      <c r="P413" s="360"/>
      <c r="Q413" s="360"/>
      <c r="R413" s="360"/>
      <c r="S413" s="360"/>
      <c r="T413" s="360"/>
      <c r="U413" s="360"/>
      <c r="V413" s="360"/>
      <c r="W413" s="360"/>
      <c r="X413" s="360"/>
      <c r="Y413" s="360"/>
      <c r="Z413" s="360"/>
      <c r="AA413" s="360"/>
      <c r="AB413" s="360"/>
      <c r="AC413" s="360"/>
      <c r="AD413" s="360"/>
      <c r="AE413" s="360"/>
    </row>
    <row r="414" spans="1:31">
      <c r="A414" s="360"/>
      <c r="B414" s="360"/>
      <c r="C414" s="360"/>
      <c r="D414" s="360"/>
      <c r="E414" s="360"/>
      <c r="F414" s="360"/>
      <c r="G414" s="360"/>
      <c r="H414" s="360"/>
      <c r="I414" s="360"/>
      <c r="J414" s="360"/>
      <c r="K414" s="360"/>
      <c r="L414" s="360"/>
      <c r="M414" s="360"/>
      <c r="N414" s="360"/>
      <c r="O414" s="360"/>
      <c r="P414" s="360"/>
      <c r="Q414" s="360"/>
      <c r="R414" s="360"/>
      <c r="S414" s="360"/>
      <c r="T414" s="360"/>
      <c r="U414" s="360"/>
      <c r="V414" s="360"/>
      <c r="W414" s="360"/>
      <c r="X414" s="360"/>
      <c r="Y414" s="360"/>
      <c r="Z414" s="360"/>
      <c r="AA414" s="360"/>
      <c r="AB414" s="360"/>
      <c r="AC414" s="360"/>
      <c r="AD414" s="360"/>
      <c r="AE414" s="360"/>
    </row>
    <row r="415" spans="1:31">
      <c r="A415" s="360"/>
      <c r="B415" s="360"/>
      <c r="C415" s="360"/>
      <c r="D415" s="360"/>
      <c r="E415" s="360"/>
      <c r="F415" s="360"/>
      <c r="G415" s="360"/>
      <c r="H415" s="360"/>
      <c r="I415" s="360"/>
      <c r="J415" s="360"/>
      <c r="K415" s="360"/>
      <c r="L415" s="360"/>
      <c r="M415" s="360"/>
      <c r="N415" s="360"/>
      <c r="O415" s="360"/>
      <c r="P415" s="360"/>
      <c r="Q415" s="360"/>
      <c r="R415" s="360"/>
      <c r="S415" s="360"/>
      <c r="T415" s="360"/>
      <c r="U415" s="360"/>
      <c r="V415" s="360"/>
      <c r="W415" s="360"/>
      <c r="X415" s="360"/>
      <c r="Y415" s="360"/>
      <c r="Z415" s="360"/>
      <c r="AA415" s="360"/>
      <c r="AB415" s="360"/>
      <c r="AC415" s="360"/>
      <c r="AD415" s="360"/>
      <c r="AE415" s="360"/>
    </row>
    <row r="416" spans="1:31">
      <c r="A416" s="360"/>
      <c r="B416" s="360"/>
      <c r="C416" s="360"/>
      <c r="D416" s="360"/>
      <c r="E416" s="360"/>
      <c r="F416" s="360"/>
      <c r="G416" s="360"/>
      <c r="H416" s="360"/>
      <c r="I416" s="360"/>
      <c r="J416" s="360"/>
      <c r="K416" s="360"/>
      <c r="L416" s="360"/>
      <c r="M416" s="360"/>
      <c r="N416" s="360"/>
      <c r="O416" s="360"/>
      <c r="P416" s="360"/>
      <c r="Q416" s="360"/>
      <c r="R416" s="360"/>
      <c r="S416" s="360"/>
      <c r="T416" s="360"/>
      <c r="U416" s="360"/>
      <c r="V416" s="360"/>
      <c r="W416" s="360"/>
      <c r="X416" s="360"/>
      <c r="Y416" s="360"/>
      <c r="Z416" s="360"/>
      <c r="AA416" s="360"/>
      <c r="AB416" s="360"/>
      <c r="AC416" s="360"/>
      <c r="AD416" s="360"/>
      <c r="AE416" s="360"/>
    </row>
    <row r="417" spans="1:31">
      <c r="A417" s="360"/>
      <c r="B417" s="360"/>
      <c r="C417" s="360"/>
      <c r="D417" s="360"/>
      <c r="E417" s="360"/>
      <c r="F417" s="360"/>
      <c r="G417" s="360"/>
      <c r="H417" s="360"/>
      <c r="I417" s="360"/>
      <c r="J417" s="360"/>
      <c r="K417" s="360"/>
      <c r="L417" s="360"/>
      <c r="M417" s="360"/>
      <c r="N417" s="360"/>
      <c r="O417" s="360"/>
      <c r="P417" s="360"/>
      <c r="Q417" s="360"/>
      <c r="R417" s="360"/>
      <c r="S417" s="360"/>
      <c r="T417" s="360"/>
      <c r="U417" s="360"/>
      <c r="V417" s="360"/>
      <c r="W417" s="360"/>
      <c r="X417" s="360"/>
      <c r="Y417" s="360"/>
      <c r="Z417" s="360"/>
      <c r="AA417" s="360"/>
      <c r="AB417" s="360"/>
      <c r="AC417" s="360"/>
      <c r="AD417" s="360"/>
      <c r="AE417" s="360"/>
    </row>
    <row r="418" spans="1:31">
      <c r="A418" s="360"/>
      <c r="B418" s="360"/>
      <c r="C418" s="360"/>
      <c r="D418" s="360"/>
      <c r="E418" s="360"/>
      <c r="F418" s="360"/>
      <c r="G418" s="360"/>
      <c r="H418" s="360"/>
      <c r="I418" s="360"/>
      <c r="J418" s="360"/>
      <c r="K418" s="360"/>
      <c r="L418" s="360"/>
      <c r="M418" s="360"/>
      <c r="N418" s="360"/>
      <c r="O418" s="360"/>
      <c r="P418" s="360"/>
      <c r="Q418" s="360"/>
      <c r="R418" s="360"/>
      <c r="S418" s="360"/>
      <c r="T418" s="360"/>
      <c r="U418" s="360"/>
      <c r="V418" s="360"/>
      <c r="W418" s="360"/>
      <c r="X418" s="360"/>
      <c r="Y418" s="360"/>
      <c r="Z418" s="360"/>
      <c r="AA418" s="360"/>
      <c r="AB418" s="360"/>
      <c r="AC418" s="360"/>
      <c r="AD418" s="360"/>
      <c r="AE418" s="360"/>
    </row>
    <row r="419" spans="1:31">
      <c r="A419" s="360"/>
      <c r="B419" s="360"/>
      <c r="C419" s="360"/>
      <c r="D419" s="360"/>
      <c r="E419" s="360"/>
      <c r="F419" s="360"/>
      <c r="G419" s="360"/>
      <c r="H419" s="360"/>
      <c r="I419" s="360"/>
      <c r="J419" s="360"/>
      <c r="K419" s="360"/>
      <c r="L419" s="360"/>
      <c r="M419" s="360"/>
      <c r="N419" s="360"/>
      <c r="O419" s="360"/>
      <c r="P419" s="360"/>
      <c r="Q419" s="360"/>
      <c r="R419" s="360"/>
      <c r="S419" s="360"/>
      <c r="T419" s="360"/>
      <c r="U419" s="360"/>
      <c r="V419" s="360"/>
      <c r="W419" s="360"/>
      <c r="X419" s="360"/>
      <c r="Y419" s="360"/>
      <c r="Z419" s="360"/>
      <c r="AA419" s="360"/>
      <c r="AB419" s="360"/>
      <c r="AC419" s="360"/>
      <c r="AD419" s="360"/>
      <c r="AE419" s="360"/>
    </row>
    <row r="420" spans="1:31">
      <c r="A420" s="360"/>
      <c r="B420" s="360"/>
      <c r="C420" s="360"/>
      <c r="D420" s="360"/>
      <c r="E420" s="360"/>
      <c r="F420" s="360"/>
      <c r="G420" s="360"/>
      <c r="H420" s="360"/>
      <c r="I420" s="360"/>
      <c r="J420" s="360"/>
      <c r="K420" s="360"/>
      <c r="L420" s="360"/>
      <c r="M420" s="360"/>
      <c r="N420" s="360"/>
      <c r="O420" s="360"/>
      <c r="P420" s="360"/>
      <c r="Q420" s="360"/>
      <c r="R420" s="360"/>
      <c r="S420" s="360"/>
      <c r="T420" s="360"/>
      <c r="U420" s="360"/>
      <c r="V420" s="360"/>
      <c r="W420" s="360"/>
      <c r="X420" s="360"/>
      <c r="Y420" s="360"/>
      <c r="Z420" s="360"/>
      <c r="AA420" s="360"/>
      <c r="AB420" s="360"/>
      <c r="AC420" s="360"/>
      <c r="AD420" s="360"/>
      <c r="AE420" s="360"/>
    </row>
    <row r="421" spans="1:31">
      <c r="A421" s="360"/>
      <c r="B421" s="360"/>
      <c r="C421" s="360"/>
      <c r="D421" s="360"/>
      <c r="E421" s="360"/>
      <c r="F421" s="360"/>
      <c r="G421" s="360"/>
      <c r="H421" s="360"/>
      <c r="I421" s="360"/>
      <c r="J421" s="360"/>
      <c r="K421" s="360"/>
      <c r="L421" s="360"/>
      <c r="M421" s="360"/>
      <c r="N421" s="360"/>
      <c r="O421" s="360"/>
      <c r="P421" s="360"/>
      <c r="Q421" s="360"/>
      <c r="R421" s="360"/>
      <c r="S421" s="360"/>
      <c r="T421" s="360"/>
      <c r="U421" s="360"/>
      <c r="V421" s="360"/>
      <c r="W421" s="360"/>
      <c r="X421" s="360"/>
      <c r="Y421" s="360"/>
      <c r="Z421" s="360"/>
      <c r="AA421" s="360"/>
      <c r="AB421" s="360"/>
      <c r="AC421" s="360"/>
      <c r="AD421" s="360"/>
      <c r="AE421" s="360"/>
    </row>
    <row r="422" spans="1:31">
      <c r="A422" s="360"/>
      <c r="B422" s="360"/>
      <c r="C422" s="360"/>
      <c r="D422" s="360"/>
      <c r="E422" s="360"/>
      <c r="F422" s="360"/>
      <c r="G422" s="360"/>
      <c r="H422" s="360"/>
      <c r="I422" s="360"/>
      <c r="J422" s="360"/>
      <c r="K422" s="360"/>
      <c r="L422" s="360"/>
      <c r="M422" s="360"/>
      <c r="N422" s="360"/>
      <c r="O422" s="360"/>
      <c r="P422" s="360"/>
      <c r="Q422" s="360"/>
      <c r="R422" s="360"/>
      <c r="S422" s="360"/>
      <c r="T422" s="360"/>
      <c r="U422" s="360"/>
      <c r="V422" s="360"/>
      <c r="W422" s="360"/>
      <c r="X422" s="360"/>
      <c r="Y422" s="360"/>
      <c r="Z422" s="360"/>
      <c r="AA422" s="360"/>
      <c r="AB422" s="360"/>
      <c r="AC422" s="360"/>
      <c r="AD422" s="360"/>
      <c r="AE422" s="360"/>
    </row>
    <row r="423" spans="1:31">
      <c r="A423" s="360"/>
      <c r="B423" s="360"/>
      <c r="C423" s="360"/>
      <c r="D423" s="360"/>
      <c r="E423" s="360"/>
      <c r="F423" s="360"/>
      <c r="G423" s="360"/>
      <c r="H423" s="360"/>
      <c r="I423" s="360"/>
      <c r="J423" s="360"/>
      <c r="K423" s="360"/>
      <c r="L423" s="360"/>
      <c r="M423" s="360"/>
      <c r="N423" s="360"/>
      <c r="O423" s="360"/>
      <c r="P423" s="360"/>
      <c r="Q423" s="360"/>
      <c r="R423" s="360"/>
      <c r="S423" s="360"/>
      <c r="T423" s="360"/>
      <c r="U423" s="360"/>
      <c r="V423" s="360"/>
      <c r="W423" s="360"/>
      <c r="X423" s="360"/>
      <c r="Y423" s="360"/>
      <c r="Z423" s="360"/>
      <c r="AA423" s="360"/>
      <c r="AB423" s="360"/>
      <c r="AC423" s="360"/>
      <c r="AD423" s="360"/>
      <c r="AE423" s="360"/>
    </row>
    <row r="424" spans="1:31">
      <c r="A424" s="360"/>
      <c r="B424" s="360"/>
      <c r="C424" s="360"/>
      <c r="D424" s="360"/>
      <c r="E424" s="360"/>
      <c r="F424" s="360"/>
      <c r="G424" s="360"/>
      <c r="H424" s="360"/>
      <c r="I424" s="360"/>
      <c r="J424" s="360"/>
      <c r="K424" s="360"/>
      <c r="L424" s="360"/>
      <c r="M424" s="360"/>
      <c r="N424" s="360"/>
      <c r="O424" s="360"/>
      <c r="P424" s="360"/>
      <c r="Q424" s="360"/>
      <c r="R424" s="360"/>
      <c r="S424" s="360"/>
      <c r="T424" s="360"/>
      <c r="U424" s="360"/>
      <c r="V424" s="360"/>
      <c r="W424" s="360"/>
      <c r="X424" s="360"/>
      <c r="Y424" s="360"/>
      <c r="Z424" s="360"/>
      <c r="AA424" s="360"/>
      <c r="AB424" s="360"/>
      <c r="AC424" s="360"/>
      <c r="AD424" s="360"/>
      <c r="AE424" s="360"/>
    </row>
    <row r="425" spans="1:31">
      <c r="A425" s="360"/>
      <c r="B425" s="360"/>
      <c r="C425" s="360"/>
      <c r="D425" s="360"/>
      <c r="E425" s="360"/>
      <c r="F425" s="360"/>
      <c r="G425" s="360"/>
      <c r="H425" s="360"/>
      <c r="I425" s="360"/>
      <c r="J425" s="360"/>
      <c r="K425" s="360"/>
      <c r="L425" s="360"/>
      <c r="M425" s="360"/>
      <c r="N425" s="360"/>
      <c r="O425" s="360"/>
      <c r="P425" s="360"/>
      <c r="Q425" s="360"/>
      <c r="R425" s="360"/>
      <c r="S425" s="360"/>
      <c r="T425" s="360"/>
      <c r="U425" s="360"/>
      <c r="V425" s="360"/>
      <c r="W425" s="360"/>
      <c r="X425" s="360"/>
      <c r="Y425" s="360"/>
      <c r="Z425" s="360"/>
      <c r="AA425" s="360"/>
      <c r="AB425" s="360"/>
      <c r="AC425" s="360"/>
      <c r="AD425" s="360"/>
      <c r="AE425" s="360"/>
    </row>
    <row r="426" spans="1:31">
      <c r="A426" s="360"/>
      <c r="B426" s="360"/>
      <c r="C426" s="360"/>
      <c r="D426" s="360"/>
      <c r="E426" s="360"/>
      <c r="F426" s="360"/>
      <c r="G426" s="360"/>
      <c r="H426" s="360"/>
      <c r="I426" s="360"/>
      <c r="J426" s="360"/>
      <c r="K426" s="360"/>
      <c r="L426" s="360"/>
      <c r="M426" s="360"/>
      <c r="N426" s="360"/>
      <c r="O426" s="360"/>
      <c r="P426" s="360"/>
      <c r="Q426" s="360"/>
      <c r="R426" s="360"/>
      <c r="S426" s="360"/>
      <c r="T426" s="360"/>
      <c r="U426" s="360"/>
      <c r="V426" s="360"/>
      <c r="W426" s="360"/>
      <c r="X426" s="360"/>
      <c r="Y426" s="360"/>
      <c r="Z426" s="360"/>
      <c r="AA426" s="360"/>
      <c r="AB426" s="360"/>
      <c r="AC426" s="360"/>
      <c r="AD426" s="360"/>
      <c r="AE426" s="360"/>
    </row>
    <row r="427" spans="1:31">
      <c r="A427" s="360"/>
      <c r="B427" s="360"/>
      <c r="C427" s="360"/>
      <c r="D427" s="360"/>
      <c r="E427" s="360"/>
      <c r="F427" s="360"/>
      <c r="G427" s="360"/>
      <c r="H427" s="360"/>
      <c r="I427" s="360"/>
      <c r="J427" s="360"/>
      <c r="K427" s="360"/>
      <c r="L427" s="360"/>
      <c r="M427" s="360"/>
      <c r="N427" s="360"/>
      <c r="O427" s="360"/>
      <c r="P427" s="360"/>
      <c r="Q427" s="360"/>
      <c r="R427" s="360"/>
      <c r="S427" s="360"/>
      <c r="T427" s="360"/>
      <c r="U427" s="360"/>
      <c r="V427" s="360"/>
      <c r="W427" s="360"/>
      <c r="X427" s="360"/>
      <c r="Y427" s="360"/>
      <c r="Z427" s="360"/>
      <c r="AA427" s="360"/>
      <c r="AB427" s="360"/>
      <c r="AC427" s="360"/>
      <c r="AD427" s="360"/>
      <c r="AE427" s="360"/>
    </row>
    <row r="428" spans="1:31">
      <c r="A428" s="360"/>
      <c r="B428" s="360"/>
      <c r="C428" s="360"/>
      <c r="D428" s="360"/>
      <c r="E428" s="360"/>
      <c r="F428" s="360"/>
      <c r="G428" s="360"/>
      <c r="H428" s="360"/>
      <c r="I428" s="360"/>
      <c r="J428" s="360"/>
      <c r="K428" s="360"/>
      <c r="L428" s="360"/>
      <c r="M428" s="360"/>
      <c r="N428" s="360"/>
      <c r="O428" s="360"/>
      <c r="P428" s="360"/>
      <c r="Q428" s="360"/>
      <c r="R428" s="360"/>
      <c r="S428" s="360"/>
      <c r="T428" s="360"/>
      <c r="U428" s="360"/>
      <c r="V428" s="360"/>
      <c r="W428" s="360"/>
      <c r="X428" s="360"/>
      <c r="Y428" s="360"/>
      <c r="Z428" s="360"/>
      <c r="AA428" s="360"/>
      <c r="AB428" s="360"/>
      <c r="AC428" s="360"/>
      <c r="AD428" s="360"/>
      <c r="AE428" s="360"/>
    </row>
    <row r="429" spans="1:31">
      <c r="A429" s="360"/>
      <c r="B429" s="360"/>
      <c r="C429" s="360"/>
      <c r="D429" s="360"/>
      <c r="E429" s="360"/>
      <c r="F429" s="360"/>
      <c r="G429" s="360"/>
      <c r="H429" s="360"/>
      <c r="I429" s="360"/>
      <c r="J429" s="360"/>
      <c r="K429" s="360"/>
      <c r="L429" s="360"/>
      <c r="M429" s="360"/>
      <c r="N429" s="360"/>
      <c r="O429" s="360"/>
      <c r="P429" s="360"/>
      <c r="Q429" s="360"/>
      <c r="R429" s="360"/>
      <c r="S429" s="360"/>
      <c r="T429" s="360"/>
      <c r="U429" s="360"/>
      <c r="V429" s="360"/>
      <c r="W429" s="360"/>
      <c r="X429" s="360"/>
      <c r="Y429" s="360"/>
      <c r="Z429" s="360"/>
      <c r="AA429" s="360"/>
      <c r="AB429" s="360"/>
      <c r="AC429" s="360"/>
      <c r="AD429" s="360"/>
      <c r="AE429" s="360"/>
    </row>
    <row r="430" spans="1:31">
      <c r="A430" s="360"/>
      <c r="B430" s="360"/>
      <c r="C430" s="360"/>
      <c r="D430" s="360"/>
      <c r="E430" s="360"/>
      <c r="F430" s="360"/>
      <c r="G430" s="360"/>
      <c r="H430" s="360"/>
      <c r="I430" s="360"/>
      <c r="J430" s="360"/>
      <c r="K430" s="360"/>
      <c r="L430" s="360"/>
      <c r="M430" s="360"/>
      <c r="N430" s="360"/>
      <c r="O430" s="360"/>
      <c r="P430" s="360"/>
      <c r="Q430" s="360"/>
      <c r="R430" s="360"/>
      <c r="S430" s="360"/>
      <c r="T430" s="360"/>
      <c r="U430" s="360"/>
      <c r="V430" s="360"/>
      <c r="W430" s="360"/>
      <c r="X430" s="360"/>
      <c r="Y430" s="360"/>
      <c r="Z430" s="360"/>
      <c r="AA430" s="360"/>
      <c r="AB430" s="360"/>
      <c r="AC430" s="360"/>
      <c r="AD430" s="360"/>
      <c r="AE430" s="360"/>
    </row>
    <row r="431" spans="1:31">
      <c r="A431" s="360"/>
      <c r="B431" s="360"/>
      <c r="C431" s="360"/>
      <c r="D431" s="360"/>
      <c r="E431" s="360"/>
      <c r="F431" s="360"/>
      <c r="G431" s="360"/>
      <c r="H431" s="360"/>
      <c r="I431" s="360"/>
      <c r="J431" s="360"/>
      <c r="K431" s="360"/>
      <c r="L431" s="360"/>
      <c r="M431" s="360"/>
      <c r="N431" s="360"/>
      <c r="O431" s="360"/>
      <c r="P431" s="360"/>
      <c r="Q431" s="360"/>
      <c r="R431" s="360"/>
      <c r="S431" s="360"/>
      <c r="T431" s="360"/>
      <c r="U431" s="360"/>
      <c r="V431" s="360"/>
      <c r="W431" s="360"/>
      <c r="X431" s="360"/>
      <c r="Y431" s="360"/>
      <c r="Z431" s="360"/>
      <c r="AA431" s="360"/>
      <c r="AB431" s="360"/>
      <c r="AC431" s="360"/>
      <c r="AD431" s="360"/>
      <c r="AE431" s="360"/>
    </row>
    <row r="432" spans="1:31">
      <c r="A432" s="360"/>
      <c r="B432" s="360"/>
      <c r="C432" s="360"/>
      <c r="D432" s="360"/>
      <c r="E432" s="360"/>
      <c r="F432" s="360"/>
      <c r="G432" s="360"/>
      <c r="H432" s="360"/>
      <c r="I432" s="360"/>
      <c r="J432" s="360"/>
      <c r="K432" s="360"/>
      <c r="L432" s="360"/>
      <c r="M432" s="360"/>
      <c r="N432" s="360"/>
      <c r="O432" s="360"/>
      <c r="P432" s="360"/>
      <c r="Q432" s="360"/>
      <c r="R432" s="360"/>
      <c r="S432" s="360"/>
      <c r="T432" s="360"/>
      <c r="U432" s="360"/>
      <c r="V432" s="360"/>
      <c r="W432" s="360"/>
      <c r="X432" s="360"/>
      <c r="Y432" s="360"/>
      <c r="Z432" s="360"/>
      <c r="AA432" s="360"/>
      <c r="AB432" s="360"/>
      <c r="AC432" s="360"/>
      <c r="AD432" s="360"/>
      <c r="AE432" s="360"/>
    </row>
    <row r="433" spans="1:31">
      <c r="A433" s="360"/>
      <c r="B433" s="360"/>
      <c r="C433" s="360"/>
      <c r="D433" s="360"/>
      <c r="E433" s="360"/>
      <c r="F433" s="360"/>
      <c r="G433" s="360"/>
      <c r="H433" s="360"/>
      <c r="I433" s="360"/>
      <c r="J433" s="360"/>
      <c r="K433" s="360"/>
      <c r="L433" s="360"/>
      <c r="M433" s="360"/>
      <c r="N433" s="360"/>
      <c r="O433" s="360"/>
      <c r="P433" s="360"/>
      <c r="Q433" s="360"/>
      <c r="R433" s="360"/>
      <c r="S433" s="360"/>
      <c r="T433" s="360"/>
      <c r="U433" s="360"/>
      <c r="V433" s="360"/>
      <c r="W433" s="360"/>
      <c r="X433" s="360"/>
      <c r="Y433" s="360"/>
      <c r="Z433" s="360"/>
      <c r="AA433" s="360"/>
      <c r="AB433" s="360"/>
      <c r="AC433" s="360"/>
      <c r="AD433" s="360"/>
      <c r="AE433" s="360"/>
    </row>
    <row r="434" spans="1:31">
      <c r="A434" s="360"/>
      <c r="B434" s="360"/>
      <c r="C434" s="360"/>
      <c r="D434" s="360"/>
      <c r="E434" s="360"/>
      <c r="F434" s="360"/>
      <c r="G434" s="360"/>
      <c r="H434" s="360"/>
      <c r="I434" s="360"/>
      <c r="J434" s="360"/>
      <c r="K434" s="360"/>
      <c r="L434" s="360"/>
      <c r="M434" s="360"/>
      <c r="N434" s="360"/>
      <c r="O434" s="360"/>
      <c r="P434" s="360"/>
      <c r="Q434" s="360"/>
      <c r="R434" s="360"/>
      <c r="S434" s="360"/>
      <c r="T434" s="360"/>
      <c r="U434" s="360"/>
      <c r="V434" s="360"/>
      <c r="W434" s="360"/>
      <c r="X434" s="360"/>
      <c r="Y434" s="360"/>
      <c r="Z434" s="360"/>
      <c r="AA434" s="360"/>
      <c r="AB434" s="360"/>
      <c r="AC434" s="360"/>
      <c r="AD434" s="360"/>
      <c r="AE434" s="360"/>
    </row>
    <row r="435" spans="1:31">
      <c r="A435" s="360"/>
      <c r="B435" s="360"/>
      <c r="C435" s="360"/>
      <c r="D435" s="360"/>
      <c r="E435" s="360"/>
      <c r="F435" s="360"/>
      <c r="G435" s="360"/>
      <c r="H435" s="360"/>
      <c r="I435" s="360"/>
      <c r="J435" s="360"/>
      <c r="K435" s="360"/>
      <c r="L435" s="360"/>
      <c r="M435" s="360"/>
      <c r="N435" s="360"/>
      <c r="O435" s="360"/>
      <c r="P435" s="360"/>
      <c r="Q435" s="360"/>
      <c r="R435" s="360"/>
      <c r="S435" s="360"/>
      <c r="T435" s="360"/>
      <c r="U435" s="360"/>
      <c r="V435" s="360"/>
      <c r="W435" s="360"/>
      <c r="X435" s="360"/>
      <c r="Y435" s="360"/>
      <c r="Z435" s="360"/>
      <c r="AA435" s="360"/>
      <c r="AB435" s="360"/>
      <c r="AC435" s="360"/>
      <c r="AD435" s="360"/>
      <c r="AE435" s="360"/>
    </row>
    <row r="436" spans="1:31">
      <c r="A436" s="360"/>
      <c r="B436" s="360"/>
      <c r="C436" s="360"/>
      <c r="D436" s="360"/>
      <c r="E436" s="360"/>
      <c r="F436" s="360"/>
      <c r="G436" s="360"/>
      <c r="H436" s="360"/>
      <c r="I436" s="360"/>
      <c r="J436" s="360"/>
      <c r="K436" s="360"/>
      <c r="L436" s="360"/>
      <c r="M436" s="360"/>
      <c r="N436" s="360"/>
      <c r="O436" s="360"/>
      <c r="P436" s="360"/>
      <c r="Q436" s="360"/>
      <c r="R436" s="360"/>
      <c r="S436" s="360"/>
      <c r="T436" s="360"/>
      <c r="U436" s="360"/>
      <c r="V436" s="360"/>
      <c r="W436" s="360"/>
      <c r="X436" s="360"/>
      <c r="Y436" s="360"/>
      <c r="Z436" s="360"/>
      <c r="AA436" s="360"/>
      <c r="AB436" s="360"/>
      <c r="AC436" s="360"/>
      <c r="AD436" s="360"/>
      <c r="AE436" s="360"/>
    </row>
    <row r="437" spans="1:31">
      <c r="A437" s="360"/>
      <c r="B437" s="360"/>
      <c r="C437" s="360"/>
      <c r="D437" s="360"/>
      <c r="E437" s="360"/>
      <c r="F437" s="360"/>
      <c r="G437" s="360"/>
      <c r="H437" s="360"/>
      <c r="I437" s="360"/>
      <c r="J437" s="360"/>
      <c r="K437" s="360"/>
      <c r="L437" s="360"/>
      <c r="M437" s="360"/>
      <c r="N437" s="360"/>
      <c r="O437" s="360"/>
      <c r="P437" s="360"/>
      <c r="Q437" s="360"/>
      <c r="R437" s="360"/>
      <c r="S437" s="360"/>
      <c r="T437" s="360"/>
      <c r="U437" s="360"/>
      <c r="V437" s="360"/>
      <c r="W437" s="360"/>
      <c r="X437" s="360"/>
      <c r="Y437" s="360"/>
      <c r="Z437" s="360"/>
      <c r="AA437" s="360"/>
      <c r="AB437" s="360"/>
      <c r="AC437" s="360"/>
      <c r="AD437" s="360"/>
      <c r="AE437" s="360"/>
    </row>
    <row r="438" spans="1:31">
      <c r="A438" s="360"/>
      <c r="B438" s="360"/>
      <c r="C438" s="360"/>
      <c r="D438" s="360"/>
      <c r="E438" s="360"/>
      <c r="F438" s="360"/>
      <c r="G438" s="360"/>
      <c r="H438" s="360"/>
      <c r="I438" s="360"/>
      <c r="J438" s="360"/>
      <c r="K438" s="360"/>
      <c r="L438" s="360"/>
      <c r="M438" s="360"/>
      <c r="N438" s="360"/>
      <c r="O438" s="360"/>
      <c r="P438" s="360"/>
      <c r="Q438" s="360"/>
      <c r="R438" s="360"/>
      <c r="S438" s="360"/>
      <c r="T438" s="360"/>
      <c r="U438" s="360"/>
      <c r="V438" s="360"/>
      <c r="W438" s="360"/>
      <c r="X438" s="360"/>
      <c r="Y438" s="360"/>
      <c r="Z438" s="360"/>
      <c r="AA438" s="360"/>
      <c r="AB438" s="360"/>
      <c r="AC438" s="360"/>
      <c r="AD438" s="360"/>
      <c r="AE438" s="360"/>
    </row>
    <row r="439" spans="1:31">
      <c r="A439" s="360"/>
      <c r="B439" s="360"/>
      <c r="C439" s="360"/>
      <c r="D439" s="360"/>
      <c r="E439" s="360"/>
      <c r="F439" s="360"/>
      <c r="G439" s="360"/>
      <c r="H439" s="360"/>
      <c r="I439" s="360"/>
      <c r="J439" s="360"/>
      <c r="K439" s="360"/>
      <c r="L439" s="360"/>
      <c r="M439" s="360"/>
      <c r="N439" s="360"/>
      <c r="O439" s="360"/>
      <c r="P439" s="360"/>
      <c r="Q439" s="360"/>
      <c r="R439" s="360"/>
      <c r="S439" s="360"/>
      <c r="T439" s="360"/>
      <c r="U439" s="360"/>
      <c r="V439" s="360"/>
      <c r="W439" s="360"/>
      <c r="X439" s="360"/>
      <c r="Y439" s="360"/>
      <c r="Z439" s="360"/>
      <c r="AA439" s="360"/>
      <c r="AB439" s="360"/>
      <c r="AC439" s="360"/>
      <c r="AD439" s="360"/>
      <c r="AE439" s="360"/>
    </row>
    <row r="440" spans="1:31">
      <c r="A440" s="360"/>
      <c r="B440" s="360"/>
      <c r="C440" s="360"/>
      <c r="D440" s="360"/>
      <c r="E440" s="360"/>
      <c r="F440" s="360"/>
      <c r="G440" s="360"/>
      <c r="H440" s="360"/>
      <c r="I440" s="360"/>
      <c r="J440" s="360"/>
      <c r="K440" s="360"/>
      <c r="L440" s="360"/>
      <c r="M440" s="360"/>
      <c r="N440" s="360"/>
      <c r="O440" s="360"/>
      <c r="P440" s="360"/>
      <c r="Q440" s="360"/>
      <c r="R440" s="360"/>
      <c r="S440" s="360"/>
      <c r="T440" s="360"/>
      <c r="U440" s="360"/>
      <c r="V440" s="360"/>
      <c r="W440" s="360"/>
      <c r="X440" s="360"/>
      <c r="Y440" s="360"/>
      <c r="Z440" s="360"/>
      <c r="AA440" s="360"/>
      <c r="AB440" s="360"/>
      <c r="AC440" s="360"/>
      <c r="AD440" s="360"/>
      <c r="AE440" s="360"/>
    </row>
    <row r="441" spans="1:31">
      <c r="A441" s="360"/>
      <c r="B441" s="360"/>
      <c r="C441" s="360"/>
      <c r="D441" s="360"/>
      <c r="E441" s="360"/>
      <c r="F441" s="360"/>
      <c r="G441" s="360"/>
      <c r="H441" s="360"/>
      <c r="I441" s="360"/>
      <c r="J441" s="360"/>
      <c r="K441" s="360"/>
      <c r="L441" s="360"/>
      <c r="M441" s="360"/>
      <c r="N441" s="360"/>
      <c r="O441" s="360"/>
      <c r="P441" s="360"/>
      <c r="Q441" s="360"/>
      <c r="R441" s="360"/>
      <c r="S441" s="360"/>
      <c r="T441" s="360"/>
      <c r="U441" s="360"/>
      <c r="V441" s="360"/>
      <c r="W441" s="360"/>
      <c r="X441" s="360"/>
      <c r="Y441" s="360"/>
      <c r="Z441" s="360"/>
      <c r="AA441" s="360"/>
      <c r="AB441" s="360"/>
      <c r="AC441" s="360"/>
      <c r="AD441" s="360"/>
      <c r="AE441" s="360"/>
    </row>
    <row r="442" spans="1:31">
      <c r="A442" s="360"/>
      <c r="B442" s="360"/>
      <c r="C442" s="360"/>
      <c r="D442" s="360"/>
      <c r="E442" s="360"/>
      <c r="F442" s="360"/>
      <c r="G442" s="360"/>
      <c r="H442" s="360"/>
      <c r="I442" s="360"/>
      <c r="J442" s="360"/>
      <c r="K442" s="360"/>
      <c r="L442" s="360"/>
      <c r="M442" s="360"/>
      <c r="N442" s="360"/>
      <c r="O442" s="360"/>
      <c r="P442" s="360"/>
      <c r="Q442" s="360"/>
      <c r="R442" s="360"/>
      <c r="S442" s="360"/>
      <c r="T442" s="360"/>
      <c r="U442" s="360"/>
      <c r="V442" s="360"/>
      <c r="W442" s="360"/>
      <c r="X442" s="360"/>
      <c r="Y442" s="360"/>
      <c r="Z442" s="360"/>
      <c r="AA442" s="360"/>
      <c r="AB442" s="360"/>
      <c r="AC442" s="360"/>
      <c r="AD442" s="360"/>
      <c r="AE442" s="360"/>
    </row>
    <row r="443" spans="1:31">
      <c r="A443" s="360"/>
      <c r="B443" s="360"/>
      <c r="C443" s="360"/>
      <c r="D443" s="360"/>
      <c r="E443" s="360"/>
      <c r="F443" s="360"/>
      <c r="G443" s="360"/>
      <c r="H443" s="360"/>
      <c r="I443" s="360"/>
      <c r="J443" s="360"/>
      <c r="K443" s="360"/>
      <c r="L443" s="360"/>
      <c r="M443" s="360"/>
      <c r="N443" s="360"/>
      <c r="O443" s="360"/>
      <c r="P443" s="360"/>
      <c r="Q443" s="360"/>
      <c r="R443" s="360"/>
      <c r="S443" s="360"/>
      <c r="T443" s="360"/>
      <c r="U443" s="360"/>
      <c r="V443" s="360"/>
      <c r="W443" s="360"/>
      <c r="X443" s="360"/>
      <c r="Y443" s="360"/>
      <c r="Z443" s="360"/>
      <c r="AA443" s="360"/>
      <c r="AB443" s="360"/>
      <c r="AC443" s="360"/>
      <c r="AD443" s="360"/>
      <c r="AE443" s="360"/>
    </row>
    <row r="444" spans="1:31">
      <c r="A444" s="360"/>
      <c r="B444" s="360"/>
      <c r="C444" s="360"/>
      <c r="D444" s="360"/>
      <c r="E444" s="360"/>
      <c r="F444" s="360"/>
      <c r="G444" s="360"/>
      <c r="H444" s="360"/>
      <c r="I444" s="360"/>
      <c r="J444" s="360"/>
      <c r="K444" s="360"/>
      <c r="L444" s="360"/>
      <c r="M444" s="360"/>
      <c r="N444" s="360"/>
      <c r="O444" s="360"/>
      <c r="P444" s="360"/>
      <c r="Q444" s="360"/>
      <c r="R444" s="360"/>
      <c r="S444" s="360"/>
      <c r="T444" s="360"/>
      <c r="U444" s="360"/>
      <c r="V444" s="360"/>
      <c r="W444" s="360"/>
      <c r="X444" s="360"/>
      <c r="Y444" s="360"/>
      <c r="Z444" s="360"/>
      <c r="AA444" s="360"/>
      <c r="AB444" s="360"/>
      <c r="AC444" s="360"/>
      <c r="AD444" s="360"/>
      <c r="AE444" s="360"/>
    </row>
    <row r="445" spans="1:31">
      <c r="A445" s="360"/>
      <c r="B445" s="360"/>
      <c r="C445" s="360"/>
      <c r="D445" s="360"/>
      <c r="E445" s="360"/>
      <c r="F445" s="360"/>
      <c r="G445" s="360"/>
      <c r="H445" s="360"/>
      <c r="I445" s="360"/>
      <c r="J445" s="360"/>
      <c r="K445" s="360"/>
      <c r="L445" s="360"/>
      <c r="M445" s="360"/>
      <c r="N445" s="360"/>
      <c r="O445" s="360"/>
      <c r="P445" s="360"/>
      <c r="Q445" s="360"/>
      <c r="R445" s="360"/>
      <c r="S445" s="360"/>
      <c r="T445" s="360"/>
      <c r="U445" s="360"/>
      <c r="V445" s="360"/>
      <c r="W445" s="360"/>
      <c r="X445" s="360"/>
      <c r="Y445" s="360"/>
      <c r="Z445" s="360"/>
      <c r="AA445" s="360"/>
      <c r="AB445" s="360"/>
      <c r="AC445" s="360"/>
      <c r="AD445" s="360"/>
      <c r="AE445" s="360"/>
    </row>
    <row r="446" spans="1:31">
      <c r="A446" s="360"/>
      <c r="B446" s="360"/>
      <c r="C446" s="360"/>
      <c r="D446" s="360"/>
      <c r="E446" s="360"/>
      <c r="F446" s="360"/>
      <c r="G446" s="360"/>
      <c r="H446" s="360"/>
      <c r="I446" s="360"/>
      <c r="J446" s="360"/>
      <c r="K446" s="360"/>
      <c r="L446" s="360"/>
      <c r="M446" s="360"/>
      <c r="N446" s="360"/>
      <c r="O446" s="360"/>
      <c r="P446" s="360"/>
      <c r="Q446" s="360"/>
      <c r="R446" s="360"/>
      <c r="S446" s="360"/>
      <c r="T446" s="360"/>
      <c r="U446" s="360"/>
      <c r="V446" s="360"/>
      <c r="W446" s="360"/>
      <c r="X446" s="360"/>
      <c r="Y446" s="360"/>
      <c r="Z446" s="360"/>
      <c r="AA446" s="360"/>
      <c r="AB446" s="360"/>
      <c r="AC446" s="360"/>
      <c r="AD446" s="360"/>
      <c r="AE446" s="360"/>
    </row>
    <row r="447" spans="1:31">
      <c r="A447" s="360"/>
      <c r="B447" s="360"/>
      <c r="C447" s="360"/>
      <c r="D447" s="360"/>
      <c r="E447" s="360"/>
      <c r="F447" s="360"/>
      <c r="G447" s="360"/>
      <c r="H447" s="360"/>
      <c r="I447" s="360"/>
      <c r="J447" s="360"/>
      <c r="K447" s="360"/>
      <c r="L447" s="360"/>
      <c r="M447" s="360"/>
      <c r="N447" s="360"/>
      <c r="O447" s="360"/>
      <c r="P447" s="360"/>
      <c r="Q447" s="360"/>
      <c r="R447" s="360"/>
      <c r="S447" s="360"/>
      <c r="T447" s="360"/>
      <c r="U447" s="360"/>
      <c r="V447" s="360"/>
      <c r="W447" s="360"/>
      <c r="X447" s="360"/>
      <c r="Y447" s="360"/>
      <c r="Z447" s="360"/>
      <c r="AA447" s="360"/>
      <c r="AB447" s="360"/>
      <c r="AC447" s="360"/>
      <c r="AD447" s="360"/>
      <c r="AE447" s="360"/>
    </row>
    <row r="448" spans="1:31">
      <c r="A448" s="360"/>
      <c r="B448" s="360"/>
      <c r="C448" s="360"/>
      <c r="D448" s="360"/>
      <c r="E448" s="360"/>
      <c r="F448" s="360"/>
      <c r="G448" s="360"/>
      <c r="H448" s="360"/>
      <c r="I448" s="360"/>
      <c r="J448" s="360"/>
      <c r="K448" s="360"/>
      <c r="L448" s="360"/>
      <c r="M448" s="360"/>
      <c r="N448" s="360"/>
      <c r="O448" s="360"/>
      <c r="P448" s="360"/>
      <c r="Q448" s="360"/>
      <c r="R448" s="360"/>
      <c r="S448" s="360"/>
      <c r="T448" s="360"/>
      <c r="U448" s="360"/>
      <c r="V448" s="360"/>
      <c r="W448" s="360"/>
      <c r="X448" s="360"/>
      <c r="Y448" s="360"/>
      <c r="Z448" s="360"/>
      <c r="AA448" s="360"/>
      <c r="AB448" s="360"/>
      <c r="AC448" s="360"/>
      <c r="AD448" s="360"/>
      <c r="AE448" s="360"/>
    </row>
    <row r="449" spans="1:31">
      <c r="A449" s="360"/>
      <c r="B449" s="360"/>
      <c r="C449" s="360"/>
      <c r="D449" s="360"/>
      <c r="E449" s="360"/>
      <c r="F449" s="360"/>
      <c r="G449" s="360"/>
      <c r="H449" s="360"/>
      <c r="I449" s="360"/>
      <c r="J449" s="360"/>
      <c r="K449" s="360"/>
      <c r="L449" s="360"/>
      <c r="M449" s="360"/>
      <c r="N449" s="360"/>
      <c r="O449" s="360"/>
      <c r="P449" s="360"/>
      <c r="Q449" s="360"/>
      <c r="R449" s="360"/>
      <c r="S449" s="360"/>
      <c r="T449" s="360"/>
      <c r="U449" s="360"/>
      <c r="V449" s="360"/>
      <c r="W449" s="360"/>
      <c r="X449" s="360"/>
      <c r="Y449" s="360"/>
      <c r="Z449" s="360"/>
      <c r="AA449" s="360"/>
      <c r="AB449" s="360"/>
      <c r="AC449" s="360"/>
      <c r="AD449" s="360"/>
      <c r="AE449" s="360"/>
    </row>
    <row r="450" spans="1:31">
      <c r="A450" s="360"/>
      <c r="B450" s="360"/>
      <c r="C450" s="360"/>
      <c r="D450" s="360"/>
      <c r="E450" s="360"/>
      <c r="F450" s="360"/>
      <c r="G450" s="360"/>
      <c r="H450" s="360"/>
      <c r="I450" s="360"/>
      <c r="J450" s="360"/>
      <c r="K450" s="360"/>
      <c r="L450" s="360"/>
      <c r="M450" s="360"/>
      <c r="N450" s="360"/>
      <c r="O450" s="360"/>
      <c r="P450" s="360"/>
      <c r="Q450" s="360"/>
      <c r="R450" s="360"/>
      <c r="S450" s="360"/>
      <c r="T450" s="360"/>
      <c r="U450" s="360"/>
      <c r="V450" s="360"/>
      <c r="W450" s="360"/>
      <c r="X450" s="360"/>
      <c r="Y450" s="360"/>
      <c r="Z450" s="360"/>
      <c r="AA450" s="360"/>
      <c r="AB450" s="360"/>
      <c r="AC450" s="360"/>
      <c r="AD450" s="360"/>
      <c r="AE450" s="360"/>
    </row>
    <row r="451" spans="1:31">
      <c r="A451" s="360"/>
      <c r="B451" s="360"/>
      <c r="C451" s="360"/>
      <c r="D451" s="360"/>
      <c r="E451" s="360"/>
      <c r="F451" s="360"/>
      <c r="G451" s="360"/>
      <c r="H451" s="360"/>
      <c r="I451" s="360"/>
      <c r="J451" s="360"/>
      <c r="K451" s="360"/>
      <c r="L451" s="360"/>
      <c r="M451" s="360"/>
      <c r="N451" s="360"/>
      <c r="O451" s="360"/>
      <c r="P451" s="360"/>
      <c r="Q451" s="360"/>
      <c r="R451" s="360"/>
      <c r="S451" s="360"/>
      <c r="T451" s="360"/>
      <c r="U451" s="360"/>
      <c r="V451" s="360"/>
      <c r="W451" s="360"/>
      <c r="X451" s="360"/>
      <c r="Y451" s="360"/>
      <c r="Z451" s="360"/>
      <c r="AA451" s="360"/>
      <c r="AB451" s="360"/>
      <c r="AC451" s="360"/>
      <c r="AD451" s="360"/>
      <c r="AE451" s="360"/>
    </row>
    <row r="452" spans="1:31">
      <c r="A452" s="360"/>
      <c r="B452" s="360"/>
      <c r="C452" s="360"/>
      <c r="D452" s="360"/>
      <c r="E452" s="360"/>
      <c r="F452" s="360"/>
      <c r="G452" s="360"/>
      <c r="H452" s="360"/>
      <c r="I452" s="360"/>
      <c r="J452" s="360"/>
      <c r="K452" s="360"/>
      <c r="L452" s="360"/>
      <c r="M452" s="360"/>
      <c r="N452" s="360"/>
      <c r="O452" s="360"/>
      <c r="P452" s="360"/>
      <c r="Q452" s="360"/>
      <c r="R452" s="360"/>
      <c r="S452" s="360"/>
      <c r="T452" s="360"/>
      <c r="U452" s="360"/>
      <c r="V452" s="360"/>
      <c r="W452" s="360"/>
      <c r="X452" s="360"/>
      <c r="Y452" s="360"/>
      <c r="Z452" s="360"/>
      <c r="AA452" s="360"/>
      <c r="AB452" s="360"/>
      <c r="AC452" s="360"/>
      <c r="AD452" s="360"/>
      <c r="AE452" s="360"/>
    </row>
    <row r="453" spans="1:31">
      <c r="A453" s="360"/>
      <c r="B453" s="360"/>
      <c r="C453" s="360"/>
      <c r="D453" s="360"/>
      <c r="E453" s="360"/>
      <c r="F453" s="360"/>
      <c r="G453" s="360"/>
      <c r="H453" s="360"/>
      <c r="I453" s="360"/>
      <c r="J453" s="360"/>
      <c r="K453" s="360"/>
      <c r="L453" s="360"/>
      <c r="M453" s="360"/>
      <c r="N453" s="360"/>
      <c r="O453" s="360"/>
      <c r="P453" s="360"/>
      <c r="Q453" s="360"/>
      <c r="R453" s="360"/>
      <c r="S453" s="360"/>
      <c r="T453" s="360"/>
      <c r="U453" s="360"/>
      <c r="V453" s="360"/>
      <c r="W453" s="360"/>
      <c r="X453" s="360"/>
      <c r="Y453" s="360"/>
      <c r="Z453" s="360"/>
      <c r="AA453" s="360"/>
      <c r="AB453" s="360"/>
      <c r="AC453" s="360"/>
      <c r="AD453" s="360"/>
      <c r="AE453" s="360"/>
    </row>
    <row r="454" spans="1:31">
      <c r="A454" s="360"/>
      <c r="B454" s="360"/>
      <c r="C454" s="360"/>
      <c r="D454" s="360"/>
      <c r="E454" s="360"/>
      <c r="F454" s="360"/>
      <c r="G454" s="360"/>
      <c r="H454" s="360"/>
      <c r="I454" s="360"/>
      <c r="J454" s="360"/>
      <c r="K454" s="360"/>
      <c r="L454" s="360"/>
      <c r="M454" s="360"/>
      <c r="N454" s="360"/>
      <c r="O454" s="360"/>
      <c r="P454" s="360"/>
      <c r="Q454" s="360"/>
      <c r="R454" s="360"/>
      <c r="S454" s="360"/>
      <c r="T454" s="360"/>
      <c r="U454" s="360"/>
      <c r="V454" s="360"/>
      <c r="W454" s="360"/>
      <c r="X454" s="360"/>
      <c r="Y454" s="360"/>
      <c r="Z454" s="360"/>
      <c r="AA454" s="360"/>
      <c r="AB454" s="360"/>
      <c r="AC454" s="360"/>
      <c r="AD454" s="360"/>
      <c r="AE454" s="360"/>
    </row>
    <row r="455" spans="1:31">
      <c r="A455" s="360"/>
      <c r="B455" s="360"/>
      <c r="C455" s="360"/>
      <c r="D455" s="360"/>
      <c r="E455" s="360"/>
      <c r="F455" s="360"/>
      <c r="G455" s="360"/>
      <c r="H455" s="360"/>
      <c r="I455" s="360"/>
      <c r="J455" s="360"/>
      <c r="K455" s="360"/>
      <c r="L455" s="360"/>
      <c r="M455" s="360"/>
      <c r="N455" s="360"/>
      <c r="O455" s="360"/>
      <c r="P455" s="360"/>
      <c r="Q455" s="360"/>
      <c r="R455" s="360"/>
      <c r="S455" s="360"/>
      <c r="T455" s="360"/>
      <c r="U455" s="360"/>
      <c r="V455" s="360"/>
      <c r="W455" s="360"/>
      <c r="X455" s="360"/>
      <c r="Y455" s="360"/>
      <c r="Z455" s="360"/>
      <c r="AA455" s="360"/>
      <c r="AB455" s="360"/>
      <c r="AC455" s="360"/>
      <c r="AD455" s="360"/>
      <c r="AE455" s="360"/>
    </row>
    <row r="456" spans="1:31">
      <c r="A456" s="360"/>
      <c r="B456" s="360"/>
      <c r="C456" s="360"/>
      <c r="D456" s="360"/>
      <c r="E456" s="360"/>
      <c r="F456" s="360"/>
      <c r="G456" s="360"/>
      <c r="H456" s="360"/>
      <c r="I456" s="360"/>
      <c r="J456" s="360"/>
      <c r="K456" s="360"/>
      <c r="L456" s="360"/>
      <c r="M456" s="360"/>
      <c r="N456" s="360"/>
      <c r="O456" s="360"/>
      <c r="P456" s="360"/>
      <c r="Q456" s="360"/>
      <c r="R456" s="360"/>
      <c r="S456" s="360"/>
      <c r="T456" s="360"/>
      <c r="U456" s="360"/>
      <c r="V456" s="360"/>
      <c r="W456" s="360"/>
      <c r="X456" s="360"/>
      <c r="Y456" s="360"/>
      <c r="Z456" s="360"/>
      <c r="AA456" s="360"/>
      <c r="AB456" s="360"/>
      <c r="AC456" s="360"/>
      <c r="AD456" s="360"/>
      <c r="AE456" s="360"/>
    </row>
    <row r="457" spans="1:31">
      <c r="A457" s="360"/>
      <c r="B457" s="360"/>
      <c r="C457" s="360"/>
      <c r="D457" s="360"/>
      <c r="E457" s="360"/>
      <c r="F457" s="360"/>
      <c r="G457" s="360"/>
      <c r="H457" s="360"/>
      <c r="I457" s="360"/>
      <c r="J457" s="360"/>
      <c r="K457" s="360"/>
      <c r="L457" s="360"/>
      <c r="M457" s="360"/>
      <c r="N457" s="360"/>
      <c r="O457" s="360"/>
      <c r="P457" s="360"/>
      <c r="Q457" s="360"/>
      <c r="R457" s="360"/>
      <c r="S457" s="360"/>
      <c r="T457" s="360"/>
      <c r="U457" s="360"/>
      <c r="V457" s="360"/>
      <c r="W457" s="360"/>
      <c r="X457" s="360"/>
      <c r="Y457" s="360"/>
      <c r="Z457" s="360"/>
      <c r="AA457" s="360"/>
      <c r="AB457" s="360"/>
      <c r="AC457" s="360"/>
      <c r="AD457" s="360"/>
      <c r="AE457" s="360"/>
    </row>
    <row r="458" spans="1:31">
      <c r="A458" s="360"/>
      <c r="B458" s="360"/>
      <c r="C458" s="360"/>
      <c r="D458" s="360"/>
      <c r="E458" s="360"/>
      <c r="F458" s="360"/>
      <c r="G458" s="360"/>
      <c r="H458" s="360"/>
      <c r="I458" s="360"/>
      <c r="J458" s="360"/>
      <c r="K458" s="360"/>
      <c r="L458" s="360"/>
      <c r="M458" s="360"/>
      <c r="N458" s="360"/>
      <c r="O458" s="360"/>
      <c r="P458" s="360"/>
      <c r="Q458" s="360"/>
      <c r="R458" s="360"/>
      <c r="S458" s="360"/>
      <c r="T458" s="360"/>
      <c r="U458" s="360"/>
      <c r="V458" s="360"/>
      <c r="W458" s="360"/>
      <c r="X458" s="360"/>
      <c r="Y458" s="360"/>
      <c r="Z458" s="360"/>
      <c r="AA458" s="360"/>
      <c r="AB458" s="360"/>
      <c r="AC458" s="360"/>
      <c r="AD458" s="360"/>
      <c r="AE458" s="360"/>
    </row>
    <row r="459" spans="1:31">
      <c r="A459" s="360"/>
      <c r="B459" s="360"/>
      <c r="C459" s="360"/>
      <c r="D459" s="360"/>
      <c r="E459" s="360"/>
      <c r="F459" s="360"/>
      <c r="G459" s="360"/>
      <c r="H459" s="360"/>
      <c r="I459" s="360"/>
      <c r="J459" s="360"/>
      <c r="K459" s="360"/>
      <c r="L459" s="360"/>
      <c r="M459" s="360"/>
      <c r="N459" s="360"/>
      <c r="O459" s="360"/>
      <c r="P459" s="360"/>
      <c r="Q459" s="360"/>
      <c r="R459" s="360"/>
      <c r="S459" s="360"/>
      <c r="T459" s="360"/>
      <c r="U459" s="360"/>
      <c r="V459" s="360"/>
      <c r="W459" s="360"/>
      <c r="X459" s="360"/>
      <c r="Y459" s="360"/>
      <c r="Z459" s="360"/>
      <c r="AA459" s="360"/>
      <c r="AB459" s="360"/>
      <c r="AC459" s="360"/>
      <c r="AD459" s="360"/>
      <c r="AE459" s="360"/>
    </row>
    <row r="460" spans="1:31">
      <c r="A460" s="360"/>
      <c r="B460" s="360"/>
      <c r="C460" s="360"/>
      <c r="D460" s="360"/>
      <c r="E460" s="360"/>
      <c r="F460" s="360"/>
      <c r="G460" s="360"/>
      <c r="H460" s="360"/>
      <c r="I460" s="360"/>
      <c r="J460" s="360"/>
      <c r="K460" s="360"/>
      <c r="L460" s="360"/>
      <c r="M460" s="360"/>
      <c r="N460" s="360"/>
      <c r="O460" s="360"/>
      <c r="P460" s="360"/>
      <c r="Q460" s="360"/>
      <c r="R460" s="360"/>
      <c r="S460" s="360"/>
      <c r="T460" s="360"/>
      <c r="U460" s="360"/>
      <c r="V460" s="360"/>
      <c r="W460" s="360"/>
      <c r="X460" s="360"/>
      <c r="Y460" s="360"/>
      <c r="Z460" s="360"/>
      <c r="AA460" s="360"/>
      <c r="AB460" s="360"/>
      <c r="AC460" s="360"/>
      <c r="AD460" s="360"/>
      <c r="AE460" s="360"/>
    </row>
    <row r="461" spans="1:31">
      <c r="A461" s="360"/>
      <c r="B461" s="360"/>
      <c r="C461" s="360"/>
      <c r="D461" s="360"/>
      <c r="E461" s="360"/>
      <c r="F461" s="360"/>
      <c r="G461" s="360"/>
      <c r="H461" s="360"/>
      <c r="I461" s="360"/>
      <c r="J461" s="360"/>
      <c r="K461" s="360"/>
      <c r="L461" s="360"/>
      <c r="M461" s="360"/>
      <c r="N461" s="360"/>
      <c r="O461" s="360"/>
      <c r="P461" s="360"/>
      <c r="Q461" s="360"/>
      <c r="R461" s="360"/>
      <c r="S461" s="360"/>
      <c r="T461" s="360"/>
      <c r="U461" s="360"/>
      <c r="V461" s="360"/>
      <c r="W461" s="360"/>
      <c r="X461" s="360"/>
      <c r="Y461" s="360"/>
      <c r="Z461" s="360"/>
      <c r="AA461" s="360"/>
      <c r="AB461" s="360"/>
      <c r="AC461" s="360"/>
      <c r="AD461" s="360"/>
      <c r="AE461" s="360"/>
    </row>
    <row r="462" spans="1:31">
      <c r="A462" s="360"/>
      <c r="B462" s="360"/>
      <c r="C462" s="360"/>
      <c r="D462" s="360"/>
      <c r="E462" s="360"/>
      <c r="F462" s="360"/>
      <c r="G462" s="360"/>
      <c r="H462" s="360"/>
      <c r="I462" s="360"/>
      <c r="J462" s="360"/>
      <c r="K462" s="360"/>
      <c r="L462" s="360"/>
      <c r="M462" s="360"/>
      <c r="N462" s="360"/>
      <c r="O462" s="360"/>
      <c r="P462" s="360"/>
      <c r="Q462" s="360"/>
      <c r="R462" s="360"/>
      <c r="S462" s="360"/>
      <c r="T462" s="360"/>
      <c r="U462" s="360"/>
      <c r="V462" s="360"/>
      <c r="W462" s="360"/>
      <c r="X462" s="360"/>
      <c r="Y462" s="360"/>
      <c r="Z462" s="360"/>
      <c r="AA462" s="360"/>
      <c r="AB462" s="360"/>
      <c r="AC462" s="360"/>
      <c r="AD462" s="360"/>
      <c r="AE462" s="360"/>
    </row>
    <row r="463" spans="1:31">
      <c r="A463" s="360"/>
      <c r="B463" s="360"/>
      <c r="C463" s="360"/>
      <c r="D463" s="360"/>
      <c r="E463" s="360"/>
      <c r="F463" s="360"/>
      <c r="G463" s="360"/>
      <c r="H463" s="360"/>
      <c r="I463" s="360"/>
      <c r="J463" s="360"/>
      <c r="K463" s="360"/>
      <c r="L463" s="360"/>
      <c r="M463" s="360"/>
      <c r="N463" s="360"/>
      <c r="O463" s="360"/>
      <c r="P463" s="360"/>
      <c r="Q463" s="360"/>
      <c r="R463" s="360"/>
      <c r="S463" s="360"/>
      <c r="T463" s="360"/>
      <c r="U463" s="360"/>
      <c r="V463" s="360"/>
      <c r="W463" s="360"/>
      <c r="X463" s="360"/>
      <c r="Y463" s="360"/>
      <c r="Z463" s="360"/>
      <c r="AA463" s="360"/>
      <c r="AB463" s="360"/>
      <c r="AC463" s="360"/>
      <c r="AD463" s="360"/>
      <c r="AE463" s="360"/>
    </row>
    <row r="464" spans="1:31">
      <c r="A464" s="360"/>
      <c r="B464" s="360"/>
      <c r="C464" s="360"/>
      <c r="D464" s="360"/>
      <c r="E464" s="360"/>
      <c r="F464" s="360"/>
      <c r="G464" s="360"/>
      <c r="H464" s="360"/>
      <c r="I464" s="360"/>
      <c r="J464" s="360"/>
      <c r="K464" s="360"/>
      <c r="L464" s="360"/>
      <c r="M464" s="360"/>
      <c r="N464" s="360"/>
      <c r="O464" s="360"/>
      <c r="P464" s="360"/>
      <c r="Q464" s="360"/>
      <c r="R464" s="360"/>
      <c r="S464" s="360"/>
      <c r="T464" s="360"/>
      <c r="U464" s="360"/>
      <c r="V464" s="360"/>
      <c r="W464" s="360"/>
      <c r="X464" s="360"/>
      <c r="Y464" s="360"/>
      <c r="Z464" s="360"/>
      <c r="AA464" s="360"/>
      <c r="AB464" s="360"/>
      <c r="AC464" s="360"/>
      <c r="AD464" s="360"/>
      <c r="AE464" s="360"/>
    </row>
    <row r="465" spans="1:31">
      <c r="A465" s="360"/>
      <c r="B465" s="360"/>
      <c r="C465" s="360"/>
      <c r="D465" s="360"/>
      <c r="E465" s="360"/>
      <c r="F465" s="360"/>
      <c r="G465" s="360"/>
      <c r="H465" s="360"/>
      <c r="I465" s="360"/>
      <c r="J465" s="360"/>
      <c r="K465" s="360"/>
      <c r="L465" s="360"/>
      <c r="M465" s="360"/>
      <c r="N465" s="360"/>
      <c r="O465" s="360"/>
      <c r="P465" s="360"/>
      <c r="Q465" s="360"/>
      <c r="R465" s="360"/>
      <c r="S465" s="360"/>
      <c r="T465" s="360"/>
      <c r="U465" s="360"/>
      <c r="V465" s="360"/>
      <c r="W465" s="360"/>
      <c r="X465" s="360"/>
      <c r="Y465" s="360"/>
      <c r="Z465" s="360"/>
      <c r="AA465" s="360"/>
      <c r="AB465" s="360"/>
      <c r="AC465" s="360"/>
      <c r="AD465" s="360"/>
      <c r="AE465" s="360"/>
    </row>
    <row r="466" spans="1:31">
      <c r="A466" s="360"/>
      <c r="B466" s="360"/>
      <c r="C466" s="360"/>
      <c r="D466" s="360"/>
      <c r="E466" s="360"/>
      <c r="F466" s="360"/>
      <c r="G466" s="360"/>
      <c r="H466" s="360"/>
      <c r="I466" s="360"/>
      <c r="J466" s="360"/>
      <c r="K466" s="360"/>
      <c r="L466" s="360"/>
      <c r="M466" s="360"/>
      <c r="N466" s="360"/>
      <c r="O466" s="360"/>
      <c r="P466" s="360"/>
      <c r="Q466" s="360"/>
      <c r="R466" s="360"/>
      <c r="S466" s="360"/>
      <c r="T466" s="360"/>
      <c r="U466" s="360"/>
      <c r="V466" s="360"/>
      <c r="W466" s="360"/>
      <c r="X466" s="360"/>
      <c r="Y466" s="360"/>
      <c r="Z466" s="360"/>
      <c r="AA466" s="360"/>
      <c r="AB466" s="360"/>
      <c r="AC466" s="360"/>
      <c r="AD466" s="360"/>
      <c r="AE466" s="360"/>
    </row>
    <row r="467" spans="1:31">
      <c r="A467" s="360"/>
      <c r="B467" s="360"/>
      <c r="C467" s="360"/>
      <c r="D467" s="360"/>
      <c r="E467" s="360"/>
      <c r="F467" s="360"/>
      <c r="G467" s="360"/>
      <c r="H467" s="360"/>
      <c r="I467" s="360"/>
      <c r="J467" s="360"/>
      <c r="K467" s="360"/>
      <c r="L467" s="360"/>
      <c r="M467" s="360"/>
      <c r="N467" s="360"/>
      <c r="O467" s="360"/>
      <c r="P467" s="360"/>
      <c r="Q467" s="360"/>
      <c r="R467" s="360"/>
      <c r="S467" s="360"/>
      <c r="T467" s="360"/>
      <c r="U467" s="360"/>
      <c r="V467" s="360"/>
      <c r="W467" s="360"/>
      <c r="X467" s="360"/>
      <c r="Y467" s="360"/>
      <c r="Z467" s="360"/>
      <c r="AA467" s="360"/>
      <c r="AB467" s="360"/>
      <c r="AC467" s="360"/>
      <c r="AD467" s="360"/>
      <c r="AE467" s="360"/>
    </row>
    <row r="468" spans="1:31">
      <c r="A468" s="360"/>
      <c r="B468" s="360"/>
      <c r="C468" s="360"/>
      <c r="D468" s="360"/>
      <c r="E468" s="360"/>
      <c r="F468" s="360"/>
      <c r="G468" s="360"/>
      <c r="H468" s="360"/>
      <c r="I468" s="360"/>
      <c r="J468" s="360"/>
      <c r="K468" s="360"/>
      <c r="L468" s="360"/>
      <c r="M468" s="360"/>
      <c r="N468" s="360"/>
      <c r="O468" s="360"/>
      <c r="P468" s="360"/>
      <c r="Q468" s="360"/>
      <c r="R468" s="360"/>
      <c r="S468" s="360"/>
      <c r="T468" s="360"/>
      <c r="U468" s="360"/>
      <c r="V468" s="360"/>
      <c r="W468" s="360"/>
      <c r="X468" s="360"/>
      <c r="Y468" s="360"/>
      <c r="Z468" s="360"/>
      <c r="AA468" s="360"/>
      <c r="AB468" s="360"/>
      <c r="AC468" s="360"/>
      <c r="AD468" s="360"/>
      <c r="AE468" s="360"/>
    </row>
    <row r="469" spans="1:31">
      <c r="A469" s="360"/>
      <c r="B469" s="360"/>
      <c r="C469" s="360"/>
      <c r="D469" s="360"/>
      <c r="E469" s="360"/>
      <c r="F469" s="360"/>
      <c r="G469" s="360"/>
      <c r="H469" s="360"/>
      <c r="I469" s="360"/>
      <c r="J469" s="360"/>
      <c r="K469" s="360"/>
      <c r="L469" s="360"/>
      <c r="M469" s="360"/>
      <c r="N469" s="360"/>
      <c r="O469" s="360"/>
      <c r="P469" s="360"/>
      <c r="Q469" s="360"/>
      <c r="R469" s="360"/>
      <c r="S469" s="360"/>
      <c r="T469" s="360"/>
      <c r="U469" s="360"/>
      <c r="V469" s="360"/>
      <c r="W469" s="360"/>
      <c r="X469" s="360"/>
      <c r="Y469" s="360"/>
      <c r="Z469" s="360"/>
      <c r="AA469" s="360"/>
      <c r="AB469" s="360"/>
      <c r="AC469" s="360"/>
      <c r="AD469" s="360"/>
      <c r="AE469" s="360"/>
    </row>
    <row r="470" spans="1:31">
      <c r="A470" s="360"/>
      <c r="B470" s="360"/>
      <c r="C470" s="360"/>
      <c r="D470" s="360"/>
      <c r="E470" s="360"/>
      <c r="F470" s="360"/>
      <c r="G470" s="360"/>
      <c r="H470" s="360"/>
      <c r="I470" s="360"/>
      <c r="J470" s="360"/>
      <c r="K470" s="360"/>
      <c r="L470" s="360"/>
      <c r="M470" s="360"/>
      <c r="N470" s="360"/>
      <c r="O470" s="360"/>
      <c r="P470" s="360"/>
      <c r="Q470" s="360"/>
      <c r="R470" s="360"/>
      <c r="S470" s="360"/>
      <c r="T470" s="360"/>
      <c r="U470" s="360"/>
      <c r="V470" s="360"/>
      <c r="W470" s="360"/>
      <c r="X470" s="360"/>
      <c r="Y470" s="360"/>
      <c r="Z470" s="360"/>
      <c r="AA470" s="360"/>
      <c r="AB470" s="360"/>
      <c r="AC470" s="360"/>
      <c r="AD470" s="360"/>
      <c r="AE470" s="360"/>
    </row>
    <row r="471" spans="1:31">
      <c r="A471" s="360"/>
      <c r="B471" s="360"/>
      <c r="C471" s="360"/>
      <c r="D471" s="360"/>
      <c r="E471" s="360"/>
      <c r="F471" s="360"/>
      <c r="G471" s="360"/>
      <c r="H471" s="360"/>
      <c r="I471" s="360"/>
      <c r="J471" s="360"/>
      <c r="K471" s="360"/>
      <c r="L471" s="360"/>
      <c r="M471" s="360"/>
      <c r="N471" s="360"/>
      <c r="O471" s="360"/>
      <c r="P471" s="360"/>
      <c r="Q471" s="360"/>
      <c r="R471" s="360"/>
      <c r="S471" s="360"/>
      <c r="T471" s="360"/>
      <c r="U471" s="360"/>
      <c r="V471" s="360"/>
      <c r="W471" s="360"/>
      <c r="X471" s="360"/>
      <c r="Y471" s="360"/>
      <c r="Z471" s="360"/>
      <c r="AA471" s="360"/>
      <c r="AB471" s="360"/>
      <c r="AC471" s="360"/>
      <c r="AD471" s="360"/>
      <c r="AE471" s="360"/>
    </row>
    <row r="472" spans="1:31">
      <c r="A472" s="360"/>
      <c r="B472" s="360"/>
      <c r="C472" s="360"/>
      <c r="D472" s="360"/>
      <c r="E472" s="360"/>
      <c r="F472" s="360"/>
      <c r="G472" s="360"/>
      <c r="H472" s="360"/>
      <c r="I472" s="360"/>
      <c r="J472" s="360"/>
      <c r="K472" s="360"/>
      <c r="L472" s="360"/>
      <c r="M472" s="360"/>
      <c r="N472" s="360"/>
      <c r="O472" s="360"/>
      <c r="P472" s="360"/>
      <c r="Q472" s="360"/>
      <c r="R472" s="360"/>
      <c r="S472" s="360"/>
      <c r="T472" s="360"/>
      <c r="U472" s="360"/>
      <c r="V472" s="360"/>
      <c r="W472" s="360"/>
      <c r="X472" s="360"/>
      <c r="Y472" s="360"/>
      <c r="Z472" s="360"/>
      <c r="AA472" s="360"/>
      <c r="AB472" s="360"/>
      <c r="AC472" s="360"/>
      <c r="AD472" s="360"/>
      <c r="AE472" s="360"/>
    </row>
    <row r="473" spans="1:31">
      <c r="A473" s="360"/>
      <c r="B473" s="360"/>
      <c r="C473" s="360"/>
      <c r="D473" s="360"/>
      <c r="E473" s="360"/>
      <c r="F473" s="360"/>
      <c r="G473" s="360"/>
      <c r="H473" s="360"/>
      <c r="I473" s="360"/>
      <c r="J473" s="360"/>
      <c r="K473" s="360"/>
      <c r="L473" s="360"/>
      <c r="M473" s="360"/>
      <c r="N473" s="360"/>
      <c r="O473" s="360"/>
      <c r="P473" s="360"/>
      <c r="Q473" s="360"/>
      <c r="R473" s="360"/>
      <c r="S473" s="360"/>
      <c r="T473" s="360"/>
      <c r="U473" s="360"/>
      <c r="V473" s="360"/>
      <c r="W473" s="360"/>
      <c r="X473" s="360"/>
      <c r="Y473" s="360"/>
      <c r="Z473" s="360"/>
      <c r="AA473" s="360"/>
      <c r="AB473" s="360"/>
      <c r="AC473" s="360"/>
      <c r="AD473" s="360"/>
      <c r="AE473" s="360"/>
    </row>
    <row r="474" spans="1:31">
      <c r="A474" s="360"/>
      <c r="B474" s="360"/>
      <c r="C474" s="360"/>
      <c r="D474" s="360"/>
      <c r="E474" s="360"/>
      <c r="F474" s="360"/>
      <c r="G474" s="360"/>
      <c r="H474" s="360"/>
      <c r="I474" s="360"/>
      <c r="J474" s="360"/>
      <c r="K474" s="360"/>
      <c r="L474" s="360"/>
      <c r="M474" s="360"/>
      <c r="N474" s="360"/>
      <c r="O474" s="360"/>
      <c r="P474" s="360"/>
      <c r="Q474" s="360"/>
      <c r="R474" s="360"/>
      <c r="S474" s="360"/>
      <c r="T474" s="360"/>
      <c r="U474" s="360"/>
      <c r="V474" s="360"/>
      <c r="W474" s="360"/>
      <c r="X474" s="360"/>
      <c r="Y474" s="360"/>
      <c r="Z474" s="360"/>
      <c r="AA474" s="360"/>
      <c r="AB474" s="360"/>
      <c r="AC474" s="360"/>
      <c r="AD474" s="360"/>
      <c r="AE474" s="360"/>
    </row>
    <row r="475" spans="1:31">
      <c r="A475" s="360"/>
      <c r="B475" s="360"/>
      <c r="C475" s="360"/>
      <c r="D475" s="360"/>
      <c r="E475" s="360"/>
      <c r="F475" s="360"/>
      <c r="G475" s="360"/>
      <c r="H475" s="360"/>
      <c r="I475" s="360"/>
      <c r="J475" s="360"/>
      <c r="K475" s="360"/>
      <c r="L475" s="360"/>
      <c r="M475" s="360"/>
      <c r="N475" s="360"/>
      <c r="O475" s="360"/>
      <c r="P475" s="360"/>
      <c r="Q475" s="360"/>
      <c r="R475" s="360"/>
      <c r="S475" s="360"/>
      <c r="T475" s="360"/>
      <c r="U475" s="360"/>
      <c r="V475" s="360"/>
      <c r="W475" s="360"/>
      <c r="X475" s="360"/>
      <c r="Y475" s="360"/>
      <c r="Z475" s="360"/>
      <c r="AA475" s="360"/>
      <c r="AB475" s="360"/>
      <c r="AC475" s="360"/>
      <c r="AD475" s="360"/>
      <c r="AE475" s="360"/>
    </row>
    <row r="476" spans="1:31">
      <c r="A476" s="360"/>
      <c r="B476" s="360"/>
      <c r="C476" s="360"/>
      <c r="D476" s="360"/>
      <c r="E476" s="360"/>
      <c r="F476" s="360"/>
      <c r="G476" s="360"/>
      <c r="H476" s="360"/>
      <c r="I476" s="360"/>
      <c r="J476" s="360"/>
      <c r="K476" s="360"/>
      <c r="L476" s="360"/>
      <c r="M476" s="360"/>
      <c r="N476" s="360"/>
      <c r="O476" s="360"/>
      <c r="P476" s="360"/>
      <c r="Q476" s="360"/>
      <c r="R476" s="360"/>
      <c r="S476" s="360"/>
      <c r="T476" s="360"/>
      <c r="U476" s="360"/>
      <c r="V476" s="360"/>
      <c r="W476" s="360"/>
      <c r="X476" s="360"/>
      <c r="Y476" s="360"/>
      <c r="Z476" s="360"/>
      <c r="AA476" s="360"/>
      <c r="AB476" s="360"/>
      <c r="AC476" s="360"/>
      <c r="AD476" s="360"/>
      <c r="AE476" s="360"/>
    </row>
    <row r="477" spans="1:31">
      <c r="A477" s="360"/>
      <c r="B477" s="360"/>
      <c r="C477" s="360"/>
      <c r="D477" s="360"/>
      <c r="E477" s="360"/>
      <c r="F477" s="360"/>
      <c r="G477" s="360"/>
      <c r="H477" s="360"/>
      <c r="I477" s="360"/>
      <c r="J477" s="360"/>
      <c r="K477" s="360"/>
      <c r="L477" s="360"/>
      <c r="M477" s="360"/>
      <c r="N477" s="360"/>
      <c r="O477" s="360"/>
      <c r="P477" s="360"/>
      <c r="Q477" s="360"/>
      <c r="R477" s="360"/>
      <c r="S477" s="360"/>
      <c r="T477" s="360"/>
      <c r="U477" s="360"/>
      <c r="V477" s="360"/>
      <c r="W477" s="360"/>
      <c r="X477" s="360"/>
      <c r="Y477" s="360"/>
      <c r="Z477" s="360"/>
      <c r="AA477" s="360"/>
      <c r="AB477" s="360"/>
      <c r="AC477" s="360"/>
      <c r="AD477" s="360"/>
      <c r="AE477" s="360"/>
    </row>
    <row r="478" spans="1:31">
      <c r="A478" s="360"/>
      <c r="B478" s="360"/>
      <c r="C478" s="360"/>
      <c r="D478" s="360"/>
      <c r="E478" s="360"/>
      <c r="F478" s="360"/>
      <c r="G478" s="360"/>
      <c r="H478" s="360"/>
      <c r="I478" s="360"/>
      <c r="J478" s="360"/>
      <c r="K478" s="360"/>
      <c r="L478" s="360"/>
      <c r="M478" s="360"/>
      <c r="N478" s="360"/>
      <c r="O478" s="360"/>
      <c r="P478" s="360"/>
      <c r="Q478" s="360"/>
      <c r="R478" s="360"/>
      <c r="S478" s="360"/>
      <c r="T478" s="360"/>
      <c r="U478" s="360"/>
      <c r="V478" s="360"/>
      <c r="W478" s="360"/>
      <c r="X478" s="360"/>
      <c r="Y478" s="360"/>
      <c r="Z478" s="360"/>
      <c r="AA478" s="360"/>
      <c r="AB478" s="360"/>
      <c r="AC478" s="360"/>
      <c r="AD478" s="360"/>
      <c r="AE478" s="360"/>
    </row>
    <row r="479" spans="1:31">
      <c r="A479" s="360"/>
      <c r="B479" s="360"/>
      <c r="C479" s="360"/>
      <c r="D479" s="360"/>
      <c r="E479" s="360"/>
      <c r="F479" s="360"/>
      <c r="G479" s="360"/>
      <c r="H479" s="360"/>
      <c r="I479" s="360"/>
      <c r="J479" s="360"/>
      <c r="K479" s="360"/>
      <c r="L479" s="360"/>
      <c r="M479" s="360"/>
      <c r="N479" s="360"/>
      <c r="O479" s="360"/>
      <c r="P479" s="360"/>
      <c r="Q479" s="360"/>
      <c r="R479" s="360"/>
      <c r="S479" s="360"/>
      <c r="T479" s="360"/>
      <c r="U479" s="360"/>
      <c r="V479" s="360"/>
      <c r="W479" s="360"/>
      <c r="X479" s="360"/>
      <c r="Y479" s="360"/>
      <c r="Z479" s="360"/>
      <c r="AA479" s="360"/>
      <c r="AB479" s="360"/>
      <c r="AC479" s="360"/>
      <c r="AD479" s="360"/>
      <c r="AE479" s="360"/>
    </row>
    <row r="480" spans="1:31">
      <c r="A480" s="360"/>
      <c r="B480" s="360"/>
      <c r="C480" s="360"/>
      <c r="D480" s="360"/>
      <c r="E480" s="360"/>
      <c r="F480" s="360"/>
      <c r="G480" s="360"/>
      <c r="H480" s="360"/>
      <c r="I480" s="360"/>
      <c r="J480" s="360"/>
      <c r="K480" s="360"/>
      <c r="L480" s="360"/>
      <c r="M480" s="360"/>
      <c r="N480" s="360"/>
      <c r="O480" s="360"/>
      <c r="P480" s="360"/>
      <c r="Q480" s="360"/>
      <c r="R480" s="360"/>
      <c r="S480" s="360"/>
      <c r="T480" s="360"/>
      <c r="U480" s="360"/>
      <c r="V480" s="360"/>
      <c r="W480" s="360"/>
      <c r="X480" s="360"/>
      <c r="Y480" s="360"/>
      <c r="Z480" s="360"/>
      <c r="AA480" s="360"/>
      <c r="AB480" s="360"/>
      <c r="AC480" s="360"/>
      <c r="AD480" s="360"/>
      <c r="AE480" s="360"/>
    </row>
    <row r="481" spans="1:31">
      <c r="A481" s="360"/>
      <c r="B481" s="360"/>
      <c r="C481" s="360"/>
      <c r="D481" s="360"/>
      <c r="E481" s="360"/>
      <c r="F481" s="360"/>
      <c r="G481" s="360"/>
      <c r="H481" s="360"/>
      <c r="I481" s="360"/>
      <c r="J481" s="360"/>
      <c r="K481" s="360"/>
      <c r="L481" s="360"/>
      <c r="M481" s="360"/>
      <c r="N481" s="360"/>
      <c r="O481" s="360"/>
      <c r="P481" s="360"/>
      <c r="Q481" s="360"/>
      <c r="R481" s="360"/>
      <c r="S481" s="360"/>
      <c r="T481" s="360"/>
      <c r="U481" s="360"/>
      <c r="V481" s="360"/>
      <c r="W481" s="360"/>
      <c r="X481" s="360"/>
      <c r="Y481" s="360"/>
      <c r="Z481" s="360"/>
      <c r="AA481" s="360"/>
      <c r="AB481" s="360"/>
      <c r="AC481" s="360"/>
      <c r="AD481" s="360"/>
      <c r="AE481" s="360"/>
    </row>
    <row r="482" spans="1:31">
      <c r="A482" s="360"/>
      <c r="B482" s="360"/>
      <c r="C482" s="360"/>
      <c r="D482" s="360"/>
      <c r="E482" s="360"/>
      <c r="F482" s="360"/>
      <c r="G482" s="360"/>
      <c r="H482" s="360"/>
      <c r="I482" s="360"/>
      <c r="J482" s="360"/>
      <c r="K482" s="360"/>
      <c r="L482" s="360"/>
      <c r="M482" s="360"/>
      <c r="N482" s="360"/>
      <c r="O482" s="360"/>
      <c r="P482" s="360"/>
      <c r="Q482" s="360"/>
      <c r="R482" s="360"/>
      <c r="S482" s="360"/>
      <c r="T482" s="360"/>
      <c r="U482" s="360"/>
      <c r="V482" s="360"/>
      <c r="W482" s="360"/>
      <c r="X482" s="360"/>
      <c r="Y482" s="360"/>
      <c r="Z482" s="360"/>
      <c r="AA482" s="360"/>
      <c r="AB482" s="360"/>
      <c r="AC482" s="360"/>
      <c r="AD482" s="360"/>
      <c r="AE482" s="360"/>
    </row>
    <row r="483" spans="1:31">
      <c r="A483" s="360"/>
      <c r="B483" s="360"/>
      <c r="C483" s="360"/>
      <c r="D483" s="360"/>
      <c r="E483" s="360"/>
      <c r="F483" s="360"/>
      <c r="G483" s="360"/>
      <c r="H483" s="360"/>
      <c r="I483" s="360"/>
      <c r="J483" s="360"/>
      <c r="K483" s="360"/>
      <c r="L483" s="360"/>
      <c r="M483" s="360"/>
      <c r="N483" s="360"/>
      <c r="O483" s="360"/>
      <c r="P483" s="360"/>
      <c r="Q483" s="360"/>
      <c r="R483" s="360"/>
      <c r="S483" s="360"/>
      <c r="T483" s="360"/>
      <c r="U483" s="360"/>
      <c r="V483" s="360"/>
      <c r="W483" s="360"/>
      <c r="X483" s="360"/>
      <c r="Y483" s="360"/>
      <c r="Z483" s="360"/>
      <c r="AA483" s="360"/>
      <c r="AB483" s="360"/>
      <c r="AC483" s="360"/>
      <c r="AD483" s="360"/>
      <c r="AE483" s="360"/>
    </row>
    <row r="484" spans="1:31">
      <c r="A484" s="360"/>
      <c r="B484" s="360"/>
      <c r="C484" s="360"/>
      <c r="D484" s="360"/>
      <c r="E484" s="360"/>
      <c r="F484" s="360"/>
      <c r="G484" s="360"/>
      <c r="H484" s="360"/>
      <c r="I484" s="360"/>
      <c r="J484" s="360"/>
      <c r="K484" s="360"/>
      <c r="L484" s="360"/>
      <c r="M484" s="360"/>
      <c r="N484" s="360"/>
      <c r="O484" s="360"/>
      <c r="P484" s="360"/>
      <c r="Q484" s="360"/>
      <c r="R484" s="360"/>
      <c r="S484" s="360"/>
      <c r="T484" s="360"/>
      <c r="U484" s="360"/>
      <c r="V484" s="360"/>
      <c r="W484" s="360"/>
      <c r="X484" s="360"/>
      <c r="Y484" s="360"/>
      <c r="Z484" s="360"/>
      <c r="AA484" s="360"/>
      <c r="AB484" s="360"/>
      <c r="AC484" s="360"/>
      <c r="AD484" s="360"/>
      <c r="AE484" s="360"/>
    </row>
    <row r="485" spans="1:31">
      <c r="A485" s="360"/>
      <c r="B485" s="360"/>
      <c r="C485" s="360"/>
      <c r="D485" s="360"/>
      <c r="E485" s="360"/>
      <c r="F485" s="360"/>
      <c r="G485" s="360"/>
      <c r="H485" s="360"/>
      <c r="I485" s="360"/>
      <c r="J485" s="360"/>
      <c r="K485" s="360"/>
      <c r="L485" s="360"/>
      <c r="M485" s="360"/>
      <c r="N485" s="360"/>
      <c r="O485" s="360"/>
      <c r="P485" s="360"/>
      <c r="Q485" s="360"/>
      <c r="R485" s="360"/>
      <c r="S485" s="360"/>
      <c r="T485" s="360"/>
      <c r="U485" s="360"/>
      <c r="V485" s="360"/>
      <c r="W485" s="360"/>
      <c r="X485" s="360"/>
      <c r="Y485" s="360"/>
      <c r="Z485" s="360"/>
      <c r="AA485" s="360"/>
      <c r="AB485" s="360"/>
      <c r="AC485" s="360"/>
      <c r="AD485" s="360"/>
      <c r="AE485" s="360"/>
    </row>
    <row r="486" spans="1:31">
      <c r="A486" s="360"/>
      <c r="B486" s="360"/>
      <c r="C486" s="360"/>
      <c r="D486" s="360"/>
      <c r="E486" s="360"/>
      <c r="F486" s="360"/>
      <c r="G486" s="360"/>
      <c r="H486" s="360"/>
      <c r="I486" s="360"/>
      <c r="J486" s="360"/>
      <c r="K486" s="360"/>
      <c r="L486" s="360"/>
      <c r="M486" s="360"/>
      <c r="N486" s="360"/>
      <c r="O486" s="360"/>
      <c r="P486" s="360"/>
      <c r="Q486" s="360"/>
      <c r="R486" s="360"/>
      <c r="S486" s="360"/>
      <c r="T486" s="360"/>
      <c r="U486" s="360"/>
      <c r="V486" s="360"/>
      <c r="W486" s="360"/>
      <c r="X486" s="360"/>
      <c r="Y486" s="360"/>
      <c r="Z486" s="360"/>
      <c r="AA486" s="360"/>
      <c r="AB486" s="360"/>
      <c r="AC486" s="360"/>
      <c r="AD486" s="360"/>
      <c r="AE486" s="360"/>
    </row>
    <row r="487" spans="1:31">
      <c r="A487" s="360"/>
      <c r="B487" s="360"/>
      <c r="C487" s="360"/>
      <c r="D487" s="360"/>
      <c r="E487" s="360"/>
      <c r="F487" s="360"/>
      <c r="G487" s="360"/>
      <c r="H487" s="360"/>
      <c r="I487" s="360"/>
      <c r="J487" s="360"/>
      <c r="K487" s="360"/>
      <c r="L487" s="360"/>
      <c r="M487" s="360"/>
      <c r="N487" s="360"/>
      <c r="O487" s="360"/>
      <c r="P487" s="360"/>
      <c r="Q487" s="360"/>
      <c r="R487" s="360"/>
      <c r="S487" s="360"/>
      <c r="T487" s="360"/>
      <c r="U487" s="360"/>
      <c r="V487" s="360"/>
      <c r="W487" s="360"/>
      <c r="X487" s="360"/>
      <c r="Y487" s="360"/>
      <c r="Z487" s="360"/>
      <c r="AA487" s="360"/>
      <c r="AB487" s="360"/>
      <c r="AC487" s="360"/>
      <c r="AD487" s="360"/>
      <c r="AE487" s="360"/>
    </row>
    <row r="488" spans="1:31">
      <c r="A488" s="360"/>
      <c r="B488" s="360"/>
      <c r="C488" s="360"/>
      <c r="D488" s="360"/>
      <c r="E488" s="360"/>
      <c r="F488" s="360"/>
      <c r="G488" s="360"/>
      <c r="H488" s="360"/>
      <c r="I488" s="360"/>
      <c r="J488" s="360"/>
      <c r="K488" s="360"/>
      <c r="L488" s="360"/>
      <c r="M488" s="360"/>
      <c r="N488" s="360"/>
      <c r="O488" s="360"/>
      <c r="P488" s="360"/>
      <c r="Q488" s="360"/>
      <c r="R488" s="360"/>
      <c r="S488" s="360"/>
      <c r="T488" s="360"/>
      <c r="U488" s="360"/>
      <c r="V488" s="360"/>
      <c r="W488" s="360"/>
      <c r="X488" s="360"/>
      <c r="Y488" s="360"/>
      <c r="Z488" s="360"/>
      <c r="AA488" s="360"/>
      <c r="AB488" s="360"/>
      <c r="AC488" s="360"/>
      <c r="AD488" s="360"/>
      <c r="AE488" s="360"/>
    </row>
    <row r="489" spans="1:31">
      <c r="A489" s="360"/>
      <c r="B489" s="360"/>
      <c r="C489" s="360"/>
      <c r="D489" s="360"/>
      <c r="E489" s="360"/>
      <c r="F489" s="360"/>
      <c r="G489" s="360"/>
      <c r="H489" s="360"/>
      <c r="I489" s="360"/>
      <c r="J489" s="360"/>
      <c r="K489" s="360"/>
      <c r="L489" s="360"/>
      <c r="M489" s="360"/>
      <c r="N489" s="360"/>
      <c r="O489" s="360"/>
      <c r="P489" s="360"/>
      <c r="Q489" s="360"/>
      <c r="R489" s="360"/>
      <c r="S489" s="360"/>
      <c r="T489" s="360"/>
      <c r="U489" s="360"/>
      <c r="V489" s="360"/>
      <c r="W489" s="360"/>
      <c r="X489" s="360"/>
      <c r="Y489" s="360"/>
      <c r="Z489" s="360"/>
      <c r="AA489" s="360"/>
      <c r="AB489" s="360"/>
      <c r="AC489" s="360"/>
      <c r="AD489" s="360"/>
      <c r="AE489" s="360"/>
    </row>
    <row r="490" spans="1:31">
      <c r="A490" s="360"/>
      <c r="B490" s="360"/>
      <c r="C490" s="360"/>
      <c r="D490" s="360"/>
      <c r="E490" s="360"/>
      <c r="F490" s="360"/>
      <c r="G490" s="360"/>
      <c r="H490" s="360"/>
      <c r="I490" s="360"/>
      <c r="J490" s="360"/>
      <c r="K490" s="360"/>
      <c r="L490" s="360"/>
      <c r="M490" s="360"/>
      <c r="N490" s="360"/>
      <c r="O490" s="360"/>
      <c r="P490" s="360"/>
      <c r="Q490" s="360"/>
      <c r="R490" s="360"/>
      <c r="S490" s="360"/>
      <c r="T490" s="360"/>
      <c r="U490" s="360"/>
      <c r="V490" s="360"/>
      <c r="W490" s="360"/>
      <c r="X490" s="360"/>
      <c r="Y490" s="360"/>
      <c r="Z490" s="360"/>
      <c r="AA490" s="360"/>
      <c r="AB490" s="360"/>
      <c r="AC490" s="360"/>
      <c r="AD490" s="360"/>
      <c r="AE490" s="360"/>
    </row>
    <row r="491" spans="1:31">
      <c r="A491" s="360"/>
      <c r="B491" s="360"/>
      <c r="C491" s="360"/>
      <c r="D491" s="360"/>
      <c r="E491" s="360"/>
      <c r="F491" s="360"/>
      <c r="G491" s="360"/>
      <c r="H491" s="360"/>
      <c r="I491" s="360"/>
      <c r="J491" s="360"/>
      <c r="K491" s="360"/>
      <c r="L491" s="360"/>
      <c r="M491" s="360"/>
      <c r="N491" s="360"/>
      <c r="O491" s="360"/>
      <c r="P491" s="360"/>
      <c r="Q491" s="360"/>
      <c r="R491" s="360"/>
      <c r="S491" s="360"/>
      <c r="T491" s="360"/>
      <c r="U491" s="360"/>
      <c r="V491" s="360"/>
      <c r="W491" s="360"/>
      <c r="X491" s="360"/>
      <c r="Y491" s="360"/>
      <c r="Z491" s="360"/>
      <c r="AA491" s="360"/>
      <c r="AB491" s="360"/>
      <c r="AC491" s="360"/>
      <c r="AD491" s="360"/>
      <c r="AE491" s="360"/>
    </row>
    <row r="492" spans="1:31">
      <c r="A492" s="360"/>
      <c r="B492" s="360"/>
      <c r="C492" s="360"/>
      <c r="D492" s="360"/>
      <c r="E492" s="360"/>
      <c r="F492" s="360"/>
      <c r="G492" s="360"/>
      <c r="H492" s="360"/>
      <c r="I492" s="360"/>
      <c r="J492" s="360"/>
      <c r="K492" s="360"/>
      <c r="L492" s="360"/>
      <c r="M492" s="360"/>
      <c r="N492" s="360"/>
      <c r="O492" s="360"/>
      <c r="P492" s="360"/>
      <c r="Q492" s="360"/>
      <c r="R492" s="360"/>
      <c r="S492" s="360"/>
      <c r="T492" s="360"/>
      <c r="U492" s="360"/>
      <c r="V492" s="360"/>
      <c r="W492" s="360"/>
      <c r="X492" s="360"/>
      <c r="Y492" s="360"/>
      <c r="Z492" s="360"/>
      <c r="AA492" s="360"/>
      <c r="AB492" s="360"/>
      <c r="AC492" s="360"/>
      <c r="AD492" s="360"/>
      <c r="AE492" s="360"/>
    </row>
    <row r="493" spans="1:31">
      <c r="A493" s="360"/>
      <c r="B493" s="360"/>
      <c r="C493" s="360"/>
      <c r="D493" s="360"/>
      <c r="E493" s="360"/>
      <c r="F493" s="360"/>
      <c r="G493" s="360"/>
      <c r="H493" s="360"/>
      <c r="I493" s="360"/>
      <c r="J493" s="360"/>
      <c r="K493" s="360"/>
      <c r="L493" s="360"/>
      <c r="M493" s="360"/>
      <c r="N493" s="360"/>
      <c r="O493" s="360"/>
      <c r="P493" s="360"/>
      <c r="Q493" s="360"/>
      <c r="R493" s="360"/>
      <c r="S493" s="360"/>
      <c r="T493" s="360"/>
      <c r="U493" s="360"/>
      <c r="V493" s="360"/>
      <c r="W493" s="360"/>
      <c r="X493" s="360"/>
      <c r="Y493" s="360"/>
      <c r="Z493" s="360"/>
      <c r="AA493" s="360"/>
      <c r="AB493" s="360"/>
      <c r="AC493" s="360"/>
      <c r="AD493" s="360"/>
      <c r="AE493" s="360"/>
    </row>
    <row r="494" spans="1:31">
      <c r="A494" s="360"/>
      <c r="B494" s="360"/>
      <c r="C494" s="360"/>
      <c r="D494" s="360"/>
      <c r="E494" s="360"/>
      <c r="F494" s="360"/>
      <c r="G494" s="360"/>
      <c r="H494" s="360"/>
      <c r="I494" s="360"/>
      <c r="J494" s="360"/>
      <c r="K494" s="360"/>
      <c r="L494" s="360"/>
      <c r="M494" s="360"/>
      <c r="N494" s="360"/>
      <c r="O494" s="360"/>
      <c r="P494" s="360"/>
      <c r="Q494" s="360"/>
      <c r="R494" s="360"/>
      <c r="S494" s="360"/>
      <c r="T494" s="360"/>
      <c r="U494" s="360"/>
      <c r="V494" s="360"/>
      <c r="W494" s="360"/>
      <c r="X494" s="360"/>
      <c r="Y494" s="360"/>
      <c r="Z494" s="360"/>
      <c r="AA494" s="360"/>
      <c r="AB494" s="360"/>
      <c r="AC494" s="360"/>
      <c r="AD494" s="360"/>
      <c r="AE494" s="360"/>
    </row>
    <row r="495" spans="1:31">
      <c r="A495" s="360"/>
      <c r="B495" s="360"/>
      <c r="C495" s="360"/>
      <c r="D495" s="360"/>
      <c r="E495" s="360"/>
      <c r="F495" s="360"/>
      <c r="G495" s="360"/>
      <c r="H495" s="360"/>
      <c r="I495" s="360"/>
      <c r="J495" s="360"/>
      <c r="K495" s="360"/>
      <c r="L495" s="360"/>
      <c r="M495" s="360"/>
      <c r="N495" s="360"/>
      <c r="O495" s="360"/>
      <c r="P495" s="360"/>
      <c r="Q495" s="360"/>
      <c r="R495" s="360"/>
      <c r="S495" s="360"/>
      <c r="T495" s="360"/>
      <c r="U495" s="360"/>
      <c r="V495" s="360"/>
      <c r="W495" s="360"/>
      <c r="X495" s="360"/>
      <c r="Y495" s="360"/>
      <c r="Z495" s="360"/>
      <c r="AA495" s="360"/>
      <c r="AB495" s="360"/>
      <c r="AC495" s="360"/>
      <c r="AD495" s="360"/>
      <c r="AE495" s="360"/>
    </row>
    <row r="496" spans="1:31">
      <c r="A496" s="360"/>
      <c r="B496" s="360"/>
      <c r="C496" s="360"/>
      <c r="D496" s="360"/>
      <c r="E496" s="360"/>
      <c r="F496" s="360"/>
      <c r="G496" s="360"/>
      <c r="H496" s="360"/>
      <c r="I496" s="360"/>
      <c r="J496" s="360"/>
      <c r="K496" s="360"/>
      <c r="L496" s="360"/>
      <c r="M496" s="360"/>
      <c r="N496" s="360"/>
      <c r="O496" s="360"/>
      <c r="P496" s="360"/>
      <c r="Q496" s="360"/>
      <c r="R496" s="360"/>
      <c r="S496" s="360"/>
      <c r="T496" s="360"/>
      <c r="U496" s="360"/>
      <c r="V496" s="360"/>
      <c r="W496" s="360"/>
      <c r="X496" s="360"/>
      <c r="Y496" s="360"/>
      <c r="Z496" s="360"/>
      <c r="AA496" s="360"/>
      <c r="AB496" s="360"/>
      <c r="AC496" s="360"/>
      <c r="AD496" s="360"/>
      <c r="AE496" s="360"/>
    </row>
    <row r="497" spans="1:31">
      <c r="A497" s="360"/>
      <c r="B497" s="360"/>
      <c r="C497" s="360"/>
      <c r="D497" s="360"/>
      <c r="E497" s="360"/>
      <c r="F497" s="360"/>
      <c r="G497" s="360"/>
      <c r="H497" s="360"/>
      <c r="I497" s="360"/>
      <c r="J497" s="360"/>
      <c r="K497" s="360"/>
      <c r="L497" s="360"/>
      <c r="M497" s="360"/>
      <c r="N497" s="360"/>
      <c r="O497" s="360"/>
      <c r="P497" s="360"/>
      <c r="Q497" s="360"/>
      <c r="R497" s="360"/>
      <c r="S497" s="360"/>
      <c r="T497" s="360"/>
      <c r="U497" s="360"/>
      <c r="V497" s="360"/>
      <c r="W497" s="360"/>
      <c r="X497" s="360"/>
      <c r="Y497" s="360"/>
      <c r="Z497" s="360"/>
      <c r="AA497" s="360"/>
      <c r="AB497" s="360"/>
      <c r="AC497" s="360"/>
      <c r="AD497" s="360"/>
      <c r="AE497" s="360"/>
    </row>
    <row r="498" spans="1:31">
      <c r="A498" s="360"/>
      <c r="B498" s="360"/>
      <c r="C498" s="360"/>
      <c r="D498" s="360"/>
      <c r="E498" s="360"/>
      <c r="F498" s="360"/>
      <c r="G498" s="360"/>
      <c r="H498" s="360"/>
      <c r="I498" s="360"/>
      <c r="J498" s="360"/>
      <c r="K498" s="360"/>
      <c r="L498" s="360"/>
      <c r="M498" s="360"/>
      <c r="N498" s="360"/>
      <c r="O498" s="360"/>
      <c r="P498" s="360"/>
      <c r="Q498" s="360"/>
      <c r="R498" s="360"/>
      <c r="S498" s="360"/>
      <c r="T498" s="360"/>
      <c r="U498" s="360"/>
      <c r="V498" s="360"/>
      <c r="W498" s="360"/>
      <c r="X498" s="360"/>
      <c r="Y498" s="360"/>
      <c r="Z498" s="360"/>
      <c r="AA498" s="360"/>
      <c r="AB498" s="360"/>
      <c r="AC498" s="360"/>
      <c r="AD498" s="360"/>
      <c r="AE498" s="360"/>
    </row>
    <row r="499" spans="1:31">
      <c r="A499" s="360"/>
      <c r="B499" s="360"/>
      <c r="C499" s="360"/>
      <c r="D499" s="360"/>
      <c r="E499" s="360"/>
      <c r="F499" s="360"/>
      <c r="G499" s="360"/>
      <c r="H499" s="360"/>
      <c r="I499" s="360"/>
      <c r="J499" s="360"/>
      <c r="K499" s="360"/>
      <c r="L499" s="360"/>
      <c r="M499" s="360"/>
      <c r="N499" s="360"/>
      <c r="O499" s="360"/>
      <c r="P499" s="360"/>
      <c r="Q499" s="360"/>
      <c r="R499" s="360"/>
      <c r="S499" s="360"/>
      <c r="T499" s="360"/>
      <c r="U499" s="360"/>
      <c r="V499" s="360"/>
      <c r="W499" s="360"/>
      <c r="X499" s="360"/>
      <c r="Y499" s="360"/>
      <c r="Z499" s="360"/>
      <c r="AA499" s="360"/>
      <c r="AB499" s="360"/>
      <c r="AC499" s="360"/>
      <c r="AD499" s="360"/>
      <c r="AE499" s="360"/>
    </row>
    <row r="500" spans="1:31">
      <c r="A500" s="360"/>
      <c r="B500" s="360"/>
      <c r="C500" s="360"/>
      <c r="D500" s="360"/>
      <c r="E500" s="360"/>
      <c r="F500" s="360"/>
      <c r="G500" s="360"/>
      <c r="H500" s="360"/>
      <c r="I500" s="360"/>
      <c r="J500" s="360"/>
      <c r="K500" s="360"/>
      <c r="L500" s="360"/>
      <c r="M500" s="360"/>
      <c r="N500" s="360"/>
      <c r="O500" s="360"/>
      <c r="P500" s="360"/>
      <c r="Q500" s="360"/>
      <c r="R500" s="360"/>
      <c r="S500" s="360"/>
      <c r="T500" s="360"/>
      <c r="U500" s="360"/>
      <c r="V500" s="360"/>
      <c r="W500" s="360"/>
      <c r="X500" s="360"/>
      <c r="Y500" s="360"/>
      <c r="Z500" s="360"/>
      <c r="AA500" s="360"/>
      <c r="AB500" s="360"/>
      <c r="AC500" s="360"/>
      <c r="AD500" s="360"/>
      <c r="AE500" s="360"/>
    </row>
    <row r="501" spans="1:31">
      <c r="A501" s="360"/>
      <c r="B501" s="360"/>
      <c r="C501" s="360"/>
      <c r="D501" s="360"/>
      <c r="E501" s="360"/>
      <c r="F501" s="360"/>
      <c r="G501" s="360"/>
      <c r="H501" s="360"/>
      <c r="I501" s="360"/>
      <c r="J501" s="360"/>
      <c r="K501" s="360"/>
      <c r="L501" s="360"/>
      <c r="M501" s="360"/>
      <c r="N501" s="360"/>
      <c r="O501" s="360"/>
      <c r="P501" s="360"/>
      <c r="Q501" s="360"/>
      <c r="R501" s="360"/>
      <c r="S501" s="360"/>
      <c r="T501" s="360"/>
      <c r="U501" s="360"/>
      <c r="V501" s="360"/>
      <c r="W501" s="360"/>
      <c r="X501" s="360"/>
      <c r="Y501" s="360"/>
      <c r="Z501" s="360"/>
      <c r="AA501" s="360"/>
      <c r="AB501" s="360"/>
      <c r="AC501" s="360"/>
      <c r="AD501" s="360"/>
      <c r="AE501" s="360"/>
    </row>
    <row r="502" spans="1:31">
      <c r="A502" s="360"/>
      <c r="B502" s="360"/>
      <c r="C502" s="360"/>
      <c r="D502" s="360"/>
      <c r="E502" s="360"/>
      <c r="F502" s="360"/>
      <c r="G502" s="360"/>
      <c r="H502" s="360"/>
      <c r="I502" s="360"/>
      <c r="J502" s="360"/>
      <c r="K502" s="360"/>
      <c r="L502" s="360"/>
      <c r="M502" s="360"/>
      <c r="N502" s="360"/>
      <c r="O502" s="360"/>
      <c r="P502" s="360"/>
      <c r="Q502" s="360"/>
      <c r="R502" s="360"/>
      <c r="S502" s="360"/>
      <c r="T502" s="360"/>
      <c r="U502" s="360"/>
      <c r="V502" s="360"/>
      <c r="W502" s="360"/>
      <c r="X502" s="360"/>
      <c r="Y502" s="360"/>
      <c r="Z502" s="360"/>
      <c r="AA502" s="360"/>
      <c r="AB502" s="360"/>
      <c r="AC502" s="360"/>
      <c r="AD502" s="360"/>
      <c r="AE502" s="360"/>
    </row>
    <row r="503" spans="1:31">
      <c r="A503" s="360"/>
      <c r="B503" s="360"/>
      <c r="C503" s="360"/>
      <c r="D503" s="360"/>
      <c r="E503" s="360"/>
      <c r="F503" s="360"/>
      <c r="G503" s="360"/>
      <c r="H503" s="360"/>
      <c r="I503" s="360"/>
      <c r="J503" s="360"/>
      <c r="K503" s="360"/>
      <c r="L503" s="360"/>
      <c r="M503" s="360"/>
      <c r="N503" s="360"/>
      <c r="O503" s="360"/>
      <c r="P503" s="360"/>
      <c r="Q503" s="360"/>
      <c r="R503" s="360"/>
      <c r="S503" s="360"/>
      <c r="T503" s="360"/>
      <c r="U503" s="360"/>
      <c r="V503" s="360"/>
      <c r="W503" s="360"/>
      <c r="X503" s="360"/>
      <c r="Y503" s="360"/>
      <c r="Z503" s="360"/>
      <c r="AA503" s="360"/>
      <c r="AB503" s="360"/>
      <c r="AC503" s="360"/>
      <c r="AD503" s="360"/>
      <c r="AE503" s="360"/>
    </row>
    <row r="504" spans="1:31">
      <c r="A504" s="360"/>
      <c r="B504" s="360"/>
      <c r="C504" s="360"/>
      <c r="D504" s="360"/>
      <c r="E504" s="360"/>
      <c r="F504" s="360"/>
      <c r="G504" s="360"/>
      <c r="H504" s="360"/>
      <c r="I504" s="360"/>
      <c r="J504" s="360"/>
      <c r="K504" s="360"/>
      <c r="L504" s="360"/>
      <c r="M504" s="360"/>
      <c r="N504" s="360"/>
      <c r="O504" s="360"/>
      <c r="P504" s="360"/>
      <c r="Q504" s="360"/>
      <c r="R504" s="360"/>
      <c r="S504" s="360"/>
      <c r="T504" s="360"/>
      <c r="U504" s="360"/>
      <c r="V504" s="360"/>
      <c r="W504" s="360"/>
      <c r="X504" s="360"/>
      <c r="Y504" s="360"/>
      <c r="Z504" s="360"/>
      <c r="AA504" s="360"/>
      <c r="AB504" s="360"/>
      <c r="AC504" s="360"/>
      <c r="AD504" s="360"/>
      <c r="AE504" s="360"/>
    </row>
    <row r="505" spans="1:31">
      <c r="A505" s="360"/>
      <c r="B505" s="360"/>
      <c r="C505" s="360"/>
      <c r="D505" s="360"/>
      <c r="E505" s="360"/>
      <c r="F505" s="360"/>
      <c r="G505" s="360"/>
      <c r="H505" s="360"/>
      <c r="I505" s="360"/>
      <c r="J505" s="360"/>
      <c r="K505" s="360"/>
      <c r="L505" s="360"/>
      <c r="M505" s="360"/>
      <c r="N505" s="360"/>
      <c r="O505" s="360"/>
      <c r="P505" s="360"/>
      <c r="Q505" s="360"/>
      <c r="R505" s="360"/>
      <c r="S505" s="360"/>
      <c r="T505" s="360"/>
      <c r="U505" s="360"/>
      <c r="V505" s="360"/>
      <c r="W505" s="360"/>
      <c r="X505" s="360"/>
      <c r="Y505" s="360"/>
      <c r="Z505" s="360"/>
      <c r="AA505" s="360"/>
      <c r="AB505" s="360"/>
      <c r="AC505" s="360"/>
      <c r="AD505" s="360"/>
      <c r="AE505" s="360"/>
    </row>
    <row r="506" spans="1:31">
      <c r="A506" s="360"/>
      <c r="B506" s="360"/>
      <c r="C506" s="360"/>
      <c r="D506" s="360"/>
      <c r="E506" s="360"/>
      <c r="F506" s="360"/>
      <c r="G506" s="360"/>
      <c r="H506" s="360"/>
      <c r="I506" s="360"/>
      <c r="J506" s="360"/>
      <c r="K506" s="360"/>
      <c r="L506" s="360"/>
      <c r="M506" s="360"/>
      <c r="N506" s="360"/>
      <c r="O506" s="360"/>
      <c r="P506" s="360"/>
      <c r="Q506" s="360"/>
      <c r="R506" s="360"/>
      <c r="S506" s="360"/>
      <c r="T506" s="360"/>
      <c r="U506" s="360"/>
      <c r="V506" s="360"/>
      <c r="W506" s="360"/>
      <c r="X506" s="360"/>
      <c r="Y506" s="360"/>
      <c r="Z506" s="360"/>
      <c r="AA506" s="360"/>
      <c r="AB506" s="360"/>
      <c r="AC506" s="360"/>
      <c r="AD506" s="360"/>
      <c r="AE506" s="360"/>
    </row>
    <row r="507" spans="1:31">
      <c r="A507" s="360"/>
      <c r="B507" s="360"/>
      <c r="C507" s="360"/>
      <c r="D507" s="360"/>
      <c r="E507" s="360"/>
      <c r="F507" s="360"/>
      <c r="G507" s="360"/>
      <c r="H507" s="360"/>
      <c r="I507" s="360"/>
      <c r="J507" s="360"/>
      <c r="K507" s="360"/>
      <c r="L507" s="360"/>
      <c r="M507" s="360"/>
      <c r="N507" s="360"/>
      <c r="O507" s="360"/>
      <c r="P507" s="360"/>
      <c r="Q507" s="360"/>
      <c r="R507" s="360"/>
      <c r="S507" s="360"/>
      <c r="T507" s="360"/>
      <c r="U507" s="360"/>
      <c r="V507" s="360"/>
      <c r="W507" s="360"/>
      <c r="X507" s="360"/>
      <c r="Y507" s="360"/>
      <c r="Z507" s="360"/>
      <c r="AA507" s="360"/>
      <c r="AB507" s="360"/>
      <c r="AC507" s="360"/>
      <c r="AD507" s="360"/>
      <c r="AE507" s="360"/>
    </row>
    <row r="508" spans="1:31">
      <c r="A508" s="360"/>
      <c r="B508" s="360"/>
      <c r="C508" s="360"/>
      <c r="D508" s="360"/>
      <c r="E508" s="360"/>
      <c r="F508" s="360"/>
      <c r="G508" s="360"/>
      <c r="H508" s="360"/>
      <c r="I508" s="360"/>
      <c r="J508" s="360"/>
      <c r="K508" s="360"/>
      <c r="L508" s="360"/>
      <c r="M508" s="360"/>
      <c r="N508" s="360"/>
      <c r="O508" s="360"/>
      <c r="P508" s="360"/>
      <c r="Q508" s="360"/>
      <c r="R508" s="360"/>
      <c r="S508" s="360"/>
      <c r="T508" s="360"/>
      <c r="U508" s="360"/>
      <c r="V508" s="360"/>
      <c r="W508" s="360"/>
      <c r="X508" s="360"/>
      <c r="Y508" s="360"/>
      <c r="Z508" s="360"/>
      <c r="AA508" s="360"/>
      <c r="AB508" s="360"/>
      <c r="AC508" s="360"/>
      <c r="AD508" s="360"/>
      <c r="AE508" s="360"/>
    </row>
    <row r="509" spans="1:31">
      <c r="A509" s="360"/>
      <c r="B509" s="360"/>
      <c r="C509" s="360"/>
      <c r="D509" s="360"/>
      <c r="E509" s="360"/>
      <c r="F509" s="360"/>
      <c r="G509" s="360"/>
      <c r="H509" s="360"/>
      <c r="I509" s="360"/>
      <c r="J509" s="360"/>
      <c r="K509" s="360"/>
      <c r="L509" s="360"/>
      <c r="M509" s="360"/>
      <c r="N509" s="360"/>
      <c r="O509" s="360"/>
      <c r="P509" s="360"/>
      <c r="Q509" s="360"/>
      <c r="R509" s="360"/>
      <c r="S509" s="360"/>
      <c r="T509" s="360"/>
      <c r="U509" s="360"/>
      <c r="V509" s="360"/>
      <c r="W509" s="360"/>
      <c r="X509" s="360"/>
      <c r="Y509" s="360"/>
      <c r="Z509" s="360"/>
      <c r="AA509" s="360"/>
      <c r="AB509" s="360"/>
      <c r="AC509" s="360"/>
      <c r="AD509" s="360"/>
      <c r="AE509" s="360"/>
    </row>
    <row r="510" spans="1:31">
      <c r="A510" s="360"/>
      <c r="B510" s="360"/>
      <c r="C510" s="360"/>
      <c r="D510" s="360"/>
      <c r="E510" s="360"/>
      <c r="F510" s="360"/>
      <c r="G510" s="360"/>
      <c r="H510" s="360"/>
      <c r="I510" s="360"/>
      <c r="J510" s="360"/>
      <c r="K510" s="360"/>
      <c r="L510" s="360"/>
      <c r="M510" s="360"/>
      <c r="N510" s="360"/>
      <c r="O510" s="360"/>
      <c r="P510" s="360"/>
      <c r="Q510" s="360"/>
      <c r="R510" s="360"/>
      <c r="S510" s="360"/>
      <c r="T510" s="360"/>
      <c r="U510" s="360"/>
      <c r="V510" s="360"/>
      <c r="W510" s="360"/>
      <c r="X510" s="360"/>
      <c r="Y510" s="360"/>
      <c r="Z510" s="360"/>
      <c r="AA510" s="360"/>
      <c r="AB510" s="360"/>
      <c r="AC510" s="360"/>
      <c r="AD510" s="360"/>
      <c r="AE510" s="360"/>
    </row>
    <row r="511" spans="1:31">
      <c r="A511" s="360"/>
      <c r="B511" s="360"/>
      <c r="C511" s="360"/>
      <c r="D511" s="360"/>
      <c r="E511" s="360"/>
      <c r="F511" s="360"/>
      <c r="G511" s="360"/>
      <c r="H511" s="360"/>
      <c r="I511" s="360"/>
      <c r="J511" s="360"/>
      <c r="K511" s="360"/>
      <c r="L511" s="360"/>
      <c r="M511" s="360"/>
      <c r="N511" s="360"/>
      <c r="O511" s="360"/>
      <c r="P511" s="360"/>
      <c r="Q511" s="360"/>
      <c r="R511" s="360"/>
      <c r="S511" s="360"/>
      <c r="T511" s="360"/>
      <c r="U511" s="360"/>
      <c r="V511" s="360"/>
      <c r="W511" s="360"/>
      <c r="X511" s="360"/>
      <c r="Y511" s="360"/>
      <c r="Z511" s="360"/>
      <c r="AA511" s="360"/>
      <c r="AB511" s="360"/>
      <c r="AC511" s="360"/>
      <c r="AD511" s="360"/>
      <c r="AE511" s="360"/>
    </row>
    <row r="512" spans="1:31">
      <c r="A512" s="360"/>
      <c r="B512" s="360"/>
      <c r="C512" s="360"/>
      <c r="D512" s="360"/>
      <c r="E512" s="360"/>
      <c r="F512" s="360"/>
      <c r="G512" s="360"/>
      <c r="H512" s="360"/>
      <c r="I512" s="360"/>
      <c r="J512" s="360"/>
      <c r="K512" s="360"/>
      <c r="L512" s="360"/>
      <c r="M512" s="360"/>
      <c r="N512" s="360"/>
      <c r="O512" s="360"/>
      <c r="P512" s="360"/>
      <c r="Q512" s="360"/>
      <c r="R512" s="360"/>
      <c r="S512" s="360"/>
      <c r="T512" s="360"/>
      <c r="U512" s="360"/>
      <c r="V512" s="360"/>
      <c r="W512" s="360"/>
      <c r="X512" s="360"/>
      <c r="Y512" s="360"/>
      <c r="Z512" s="360"/>
      <c r="AA512" s="360"/>
      <c r="AB512" s="360"/>
      <c r="AC512" s="360"/>
      <c r="AD512" s="360"/>
      <c r="AE512" s="360"/>
    </row>
    <row r="513" spans="1:31">
      <c r="A513" s="360"/>
      <c r="B513" s="360"/>
      <c r="C513" s="360"/>
      <c r="D513" s="360"/>
      <c r="E513" s="360"/>
      <c r="F513" s="360"/>
      <c r="G513" s="360"/>
      <c r="H513" s="360"/>
      <c r="I513" s="360"/>
      <c r="J513" s="360"/>
      <c r="K513" s="360"/>
      <c r="L513" s="360"/>
      <c r="M513" s="360"/>
      <c r="N513" s="360"/>
      <c r="O513" s="360"/>
      <c r="P513" s="360"/>
      <c r="Q513" s="360"/>
      <c r="R513" s="360"/>
      <c r="S513" s="360"/>
      <c r="T513" s="360"/>
      <c r="U513" s="360"/>
      <c r="V513" s="360"/>
      <c r="W513" s="360"/>
      <c r="X513" s="360"/>
      <c r="Y513" s="360"/>
      <c r="Z513" s="360"/>
      <c r="AA513" s="360"/>
      <c r="AB513" s="360"/>
      <c r="AC513" s="360"/>
      <c r="AD513" s="360"/>
      <c r="AE513" s="360"/>
    </row>
    <row r="514" spans="1:31">
      <c r="A514" s="360"/>
      <c r="B514" s="360"/>
      <c r="C514" s="360"/>
      <c r="D514" s="360"/>
      <c r="E514" s="360"/>
      <c r="F514" s="360"/>
      <c r="G514" s="360"/>
      <c r="H514" s="360"/>
      <c r="I514" s="360"/>
      <c r="J514" s="360"/>
      <c r="K514" s="360"/>
      <c r="L514" s="360"/>
      <c r="M514" s="360"/>
      <c r="N514" s="360"/>
      <c r="O514" s="360"/>
      <c r="P514" s="360"/>
      <c r="Q514" s="360"/>
      <c r="R514" s="360"/>
      <c r="S514" s="360"/>
      <c r="T514" s="360"/>
      <c r="U514" s="360"/>
      <c r="V514" s="360"/>
      <c r="W514" s="360"/>
      <c r="X514" s="360"/>
      <c r="Y514" s="360"/>
      <c r="Z514" s="360"/>
      <c r="AA514" s="360"/>
      <c r="AB514" s="360"/>
      <c r="AC514" s="360"/>
      <c r="AD514" s="360"/>
      <c r="AE514" s="360"/>
    </row>
    <row r="515" spans="1:31">
      <c r="A515" s="360"/>
      <c r="B515" s="360"/>
      <c r="C515" s="360"/>
      <c r="D515" s="360"/>
      <c r="E515" s="360"/>
      <c r="F515" s="360"/>
      <c r="G515" s="360"/>
      <c r="H515" s="360"/>
      <c r="I515" s="360"/>
      <c r="J515" s="360"/>
      <c r="K515" s="360"/>
      <c r="L515" s="360"/>
      <c r="M515" s="360"/>
      <c r="N515" s="360"/>
      <c r="O515" s="360"/>
      <c r="P515" s="360"/>
      <c r="Q515" s="360"/>
      <c r="R515" s="360"/>
      <c r="S515" s="360"/>
      <c r="T515" s="360"/>
      <c r="U515" s="360"/>
      <c r="V515" s="360"/>
      <c r="W515" s="360"/>
      <c r="X515" s="360"/>
      <c r="Y515" s="360"/>
      <c r="Z515" s="360"/>
      <c r="AA515" s="360"/>
      <c r="AB515" s="360"/>
      <c r="AC515" s="360"/>
      <c r="AD515" s="360"/>
      <c r="AE515" s="360"/>
    </row>
    <row r="516" spans="1:31">
      <c r="A516" s="360"/>
      <c r="B516" s="360"/>
      <c r="C516" s="360"/>
      <c r="D516" s="360"/>
      <c r="E516" s="360"/>
      <c r="F516" s="360"/>
      <c r="G516" s="360"/>
      <c r="H516" s="360"/>
      <c r="I516" s="360"/>
      <c r="J516" s="360"/>
      <c r="K516" s="360"/>
      <c r="L516" s="360"/>
      <c r="M516" s="360"/>
      <c r="N516" s="360"/>
      <c r="O516" s="360"/>
      <c r="P516" s="360"/>
      <c r="Q516" s="360"/>
      <c r="R516" s="360"/>
      <c r="S516" s="360"/>
      <c r="T516" s="360"/>
      <c r="U516" s="360"/>
      <c r="V516" s="360"/>
      <c r="W516" s="360"/>
      <c r="X516" s="360"/>
      <c r="Y516" s="360"/>
      <c r="Z516" s="360"/>
      <c r="AA516" s="360"/>
      <c r="AB516" s="360"/>
      <c r="AC516" s="360"/>
      <c r="AD516" s="360"/>
      <c r="AE516" s="360"/>
    </row>
    <row r="517" spans="1:31">
      <c r="A517" s="360"/>
      <c r="B517" s="360"/>
      <c r="C517" s="360"/>
      <c r="D517" s="360"/>
      <c r="E517" s="360"/>
      <c r="F517" s="360"/>
      <c r="G517" s="360"/>
      <c r="H517" s="360"/>
      <c r="I517" s="360"/>
      <c r="J517" s="360"/>
      <c r="K517" s="360"/>
      <c r="L517" s="360"/>
      <c r="M517" s="360"/>
      <c r="N517" s="360"/>
      <c r="O517" s="360"/>
      <c r="P517" s="360"/>
      <c r="Q517" s="360"/>
      <c r="R517" s="360"/>
      <c r="S517" s="360"/>
      <c r="T517" s="360"/>
      <c r="U517" s="360"/>
      <c r="V517" s="360"/>
      <c r="W517" s="360"/>
      <c r="X517" s="360"/>
      <c r="Y517" s="360"/>
      <c r="Z517" s="360"/>
      <c r="AA517" s="360"/>
      <c r="AB517" s="360"/>
      <c r="AC517" s="360"/>
      <c r="AD517" s="360"/>
      <c r="AE517" s="360"/>
    </row>
    <row r="518" spans="1:31">
      <c r="A518" s="360"/>
      <c r="B518" s="360"/>
      <c r="C518" s="360"/>
      <c r="D518" s="360"/>
      <c r="E518" s="360"/>
      <c r="F518" s="360"/>
      <c r="G518" s="360"/>
      <c r="H518" s="360"/>
      <c r="I518" s="360"/>
      <c r="J518" s="360"/>
      <c r="K518" s="360"/>
      <c r="L518" s="360"/>
      <c r="M518" s="360"/>
      <c r="N518" s="360"/>
      <c r="O518" s="360"/>
      <c r="P518" s="360"/>
      <c r="Q518" s="360"/>
      <c r="R518" s="360"/>
      <c r="S518" s="360"/>
      <c r="T518" s="360"/>
      <c r="U518" s="360"/>
      <c r="V518" s="360"/>
      <c r="W518" s="360"/>
      <c r="X518" s="360"/>
      <c r="Y518" s="360"/>
      <c r="Z518" s="360"/>
      <c r="AA518" s="360"/>
      <c r="AB518" s="360"/>
      <c r="AC518" s="360"/>
      <c r="AD518" s="360"/>
      <c r="AE518" s="360"/>
    </row>
    <row r="519" spans="1:31">
      <c r="A519" s="360"/>
      <c r="B519" s="360"/>
      <c r="C519" s="360"/>
      <c r="D519" s="360"/>
      <c r="E519" s="360"/>
      <c r="F519" s="360"/>
      <c r="G519" s="360"/>
      <c r="H519" s="360"/>
      <c r="I519" s="360"/>
      <c r="J519" s="360"/>
      <c r="K519" s="360"/>
      <c r="L519" s="360"/>
      <c r="M519" s="360"/>
      <c r="N519" s="360"/>
      <c r="O519" s="360"/>
      <c r="P519" s="360"/>
      <c r="Q519" s="360"/>
      <c r="R519" s="360"/>
      <c r="S519" s="360"/>
      <c r="T519" s="360"/>
      <c r="U519" s="360"/>
      <c r="V519" s="360"/>
      <c r="W519" s="360"/>
      <c r="X519" s="360"/>
      <c r="Y519" s="360"/>
      <c r="Z519" s="360"/>
      <c r="AA519" s="360"/>
      <c r="AB519" s="360"/>
      <c r="AC519" s="360"/>
      <c r="AD519" s="360"/>
      <c r="AE519" s="360"/>
    </row>
    <row r="520" spans="1:31">
      <c r="A520" s="360"/>
      <c r="B520" s="360"/>
      <c r="C520" s="360"/>
      <c r="D520" s="360"/>
      <c r="E520" s="360"/>
      <c r="F520" s="360"/>
      <c r="G520" s="360"/>
      <c r="H520" s="360"/>
      <c r="I520" s="360"/>
      <c r="J520" s="360"/>
      <c r="K520" s="360"/>
      <c r="L520" s="360"/>
      <c r="M520" s="360"/>
      <c r="N520" s="360"/>
      <c r="O520" s="360"/>
      <c r="P520" s="360"/>
      <c r="Q520" s="360"/>
      <c r="R520" s="360"/>
      <c r="S520" s="360"/>
      <c r="T520" s="360"/>
      <c r="U520" s="360"/>
      <c r="V520" s="360"/>
      <c r="W520" s="360"/>
      <c r="X520" s="360"/>
      <c r="Y520" s="360"/>
      <c r="Z520" s="360"/>
      <c r="AA520" s="360"/>
      <c r="AB520" s="360"/>
      <c r="AC520" s="360"/>
      <c r="AD520" s="360"/>
      <c r="AE520" s="360"/>
    </row>
    <row r="521" spans="1:31">
      <c r="A521" s="360"/>
      <c r="B521" s="360"/>
      <c r="C521" s="360"/>
      <c r="D521" s="360"/>
      <c r="E521" s="360"/>
      <c r="F521" s="360"/>
      <c r="G521" s="360"/>
      <c r="H521" s="360"/>
      <c r="I521" s="360"/>
      <c r="J521" s="360"/>
      <c r="K521" s="360"/>
      <c r="L521" s="360"/>
      <c r="M521" s="360"/>
      <c r="N521" s="360"/>
      <c r="O521" s="360"/>
      <c r="P521" s="360"/>
      <c r="Q521" s="360"/>
      <c r="R521" s="360"/>
      <c r="S521" s="360"/>
      <c r="T521" s="360"/>
      <c r="U521" s="360"/>
      <c r="V521" s="360"/>
      <c r="W521" s="360"/>
      <c r="X521" s="360"/>
      <c r="Y521" s="360"/>
      <c r="Z521" s="360"/>
      <c r="AA521" s="360"/>
      <c r="AB521" s="360"/>
      <c r="AC521" s="360"/>
      <c r="AD521" s="360"/>
      <c r="AE521" s="360"/>
    </row>
    <row r="522" spans="1:31">
      <c r="A522" s="360"/>
      <c r="B522" s="360"/>
      <c r="C522" s="360"/>
      <c r="D522" s="360"/>
      <c r="E522" s="360"/>
      <c r="F522" s="360"/>
      <c r="G522" s="360"/>
      <c r="H522" s="360"/>
      <c r="I522" s="360"/>
      <c r="J522" s="360"/>
      <c r="K522" s="360"/>
      <c r="L522" s="360"/>
      <c r="M522" s="360"/>
      <c r="N522" s="360"/>
      <c r="O522" s="360"/>
      <c r="P522" s="360"/>
      <c r="Q522" s="360"/>
      <c r="R522" s="360"/>
      <c r="S522" s="360"/>
      <c r="T522" s="360"/>
      <c r="U522" s="360"/>
      <c r="V522" s="360"/>
      <c r="W522" s="360"/>
      <c r="X522" s="360"/>
      <c r="Y522" s="360"/>
      <c r="Z522" s="360"/>
      <c r="AA522" s="360"/>
      <c r="AB522" s="360"/>
      <c r="AC522" s="360"/>
      <c r="AD522" s="360"/>
      <c r="AE522" s="360"/>
    </row>
    <row r="523" spans="1:31">
      <c r="A523" s="360"/>
      <c r="B523" s="360"/>
      <c r="C523" s="360"/>
      <c r="D523" s="360"/>
      <c r="E523" s="360"/>
      <c r="F523" s="360"/>
      <c r="G523" s="360"/>
      <c r="H523" s="360"/>
      <c r="I523" s="360"/>
      <c r="J523" s="360"/>
      <c r="K523" s="360"/>
      <c r="L523" s="360"/>
      <c r="M523" s="360"/>
      <c r="N523" s="360"/>
      <c r="O523" s="360"/>
      <c r="P523" s="360"/>
      <c r="Q523" s="360"/>
      <c r="R523" s="360"/>
      <c r="S523" s="360"/>
      <c r="T523" s="360"/>
      <c r="U523" s="360"/>
      <c r="V523" s="360"/>
      <c r="W523" s="360"/>
      <c r="X523" s="360"/>
      <c r="Y523" s="360"/>
      <c r="Z523" s="360"/>
      <c r="AA523" s="360"/>
      <c r="AB523" s="360"/>
      <c r="AC523" s="360"/>
      <c r="AD523" s="360"/>
      <c r="AE523" s="360"/>
    </row>
    <row r="524" spans="1:31">
      <c r="A524" s="360"/>
      <c r="B524" s="360"/>
      <c r="C524" s="360"/>
      <c r="D524" s="360"/>
      <c r="E524" s="360"/>
      <c r="F524" s="360"/>
      <c r="G524" s="360"/>
      <c r="H524" s="360"/>
      <c r="I524" s="360"/>
      <c r="J524" s="360"/>
      <c r="K524" s="360"/>
      <c r="L524" s="360"/>
      <c r="M524" s="360"/>
      <c r="N524" s="360"/>
      <c r="O524" s="360"/>
      <c r="P524" s="360"/>
      <c r="Q524" s="360"/>
      <c r="R524" s="360"/>
      <c r="S524" s="360"/>
      <c r="T524" s="360"/>
      <c r="U524" s="360"/>
      <c r="V524" s="360"/>
      <c r="W524" s="360"/>
      <c r="X524" s="360"/>
      <c r="Y524" s="360"/>
      <c r="Z524" s="360"/>
      <c r="AA524" s="360"/>
      <c r="AB524" s="360"/>
      <c r="AC524" s="360"/>
      <c r="AD524" s="360"/>
      <c r="AE524" s="360"/>
    </row>
    <row r="525" spans="1:31">
      <c r="A525" s="360"/>
      <c r="B525" s="360"/>
      <c r="C525" s="360"/>
      <c r="D525" s="360"/>
      <c r="E525" s="360"/>
      <c r="F525" s="360"/>
      <c r="G525" s="360"/>
      <c r="H525" s="360"/>
      <c r="I525" s="360"/>
      <c r="J525" s="360"/>
      <c r="K525" s="360"/>
      <c r="L525" s="360"/>
      <c r="M525" s="360"/>
      <c r="N525" s="360"/>
      <c r="O525" s="360"/>
      <c r="P525" s="360"/>
      <c r="Q525" s="360"/>
      <c r="R525" s="360"/>
      <c r="S525" s="360"/>
      <c r="T525" s="360"/>
      <c r="U525" s="360"/>
      <c r="V525" s="360"/>
      <c r="W525" s="360"/>
      <c r="X525" s="360"/>
      <c r="Y525" s="360"/>
      <c r="Z525" s="360"/>
      <c r="AA525" s="360"/>
      <c r="AB525" s="360"/>
      <c r="AC525" s="360"/>
      <c r="AD525" s="360"/>
      <c r="AE525" s="360"/>
    </row>
    <row r="526" spans="1:31">
      <c r="A526" s="360"/>
      <c r="B526" s="360"/>
      <c r="C526" s="360"/>
      <c r="D526" s="360"/>
      <c r="E526" s="360"/>
      <c r="F526" s="360"/>
      <c r="G526" s="360"/>
      <c r="H526" s="360"/>
      <c r="I526" s="360"/>
      <c r="J526" s="360"/>
      <c r="K526" s="360"/>
      <c r="L526" s="360"/>
      <c r="M526" s="360"/>
      <c r="N526" s="360"/>
      <c r="O526" s="360"/>
      <c r="P526" s="360"/>
      <c r="Q526" s="360"/>
      <c r="R526" s="360"/>
      <c r="S526" s="360"/>
      <c r="T526" s="360"/>
      <c r="U526" s="360"/>
      <c r="V526" s="360"/>
      <c r="W526" s="360"/>
      <c r="X526" s="360"/>
      <c r="Y526" s="360"/>
      <c r="Z526" s="360"/>
      <c r="AA526" s="360"/>
      <c r="AB526" s="360"/>
      <c r="AC526" s="360"/>
      <c r="AD526" s="360"/>
      <c r="AE526" s="360"/>
    </row>
    <row r="527" spans="1:31">
      <c r="A527" s="360"/>
      <c r="B527" s="360"/>
      <c r="C527" s="360"/>
      <c r="D527" s="360"/>
      <c r="E527" s="360"/>
      <c r="F527" s="360"/>
      <c r="G527" s="360"/>
      <c r="H527" s="360"/>
      <c r="I527" s="360"/>
      <c r="J527" s="360"/>
      <c r="K527" s="360"/>
      <c r="L527" s="360"/>
      <c r="M527" s="360"/>
      <c r="N527" s="360"/>
      <c r="O527" s="360"/>
      <c r="P527" s="360"/>
      <c r="Q527" s="360"/>
      <c r="R527" s="360"/>
      <c r="S527" s="360"/>
      <c r="T527" s="360"/>
      <c r="U527" s="360"/>
      <c r="V527" s="360"/>
      <c r="W527" s="360"/>
      <c r="X527" s="360"/>
      <c r="Y527" s="360"/>
      <c r="Z527" s="360"/>
      <c r="AA527" s="360"/>
      <c r="AB527" s="360"/>
      <c r="AC527" s="360"/>
      <c r="AD527" s="360"/>
      <c r="AE527" s="360"/>
    </row>
    <row r="528" spans="1:31">
      <c r="A528" s="360"/>
      <c r="B528" s="360"/>
      <c r="C528" s="360"/>
      <c r="D528" s="360"/>
      <c r="E528" s="360"/>
      <c r="F528" s="360"/>
      <c r="G528" s="360"/>
      <c r="H528" s="360"/>
      <c r="I528" s="360"/>
      <c r="J528" s="360"/>
      <c r="K528" s="360"/>
      <c r="L528" s="360"/>
      <c r="M528" s="360"/>
      <c r="N528" s="360"/>
      <c r="O528" s="360"/>
      <c r="P528" s="360"/>
      <c r="Q528" s="360"/>
      <c r="R528" s="360"/>
      <c r="S528" s="360"/>
      <c r="T528" s="360"/>
      <c r="U528" s="360"/>
      <c r="V528" s="360"/>
      <c r="W528" s="360"/>
      <c r="X528" s="360"/>
      <c r="Y528" s="360"/>
      <c r="Z528" s="360"/>
      <c r="AA528" s="360"/>
      <c r="AB528" s="360"/>
      <c r="AC528" s="360"/>
      <c r="AD528" s="360"/>
      <c r="AE528" s="360"/>
    </row>
    <row r="529" spans="1:31">
      <c r="A529" s="360"/>
      <c r="B529" s="360"/>
      <c r="C529" s="360"/>
      <c r="D529" s="360"/>
      <c r="E529" s="360"/>
      <c r="F529" s="360"/>
      <c r="G529" s="360"/>
      <c r="H529" s="360"/>
      <c r="I529" s="360"/>
      <c r="J529" s="360"/>
      <c r="K529" s="360"/>
      <c r="L529" s="360"/>
      <c r="M529" s="360"/>
      <c r="N529" s="360"/>
      <c r="O529" s="360"/>
      <c r="P529" s="360"/>
      <c r="Q529" s="360"/>
      <c r="R529" s="360"/>
      <c r="S529" s="360"/>
      <c r="T529" s="360"/>
      <c r="U529" s="360"/>
      <c r="V529" s="360"/>
      <c r="W529" s="360"/>
      <c r="X529" s="360"/>
      <c r="Y529" s="360"/>
      <c r="Z529" s="360"/>
      <c r="AA529" s="360"/>
      <c r="AB529" s="360"/>
      <c r="AC529" s="360"/>
      <c r="AD529" s="360"/>
      <c r="AE529" s="360"/>
    </row>
    <row r="530" spans="1:31">
      <c r="A530" s="360"/>
      <c r="B530" s="360"/>
      <c r="C530" s="360"/>
      <c r="D530" s="360"/>
      <c r="E530" s="360"/>
      <c r="F530" s="360"/>
      <c r="G530" s="360"/>
      <c r="H530" s="360"/>
      <c r="I530" s="360"/>
      <c r="J530" s="360"/>
      <c r="K530" s="360"/>
      <c r="L530" s="360"/>
      <c r="M530" s="360"/>
      <c r="N530" s="360"/>
      <c r="O530" s="360"/>
      <c r="P530" s="360"/>
      <c r="Q530" s="360"/>
      <c r="R530" s="360"/>
      <c r="S530" s="360"/>
      <c r="T530" s="360"/>
      <c r="U530" s="360"/>
      <c r="V530" s="360"/>
      <c r="W530" s="360"/>
      <c r="X530" s="360"/>
      <c r="Y530" s="360"/>
      <c r="Z530" s="360"/>
      <c r="AA530" s="360"/>
      <c r="AB530" s="360"/>
      <c r="AC530" s="360"/>
      <c r="AD530" s="360"/>
      <c r="AE530" s="360"/>
    </row>
    <row r="531" spans="1:31">
      <c r="A531" s="360"/>
      <c r="B531" s="360"/>
      <c r="C531" s="360"/>
      <c r="D531" s="360"/>
      <c r="E531" s="360"/>
      <c r="F531" s="360"/>
      <c r="G531" s="360"/>
      <c r="H531" s="360"/>
      <c r="I531" s="360"/>
      <c r="J531" s="360"/>
      <c r="K531" s="360"/>
      <c r="L531" s="360"/>
      <c r="M531" s="360"/>
      <c r="N531" s="360"/>
      <c r="O531" s="360"/>
      <c r="P531" s="360"/>
      <c r="Q531" s="360"/>
      <c r="R531" s="360"/>
      <c r="S531" s="360"/>
      <c r="T531" s="360"/>
      <c r="U531" s="360"/>
      <c r="V531" s="360"/>
      <c r="W531" s="360"/>
      <c r="X531" s="360"/>
      <c r="Y531" s="360"/>
      <c r="Z531" s="360"/>
      <c r="AA531" s="360"/>
      <c r="AB531" s="360"/>
      <c r="AC531" s="360"/>
      <c r="AD531" s="360"/>
      <c r="AE531" s="360"/>
    </row>
    <row r="532" spans="1:31">
      <c r="A532" s="360"/>
      <c r="B532" s="360"/>
      <c r="C532" s="360"/>
      <c r="D532" s="360"/>
      <c r="E532" s="360"/>
      <c r="F532" s="360"/>
      <c r="G532" s="360"/>
      <c r="H532" s="360"/>
      <c r="I532" s="360"/>
      <c r="J532" s="360"/>
      <c r="K532" s="360"/>
      <c r="L532" s="360"/>
      <c r="M532" s="360"/>
      <c r="N532" s="360"/>
      <c r="O532" s="360"/>
      <c r="P532" s="360"/>
      <c r="Q532" s="360"/>
      <c r="R532" s="360"/>
      <c r="S532" s="360"/>
      <c r="T532" s="360"/>
      <c r="U532" s="360"/>
      <c r="V532" s="360"/>
      <c r="W532" s="360"/>
      <c r="X532" s="360"/>
      <c r="Y532" s="360"/>
      <c r="Z532" s="360"/>
      <c r="AA532" s="360"/>
      <c r="AB532" s="360"/>
      <c r="AC532" s="360"/>
      <c r="AD532" s="360"/>
      <c r="AE532" s="360"/>
    </row>
    <row r="533" spans="1:31">
      <c r="A533" s="360"/>
      <c r="B533" s="360"/>
      <c r="C533" s="360"/>
      <c r="D533" s="360"/>
      <c r="E533" s="360"/>
      <c r="F533" s="360"/>
      <c r="G533" s="360"/>
      <c r="H533" s="360"/>
      <c r="I533" s="360"/>
      <c r="J533" s="360"/>
      <c r="K533" s="360"/>
      <c r="L533" s="360"/>
      <c r="M533" s="360"/>
      <c r="N533" s="360"/>
      <c r="O533" s="360"/>
      <c r="P533" s="360"/>
      <c r="Q533" s="360"/>
      <c r="R533" s="360"/>
      <c r="S533" s="360"/>
      <c r="T533" s="360"/>
      <c r="U533" s="360"/>
      <c r="V533" s="360"/>
      <c r="W533" s="360"/>
      <c r="X533" s="360"/>
      <c r="Y533" s="360"/>
      <c r="Z533" s="360"/>
      <c r="AA533" s="360"/>
      <c r="AB533" s="360"/>
      <c r="AC533" s="360"/>
      <c r="AD533" s="360"/>
      <c r="AE533" s="360"/>
    </row>
    <row r="534" spans="1:31">
      <c r="A534" s="360"/>
      <c r="B534" s="360"/>
      <c r="C534" s="360"/>
      <c r="D534" s="360"/>
      <c r="E534" s="360"/>
      <c r="F534" s="360"/>
      <c r="G534" s="360"/>
      <c r="H534" s="360"/>
      <c r="I534" s="360"/>
      <c r="J534" s="360"/>
      <c r="K534" s="360"/>
      <c r="L534" s="360"/>
      <c r="M534" s="360"/>
      <c r="N534" s="360"/>
      <c r="O534" s="360"/>
      <c r="P534" s="360"/>
      <c r="Q534" s="360"/>
      <c r="R534" s="360"/>
      <c r="S534" s="360"/>
      <c r="T534" s="360"/>
      <c r="U534" s="360"/>
      <c r="V534" s="360"/>
      <c r="W534" s="360"/>
      <c r="X534" s="360"/>
      <c r="Y534" s="360"/>
      <c r="Z534" s="360"/>
      <c r="AA534" s="360"/>
      <c r="AB534" s="360"/>
      <c r="AC534" s="360"/>
      <c r="AD534" s="360"/>
      <c r="AE534" s="360"/>
    </row>
    <row r="535" spans="1:31">
      <c r="A535" s="360"/>
      <c r="B535" s="360"/>
      <c r="C535" s="360"/>
      <c r="D535" s="360"/>
      <c r="E535" s="360"/>
      <c r="F535" s="360"/>
      <c r="G535" s="360"/>
      <c r="H535" s="360"/>
      <c r="I535" s="360"/>
      <c r="J535" s="360"/>
      <c r="K535" s="360"/>
      <c r="L535" s="360"/>
      <c r="M535" s="360"/>
      <c r="N535" s="360"/>
      <c r="O535" s="360"/>
      <c r="P535" s="360"/>
      <c r="Q535" s="360"/>
      <c r="R535" s="360"/>
      <c r="S535" s="360"/>
      <c r="T535" s="360"/>
      <c r="U535" s="360"/>
      <c r="V535" s="360"/>
      <c r="W535" s="360"/>
      <c r="X535" s="360"/>
      <c r="Y535" s="360"/>
      <c r="Z535" s="360"/>
      <c r="AA535" s="360"/>
      <c r="AB535" s="360"/>
      <c r="AC535" s="360"/>
      <c r="AD535" s="360"/>
      <c r="AE535" s="360"/>
    </row>
    <row r="536" spans="1:31">
      <c r="A536" s="360"/>
      <c r="B536" s="360"/>
      <c r="C536" s="360"/>
      <c r="D536" s="360"/>
      <c r="E536" s="360"/>
      <c r="F536" s="360"/>
      <c r="G536" s="360"/>
      <c r="H536" s="360"/>
      <c r="I536" s="360"/>
      <c r="J536" s="360"/>
      <c r="K536" s="360"/>
      <c r="L536" s="360"/>
      <c r="M536" s="360"/>
      <c r="N536" s="360"/>
      <c r="O536" s="360"/>
      <c r="P536" s="360"/>
      <c r="Q536" s="360"/>
      <c r="R536" s="360"/>
      <c r="S536" s="360"/>
      <c r="T536" s="360"/>
      <c r="U536" s="360"/>
      <c r="V536" s="360"/>
      <c r="W536" s="360"/>
      <c r="X536" s="360"/>
      <c r="Y536" s="360"/>
      <c r="Z536" s="360"/>
      <c r="AA536" s="360"/>
      <c r="AB536" s="360"/>
      <c r="AC536" s="360"/>
      <c r="AD536" s="360"/>
      <c r="AE536" s="360"/>
    </row>
    <row r="537" spans="1:31">
      <c r="A537" s="360"/>
      <c r="B537" s="360"/>
      <c r="C537" s="360"/>
      <c r="D537" s="360"/>
      <c r="E537" s="360"/>
      <c r="F537" s="360"/>
      <c r="G537" s="360"/>
      <c r="H537" s="360"/>
      <c r="I537" s="360"/>
      <c r="J537" s="360"/>
      <c r="K537" s="360"/>
      <c r="L537" s="360"/>
      <c r="M537" s="360"/>
      <c r="N537" s="360"/>
      <c r="O537" s="360"/>
      <c r="P537" s="360"/>
      <c r="Q537" s="360"/>
      <c r="R537" s="360"/>
      <c r="S537" s="360"/>
      <c r="T537" s="360"/>
      <c r="U537" s="360"/>
      <c r="V537" s="360"/>
      <c r="W537" s="360"/>
      <c r="X537" s="360"/>
      <c r="Y537" s="360"/>
      <c r="Z537" s="360"/>
      <c r="AA537" s="360"/>
      <c r="AB537" s="360"/>
      <c r="AC537" s="360"/>
      <c r="AD537" s="360"/>
      <c r="AE537" s="360"/>
    </row>
    <row r="538" spans="1:31">
      <c r="A538" s="360"/>
      <c r="B538" s="360"/>
      <c r="C538" s="360"/>
      <c r="D538" s="360"/>
      <c r="E538" s="360"/>
      <c r="F538" s="360"/>
      <c r="G538" s="360"/>
      <c r="H538" s="360"/>
      <c r="I538" s="360"/>
      <c r="J538" s="360"/>
      <c r="K538" s="360"/>
      <c r="L538" s="360"/>
      <c r="M538" s="360"/>
      <c r="N538" s="360"/>
      <c r="O538" s="360"/>
      <c r="P538" s="360"/>
      <c r="Q538" s="360"/>
      <c r="R538" s="360"/>
      <c r="S538" s="360"/>
      <c r="T538" s="360"/>
      <c r="U538" s="360"/>
      <c r="V538" s="360"/>
      <c r="W538" s="360"/>
      <c r="X538" s="360"/>
      <c r="Y538" s="360"/>
      <c r="Z538" s="360"/>
      <c r="AA538" s="360"/>
      <c r="AB538" s="360"/>
      <c r="AC538" s="360"/>
      <c r="AD538" s="360"/>
      <c r="AE538" s="360"/>
    </row>
    <row r="539" spans="1:31">
      <c r="A539" s="360"/>
      <c r="B539" s="360"/>
      <c r="C539" s="360"/>
      <c r="D539" s="360"/>
      <c r="E539" s="360"/>
      <c r="F539" s="360"/>
      <c r="G539" s="360"/>
      <c r="H539" s="360"/>
      <c r="I539" s="360"/>
      <c r="J539" s="360"/>
      <c r="K539" s="360"/>
      <c r="L539" s="360"/>
      <c r="M539" s="360"/>
      <c r="N539" s="360"/>
      <c r="O539" s="360"/>
      <c r="P539" s="360"/>
      <c r="Q539" s="360"/>
      <c r="R539" s="360"/>
      <c r="S539" s="360"/>
      <c r="T539" s="360"/>
      <c r="U539" s="360"/>
      <c r="V539" s="360"/>
      <c r="W539" s="360"/>
      <c r="X539" s="360"/>
      <c r="Y539" s="360"/>
      <c r="Z539" s="360"/>
      <c r="AA539" s="360"/>
      <c r="AB539" s="360"/>
      <c r="AC539" s="360"/>
      <c r="AD539" s="360"/>
      <c r="AE539" s="360"/>
    </row>
    <row r="540" spans="1:31">
      <c r="A540" s="360"/>
      <c r="B540" s="360"/>
      <c r="C540" s="360"/>
      <c r="D540" s="360"/>
      <c r="E540" s="360"/>
      <c r="F540" s="360"/>
      <c r="G540" s="360"/>
      <c r="H540" s="360"/>
      <c r="I540" s="360"/>
      <c r="J540" s="360"/>
      <c r="K540" s="360"/>
      <c r="L540" s="360"/>
      <c r="M540" s="360"/>
      <c r="N540" s="360"/>
      <c r="O540" s="360"/>
      <c r="P540" s="360"/>
      <c r="Q540" s="360"/>
      <c r="R540" s="360"/>
      <c r="S540" s="360"/>
      <c r="T540" s="360"/>
      <c r="U540" s="360"/>
      <c r="V540" s="360"/>
      <c r="W540" s="360"/>
      <c r="X540" s="360"/>
      <c r="Y540" s="360"/>
      <c r="Z540" s="360"/>
      <c r="AA540" s="360"/>
      <c r="AB540" s="360"/>
      <c r="AC540" s="360"/>
      <c r="AD540" s="360"/>
      <c r="AE540" s="360"/>
    </row>
    <row r="541" spans="1:31">
      <c r="A541" s="360"/>
      <c r="B541" s="360"/>
      <c r="C541" s="360"/>
      <c r="D541" s="360"/>
      <c r="E541" s="360"/>
      <c r="F541" s="360"/>
      <c r="G541" s="360"/>
      <c r="H541" s="360"/>
      <c r="I541" s="360"/>
      <c r="J541" s="360"/>
      <c r="K541" s="360"/>
      <c r="L541" s="360"/>
      <c r="M541" s="360"/>
      <c r="N541" s="360"/>
      <c r="O541" s="360"/>
      <c r="P541" s="360"/>
      <c r="Q541" s="360"/>
      <c r="R541" s="360"/>
      <c r="S541" s="360"/>
      <c r="T541" s="360"/>
      <c r="U541" s="360"/>
      <c r="V541" s="360"/>
      <c r="W541" s="360"/>
      <c r="X541" s="360"/>
      <c r="Y541" s="360"/>
      <c r="Z541" s="360"/>
      <c r="AA541" s="360"/>
      <c r="AB541" s="360"/>
      <c r="AC541" s="360"/>
      <c r="AD541" s="360"/>
      <c r="AE541" s="360"/>
    </row>
    <row r="542" spans="1:31">
      <c r="A542" s="360"/>
      <c r="B542" s="360"/>
      <c r="C542" s="360"/>
      <c r="D542" s="360"/>
      <c r="E542" s="360"/>
      <c r="F542" s="360"/>
      <c r="G542" s="360"/>
      <c r="H542" s="360"/>
      <c r="I542" s="360"/>
      <c r="J542" s="360"/>
      <c r="K542" s="360"/>
      <c r="L542" s="360"/>
      <c r="M542" s="360"/>
      <c r="N542" s="360"/>
      <c r="O542" s="360"/>
      <c r="P542" s="360"/>
      <c r="Q542" s="360"/>
      <c r="R542" s="360"/>
      <c r="S542" s="360"/>
      <c r="T542" s="360"/>
      <c r="U542" s="360"/>
      <c r="V542" s="360"/>
      <c r="W542" s="360"/>
      <c r="X542" s="360"/>
      <c r="Y542" s="360"/>
      <c r="Z542" s="360"/>
      <c r="AA542" s="360"/>
      <c r="AB542" s="360"/>
      <c r="AC542" s="360"/>
      <c r="AD542" s="360"/>
      <c r="AE542" s="360"/>
    </row>
    <row r="543" spans="1:31">
      <c r="A543" s="360"/>
      <c r="B543" s="360"/>
      <c r="C543" s="360"/>
      <c r="D543" s="360"/>
      <c r="E543" s="360"/>
      <c r="F543" s="360"/>
      <c r="G543" s="360"/>
      <c r="H543" s="360"/>
      <c r="I543" s="360"/>
      <c r="J543" s="360"/>
      <c r="K543" s="360"/>
      <c r="L543" s="360"/>
      <c r="M543" s="360"/>
      <c r="N543" s="360"/>
      <c r="O543" s="360"/>
      <c r="P543" s="360"/>
      <c r="Q543" s="360"/>
      <c r="R543" s="360"/>
      <c r="S543" s="360"/>
      <c r="T543" s="360"/>
      <c r="U543" s="360"/>
      <c r="V543" s="360"/>
      <c r="W543" s="360"/>
      <c r="X543" s="360"/>
      <c r="Y543" s="360"/>
      <c r="Z543" s="360"/>
      <c r="AA543" s="360"/>
      <c r="AB543" s="360"/>
      <c r="AC543" s="360"/>
      <c r="AD543" s="360"/>
      <c r="AE543" s="360"/>
    </row>
    <row r="544" spans="1:31">
      <c r="A544" s="360"/>
      <c r="B544" s="360"/>
      <c r="C544" s="360"/>
      <c r="D544" s="360"/>
      <c r="E544" s="360"/>
      <c r="F544" s="360"/>
      <c r="G544" s="360"/>
      <c r="H544" s="360"/>
      <c r="I544" s="360"/>
      <c r="J544" s="360"/>
      <c r="K544" s="360"/>
      <c r="L544" s="360"/>
      <c r="M544" s="360"/>
      <c r="N544" s="360"/>
      <c r="O544" s="360"/>
      <c r="P544" s="360"/>
      <c r="Q544" s="360"/>
      <c r="R544" s="360"/>
      <c r="S544" s="360"/>
      <c r="T544" s="360"/>
      <c r="U544" s="360"/>
      <c r="V544" s="360"/>
      <c r="W544" s="360"/>
      <c r="X544" s="360"/>
      <c r="Y544" s="360"/>
      <c r="Z544" s="360"/>
      <c r="AA544" s="360"/>
      <c r="AB544" s="360"/>
      <c r="AC544" s="360"/>
      <c r="AD544" s="360"/>
      <c r="AE544" s="360"/>
    </row>
    <row r="545" spans="1:31">
      <c r="A545" s="360"/>
      <c r="B545" s="360"/>
      <c r="C545" s="360"/>
      <c r="D545" s="360"/>
      <c r="E545" s="360"/>
      <c r="F545" s="360"/>
      <c r="G545" s="360"/>
      <c r="H545" s="360"/>
      <c r="I545" s="360"/>
      <c r="J545" s="360"/>
      <c r="K545" s="360"/>
      <c r="L545" s="360"/>
      <c r="M545" s="360"/>
      <c r="N545" s="360"/>
      <c r="O545" s="360"/>
      <c r="P545" s="360"/>
      <c r="Q545" s="360"/>
      <c r="R545" s="360"/>
      <c r="S545" s="360"/>
      <c r="T545" s="360"/>
      <c r="U545" s="360"/>
      <c r="V545" s="360"/>
      <c r="W545" s="360"/>
      <c r="X545" s="360"/>
      <c r="Y545" s="360"/>
      <c r="Z545" s="360"/>
      <c r="AA545" s="360"/>
      <c r="AB545" s="360"/>
      <c r="AC545" s="360"/>
      <c r="AD545" s="360"/>
      <c r="AE545" s="360"/>
    </row>
    <row r="546" spans="1:31">
      <c r="A546" s="360"/>
      <c r="B546" s="360"/>
      <c r="C546" s="360"/>
      <c r="D546" s="360"/>
      <c r="E546" s="360"/>
      <c r="F546" s="360"/>
      <c r="G546" s="360"/>
      <c r="H546" s="360"/>
      <c r="I546" s="360"/>
      <c r="J546" s="360"/>
      <c r="K546" s="360"/>
      <c r="L546" s="360"/>
      <c r="M546" s="360"/>
      <c r="N546" s="360"/>
      <c r="O546" s="360"/>
      <c r="P546" s="360"/>
      <c r="Q546" s="360"/>
      <c r="R546" s="360"/>
      <c r="S546" s="360"/>
      <c r="T546" s="360"/>
      <c r="U546" s="360"/>
      <c r="V546" s="360"/>
      <c r="W546" s="360"/>
      <c r="X546" s="360"/>
      <c r="Y546" s="360"/>
      <c r="Z546" s="360"/>
      <c r="AA546" s="360"/>
      <c r="AB546" s="360"/>
      <c r="AC546" s="360"/>
      <c r="AD546" s="360"/>
      <c r="AE546" s="360"/>
    </row>
    <row r="547" spans="1:31">
      <c r="A547" s="360"/>
      <c r="B547" s="360"/>
      <c r="C547" s="360"/>
      <c r="D547" s="360"/>
      <c r="E547" s="360"/>
      <c r="F547" s="360"/>
      <c r="G547" s="360"/>
      <c r="H547" s="360"/>
      <c r="I547" s="360"/>
      <c r="J547" s="360"/>
      <c r="K547" s="360"/>
      <c r="L547" s="360"/>
      <c r="M547" s="360"/>
      <c r="N547" s="360"/>
      <c r="O547" s="360"/>
      <c r="P547" s="360"/>
      <c r="Q547" s="360"/>
      <c r="R547" s="360"/>
      <c r="S547" s="360"/>
      <c r="T547" s="360"/>
      <c r="U547" s="360"/>
      <c r="V547" s="360"/>
      <c r="W547" s="360"/>
      <c r="X547" s="360"/>
      <c r="Y547" s="360"/>
      <c r="Z547" s="360"/>
      <c r="AA547" s="360"/>
      <c r="AB547" s="360"/>
      <c r="AC547" s="360"/>
      <c r="AD547" s="360"/>
      <c r="AE547" s="360"/>
    </row>
    <row r="548" spans="1:31">
      <c r="A548" s="360"/>
      <c r="B548" s="360"/>
      <c r="C548" s="360"/>
      <c r="D548" s="360"/>
      <c r="E548" s="360"/>
      <c r="F548" s="360"/>
      <c r="G548" s="360"/>
      <c r="H548" s="360"/>
      <c r="I548" s="360"/>
      <c r="J548" s="360"/>
      <c r="K548" s="360"/>
      <c r="L548" s="360"/>
      <c r="M548" s="360"/>
      <c r="N548" s="360"/>
      <c r="O548" s="360"/>
      <c r="P548" s="360"/>
      <c r="Q548" s="360"/>
      <c r="R548" s="360"/>
      <c r="S548" s="360"/>
      <c r="T548" s="360"/>
      <c r="U548" s="360"/>
      <c r="V548" s="360"/>
      <c r="W548" s="360"/>
      <c r="X548" s="360"/>
      <c r="Y548" s="360"/>
      <c r="Z548" s="360"/>
      <c r="AA548" s="360"/>
      <c r="AB548" s="360"/>
      <c r="AC548" s="360"/>
      <c r="AD548" s="360"/>
      <c r="AE548" s="360"/>
    </row>
    <row r="549" spans="1:31">
      <c r="A549" s="360"/>
      <c r="B549" s="360"/>
      <c r="C549" s="360"/>
      <c r="D549" s="360"/>
      <c r="E549" s="360"/>
      <c r="F549" s="360"/>
      <c r="G549" s="360"/>
      <c r="H549" s="360"/>
      <c r="I549" s="360"/>
      <c r="J549" s="360"/>
      <c r="K549" s="360"/>
      <c r="L549" s="360"/>
      <c r="M549" s="360"/>
      <c r="N549" s="360"/>
      <c r="O549" s="360"/>
      <c r="P549" s="360"/>
      <c r="Q549" s="360"/>
      <c r="R549" s="360"/>
      <c r="S549" s="360"/>
      <c r="T549" s="360"/>
      <c r="U549" s="360"/>
      <c r="V549" s="360"/>
      <c r="W549" s="360"/>
      <c r="X549" s="360"/>
      <c r="Y549" s="360"/>
      <c r="Z549" s="360"/>
      <c r="AA549" s="360"/>
      <c r="AB549" s="360"/>
      <c r="AC549" s="360"/>
      <c r="AD549" s="360"/>
      <c r="AE549" s="360"/>
    </row>
    <row r="550" spans="1:31">
      <c r="A550" s="360"/>
      <c r="B550" s="360"/>
      <c r="C550" s="360"/>
      <c r="D550" s="360"/>
      <c r="E550" s="360"/>
      <c r="F550" s="360"/>
      <c r="G550" s="360"/>
      <c r="H550" s="360"/>
      <c r="I550" s="360"/>
      <c r="J550" s="360"/>
      <c r="K550" s="360"/>
      <c r="L550" s="360"/>
      <c r="M550" s="360"/>
      <c r="N550" s="360"/>
      <c r="O550" s="360"/>
      <c r="P550" s="360"/>
      <c r="Q550" s="360"/>
      <c r="R550" s="360"/>
      <c r="S550" s="360"/>
      <c r="T550" s="360"/>
      <c r="U550" s="360"/>
      <c r="V550" s="360"/>
      <c r="W550" s="360"/>
      <c r="X550" s="360"/>
      <c r="Y550" s="360"/>
      <c r="Z550" s="360"/>
      <c r="AA550" s="360"/>
      <c r="AB550" s="360"/>
      <c r="AC550" s="360"/>
      <c r="AD550" s="360"/>
      <c r="AE550" s="360"/>
    </row>
    <row r="551" spans="1:31">
      <c r="A551" s="360"/>
      <c r="B551" s="360"/>
      <c r="C551" s="360"/>
      <c r="D551" s="360"/>
      <c r="E551" s="360"/>
      <c r="F551" s="360"/>
      <c r="G551" s="360"/>
      <c r="H551" s="360"/>
      <c r="I551" s="360"/>
      <c r="J551" s="360"/>
      <c r="K551" s="360"/>
      <c r="L551" s="360"/>
      <c r="M551" s="360"/>
      <c r="N551" s="360"/>
      <c r="O551" s="360"/>
      <c r="P551" s="360"/>
      <c r="Q551" s="360"/>
      <c r="R551" s="360"/>
      <c r="S551" s="360"/>
      <c r="T551" s="360"/>
      <c r="U551" s="360"/>
      <c r="V551" s="360"/>
      <c r="W551" s="360"/>
      <c r="X551" s="360"/>
      <c r="Y551" s="360"/>
      <c r="Z551" s="360"/>
      <c r="AA551" s="360"/>
      <c r="AB551" s="360"/>
      <c r="AC551" s="360"/>
      <c r="AD551" s="360"/>
      <c r="AE551" s="360"/>
    </row>
    <row r="552" spans="1:31">
      <c r="A552" s="360"/>
      <c r="B552" s="360"/>
      <c r="C552" s="360"/>
      <c r="D552" s="360"/>
      <c r="E552" s="360"/>
      <c r="F552" s="360"/>
      <c r="G552" s="360"/>
      <c r="H552" s="360"/>
      <c r="I552" s="360"/>
      <c r="J552" s="360"/>
      <c r="K552" s="360"/>
      <c r="L552" s="360"/>
      <c r="M552" s="360"/>
      <c r="N552" s="360"/>
      <c r="O552" s="360"/>
      <c r="P552" s="360"/>
      <c r="Q552" s="360"/>
      <c r="R552" s="360"/>
      <c r="S552" s="360"/>
      <c r="T552" s="360"/>
      <c r="U552" s="360"/>
      <c r="V552" s="360"/>
      <c r="W552" s="360"/>
      <c r="X552" s="360"/>
      <c r="Y552" s="360"/>
      <c r="Z552" s="360"/>
      <c r="AA552" s="360"/>
      <c r="AB552" s="360"/>
      <c r="AC552" s="360"/>
      <c r="AD552" s="360"/>
      <c r="AE552" s="360"/>
    </row>
    <row r="553" spans="1:31">
      <c r="A553" s="360"/>
      <c r="B553" s="360"/>
      <c r="C553" s="360"/>
      <c r="D553" s="360"/>
      <c r="E553" s="360"/>
      <c r="F553" s="360"/>
      <c r="G553" s="360"/>
      <c r="H553" s="360"/>
      <c r="I553" s="360"/>
      <c r="J553" s="360"/>
      <c r="K553" s="360"/>
      <c r="L553" s="360"/>
      <c r="M553" s="360"/>
      <c r="N553" s="360"/>
      <c r="O553" s="360"/>
      <c r="P553" s="360"/>
      <c r="Q553" s="360"/>
      <c r="R553" s="360"/>
      <c r="S553" s="360"/>
      <c r="T553" s="360"/>
      <c r="U553" s="360"/>
      <c r="V553" s="360"/>
      <c r="W553" s="360"/>
      <c r="X553" s="360"/>
      <c r="Y553" s="360"/>
      <c r="Z553" s="360"/>
      <c r="AA553" s="360"/>
      <c r="AB553" s="360"/>
      <c r="AC553" s="360"/>
      <c r="AD553" s="360"/>
      <c r="AE553" s="360"/>
    </row>
    <row r="554" spans="1:31">
      <c r="A554" s="360"/>
      <c r="B554" s="360"/>
      <c r="C554" s="360"/>
      <c r="D554" s="360"/>
      <c r="E554" s="360"/>
      <c r="F554" s="360"/>
      <c r="G554" s="360"/>
      <c r="H554" s="360"/>
      <c r="I554" s="360"/>
      <c r="J554" s="360"/>
      <c r="K554" s="360"/>
      <c r="L554" s="360"/>
      <c r="M554" s="360"/>
      <c r="N554" s="360"/>
      <c r="O554" s="360"/>
      <c r="P554" s="360"/>
      <c r="Q554" s="360"/>
      <c r="R554" s="360"/>
      <c r="S554" s="360"/>
      <c r="T554" s="360"/>
      <c r="U554" s="360"/>
      <c r="V554" s="360"/>
      <c r="W554" s="360"/>
      <c r="X554" s="360"/>
      <c r="Y554" s="360"/>
      <c r="Z554" s="360"/>
      <c r="AA554" s="360"/>
      <c r="AB554" s="360"/>
      <c r="AC554" s="360"/>
      <c r="AD554" s="360"/>
      <c r="AE554" s="360"/>
    </row>
    <row r="555" spans="1:31">
      <c r="A555" s="360"/>
      <c r="B555" s="360"/>
      <c r="C555" s="360"/>
      <c r="D555" s="360"/>
      <c r="E555" s="360"/>
      <c r="F555" s="360"/>
      <c r="G555" s="360"/>
      <c r="H555" s="360"/>
      <c r="I555" s="360"/>
      <c r="J555" s="360"/>
      <c r="K555" s="360"/>
      <c r="L555" s="360"/>
      <c r="M555" s="360"/>
      <c r="N555" s="360"/>
      <c r="O555" s="360"/>
      <c r="P555" s="360"/>
      <c r="Q555" s="360"/>
      <c r="R555" s="360"/>
      <c r="S555" s="360"/>
      <c r="T555" s="360"/>
      <c r="U555" s="360"/>
      <c r="V555" s="360"/>
      <c r="W555" s="360"/>
      <c r="X555" s="360"/>
      <c r="Y555" s="360"/>
      <c r="Z555" s="360"/>
      <c r="AA555" s="360"/>
      <c r="AB555" s="360"/>
      <c r="AC555" s="360"/>
      <c r="AD555" s="360"/>
      <c r="AE555" s="360"/>
    </row>
    <row r="556" spans="1:31">
      <c r="A556" s="360"/>
      <c r="B556" s="360"/>
      <c r="C556" s="360"/>
      <c r="D556" s="360"/>
      <c r="E556" s="360"/>
      <c r="F556" s="360"/>
      <c r="G556" s="360"/>
      <c r="H556" s="360"/>
      <c r="I556" s="360"/>
      <c r="J556" s="360"/>
      <c r="K556" s="360"/>
      <c r="L556" s="360"/>
      <c r="M556" s="360"/>
      <c r="N556" s="360"/>
      <c r="O556" s="360"/>
      <c r="P556" s="360"/>
      <c r="Q556" s="360"/>
      <c r="R556" s="360"/>
      <c r="S556" s="360"/>
      <c r="T556" s="360"/>
      <c r="U556" s="360"/>
      <c r="V556" s="360"/>
      <c r="W556" s="360"/>
      <c r="X556" s="360"/>
      <c r="Y556" s="360"/>
      <c r="Z556" s="360"/>
      <c r="AA556" s="360"/>
      <c r="AB556" s="360"/>
      <c r="AC556" s="360"/>
      <c r="AD556" s="360"/>
      <c r="AE556" s="360"/>
    </row>
    <row r="557" spans="1:31">
      <c r="A557" s="360"/>
      <c r="B557" s="360"/>
      <c r="C557" s="360"/>
      <c r="D557" s="360"/>
      <c r="E557" s="360"/>
      <c r="F557" s="360"/>
      <c r="G557" s="360"/>
      <c r="H557" s="360"/>
      <c r="I557" s="360"/>
      <c r="J557" s="360"/>
      <c r="K557" s="360"/>
      <c r="L557" s="360"/>
      <c r="M557" s="360"/>
      <c r="N557" s="360"/>
      <c r="O557" s="360"/>
      <c r="P557" s="360"/>
      <c r="Q557" s="360"/>
      <c r="R557" s="360"/>
      <c r="S557" s="360"/>
      <c r="T557" s="360"/>
      <c r="U557" s="360"/>
      <c r="V557" s="360"/>
      <c r="W557" s="360"/>
      <c r="X557" s="360"/>
      <c r="Y557" s="360"/>
      <c r="Z557" s="360"/>
      <c r="AA557" s="360"/>
      <c r="AB557" s="360"/>
      <c r="AC557" s="360"/>
      <c r="AD557" s="360"/>
      <c r="AE557" s="360"/>
    </row>
    <row r="558" spans="1:31">
      <c r="A558" s="360"/>
      <c r="B558" s="360"/>
      <c r="C558" s="360"/>
      <c r="D558" s="360"/>
      <c r="E558" s="360"/>
      <c r="F558" s="360"/>
      <c r="G558" s="360"/>
      <c r="H558" s="360"/>
      <c r="I558" s="360"/>
      <c r="J558" s="360"/>
      <c r="K558" s="360"/>
      <c r="L558" s="360"/>
      <c r="M558" s="360"/>
      <c r="N558" s="360"/>
      <c r="O558" s="360"/>
      <c r="P558" s="360"/>
      <c r="Q558" s="360"/>
      <c r="R558" s="360"/>
      <c r="S558" s="360"/>
      <c r="T558" s="360"/>
      <c r="U558" s="360"/>
      <c r="V558" s="360"/>
      <c r="W558" s="360"/>
      <c r="X558" s="360"/>
      <c r="Y558" s="360"/>
      <c r="Z558" s="360"/>
      <c r="AA558" s="360"/>
      <c r="AB558" s="360"/>
      <c r="AC558" s="360"/>
      <c r="AD558" s="360"/>
      <c r="AE558" s="360"/>
    </row>
    <row r="559" spans="1:31">
      <c r="A559" s="360"/>
      <c r="B559" s="360"/>
      <c r="C559" s="360"/>
      <c r="D559" s="360"/>
      <c r="E559" s="360"/>
      <c r="F559" s="360"/>
      <c r="G559" s="360"/>
      <c r="H559" s="360"/>
      <c r="I559" s="360"/>
      <c r="J559" s="360"/>
      <c r="K559" s="360"/>
      <c r="L559" s="360"/>
      <c r="M559" s="360"/>
      <c r="N559" s="360"/>
      <c r="O559" s="360"/>
      <c r="P559" s="360"/>
      <c r="Q559" s="360"/>
      <c r="R559" s="360"/>
      <c r="S559" s="360"/>
      <c r="T559" s="360"/>
      <c r="U559" s="360"/>
      <c r="V559" s="360"/>
      <c r="W559" s="360"/>
      <c r="X559" s="360"/>
      <c r="Y559" s="360"/>
      <c r="Z559" s="360"/>
      <c r="AA559" s="360"/>
      <c r="AB559" s="360"/>
      <c r="AC559" s="360"/>
      <c r="AD559" s="360"/>
      <c r="AE559" s="360"/>
    </row>
    <row r="560" spans="1:31">
      <c r="A560" s="360"/>
      <c r="B560" s="360"/>
      <c r="C560" s="360"/>
      <c r="D560" s="360"/>
      <c r="E560" s="360"/>
      <c r="F560" s="360"/>
      <c r="G560" s="360"/>
      <c r="H560" s="360"/>
      <c r="I560" s="360"/>
      <c r="J560" s="360"/>
      <c r="K560" s="360"/>
      <c r="L560" s="360"/>
      <c r="M560" s="360"/>
      <c r="N560" s="360"/>
      <c r="O560" s="360"/>
      <c r="P560" s="360"/>
      <c r="Q560" s="360"/>
      <c r="R560" s="360"/>
      <c r="S560" s="360"/>
      <c r="T560" s="360"/>
      <c r="U560" s="360"/>
      <c r="V560" s="360"/>
      <c r="W560" s="360"/>
      <c r="X560" s="360"/>
      <c r="Y560" s="360"/>
      <c r="Z560" s="360"/>
      <c r="AA560" s="360"/>
      <c r="AB560" s="360"/>
      <c r="AC560" s="360"/>
      <c r="AD560" s="360"/>
      <c r="AE560" s="360"/>
    </row>
    <row r="561" spans="1:31">
      <c r="A561" s="360"/>
      <c r="B561" s="360"/>
      <c r="C561" s="360"/>
      <c r="D561" s="360"/>
      <c r="E561" s="360"/>
      <c r="F561" s="360"/>
      <c r="G561" s="360"/>
      <c r="H561" s="360"/>
      <c r="I561" s="360"/>
      <c r="J561" s="360"/>
      <c r="K561" s="360"/>
      <c r="L561" s="360"/>
      <c r="M561" s="360"/>
      <c r="N561" s="360"/>
      <c r="O561" s="360"/>
      <c r="P561" s="360"/>
      <c r="Q561" s="360"/>
      <c r="R561" s="360"/>
      <c r="S561" s="360"/>
      <c r="T561" s="360"/>
      <c r="U561" s="360"/>
      <c r="V561" s="360"/>
      <c r="W561" s="360"/>
      <c r="X561" s="360"/>
      <c r="Y561" s="360"/>
      <c r="Z561" s="360"/>
      <c r="AA561" s="360"/>
      <c r="AB561" s="360"/>
      <c r="AC561" s="360"/>
      <c r="AD561" s="360"/>
      <c r="AE561" s="360"/>
    </row>
    <row r="562" spans="1:31">
      <c r="A562" s="360"/>
      <c r="B562" s="360"/>
      <c r="C562" s="360"/>
      <c r="D562" s="360"/>
      <c r="E562" s="360"/>
      <c r="F562" s="360"/>
      <c r="G562" s="360"/>
      <c r="H562" s="360"/>
      <c r="I562" s="360"/>
      <c r="J562" s="360"/>
      <c r="K562" s="360"/>
      <c r="L562" s="360"/>
      <c r="M562" s="360"/>
      <c r="N562" s="360"/>
      <c r="O562" s="360"/>
      <c r="P562" s="360"/>
      <c r="Q562" s="360"/>
      <c r="R562" s="360"/>
      <c r="S562" s="360"/>
      <c r="T562" s="360"/>
      <c r="U562" s="360"/>
      <c r="V562" s="360"/>
      <c r="W562" s="360"/>
      <c r="X562" s="360"/>
      <c r="Y562" s="360"/>
      <c r="Z562" s="360"/>
      <c r="AA562" s="360"/>
      <c r="AB562" s="360"/>
      <c r="AC562" s="360"/>
      <c r="AD562" s="360"/>
      <c r="AE562" s="360"/>
    </row>
    <row r="563" spans="1:31">
      <c r="A563" s="360"/>
      <c r="B563" s="360"/>
      <c r="C563" s="360"/>
      <c r="D563" s="360"/>
      <c r="E563" s="360"/>
      <c r="F563" s="360"/>
      <c r="G563" s="360"/>
      <c r="H563" s="360"/>
      <c r="I563" s="360"/>
      <c r="J563" s="360"/>
      <c r="K563" s="360"/>
      <c r="L563" s="360"/>
      <c r="M563" s="360"/>
      <c r="N563" s="360"/>
      <c r="O563" s="360"/>
      <c r="P563" s="360"/>
      <c r="Q563" s="360"/>
      <c r="R563" s="360"/>
      <c r="S563" s="360"/>
      <c r="T563" s="360"/>
      <c r="U563" s="360"/>
      <c r="V563" s="360"/>
      <c r="W563" s="360"/>
      <c r="X563" s="360"/>
      <c r="Y563" s="360"/>
      <c r="Z563" s="360"/>
      <c r="AA563" s="360"/>
      <c r="AB563" s="360"/>
      <c r="AC563" s="360"/>
      <c r="AD563" s="360"/>
      <c r="AE563" s="360"/>
    </row>
    <row r="564" spans="1:31">
      <c r="A564" s="360"/>
      <c r="B564" s="360"/>
      <c r="C564" s="360"/>
      <c r="D564" s="360"/>
      <c r="E564" s="360"/>
      <c r="F564" s="360"/>
      <c r="G564" s="360"/>
      <c r="H564" s="360"/>
      <c r="I564" s="360"/>
      <c r="J564" s="360"/>
      <c r="K564" s="360"/>
      <c r="L564" s="360"/>
      <c r="M564" s="360"/>
      <c r="N564" s="360"/>
      <c r="O564" s="360"/>
      <c r="P564" s="360"/>
      <c r="Q564" s="360"/>
      <c r="R564" s="360"/>
      <c r="S564" s="360"/>
      <c r="T564" s="360"/>
      <c r="U564" s="360"/>
      <c r="V564" s="360"/>
      <c r="W564" s="360"/>
      <c r="X564" s="360"/>
      <c r="Y564" s="360"/>
      <c r="Z564" s="360"/>
      <c r="AA564" s="360"/>
      <c r="AB564" s="360"/>
      <c r="AC564" s="360"/>
      <c r="AD564" s="360"/>
      <c r="AE564" s="360"/>
    </row>
    <row r="565" spans="1:31">
      <c r="A565" s="360"/>
      <c r="B565" s="360"/>
      <c r="C565" s="360"/>
      <c r="D565" s="360"/>
      <c r="E565" s="360"/>
      <c r="F565" s="360"/>
      <c r="G565" s="360"/>
      <c r="H565" s="360"/>
      <c r="I565" s="360"/>
      <c r="J565" s="360"/>
      <c r="K565" s="360"/>
      <c r="L565" s="360"/>
      <c r="M565" s="360"/>
      <c r="N565" s="360"/>
      <c r="O565" s="360"/>
      <c r="P565" s="360"/>
      <c r="Q565" s="360"/>
      <c r="R565" s="360"/>
      <c r="S565" s="360"/>
      <c r="T565" s="360"/>
      <c r="U565" s="360"/>
      <c r="V565" s="360"/>
      <c r="W565" s="360"/>
      <c r="X565" s="360"/>
      <c r="Y565" s="360"/>
      <c r="Z565" s="360"/>
      <c r="AA565" s="360"/>
      <c r="AB565" s="360"/>
      <c r="AC565" s="360"/>
      <c r="AD565" s="360"/>
      <c r="AE565" s="360"/>
    </row>
    <row r="566" spans="1:31">
      <c r="A566" s="360"/>
      <c r="B566" s="360"/>
      <c r="C566" s="360"/>
      <c r="D566" s="360"/>
      <c r="E566" s="360"/>
      <c r="F566" s="360"/>
      <c r="G566" s="360"/>
      <c r="H566" s="360"/>
      <c r="I566" s="360"/>
      <c r="J566" s="360"/>
      <c r="K566" s="360"/>
      <c r="L566" s="360"/>
      <c r="M566" s="360"/>
      <c r="N566" s="360"/>
      <c r="O566" s="360"/>
      <c r="P566" s="360"/>
      <c r="Q566" s="360"/>
      <c r="R566" s="360"/>
      <c r="S566" s="360"/>
      <c r="T566" s="360"/>
      <c r="U566" s="360"/>
      <c r="V566" s="360"/>
      <c r="W566" s="360"/>
      <c r="X566" s="360"/>
      <c r="Y566" s="360"/>
      <c r="Z566" s="360"/>
      <c r="AA566" s="360"/>
      <c r="AB566" s="360"/>
      <c r="AC566" s="360"/>
      <c r="AD566" s="360"/>
      <c r="AE566" s="360"/>
    </row>
    <row r="567" spans="1:31">
      <c r="A567" s="360"/>
      <c r="B567" s="360"/>
      <c r="C567" s="360"/>
      <c r="D567" s="360"/>
      <c r="E567" s="360"/>
      <c r="F567" s="360"/>
      <c r="G567" s="360"/>
      <c r="H567" s="360"/>
      <c r="I567" s="360"/>
      <c r="J567" s="360"/>
      <c r="K567" s="360"/>
      <c r="L567" s="360"/>
      <c r="M567" s="360"/>
      <c r="N567" s="360"/>
      <c r="O567" s="360"/>
      <c r="P567" s="360"/>
      <c r="Q567" s="360"/>
      <c r="R567" s="360"/>
      <c r="S567" s="360"/>
      <c r="T567" s="360"/>
      <c r="U567" s="360"/>
      <c r="V567" s="360"/>
      <c r="W567" s="360"/>
      <c r="X567" s="360"/>
      <c r="Y567" s="360"/>
      <c r="Z567" s="360"/>
      <c r="AA567" s="360"/>
      <c r="AB567" s="360"/>
      <c r="AC567" s="360"/>
      <c r="AD567" s="360"/>
      <c r="AE567" s="360"/>
    </row>
    <row r="568" spans="1:31">
      <c r="A568" s="360"/>
      <c r="B568" s="360"/>
      <c r="C568" s="360"/>
      <c r="D568" s="360"/>
      <c r="E568" s="360"/>
      <c r="F568" s="360"/>
      <c r="G568" s="360"/>
      <c r="H568" s="360"/>
      <c r="I568" s="360"/>
      <c r="J568" s="360"/>
      <c r="K568" s="360"/>
      <c r="L568" s="360"/>
      <c r="M568" s="360"/>
      <c r="N568" s="360"/>
      <c r="O568" s="360"/>
      <c r="P568" s="360"/>
      <c r="Q568" s="360"/>
      <c r="R568" s="360"/>
      <c r="S568" s="360"/>
      <c r="T568" s="360"/>
      <c r="U568" s="360"/>
      <c r="V568" s="360"/>
      <c r="W568" s="360"/>
      <c r="X568" s="360"/>
      <c r="Y568" s="360"/>
      <c r="Z568" s="360"/>
      <c r="AA568" s="360"/>
      <c r="AB568" s="360"/>
      <c r="AC568" s="360"/>
      <c r="AD568" s="360"/>
      <c r="AE568" s="360"/>
    </row>
    <row r="569" spans="1:31">
      <c r="A569" s="360"/>
      <c r="B569" s="360"/>
      <c r="C569" s="360"/>
      <c r="D569" s="360"/>
      <c r="E569" s="360"/>
      <c r="F569" s="360"/>
      <c r="G569" s="360"/>
      <c r="H569" s="360"/>
      <c r="I569" s="360"/>
      <c r="J569" s="360"/>
      <c r="K569" s="360"/>
      <c r="L569" s="360"/>
      <c r="M569" s="360"/>
      <c r="N569" s="360"/>
      <c r="O569" s="360"/>
      <c r="P569" s="360"/>
      <c r="Q569" s="360"/>
      <c r="R569" s="360"/>
      <c r="S569" s="360"/>
      <c r="T569" s="360"/>
      <c r="U569" s="360"/>
      <c r="V569" s="360"/>
      <c r="W569" s="360"/>
      <c r="X569" s="360"/>
      <c r="Y569" s="360"/>
      <c r="Z569" s="360"/>
      <c r="AA569" s="360"/>
      <c r="AB569" s="360"/>
      <c r="AC569" s="360"/>
      <c r="AD569" s="360"/>
      <c r="AE569" s="360"/>
    </row>
    <row r="570" spans="1:31">
      <c r="A570" s="360"/>
      <c r="B570" s="360"/>
      <c r="C570" s="360"/>
      <c r="D570" s="360"/>
      <c r="E570" s="360"/>
      <c r="F570" s="360"/>
      <c r="G570" s="360"/>
      <c r="H570" s="360"/>
      <c r="I570" s="360"/>
      <c r="J570" s="360"/>
      <c r="K570" s="360"/>
      <c r="L570" s="360"/>
      <c r="M570" s="360"/>
      <c r="N570" s="360"/>
      <c r="O570" s="360"/>
      <c r="P570" s="360"/>
      <c r="Q570" s="360"/>
      <c r="R570" s="360"/>
      <c r="S570" s="360"/>
      <c r="T570" s="360"/>
      <c r="U570" s="360"/>
      <c r="V570" s="360"/>
      <c r="W570" s="360"/>
      <c r="X570" s="360"/>
      <c r="Y570" s="360"/>
      <c r="Z570" s="360"/>
      <c r="AA570" s="360"/>
      <c r="AB570" s="360"/>
      <c r="AC570" s="360"/>
      <c r="AD570" s="360"/>
      <c r="AE570" s="360"/>
    </row>
    <row r="571" spans="1:31">
      <c r="A571" s="360"/>
      <c r="B571" s="360"/>
      <c r="C571" s="360"/>
      <c r="D571" s="360"/>
      <c r="E571" s="360"/>
      <c r="F571" s="360"/>
      <c r="G571" s="360"/>
      <c r="H571" s="360"/>
      <c r="I571" s="360"/>
      <c r="J571" s="360"/>
      <c r="K571" s="360"/>
      <c r="L571" s="360"/>
      <c r="M571" s="360"/>
      <c r="N571" s="360"/>
      <c r="O571" s="360"/>
      <c r="P571" s="360"/>
      <c r="Q571" s="360"/>
      <c r="R571" s="360"/>
      <c r="S571" s="360"/>
      <c r="T571" s="360"/>
      <c r="U571" s="360"/>
      <c r="V571" s="360"/>
      <c r="W571" s="360"/>
      <c r="X571" s="360"/>
      <c r="Y571" s="360"/>
      <c r="Z571" s="360"/>
      <c r="AA571" s="360"/>
      <c r="AB571" s="360"/>
      <c r="AC571" s="360"/>
      <c r="AD571" s="360"/>
      <c r="AE571" s="360"/>
    </row>
    <row r="572" spans="1:31">
      <c r="A572" s="360"/>
      <c r="B572" s="360"/>
      <c r="C572" s="360"/>
      <c r="D572" s="360"/>
      <c r="E572" s="360"/>
      <c r="F572" s="360"/>
      <c r="G572" s="360"/>
      <c r="H572" s="360"/>
      <c r="I572" s="360"/>
      <c r="J572" s="360"/>
      <c r="K572" s="360"/>
      <c r="L572" s="360"/>
      <c r="M572" s="360"/>
      <c r="N572" s="360"/>
      <c r="O572" s="360"/>
      <c r="P572" s="360"/>
      <c r="Q572" s="360"/>
      <c r="R572" s="360"/>
      <c r="S572" s="360"/>
      <c r="T572" s="360"/>
      <c r="U572" s="360"/>
      <c r="V572" s="360"/>
      <c r="W572" s="360"/>
      <c r="X572" s="360"/>
      <c r="Y572" s="360"/>
      <c r="Z572" s="360"/>
      <c r="AA572" s="360"/>
      <c r="AB572" s="360"/>
      <c r="AC572" s="360"/>
      <c r="AD572" s="360"/>
      <c r="AE572" s="360"/>
    </row>
    <row r="573" spans="1:31">
      <c r="A573" s="360"/>
      <c r="B573" s="360"/>
      <c r="C573" s="360"/>
      <c r="D573" s="360"/>
      <c r="E573" s="360"/>
      <c r="F573" s="360"/>
      <c r="G573" s="360"/>
      <c r="H573" s="360"/>
      <c r="I573" s="360"/>
      <c r="J573" s="360"/>
      <c r="K573" s="360"/>
      <c r="L573" s="360"/>
      <c r="M573" s="360"/>
      <c r="N573" s="360"/>
      <c r="O573" s="360"/>
      <c r="P573" s="360"/>
      <c r="Q573" s="360"/>
      <c r="R573" s="360"/>
      <c r="S573" s="360"/>
      <c r="T573" s="360"/>
      <c r="U573" s="360"/>
      <c r="V573" s="360"/>
      <c r="W573" s="360"/>
      <c r="X573" s="360"/>
      <c r="Y573" s="360"/>
      <c r="Z573" s="360"/>
      <c r="AA573" s="360"/>
      <c r="AB573" s="360"/>
      <c r="AC573" s="360"/>
      <c r="AD573" s="360"/>
      <c r="AE573" s="360"/>
    </row>
    <row r="574" spans="1:31">
      <c r="A574" s="360"/>
      <c r="B574" s="360"/>
      <c r="C574" s="360"/>
      <c r="D574" s="360"/>
      <c r="E574" s="360"/>
      <c r="F574" s="360"/>
      <c r="G574" s="360"/>
      <c r="H574" s="360"/>
      <c r="I574" s="360"/>
      <c r="J574" s="360"/>
      <c r="K574" s="360"/>
      <c r="L574" s="360"/>
      <c r="M574" s="360"/>
      <c r="N574" s="360"/>
      <c r="O574" s="360"/>
      <c r="P574" s="360"/>
      <c r="Q574" s="360"/>
      <c r="R574" s="360"/>
      <c r="S574" s="360"/>
      <c r="T574" s="360"/>
      <c r="U574" s="360"/>
      <c r="V574" s="360"/>
      <c r="W574" s="360"/>
      <c r="X574" s="360"/>
      <c r="Y574" s="360"/>
      <c r="Z574" s="360"/>
      <c r="AA574" s="360"/>
      <c r="AB574" s="360"/>
      <c r="AC574" s="360"/>
      <c r="AD574" s="360"/>
      <c r="AE574" s="360"/>
    </row>
    <row r="575" spans="1:31">
      <c r="A575" s="360"/>
      <c r="B575" s="360"/>
      <c r="C575" s="360"/>
      <c r="D575" s="360"/>
      <c r="E575" s="360"/>
      <c r="F575" s="360"/>
      <c r="G575" s="360"/>
      <c r="H575" s="360"/>
      <c r="I575" s="360"/>
      <c r="J575" s="360"/>
      <c r="K575" s="360"/>
      <c r="L575" s="360"/>
      <c r="M575" s="360"/>
      <c r="N575" s="360"/>
      <c r="O575" s="360"/>
      <c r="P575" s="360"/>
      <c r="Q575" s="360"/>
      <c r="R575" s="360"/>
      <c r="S575" s="360"/>
      <c r="T575" s="360"/>
      <c r="U575" s="360"/>
      <c r="V575" s="360"/>
      <c r="W575" s="360"/>
      <c r="X575" s="360"/>
      <c r="Y575" s="360"/>
      <c r="Z575" s="360"/>
      <c r="AA575" s="360"/>
      <c r="AB575" s="360"/>
      <c r="AC575" s="360"/>
      <c r="AD575" s="360"/>
      <c r="AE575" s="360"/>
    </row>
    <row r="576" spans="1:31">
      <c r="A576" s="360"/>
      <c r="B576" s="360"/>
      <c r="C576" s="360"/>
      <c r="D576" s="360"/>
      <c r="E576" s="360"/>
      <c r="F576" s="360"/>
      <c r="G576" s="360"/>
      <c r="H576" s="360"/>
      <c r="I576" s="360"/>
      <c r="J576" s="360"/>
      <c r="K576" s="360"/>
      <c r="L576" s="360"/>
      <c r="M576" s="360"/>
      <c r="N576" s="360"/>
      <c r="O576" s="360"/>
      <c r="P576" s="360"/>
      <c r="Q576" s="360"/>
      <c r="R576" s="360"/>
      <c r="S576" s="360"/>
      <c r="T576" s="360"/>
      <c r="U576" s="360"/>
      <c r="V576" s="360"/>
      <c r="W576" s="360"/>
      <c r="X576" s="360"/>
      <c r="Y576" s="360"/>
      <c r="Z576" s="360"/>
      <c r="AA576" s="360"/>
      <c r="AB576" s="360"/>
      <c r="AC576" s="360"/>
      <c r="AD576" s="360"/>
      <c r="AE576" s="360"/>
    </row>
    <row r="577" spans="1:31">
      <c r="A577" s="360"/>
      <c r="B577" s="360"/>
      <c r="C577" s="360"/>
      <c r="D577" s="360"/>
      <c r="E577" s="360"/>
      <c r="F577" s="360"/>
      <c r="G577" s="360"/>
      <c r="H577" s="360"/>
      <c r="I577" s="360"/>
      <c r="J577" s="360"/>
      <c r="K577" s="360"/>
      <c r="L577" s="360"/>
      <c r="M577" s="360"/>
      <c r="N577" s="360"/>
      <c r="O577" s="360"/>
      <c r="P577" s="360"/>
      <c r="Q577" s="360"/>
      <c r="R577" s="360"/>
      <c r="S577" s="360"/>
      <c r="T577" s="360"/>
      <c r="U577" s="360"/>
      <c r="V577" s="360"/>
      <c r="W577" s="360"/>
      <c r="X577" s="360"/>
      <c r="Y577" s="360"/>
      <c r="Z577" s="360"/>
      <c r="AA577" s="360"/>
      <c r="AB577" s="360"/>
      <c r="AC577" s="360"/>
      <c r="AD577" s="360"/>
      <c r="AE577" s="360"/>
    </row>
    <row r="578" spans="1:31">
      <c r="A578" s="360"/>
      <c r="B578" s="360"/>
      <c r="C578" s="360"/>
      <c r="D578" s="360"/>
      <c r="E578" s="360"/>
      <c r="F578" s="360"/>
      <c r="G578" s="360"/>
      <c r="H578" s="360"/>
      <c r="I578" s="360"/>
      <c r="J578" s="360"/>
      <c r="K578" s="360"/>
      <c r="L578" s="360"/>
      <c r="M578" s="360"/>
      <c r="N578" s="360"/>
      <c r="O578" s="360"/>
      <c r="P578" s="360"/>
      <c r="Q578" s="360"/>
      <c r="R578" s="360"/>
      <c r="S578" s="360"/>
      <c r="T578" s="360"/>
      <c r="U578" s="360"/>
      <c r="V578" s="360"/>
      <c r="W578" s="360"/>
      <c r="X578" s="360"/>
      <c r="Y578" s="360"/>
      <c r="Z578" s="360"/>
      <c r="AA578" s="360"/>
      <c r="AB578" s="360"/>
      <c r="AC578" s="360"/>
      <c r="AD578" s="360"/>
      <c r="AE578" s="360"/>
    </row>
    <row r="579" spans="1:31">
      <c r="A579" s="360"/>
      <c r="B579" s="360"/>
      <c r="C579" s="360"/>
      <c r="D579" s="360"/>
      <c r="E579" s="360"/>
      <c r="F579" s="360"/>
      <c r="G579" s="360"/>
      <c r="H579" s="360"/>
      <c r="I579" s="360"/>
      <c r="J579" s="360"/>
      <c r="K579" s="360"/>
      <c r="L579" s="360"/>
      <c r="M579" s="360"/>
      <c r="N579" s="360"/>
      <c r="O579" s="360"/>
      <c r="P579" s="360"/>
      <c r="Q579" s="360"/>
      <c r="R579" s="360"/>
      <c r="S579" s="360"/>
      <c r="T579" s="360"/>
      <c r="U579" s="360"/>
      <c r="V579" s="360"/>
      <c r="W579" s="360"/>
      <c r="X579" s="360"/>
      <c r="Y579" s="360"/>
      <c r="Z579" s="360"/>
      <c r="AA579" s="360"/>
      <c r="AB579" s="360"/>
      <c r="AC579" s="360"/>
      <c r="AD579" s="360"/>
      <c r="AE579" s="360"/>
    </row>
    <row r="580" spans="1:31">
      <c r="A580" s="360"/>
      <c r="B580" s="360"/>
      <c r="C580" s="360"/>
      <c r="D580" s="360"/>
      <c r="E580" s="360"/>
      <c r="F580" s="360"/>
      <c r="G580" s="360"/>
      <c r="H580" s="360"/>
      <c r="I580" s="360"/>
      <c r="J580" s="360"/>
      <c r="K580" s="360"/>
      <c r="L580" s="360"/>
      <c r="M580" s="360"/>
      <c r="N580" s="360"/>
      <c r="O580" s="360"/>
      <c r="P580" s="360"/>
      <c r="Q580" s="360"/>
      <c r="R580" s="360"/>
      <c r="S580" s="360"/>
      <c r="T580" s="360"/>
      <c r="U580" s="360"/>
      <c r="V580" s="360"/>
      <c r="W580" s="360"/>
      <c r="X580" s="360"/>
      <c r="Y580" s="360"/>
      <c r="Z580" s="360"/>
      <c r="AA580" s="360"/>
      <c r="AB580" s="360"/>
      <c r="AC580" s="360"/>
      <c r="AD580" s="360"/>
      <c r="AE580" s="360"/>
    </row>
    <row r="581" spans="1:31">
      <c r="A581" s="360"/>
      <c r="B581" s="360"/>
      <c r="C581" s="360"/>
      <c r="D581" s="360"/>
      <c r="E581" s="360"/>
      <c r="F581" s="360"/>
      <c r="G581" s="360"/>
      <c r="H581" s="360"/>
      <c r="I581" s="360"/>
      <c r="J581" s="360"/>
      <c r="K581" s="360"/>
      <c r="L581" s="360"/>
      <c r="M581" s="360"/>
      <c r="N581" s="360"/>
      <c r="O581" s="360"/>
      <c r="P581" s="360"/>
      <c r="Q581" s="360"/>
      <c r="R581" s="360"/>
      <c r="S581" s="360"/>
      <c r="T581" s="360"/>
      <c r="U581" s="360"/>
      <c r="V581" s="360"/>
      <c r="W581" s="360"/>
      <c r="X581" s="360"/>
      <c r="Y581" s="360"/>
      <c r="Z581" s="360"/>
      <c r="AA581" s="360"/>
      <c r="AB581" s="360"/>
      <c r="AC581" s="360"/>
      <c r="AD581" s="360"/>
      <c r="AE581" s="360"/>
    </row>
    <row r="582" spans="1:31">
      <c r="A582" s="360"/>
      <c r="B582" s="360"/>
      <c r="C582" s="360"/>
      <c r="D582" s="360"/>
      <c r="E582" s="360"/>
      <c r="F582" s="360"/>
      <c r="G582" s="360"/>
      <c r="H582" s="360"/>
      <c r="I582" s="360"/>
      <c r="J582" s="360"/>
      <c r="K582" s="360"/>
      <c r="L582" s="360"/>
      <c r="M582" s="360"/>
      <c r="N582" s="360"/>
      <c r="O582" s="360"/>
      <c r="P582" s="360"/>
      <c r="Q582" s="360"/>
      <c r="R582" s="360"/>
      <c r="S582" s="360"/>
      <c r="T582" s="360"/>
      <c r="U582" s="360"/>
      <c r="V582" s="360"/>
      <c r="W582" s="360"/>
      <c r="X582" s="360"/>
      <c r="Y582" s="360"/>
      <c r="Z582" s="360"/>
      <c r="AA582" s="360"/>
      <c r="AB582" s="360"/>
      <c r="AC582" s="360"/>
      <c r="AD582" s="360"/>
      <c r="AE582" s="360"/>
    </row>
    <row r="583" spans="1:31">
      <c r="A583" s="360"/>
      <c r="B583" s="360"/>
      <c r="C583" s="360"/>
      <c r="D583" s="360"/>
      <c r="E583" s="360"/>
      <c r="F583" s="360"/>
      <c r="G583" s="360"/>
      <c r="H583" s="360"/>
      <c r="I583" s="360"/>
      <c r="J583" s="360"/>
      <c r="K583" s="360"/>
      <c r="L583" s="360"/>
      <c r="M583" s="360"/>
      <c r="N583" s="360"/>
      <c r="O583" s="360"/>
      <c r="P583" s="360"/>
      <c r="Q583" s="360"/>
      <c r="R583" s="360"/>
      <c r="S583" s="360"/>
      <c r="T583" s="360"/>
      <c r="U583" s="360"/>
      <c r="V583" s="360"/>
      <c r="W583" s="360"/>
      <c r="X583" s="360"/>
      <c r="Y583" s="360"/>
      <c r="Z583" s="360"/>
      <c r="AA583" s="360"/>
      <c r="AB583" s="360"/>
      <c r="AC583" s="360"/>
      <c r="AD583" s="360"/>
      <c r="AE583" s="360"/>
    </row>
    <row r="584" spans="1:31">
      <c r="A584" s="360"/>
      <c r="B584" s="360"/>
      <c r="C584" s="360"/>
      <c r="D584" s="360"/>
      <c r="E584" s="360"/>
      <c r="F584" s="360"/>
      <c r="G584" s="360"/>
      <c r="H584" s="360"/>
      <c r="I584" s="360"/>
      <c r="J584" s="360"/>
      <c r="K584" s="360"/>
      <c r="L584" s="360"/>
      <c r="M584" s="360"/>
      <c r="N584" s="360"/>
      <c r="O584" s="360"/>
      <c r="P584" s="360"/>
      <c r="Q584" s="360"/>
      <c r="R584" s="360"/>
      <c r="S584" s="360"/>
      <c r="T584" s="360"/>
      <c r="U584" s="360"/>
      <c r="V584" s="360"/>
      <c r="W584" s="360"/>
      <c r="X584" s="360"/>
      <c r="Y584" s="360"/>
      <c r="Z584" s="360"/>
      <c r="AA584" s="360"/>
      <c r="AB584" s="360"/>
      <c r="AC584" s="360"/>
      <c r="AD584" s="360"/>
      <c r="AE584" s="360"/>
    </row>
    <row r="585" spans="1:31">
      <c r="A585" s="360"/>
      <c r="B585" s="360"/>
      <c r="C585" s="360"/>
      <c r="D585" s="360"/>
      <c r="E585" s="360"/>
      <c r="F585" s="360"/>
      <c r="G585" s="360"/>
      <c r="H585" s="360"/>
      <c r="I585" s="360"/>
      <c r="J585" s="360"/>
      <c r="K585" s="360"/>
      <c r="L585" s="360"/>
      <c r="M585" s="360"/>
      <c r="N585" s="360"/>
      <c r="O585" s="360"/>
      <c r="P585" s="360"/>
      <c r="Q585" s="360"/>
      <c r="R585" s="360"/>
      <c r="S585" s="360"/>
      <c r="T585" s="360"/>
      <c r="U585" s="360"/>
      <c r="V585" s="360"/>
      <c r="W585" s="360"/>
      <c r="X585" s="360"/>
      <c r="Y585" s="360"/>
      <c r="Z585" s="360"/>
      <c r="AA585" s="360"/>
      <c r="AB585" s="360"/>
      <c r="AC585" s="360"/>
      <c r="AD585" s="360"/>
      <c r="AE585" s="360"/>
    </row>
    <row r="586" spans="1:31">
      <c r="A586" s="360"/>
      <c r="B586" s="360"/>
      <c r="C586" s="360"/>
      <c r="D586" s="360"/>
      <c r="E586" s="360"/>
      <c r="F586" s="360"/>
      <c r="G586" s="360"/>
      <c r="H586" s="360"/>
      <c r="I586" s="360"/>
      <c r="J586" s="360"/>
      <c r="K586" s="360"/>
      <c r="L586" s="360"/>
      <c r="M586" s="360"/>
      <c r="N586" s="360"/>
      <c r="O586" s="360"/>
      <c r="P586" s="360"/>
      <c r="Q586" s="360"/>
      <c r="R586" s="360"/>
      <c r="S586" s="360"/>
      <c r="T586" s="360"/>
      <c r="U586" s="360"/>
      <c r="V586" s="360"/>
      <c r="W586" s="360"/>
      <c r="X586" s="360"/>
      <c r="Y586" s="360"/>
      <c r="Z586" s="360"/>
      <c r="AA586" s="360"/>
      <c r="AB586" s="360"/>
      <c r="AC586" s="360"/>
      <c r="AD586" s="360"/>
      <c r="AE586" s="360"/>
    </row>
    <row r="587" spans="1:31">
      <c r="A587" s="360"/>
      <c r="B587" s="360"/>
      <c r="C587" s="360"/>
      <c r="D587" s="360"/>
      <c r="E587" s="360"/>
      <c r="F587" s="360"/>
      <c r="G587" s="360"/>
      <c r="H587" s="360"/>
      <c r="I587" s="360"/>
      <c r="J587" s="360"/>
      <c r="K587" s="360"/>
      <c r="L587" s="360"/>
      <c r="M587" s="360"/>
      <c r="N587" s="360"/>
      <c r="O587" s="360"/>
      <c r="P587" s="360"/>
      <c r="Q587" s="360"/>
      <c r="R587" s="360"/>
      <c r="S587" s="360"/>
      <c r="T587" s="360"/>
      <c r="U587" s="360"/>
      <c r="V587" s="360"/>
      <c r="W587" s="360"/>
      <c r="X587" s="360"/>
      <c r="Y587" s="360"/>
      <c r="Z587" s="360"/>
      <c r="AA587" s="360"/>
      <c r="AB587" s="360"/>
      <c r="AC587" s="360"/>
      <c r="AD587" s="360"/>
      <c r="AE587" s="360"/>
    </row>
    <row r="588" spans="1:31">
      <c r="A588" s="360"/>
      <c r="B588" s="360"/>
      <c r="C588" s="360"/>
      <c r="D588" s="360"/>
      <c r="E588" s="360"/>
      <c r="F588" s="360"/>
      <c r="G588" s="360"/>
      <c r="H588" s="360"/>
      <c r="I588" s="360"/>
      <c r="J588" s="360"/>
      <c r="K588" s="360"/>
      <c r="L588" s="360"/>
      <c r="M588" s="360"/>
      <c r="N588" s="360"/>
      <c r="O588" s="360"/>
      <c r="P588" s="360"/>
      <c r="Q588" s="360"/>
      <c r="R588" s="360"/>
      <c r="S588" s="360"/>
      <c r="T588" s="360"/>
      <c r="U588" s="360"/>
      <c r="V588" s="360"/>
      <c r="W588" s="360"/>
      <c r="X588" s="360"/>
      <c r="Y588" s="360"/>
      <c r="Z588" s="360"/>
      <c r="AA588" s="360"/>
      <c r="AB588" s="360"/>
      <c r="AC588" s="360"/>
      <c r="AD588" s="360"/>
      <c r="AE588" s="360"/>
    </row>
    <row r="589" spans="1:31">
      <c r="A589" s="360"/>
      <c r="B589" s="360"/>
      <c r="C589" s="360"/>
      <c r="D589" s="360"/>
      <c r="E589" s="360"/>
      <c r="F589" s="360"/>
      <c r="G589" s="360"/>
      <c r="H589" s="360"/>
      <c r="I589" s="360"/>
      <c r="J589" s="360"/>
      <c r="K589" s="360"/>
      <c r="L589" s="360"/>
      <c r="M589" s="360"/>
      <c r="N589" s="360"/>
      <c r="O589" s="360"/>
      <c r="P589" s="360"/>
      <c r="Q589" s="360"/>
      <c r="R589" s="360"/>
      <c r="S589" s="360"/>
      <c r="T589" s="360"/>
      <c r="U589" s="360"/>
      <c r="V589" s="360"/>
      <c r="W589" s="360"/>
      <c r="X589" s="360"/>
      <c r="Y589" s="360"/>
      <c r="Z589" s="360"/>
      <c r="AA589" s="360"/>
      <c r="AB589" s="360"/>
      <c r="AC589" s="360"/>
      <c r="AD589" s="360"/>
      <c r="AE589" s="360"/>
    </row>
    <row r="590" spans="1:31">
      <c r="A590" s="360"/>
      <c r="B590" s="360"/>
      <c r="C590" s="360"/>
      <c r="D590" s="360"/>
      <c r="E590" s="360"/>
      <c r="F590" s="360"/>
      <c r="G590" s="360"/>
      <c r="H590" s="360"/>
      <c r="I590" s="360"/>
      <c r="J590" s="360"/>
      <c r="K590" s="360"/>
      <c r="L590" s="360"/>
      <c r="M590" s="360"/>
      <c r="N590" s="360"/>
      <c r="O590" s="360"/>
      <c r="P590" s="360"/>
      <c r="Q590" s="360"/>
      <c r="R590" s="360"/>
      <c r="S590" s="360"/>
      <c r="T590" s="360"/>
      <c r="U590" s="360"/>
      <c r="V590" s="360"/>
      <c r="W590" s="360"/>
      <c r="X590" s="360"/>
      <c r="Y590" s="360"/>
      <c r="Z590" s="360"/>
      <c r="AA590" s="360"/>
      <c r="AB590" s="360"/>
      <c r="AC590" s="360"/>
      <c r="AD590" s="360"/>
      <c r="AE590" s="360"/>
    </row>
    <row r="591" spans="1:31">
      <c r="A591" s="360"/>
      <c r="B591" s="360"/>
      <c r="C591" s="360"/>
      <c r="D591" s="360"/>
      <c r="E591" s="360"/>
      <c r="F591" s="360"/>
      <c r="G591" s="360"/>
      <c r="H591" s="360"/>
      <c r="I591" s="360"/>
      <c r="J591" s="360"/>
      <c r="K591" s="360"/>
      <c r="L591" s="360"/>
      <c r="M591" s="360"/>
      <c r="N591" s="360"/>
      <c r="O591" s="360"/>
      <c r="P591" s="360"/>
      <c r="Q591" s="360"/>
      <c r="R591" s="360"/>
      <c r="S591" s="360"/>
      <c r="T591" s="360"/>
      <c r="U591" s="360"/>
      <c r="V591" s="360"/>
      <c r="W591" s="360"/>
      <c r="X591" s="360"/>
      <c r="Y591" s="360"/>
      <c r="Z591" s="360"/>
      <c r="AA591" s="360"/>
      <c r="AB591" s="360"/>
      <c r="AC591" s="360"/>
      <c r="AD591" s="360"/>
      <c r="AE591" s="360"/>
    </row>
    <row r="592" spans="1:31">
      <c r="A592" s="360"/>
      <c r="B592" s="360"/>
      <c r="C592" s="360"/>
      <c r="D592" s="360"/>
      <c r="E592" s="360"/>
      <c r="F592" s="360"/>
      <c r="G592" s="360"/>
      <c r="H592" s="360"/>
      <c r="I592" s="360"/>
      <c r="J592" s="360"/>
      <c r="K592" s="360"/>
      <c r="L592" s="360"/>
      <c r="M592" s="360"/>
      <c r="N592" s="360"/>
      <c r="O592" s="360"/>
      <c r="P592" s="360"/>
      <c r="Q592" s="360"/>
      <c r="R592" s="360"/>
      <c r="S592" s="360"/>
      <c r="T592" s="360"/>
      <c r="U592" s="360"/>
      <c r="V592" s="360"/>
      <c r="W592" s="360"/>
      <c r="X592" s="360"/>
      <c r="Y592" s="360"/>
      <c r="Z592" s="360"/>
      <c r="AA592" s="360"/>
      <c r="AB592" s="360"/>
      <c r="AC592" s="360"/>
      <c r="AD592" s="360"/>
      <c r="AE592" s="360"/>
    </row>
    <row r="593" spans="1:31">
      <c r="A593" s="360"/>
      <c r="B593" s="360"/>
      <c r="C593" s="360"/>
      <c r="D593" s="360"/>
      <c r="E593" s="360"/>
      <c r="F593" s="360"/>
      <c r="G593" s="360"/>
      <c r="H593" s="360"/>
      <c r="I593" s="360"/>
      <c r="J593" s="360"/>
      <c r="K593" s="360"/>
      <c r="L593" s="360"/>
      <c r="M593" s="360"/>
      <c r="N593" s="360"/>
      <c r="O593" s="360"/>
      <c r="P593" s="360"/>
      <c r="Q593" s="360"/>
      <c r="R593" s="360"/>
      <c r="S593" s="360"/>
      <c r="T593" s="360"/>
      <c r="U593" s="360"/>
      <c r="V593" s="360"/>
      <c r="W593" s="360"/>
      <c r="X593" s="360"/>
      <c r="Y593" s="360"/>
      <c r="Z593" s="360"/>
      <c r="AA593" s="360"/>
      <c r="AB593" s="360"/>
      <c r="AC593" s="360"/>
      <c r="AD593" s="360"/>
      <c r="AE593" s="360"/>
    </row>
    <row r="594" spans="1:31">
      <c r="A594" s="360"/>
      <c r="B594" s="360"/>
      <c r="C594" s="360"/>
      <c r="D594" s="360"/>
      <c r="E594" s="360"/>
      <c r="F594" s="360"/>
      <c r="G594" s="360"/>
      <c r="H594" s="360"/>
      <c r="I594" s="360"/>
      <c r="J594" s="360"/>
      <c r="K594" s="360"/>
      <c r="L594" s="360"/>
      <c r="M594" s="360"/>
      <c r="N594" s="360"/>
      <c r="O594" s="360"/>
      <c r="P594" s="360"/>
      <c r="Q594" s="360"/>
      <c r="R594" s="360"/>
      <c r="S594" s="360"/>
      <c r="T594" s="360"/>
      <c r="U594" s="360"/>
      <c r="V594" s="360"/>
      <c r="W594" s="360"/>
      <c r="X594" s="360"/>
      <c r="Y594" s="360"/>
      <c r="Z594" s="360"/>
      <c r="AA594" s="360"/>
      <c r="AB594" s="360"/>
      <c r="AC594" s="360"/>
      <c r="AD594" s="360"/>
      <c r="AE594" s="360"/>
    </row>
    <row r="595" spans="1:31">
      <c r="A595" s="360"/>
      <c r="B595" s="360"/>
      <c r="C595" s="360"/>
      <c r="D595" s="360"/>
      <c r="E595" s="360"/>
      <c r="F595" s="360"/>
      <c r="G595" s="360"/>
      <c r="H595" s="360"/>
      <c r="I595" s="360"/>
      <c r="J595" s="360"/>
      <c r="K595" s="360"/>
      <c r="L595" s="360"/>
      <c r="M595" s="360"/>
      <c r="N595" s="360"/>
      <c r="O595" s="360"/>
      <c r="P595" s="360"/>
      <c r="Q595" s="360"/>
      <c r="R595" s="360"/>
      <c r="S595" s="360"/>
      <c r="T595" s="360"/>
      <c r="U595" s="360"/>
      <c r="V595" s="360"/>
      <c r="W595" s="360"/>
      <c r="X595" s="360"/>
      <c r="Y595" s="360"/>
      <c r="Z595" s="360"/>
      <c r="AA595" s="360"/>
      <c r="AB595" s="360"/>
      <c r="AC595" s="360"/>
      <c r="AD595" s="360"/>
      <c r="AE595" s="360"/>
    </row>
    <row r="596" spans="1:31">
      <c r="A596" s="360"/>
      <c r="B596" s="360"/>
      <c r="C596" s="360"/>
      <c r="D596" s="360"/>
      <c r="E596" s="360"/>
      <c r="F596" s="360"/>
      <c r="G596" s="360"/>
      <c r="H596" s="360"/>
      <c r="I596" s="360"/>
      <c r="J596" s="360"/>
      <c r="K596" s="360"/>
      <c r="L596" s="360"/>
      <c r="M596" s="360"/>
      <c r="N596" s="360"/>
      <c r="O596" s="360"/>
      <c r="P596" s="360"/>
      <c r="Q596" s="360"/>
      <c r="R596" s="360"/>
      <c r="S596" s="360"/>
      <c r="T596" s="360"/>
      <c r="U596" s="360"/>
      <c r="V596" s="360"/>
      <c r="W596" s="360"/>
      <c r="X596" s="360"/>
      <c r="Y596" s="360"/>
      <c r="Z596" s="360"/>
      <c r="AA596" s="360"/>
      <c r="AB596" s="360"/>
      <c r="AC596" s="360"/>
      <c r="AD596" s="360"/>
      <c r="AE596" s="360"/>
    </row>
    <row r="597" spans="1:31">
      <c r="A597" s="360"/>
      <c r="B597" s="360"/>
      <c r="C597" s="360"/>
      <c r="D597" s="360"/>
      <c r="E597" s="360"/>
      <c r="F597" s="360"/>
      <c r="G597" s="360"/>
      <c r="H597" s="360"/>
      <c r="I597" s="360"/>
      <c r="J597" s="360"/>
      <c r="K597" s="360"/>
      <c r="L597" s="360"/>
      <c r="M597" s="360"/>
      <c r="N597" s="360"/>
      <c r="O597" s="360"/>
      <c r="P597" s="360"/>
      <c r="Q597" s="360"/>
      <c r="R597" s="360"/>
      <c r="S597" s="360"/>
      <c r="T597" s="360"/>
      <c r="U597" s="360"/>
      <c r="V597" s="360"/>
      <c r="W597" s="360"/>
      <c r="X597" s="360"/>
      <c r="Y597" s="360"/>
      <c r="Z597" s="360"/>
      <c r="AA597" s="360"/>
      <c r="AB597" s="360"/>
      <c r="AC597" s="360"/>
      <c r="AD597" s="360"/>
      <c r="AE597" s="360"/>
    </row>
    <row r="598" spans="1:31">
      <c r="A598" s="360"/>
      <c r="B598" s="360"/>
      <c r="C598" s="360"/>
      <c r="D598" s="360"/>
      <c r="E598" s="360"/>
      <c r="F598" s="360"/>
      <c r="G598" s="360"/>
      <c r="H598" s="360"/>
      <c r="I598" s="360"/>
      <c r="J598" s="360"/>
      <c r="K598" s="360"/>
      <c r="L598" s="360"/>
      <c r="M598" s="360"/>
      <c r="N598" s="360"/>
      <c r="O598" s="360"/>
      <c r="P598" s="360"/>
      <c r="Q598" s="360"/>
      <c r="R598" s="360"/>
      <c r="S598" s="360"/>
      <c r="T598" s="360"/>
      <c r="U598" s="360"/>
      <c r="V598" s="360"/>
      <c r="W598" s="360"/>
      <c r="X598" s="360"/>
      <c r="Y598" s="360"/>
      <c r="Z598" s="360"/>
      <c r="AA598" s="360"/>
      <c r="AB598" s="360"/>
      <c r="AC598" s="360"/>
      <c r="AD598" s="360"/>
      <c r="AE598" s="360"/>
    </row>
    <row r="599" spans="1:31">
      <c r="A599" s="360"/>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row>
    <row r="600" spans="1:31">
      <c r="A600" s="360"/>
      <c r="B600" s="360"/>
      <c r="C600" s="360"/>
      <c r="D600" s="360"/>
      <c r="E600" s="360"/>
      <c r="F600" s="360"/>
      <c r="G600" s="360"/>
      <c r="H600" s="360"/>
      <c r="I600" s="360"/>
      <c r="J600" s="360"/>
      <c r="K600" s="360"/>
      <c r="L600" s="360"/>
      <c r="M600" s="360"/>
      <c r="N600" s="360"/>
      <c r="O600" s="360"/>
      <c r="P600" s="360"/>
      <c r="Q600" s="360"/>
      <c r="R600" s="360"/>
      <c r="S600" s="360"/>
      <c r="T600" s="360"/>
      <c r="U600" s="360"/>
      <c r="V600" s="360"/>
      <c r="W600" s="360"/>
      <c r="X600" s="360"/>
      <c r="Y600" s="360"/>
      <c r="Z600" s="360"/>
      <c r="AA600" s="360"/>
      <c r="AB600" s="360"/>
      <c r="AC600" s="360"/>
      <c r="AD600" s="360"/>
      <c r="AE600" s="360"/>
    </row>
    <row r="601" spans="1:31">
      <c r="A601" s="360"/>
      <c r="B601" s="360"/>
      <c r="C601" s="360"/>
      <c r="D601" s="360"/>
      <c r="E601" s="360"/>
      <c r="F601" s="360"/>
      <c r="G601" s="360"/>
      <c r="H601" s="360"/>
      <c r="I601" s="360"/>
      <c r="J601" s="360"/>
      <c r="K601" s="360"/>
      <c r="L601" s="360"/>
      <c r="M601" s="360"/>
      <c r="N601" s="360"/>
      <c r="O601" s="360"/>
      <c r="P601" s="360"/>
      <c r="Q601" s="360"/>
      <c r="R601" s="360"/>
      <c r="S601" s="360"/>
      <c r="T601" s="360"/>
      <c r="U601" s="360"/>
      <c r="V601" s="360"/>
      <c r="W601" s="360"/>
      <c r="X601" s="360"/>
      <c r="Y601" s="360"/>
      <c r="Z601" s="360"/>
      <c r="AA601" s="360"/>
      <c r="AB601" s="360"/>
      <c r="AC601" s="360"/>
      <c r="AD601" s="360"/>
      <c r="AE601" s="360"/>
    </row>
    <row r="602" spans="1:31">
      <c r="A602" s="360"/>
      <c r="B602" s="360"/>
      <c r="C602" s="360"/>
      <c r="D602" s="360"/>
      <c r="E602" s="360"/>
      <c r="F602" s="360"/>
      <c r="G602" s="360"/>
      <c r="H602" s="360"/>
      <c r="I602" s="360"/>
      <c r="J602" s="360"/>
      <c r="K602" s="360"/>
      <c r="L602" s="360"/>
      <c r="M602" s="360"/>
      <c r="N602" s="360"/>
      <c r="O602" s="360"/>
      <c r="P602" s="360"/>
      <c r="Q602" s="360"/>
      <c r="R602" s="360"/>
      <c r="S602" s="360"/>
      <c r="T602" s="360"/>
      <c r="U602" s="360"/>
      <c r="V602" s="360"/>
      <c r="W602" s="360"/>
      <c r="X602" s="360"/>
      <c r="Y602" s="360"/>
      <c r="Z602" s="360"/>
      <c r="AA602" s="360"/>
      <c r="AB602" s="360"/>
      <c r="AC602" s="360"/>
      <c r="AD602" s="360"/>
      <c r="AE602" s="360"/>
    </row>
    <row r="603" spans="1:31">
      <c r="A603" s="360"/>
      <c r="B603" s="360"/>
      <c r="C603" s="360"/>
      <c r="D603" s="360"/>
      <c r="E603" s="360"/>
      <c r="F603" s="360"/>
      <c r="G603" s="360"/>
      <c r="H603" s="360"/>
      <c r="I603" s="360"/>
      <c r="J603" s="360"/>
      <c r="K603" s="360"/>
      <c r="L603" s="360"/>
      <c r="M603" s="360"/>
      <c r="N603" s="360"/>
      <c r="O603" s="360"/>
      <c r="P603" s="360"/>
      <c r="Q603" s="360"/>
      <c r="R603" s="360"/>
      <c r="S603" s="360"/>
      <c r="T603" s="360"/>
      <c r="U603" s="360"/>
      <c r="V603" s="360"/>
      <c r="W603" s="360"/>
      <c r="X603" s="360"/>
      <c r="Y603" s="360"/>
      <c r="Z603" s="360"/>
      <c r="AA603" s="360"/>
      <c r="AB603" s="360"/>
      <c r="AC603" s="360"/>
      <c r="AD603" s="360"/>
      <c r="AE603" s="360"/>
    </row>
    <row r="604" spans="1:31">
      <c r="A604" s="360"/>
      <c r="B604" s="360"/>
      <c r="C604" s="360"/>
      <c r="D604" s="360"/>
      <c r="E604" s="360"/>
      <c r="F604" s="360"/>
      <c r="G604" s="360"/>
      <c r="H604" s="360"/>
      <c r="I604" s="360"/>
      <c r="J604" s="360"/>
      <c r="K604" s="360"/>
      <c r="L604" s="360"/>
      <c r="M604" s="360"/>
      <c r="N604" s="360"/>
      <c r="O604" s="360"/>
      <c r="P604" s="360"/>
      <c r="Q604" s="360"/>
      <c r="R604" s="360"/>
      <c r="S604" s="360"/>
      <c r="T604" s="360"/>
      <c r="U604" s="360"/>
      <c r="V604" s="360"/>
      <c r="W604" s="360"/>
      <c r="X604" s="360"/>
      <c r="Y604" s="360"/>
      <c r="Z604" s="360"/>
      <c r="AA604" s="360"/>
      <c r="AB604" s="360"/>
      <c r="AC604" s="360"/>
      <c r="AD604" s="360"/>
      <c r="AE604" s="360"/>
    </row>
    <row r="605" spans="1:31">
      <c r="A605" s="360"/>
      <c r="B605" s="360"/>
      <c r="C605" s="360"/>
      <c r="D605" s="360"/>
      <c r="E605" s="360"/>
      <c r="F605" s="360"/>
      <c r="G605" s="360"/>
      <c r="H605" s="360"/>
      <c r="I605" s="360"/>
      <c r="J605" s="360"/>
      <c r="K605" s="360"/>
      <c r="L605" s="360"/>
      <c r="M605" s="360"/>
      <c r="N605" s="360"/>
      <c r="O605" s="360"/>
      <c r="P605" s="360"/>
      <c r="Q605" s="360"/>
      <c r="R605" s="360"/>
      <c r="S605" s="360"/>
      <c r="T605" s="360"/>
      <c r="U605" s="360"/>
      <c r="V605" s="360"/>
      <c r="W605" s="360"/>
      <c r="X605" s="360"/>
      <c r="Y605" s="360"/>
      <c r="Z605" s="360"/>
      <c r="AA605" s="360"/>
      <c r="AB605" s="360"/>
      <c r="AC605" s="360"/>
      <c r="AD605" s="360"/>
      <c r="AE605" s="360"/>
    </row>
    <row r="606" spans="1:31">
      <c r="A606" s="360"/>
      <c r="B606" s="360"/>
      <c r="C606" s="360"/>
      <c r="D606" s="360"/>
      <c r="E606" s="360"/>
      <c r="F606" s="360"/>
      <c r="G606" s="360"/>
      <c r="H606" s="360"/>
      <c r="I606" s="360"/>
      <c r="J606" s="360"/>
      <c r="K606" s="360"/>
      <c r="L606" s="360"/>
      <c r="M606" s="360"/>
      <c r="N606" s="360"/>
      <c r="O606" s="360"/>
      <c r="P606" s="360"/>
      <c r="Q606" s="360"/>
      <c r="R606" s="360"/>
      <c r="S606" s="360"/>
      <c r="T606" s="360"/>
      <c r="U606" s="360"/>
      <c r="V606" s="360"/>
      <c r="W606" s="360"/>
      <c r="X606" s="360"/>
      <c r="Y606" s="360"/>
      <c r="Z606" s="360"/>
      <c r="AA606" s="360"/>
      <c r="AB606" s="360"/>
      <c r="AC606" s="360"/>
      <c r="AD606" s="360"/>
      <c r="AE606" s="360"/>
    </row>
    <row r="607" spans="1:31">
      <c r="A607" s="360"/>
      <c r="B607" s="360"/>
      <c r="C607" s="360"/>
      <c r="D607" s="360"/>
      <c r="E607" s="360"/>
      <c r="F607" s="360"/>
      <c r="G607" s="360"/>
      <c r="H607" s="360"/>
      <c r="I607" s="360"/>
      <c r="J607" s="360"/>
      <c r="K607" s="360"/>
      <c r="L607" s="360"/>
      <c r="M607" s="360"/>
      <c r="N607" s="360"/>
      <c r="O607" s="360"/>
      <c r="P607" s="360"/>
      <c r="Q607" s="360"/>
      <c r="R607" s="360"/>
      <c r="S607" s="360"/>
      <c r="T607" s="360"/>
      <c r="U607" s="360"/>
      <c r="V607" s="360"/>
      <c r="W607" s="360"/>
      <c r="X607" s="360"/>
      <c r="Y607" s="360"/>
      <c r="Z607" s="360"/>
      <c r="AA607" s="360"/>
      <c r="AB607" s="360"/>
      <c r="AC607" s="360"/>
      <c r="AD607" s="360"/>
      <c r="AE607" s="360"/>
    </row>
    <row r="608" spans="1:31">
      <c r="A608" s="360"/>
      <c r="B608" s="360"/>
      <c r="C608" s="360"/>
      <c r="D608" s="360"/>
      <c r="E608" s="360"/>
      <c r="F608" s="360"/>
      <c r="G608" s="360"/>
      <c r="H608" s="360"/>
      <c r="I608" s="360"/>
      <c r="J608" s="360"/>
      <c r="K608" s="360"/>
      <c r="L608" s="360"/>
      <c r="M608" s="360"/>
      <c r="N608" s="360"/>
      <c r="O608" s="360"/>
      <c r="P608" s="360"/>
      <c r="Q608" s="360"/>
      <c r="R608" s="360"/>
      <c r="S608" s="360"/>
      <c r="T608" s="360"/>
      <c r="U608" s="360"/>
      <c r="V608" s="360"/>
      <c r="W608" s="360"/>
      <c r="X608" s="360"/>
      <c r="Y608" s="360"/>
      <c r="Z608" s="360"/>
      <c r="AA608" s="360"/>
      <c r="AB608" s="360"/>
      <c r="AC608" s="360"/>
      <c r="AD608" s="360"/>
      <c r="AE608" s="360"/>
    </row>
    <row r="609" spans="1:31">
      <c r="A609" s="360"/>
      <c r="B609" s="360"/>
      <c r="C609" s="360"/>
      <c r="D609" s="360"/>
      <c r="E609" s="360"/>
      <c r="F609" s="360"/>
      <c r="G609" s="360"/>
      <c r="H609" s="360"/>
      <c r="I609" s="360"/>
      <c r="J609" s="360"/>
      <c r="K609" s="360"/>
      <c r="L609" s="360"/>
      <c r="M609" s="360"/>
      <c r="N609" s="360"/>
      <c r="O609" s="360"/>
      <c r="P609" s="360"/>
      <c r="Q609" s="360"/>
      <c r="R609" s="360"/>
      <c r="S609" s="360"/>
      <c r="T609" s="360"/>
      <c r="U609" s="360"/>
      <c r="V609" s="360"/>
      <c r="W609" s="360"/>
      <c r="X609" s="360"/>
      <c r="Y609" s="360"/>
      <c r="Z609" s="360"/>
      <c r="AA609" s="360"/>
      <c r="AB609" s="360"/>
      <c r="AC609" s="360"/>
      <c r="AD609" s="360"/>
      <c r="AE609" s="360"/>
    </row>
    <row r="610" spans="1:31">
      <c r="A610" s="360"/>
      <c r="B610" s="360"/>
      <c r="C610" s="360"/>
      <c r="D610" s="360"/>
      <c r="E610" s="360"/>
      <c r="F610" s="360"/>
      <c r="G610" s="360"/>
      <c r="H610" s="360"/>
      <c r="I610" s="360"/>
      <c r="J610" s="360"/>
      <c r="K610" s="360"/>
      <c r="L610" s="360"/>
      <c r="M610" s="360"/>
      <c r="N610" s="360"/>
      <c r="O610" s="360"/>
      <c r="P610" s="360"/>
      <c r="Q610" s="360"/>
      <c r="R610" s="360"/>
      <c r="S610" s="360"/>
      <c r="T610" s="360"/>
      <c r="U610" s="360"/>
      <c r="V610" s="360"/>
      <c r="W610" s="360"/>
      <c r="X610" s="360"/>
      <c r="Y610" s="360"/>
      <c r="Z610" s="360"/>
      <c r="AA610" s="360"/>
      <c r="AB610" s="360"/>
      <c r="AC610" s="360"/>
      <c r="AD610" s="360"/>
      <c r="AE610" s="360"/>
    </row>
    <row r="611" spans="1:31">
      <c r="A611" s="360"/>
      <c r="B611" s="360"/>
      <c r="C611" s="360"/>
      <c r="D611" s="360"/>
      <c r="E611" s="360"/>
      <c r="F611" s="360"/>
      <c r="G611" s="360"/>
      <c r="H611" s="360"/>
      <c r="I611" s="360"/>
      <c r="J611" s="360"/>
      <c r="K611" s="360"/>
      <c r="L611" s="360"/>
      <c r="M611" s="360"/>
      <c r="N611" s="360"/>
      <c r="O611" s="360"/>
      <c r="P611" s="360"/>
      <c r="Q611" s="360"/>
      <c r="R611" s="360"/>
      <c r="S611" s="360"/>
      <c r="T611" s="360"/>
      <c r="U611" s="360"/>
      <c r="V611" s="360"/>
      <c r="W611" s="360"/>
      <c r="X611" s="360"/>
      <c r="Y611" s="360"/>
      <c r="Z611" s="360"/>
      <c r="AA611" s="360"/>
      <c r="AB611" s="360"/>
      <c r="AC611" s="360"/>
      <c r="AD611" s="360"/>
      <c r="AE611" s="360"/>
    </row>
    <row r="612" spans="1:31">
      <c r="A612" s="360"/>
      <c r="B612" s="360"/>
      <c r="C612" s="360"/>
      <c r="D612" s="360"/>
      <c r="E612" s="360"/>
      <c r="F612" s="360"/>
      <c r="G612" s="360"/>
      <c r="H612" s="360"/>
      <c r="I612" s="360"/>
      <c r="J612" s="360"/>
      <c r="K612" s="360"/>
      <c r="L612" s="360"/>
      <c r="M612" s="360"/>
      <c r="N612" s="360"/>
      <c r="O612" s="360"/>
      <c r="P612" s="360"/>
      <c r="Q612" s="360"/>
      <c r="R612" s="360"/>
      <c r="S612" s="360"/>
      <c r="T612" s="360"/>
      <c r="U612" s="360"/>
      <c r="V612" s="360"/>
      <c r="W612" s="360"/>
      <c r="X612" s="360"/>
      <c r="Y612" s="360"/>
      <c r="Z612" s="360"/>
      <c r="AA612" s="360"/>
      <c r="AB612" s="360"/>
      <c r="AC612" s="360"/>
      <c r="AD612" s="360"/>
      <c r="AE612" s="360"/>
    </row>
    <row r="613" spans="1:31">
      <c r="A613" s="360"/>
      <c r="B613" s="360"/>
      <c r="C613" s="360"/>
      <c r="D613" s="360"/>
      <c r="E613" s="360"/>
      <c r="F613" s="360"/>
      <c r="G613" s="360"/>
      <c r="H613" s="360"/>
      <c r="I613" s="360"/>
      <c r="J613" s="360"/>
      <c r="K613" s="360"/>
      <c r="L613" s="360"/>
      <c r="M613" s="360"/>
      <c r="N613" s="360"/>
      <c r="O613" s="360"/>
      <c r="P613" s="360"/>
      <c r="Q613" s="360"/>
      <c r="R613" s="360"/>
      <c r="S613" s="360"/>
      <c r="T613" s="360"/>
      <c r="U613" s="360"/>
      <c r="V613" s="360"/>
      <c r="W613" s="360"/>
      <c r="X613" s="360"/>
      <c r="Y613" s="360"/>
      <c r="Z613" s="360"/>
      <c r="AA613" s="360"/>
      <c r="AB613" s="360"/>
      <c r="AC613" s="360"/>
      <c r="AD613" s="360"/>
      <c r="AE613" s="360"/>
    </row>
    <row r="614" spans="1:31">
      <c r="A614" s="360"/>
      <c r="B614" s="360"/>
      <c r="C614" s="360"/>
      <c r="D614" s="360"/>
      <c r="E614" s="360"/>
      <c r="F614" s="360"/>
      <c r="G614" s="360"/>
      <c r="H614" s="360"/>
      <c r="I614" s="360"/>
      <c r="J614" s="360"/>
      <c r="K614" s="360"/>
      <c r="L614" s="360"/>
      <c r="M614" s="360"/>
      <c r="N614" s="360"/>
      <c r="O614" s="360"/>
      <c r="P614" s="360"/>
      <c r="Q614" s="360"/>
      <c r="R614" s="360"/>
      <c r="S614" s="360"/>
      <c r="T614" s="360"/>
      <c r="U614" s="360"/>
      <c r="V614" s="360"/>
      <c r="W614" s="360"/>
      <c r="X614" s="360"/>
      <c r="Y614" s="360"/>
      <c r="Z614" s="360"/>
      <c r="AA614" s="360"/>
      <c r="AB614" s="360"/>
      <c r="AC614" s="360"/>
      <c r="AD614" s="360"/>
      <c r="AE614" s="360"/>
    </row>
    <row r="615" spans="1:31">
      <c r="A615" s="360"/>
      <c r="B615" s="360"/>
      <c r="C615" s="360"/>
      <c r="D615" s="360"/>
      <c r="E615" s="360"/>
      <c r="F615" s="360"/>
      <c r="G615" s="360"/>
      <c r="H615" s="360"/>
      <c r="I615" s="360"/>
      <c r="J615" s="360"/>
      <c r="K615" s="360"/>
      <c r="L615" s="360"/>
      <c r="M615" s="360"/>
      <c r="N615" s="360"/>
      <c r="O615" s="360"/>
      <c r="P615" s="360"/>
      <c r="Q615" s="360"/>
      <c r="R615" s="360"/>
      <c r="S615" s="360"/>
      <c r="T615" s="360"/>
      <c r="U615" s="360"/>
      <c r="V615" s="360"/>
      <c r="W615" s="360"/>
      <c r="X615" s="360"/>
      <c r="Y615" s="360"/>
      <c r="Z615" s="360"/>
      <c r="AA615" s="360"/>
      <c r="AB615" s="360"/>
      <c r="AC615" s="360"/>
      <c r="AD615" s="360"/>
      <c r="AE615" s="360"/>
    </row>
    <row r="616" spans="1:31">
      <c r="A616" s="360"/>
      <c r="B616" s="360"/>
      <c r="C616" s="360"/>
      <c r="D616" s="360"/>
      <c r="E616" s="360"/>
      <c r="F616" s="360"/>
      <c r="G616" s="360"/>
      <c r="H616" s="360"/>
      <c r="I616" s="360"/>
      <c r="J616" s="360"/>
      <c r="K616" s="360"/>
      <c r="L616" s="360"/>
      <c r="M616" s="360"/>
      <c r="N616" s="360"/>
      <c r="O616" s="360"/>
      <c r="P616" s="360"/>
      <c r="Q616" s="360"/>
      <c r="R616" s="360"/>
      <c r="S616" s="360"/>
      <c r="T616" s="360"/>
      <c r="U616" s="360"/>
      <c r="V616" s="360"/>
      <c r="W616" s="360"/>
      <c r="X616" s="360"/>
      <c r="Y616" s="360"/>
      <c r="Z616" s="360"/>
      <c r="AA616" s="360"/>
      <c r="AB616" s="360"/>
      <c r="AC616" s="360"/>
      <c r="AD616" s="360"/>
      <c r="AE616" s="360"/>
    </row>
    <row r="617" spans="1:31">
      <c r="A617" s="360"/>
      <c r="B617" s="360"/>
      <c r="C617" s="360"/>
      <c r="D617" s="360"/>
      <c r="E617" s="360"/>
      <c r="F617" s="360"/>
      <c r="G617" s="360"/>
      <c r="H617" s="360"/>
      <c r="I617" s="360"/>
      <c r="J617" s="360"/>
      <c r="K617" s="360"/>
      <c r="L617" s="360"/>
      <c r="M617" s="360"/>
      <c r="N617" s="360"/>
      <c r="O617" s="360"/>
      <c r="P617" s="360"/>
      <c r="Q617" s="360"/>
      <c r="R617" s="360"/>
      <c r="S617" s="360"/>
      <c r="T617" s="360"/>
      <c r="U617" s="360"/>
      <c r="V617" s="360"/>
      <c r="W617" s="360"/>
      <c r="X617" s="360"/>
      <c r="Y617" s="360"/>
      <c r="Z617" s="360"/>
      <c r="AA617" s="360"/>
      <c r="AB617" s="360"/>
      <c r="AC617" s="360"/>
      <c r="AD617" s="360"/>
      <c r="AE617" s="360"/>
    </row>
    <row r="618" spans="1:31">
      <c r="A618" s="360"/>
      <c r="B618" s="360"/>
      <c r="C618" s="360"/>
      <c r="D618" s="360"/>
      <c r="E618" s="360"/>
      <c r="F618" s="360"/>
      <c r="G618" s="360"/>
      <c r="H618" s="360"/>
      <c r="I618" s="360"/>
      <c r="J618" s="360"/>
      <c r="K618" s="360"/>
      <c r="L618" s="360"/>
      <c r="M618" s="360"/>
      <c r="N618" s="360"/>
      <c r="O618" s="360"/>
      <c r="P618" s="360"/>
      <c r="Q618" s="360"/>
      <c r="R618" s="360"/>
      <c r="S618" s="360"/>
      <c r="T618" s="360"/>
      <c r="U618" s="360"/>
      <c r="V618" s="360"/>
      <c r="W618" s="360"/>
      <c r="X618" s="360"/>
      <c r="Y618" s="360"/>
      <c r="Z618" s="360"/>
      <c r="AA618" s="360"/>
      <c r="AB618" s="360"/>
      <c r="AC618" s="360"/>
      <c r="AD618" s="360"/>
      <c r="AE618" s="360"/>
    </row>
    <row r="619" spans="1:31">
      <c r="A619" s="360"/>
      <c r="B619" s="360"/>
      <c r="C619" s="360"/>
      <c r="D619" s="360"/>
      <c r="E619" s="360"/>
      <c r="F619" s="360"/>
      <c r="G619" s="360"/>
      <c r="H619" s="360"/>
      <c r="I619" s="360"/>
      <c r="J619" s="360"/>
      <c r="K619" s="360"/>
      <c r="L619" s="360"/>
      <c r="M619" s="360"/>
      <c r="N619" s="360"/>
      <c r="O619" s="360"/>
      <c r="P619" s="360"/>
      <c r="Q619" s="360"/>
      <c r="R619" s="360"/>
      <c r="S619" s="360"/>
      <c r="T619" s="360"/>
      <c r="U619" s="360"/>
      <c r="V619" s="360"/>
      <c r="W619" s="360"/>
      <c r="X619" s="360"/>
      <c r="Y619" s="360"/>
      <c r="Z619" s="360"/>
      <c r="AA619" s="360"/>
      <c r="AB619" s="360"/>
      <c r="AC619" s="360"/>
      <c r="AD619" s="360"/>
      <c r="AE619" s="360"/>
    </row>
    <row r="620" spans="1:31">
      <c r="A620" s="360"/>
      <c r="B620" s="360"/>
      <c r="C620" s="360"/>
      <c r="D620" s="360"/>
      <c r="E620" s="360"/>
      <c r="F620" s="360"/>
      <c r="G620" s="360"/>
      <c r="H620" s="360"/>
      <c r="I620" s="360"/>
      <c r="J620" s="360"/>
      <c r="K620" s="360"/>
      <c r="L620" s="360"/>
      <c r="M620" s="360"/>
      <c r="N620" s="360"/>
      <c r="O620" s="360"/>
      <c r="P620" s="360"/>
      <c r="Q620" s="360"/>
      <c r="R620" s="360"/>
      <c r="S620" s="360"/>
      <c r="T620" s="360"/>
      <c r="U620" s="360"/>
      <c r="V620" s="360"/>
      <c r="W620" s="360"/>
      <c r="X620" s="360"/>
      <c r="Y620" s="360"/>
      <c r="Z620" s="360"/>
      <c r="AA620" s="360"/>
      <c r="AB620" s="360"/>
      <c r="AC620" s="360"/>
      <c r="AD620" s="360"/>
      <c r="AE620" s="360"/>
    </row>
    <row r="621" spans="1:31">
      <c r="A621" s="360"/>
      <c r="B621" s="360"/>
      <c r="C621" s="360"/>
      <c r="D621" s="360"/>
      <c r="E621" s="360"/>
      <c r="F621" s="360"/>
      <c r="G621" s="360"/>
      <c r="H621" s="360"/>
      <c r="I621" s="360"/>
      <c r="J621" s="360"/>
      <c r="K621" s="360"/>
      <c r="L621" s="360"/>
      <c r="M621" s="360"/>
      <c r="N621" s="360"/>
      <c r="O621" s="360"/>
      <c r="P621" s="360"/>
      <c r="Q621" s="360"/>
      <c r="R621" s="360"/>
      <c r="S621" s="360"/>
      <c r="T621" s="360"/>
      <c r="U621" s="360"/>
      <c r="V621" s="360"/>
      <c r="W621" s="360"/>
      <c r="X621" s="360"/>
      <c r="Y621" s="360"/>
      <c r="Z621" s="360"/>
      <c r="AA621" s="360"/>
      <c r="AB621" s="360"/>
      <c r="AC621" s="360"/>
      <c r="AD621" s="360"/>
      <c r="AE621" s="360"/>
    </row>
    <row r="622" spans="1:31">
      <c r="A622" s="360"/>
      <c r="B622" s="360"/>
      <c r="C622" s="360"/>
      <c r="D622" s="360"/>
      <c r="E622" s="360"/>
      <c r="F622" s="360"/>
      <c r="G622" s="360"/>
      <c r="H622" s="360"/>
      <c r="I622" s="360"/>
      <c r="J622" s="360"/>
      <c r="K622" s="360"/>
      <c r="L622" s="360"/>
      <c r="M622" s="360"/>
      <c r="N622" s="360"/>
      <c r="O622" s="360"/>
      <c r="P622" s="360"/>
      <c r="Q622" s="360"/>
      <c r="R622" s="360"/>
      <c r="S622" s="360"/>
      <c r="T622" s="360"/>
      <c r="U622" s="360"/>
      <c r="V622" s="360"/>
      <c r="W622" s="360"/>
      <c r="X622" s="360"/>
      <c r="Y622" s="360"/>
      <c r="Z622" s="360"/>
      <c r="AA622" s="360"/>
      <c r="AB622" s="360"/>
      <c r="AC622" s="360"/>
      <c r="AD622" s="360"/>
      <c r="AE622" s="360"/>
    </row>
    <row r="623" spans="1:31">
      <c r="A623" s="360"/>
      <c r="B623" s="360"/>
      <c r="C623" s="360"/>
      <c r="D623" s="360"/>
      <c r="E623" s="360"/>
      <c r="F623" s="360"/>
      <c r="G623" s="360"/>
      <c r="H623" s="360"/>
      <c r="I623" s="360"/>
      <c r="J623" s="360"/>
      <c r="K623" s="360"/>
      <c r="L623" s="360"/>
      <c r="M623" s="360"/>
      <c r="N623" s="360"/>
      <c r="O623" s="360"/>
      <c r="P623" s="360"/>
      <c r="Q623" s="360"/>
      <c r="R623" s="360"/>
      <c r="S623" s="360"/>
      <c r="T623" s="360"/>
      <c r="U623" s="360"/>
      <c r="V623" s="360"/>
      <c r="W623" s="360"/>
      <c r="X623" s="360"/>
      <c r="Y623" s="360"/>
      <c r="Z623" s="360"/>
      <c r="AA623" s="360"/>
      <c r="AB623" s="360"/>
      <c r="AC623" s="360"/>
      <c r="AD623" s="360"/>
      <c r="AE623" s="360"/>
    </row>
    <row r="624" spans="1:31">
      <c r="A624" s="360"/>
      <c r="B624" s="360"/>
      <c r="C624" s="360"/>
      <c r="D624" s="360"/>
      <c r="E624" s="360"/>
      <c r="F624" s="360"/>
      <c r="G624" s="360"/>
      <c r="H624" s="360"/>
      <c r="I624" s="360"/>
      <c r="J624" s="360"/>
      <c r="K624" s="360"/>
      <c r="L624" s="360"/>
      <c r="M624" s="360"/>
      <c r="N624" s="360"/>
      <c r="O624" s="360"/>
      <c r="P624" s="360"/>
      <c r="Q624" s="360"/>
      <c r="R624" s="360"/>
      <c r="S624" s="360"/>
      <c r="T624" s="360"/>
      <c r="U624" s="360"/>
      <c r="V624" s="360"/>
      <c r="W624" s="360"/>
      <c r="X624" s="360"/>
      <c r="Y624" s="360"/>
      <c r="Z624" s="360"/>
      <c r="AA624" s="360"/>
      <c r="AB624" s="360"/>
      <c r="AC624" s="360"/>
      <c r="AD624" s="360"/>
      <c r="AE624" s="360"/>
    </row>
    <row r="625" spans="1:31">
      <c r="A625" s="360"/>
      <c r="B625" s="360"/>
      <c r="C625" s="360"/>
      <c r="D625" s="360"/>
      <c r="E625" s="360"/>
      <c r="F625" s="360"/>
      <c r="G625" s="360"/>
      <c r="H625" s="360"/>
      <c r="I625" s="360"/>
      <c r="J625" s="360"/>
      <c r="K625" s="360"/>
      <c r="L625" s="360"/>
      <c r="M625" s="360"/>
      <c r="N625" s="360"/>
      <c r="O625" s="360"/>
      <c r="P625" s="360"/>
      <c r="Q625" s="360"/>
      <c r="R625" s="360"/>
      <c r="S625" s="360"/>
      <c r="T625" s="360"/>
      <c r="U625" s="360"/>
      <c r="V625" s="360"/>
      <c r="W625" s="360"/>
      <c r="X625" s="360"/>
      <c r="Y625" s="360"/>
      <c r="Z625" s="360"/>
      <c r="AA625" s="360"/>
      <c r="AB625" s="360"/>
      <c r="AC625" s="360"/>
      <c r="AD625" s="360"/>
      <c r="AE625" s="360"/>
    </row>
    <row r="626" spans="1:31">
      <c r="A626" s="360"/>
      <c r="B626" s="360"/>
      <c r="C626" s="360"/>
      <c r="D626" s="360"/>
      <c r="E626" s="360"/>
      <c r="F626" s="360"/>
      <c r="G626" s="360"/>
      <c r="H626" s="360"/>
      <c r="I626" s="360"/>
      <c r="J626" s="360"/>
      <c r="K626" s="360"/>
      <c r="L626" s="360"/>
      <c r="M626" s="360"/>
      <c r="N626" s="360"/>
      <c r="O626" s="360"/>
      <c r="P626" s="360"/>
      <c r="Q626" s="360"/>
      <c r="R626" s="360"/>
      <c r="S626" s="360"/>
      <c r="T626" s="360"/>
      <c r="U626" s="360"/>
      <c r="V626" s="360"/>
      <c r="W626" s="360"/>
      <c r="X626" s="360"/>
      <c r="Y626" s="360"/>
      <c r="Z626" s="360"/>
      <c r="AA626" s="360"/>
      <c r="AB626" s="360"/>
      <c r="AC626" s="360"/>
      <c r="AD626" s="360"/>
      <c r="AE626" s="360"/>
    </row>
    <row r="627" spans="1:31">
      <c r="A627" s="360"/>
      <c r="B627" s="360"/>
      <c r="C627" s="360"/>
      <c r="D627" s="360"/>
      <c r="E627" s="360"/>
      <c r="F627" s="360"/>
      <c r="G627" s="360"/>
      <c r="H627" s="360"/>
      <c r="I627" s="360"/>
      <c r="J627" s="360"/>
      <c r="K627" s="360"/>
      <c r="L627" s="360"/>
      <c r="M627" s="360"/>
      <c r="N627" s="360"/>
      <c r="O627" s="360"/>
      <c r="P627" s="360"/>
      <c r="Q627" s="360"/>
      <c r="R627" s="360"/>
      <c r="S627" s="360"/>
      <c r="T627" s="360"/>
      <c r="U627" s="360"/>
      <c r="V627" s="360"/>
      <c r="W627" s="360"/>
      <c r="X627" s="360"/>
      <c r="Y627" s="360"/>
      <c r="Z627" s="360"/>
      <c r="AA627" s="360"/>
      <c r="AB627" s="360"/>
      <c r="AC627" s="360"/>
      <c r="AD627" s="360"/>
      <c r="AE627" s="360"/>
    </row>
    <row r="628" spans="1:31">
      <c r="A628" s="360"/>
      <c r="B628" s="360"/>
      <c r="C628" s="360"/>
      <c r="D628" s="360"/>
      <c r="E628" s="360"/>
      <c r="F628" s="360"/>
      <c r="G628" s="360"/>
      <c r="H628" s="360"/>
      <c r="I628" s="360"/>
      <c r="J628" s="360"/>
      <c r="K628" s="360"/>
      <c r="L628" s="360"/>
      <c r="M628" s="360"/>
      <c r="N628" s="360"/>
      <c r="O628" s="360"/>
      <c r="P628" s="360"/>
      <c r="Q628" s="360"/>
      <c r="R628" s="360"/>
      <c r="S628" s="360"/>
      <c r="T628" s="360"/>
      <c r="U628" s="360"/>
      <c r="V628" s="360"/>
      <c r="W628" s="360"/>
      <c r="X628" s="360"/>
      <c r="Y628" s="360"/>
      <c r="Z628" s="360"/>
      <c r="AA628" s="360"/>
      <c r="AB628" s="360"/>
      <c r="AC628" s="360"/>
      <c r="AD628" s="360"/>
      <c r="AE628" s="360"/>
    </row>
    <row r="629" spans="1:31">
      <c r="A629" s="360"/>
      <c r="B629" s="360"/>
      <c r="C629" s="360"/>
      <c r="D629" s="360"/>
      <c r="E629" s="360"/>
      <c r="F629" s="360"/>
      <c r="G629" s="360"/>
      <c r="H629" s="360"/>
      <c r="I629" s="360"/>
      <c r="J629" s="360"/>
      <c r="K629" s="360"/>
      <c r="L629" s="360"/>
      <c r="M629" s="360"/>
      <c r="N629" s="360"/>
      <c r="O629" s="360"/>
      <c r="P629" s="360"/>
      <c r="Q629" s="360"/>
      <c r="R629" s="360"/>
      <c r="S629" s="360"/>
      <c r="T629" s="360"/>
      <c r="U629" s="360"/>
      <c r="V629" s="360"/>
      <c r="W629" s="360"/>
      <c r="X629" s="360"/>
      <c r="Y629" s="360"/>
      <c r="Z629" s="360"/>
      <c r="AA629" s="360"/>
      <c r="AB629" s="360"/>
      <c r="AC629" s="360"/>
      <c r="AD629" s="360"/>
      <c r="AE629" s="360"/>
    </row>
    <row r="630" spans="1:31">
      <c r="A630" s="360"/>
      <c r="B630" s="360"/>
      <c r="C630" s="360"/>
      <c r="D630" s="360"/>
      <c r="E630" s="360"/>
      <c r="F630" s="360"/>
      <c r="G630" s="360"/>
      <c r="H630" s="360"/>
      <c r="I630" s="360"/>
      <c r="J630" s="360"/>
      <c r="K630" s="360"/>
      <c r="L630" s="360"/>
      <c r="M630" s="360"/>
      <c r="N630" s="360"/>
      <c r="O630" s="360"/>
      <c r="P630" s="360"/>
      <c r="Q630" s="360"/>
      <c r="R630" s="360"/>
      <c r="S630" s="360"/>
      <c r="T630" s="360"/>
      <c r="U630" s="360"/>
      <c r="V630" s="360"/>
      <c r="W630" s="360"/>
      <c r="X630" s="360"/>
      <c r="Y630" s="360"/>
      <c r="Z630" s="360"/>
      <c r="AA630" s="360"/>
      <c r="AB630" s="360"/>
      <c r="AC630" s="360"/>
      <c r="AD630" s="360"/>
      <c r="AE630" s="360"/>
    </row>
    <row r="631" spans="1:31">
      <c r="A631" s="360"/>
      <c r="B631" s="360"/>
      <c r="C631" s="360"/>
      <c r="D631" s="360"/>
      <c r="E631" s="360"/>
      <c r="F631" s="360"/>
      <c r="G631" s="360"/>
      <c r="H631" s="360"/>
      <c r="I631" s="360"/>
      <c r="J631" s="360"/>
      <c r="K631" s="360"/>
      <c r="L631" s="360"/>
      <c r="M631" s="360"/>
      <c r="N631" s="360"/>
      <c r="O631" s="360"/>
      <c r="P631" s="360"/>
      <c r="Q631" s="360"/>
      <c r="R631" s="360"/>
      <c r="S631" s="360"/>
      <c r="T631" s="360"/>
      <c r="U631" s="360"/>
      <c r="V631" s="360"/>
      <c r="W631" s="360"/>
      <c r="X631" s="360"/>
      <c r="Y631" s="360"/>
      <c r="Z631" s="360"/>
      <c r="AA631" s="360"/>
      <c r="AB631" s="360"/>
      <c r="AC631" s="360"/>
      <c r="AD631" s="360"/>
      <c r="AE631" s="360"/>
    </row>
    <row r="632" spans="1:31">
      <c r="A632" s="360"/>
      <c r="B632" s="360"/>
      <c r="C632" s="360"/>
      <c r="D632" s="360"/>
      <c r="E632" s="360"/>
      <c r="F632" s="360"/>
      <c r="G632" s="360"/>
      <c r="H632" s="360"/>
      <c r="I632" s="360"/>
      <c r="J632" s="360"/>
      <c r="K632" s="360"/>
      <c r="L632" s="360"/>
      <c r="M632" s="360"/>
      <c r="N632" s="360"/>
      <c r="O632" s="360"/>
      <c r="P632" s="360"/>
      <c r="Q632" s="360"/>
      <c r="R632" s="360"/>
      <c r="S632" s="360"/>
      <c r="T632" s="360"/>
      <c r="U632" s="360"/>
      <c r="V632" s="360"/>
      <c r="W632" s="360"/>
      <c r="X632" s="360"/>
      <c r="Y632" s="360"/>
      <c r="Z632" s="360"/>
      <c r="AA632" s="360"/>
      <c r="AB632" s="360"/>
      <c r="AC632" s="360"/>
      <c r="AD632" s="360"/>
      <c r="AE632" s="360"/>
    </row>
    <row r="633" spans="1:31">
      <c r="A633" s="360"/>
      <c r="B633" s="360"/>
      <c r="C633" s="360"/>
      <c r="D633" s="360"/>
      <c r="E633" s="360"/>
      <c r="F633" s="360"/>
      <c r="G633" s="360"/>
      <c r="H633" s="360"/>
      <c r="I633" s="360"/>
      <c r="J633" s="360"/>
      <c r="K633" s="360"/>
      <c r="L633" s="360"/>
      <c r="M633" s="360"/>
      <c r="N633" s="360"/>
      <c r="O633" s="360"/>
      <c r="P633" s="360"/>
      <c r="Q633" s="360"/>
      <c r="R633" s="360"/>
      <c r="S633" s="360"/>
      <c r="T633" s="360"/>
      <c r="U633" s="360"/>
      <c r="V633" s="360"/>
      <c r="W633" s="360"/>
      <c r="X633" s="360"/>
      <c r="Y633" s="360"/>
      <c r="Z633" s="360"/>
      <c r="AA633" s="360"/>
      <c r="AB633" s="360"/>
      <c r="AC633" s="360"/>
      <c r="AD633" s="360"/>
      <c r="AE633" s="360"/>
    </row>
    <row r="634" spans="1:31">
      <c r="A634" s="360"/>
      <c r="B634" s="360"/>
      <c r="C634" s="360"/>
      <c r="D634" s="360"/>
      <c r="E634" s="360"/>
      <c r="F634" s="360"/>
      <c r="G634" s="360"/>
      <c r="H634" s="360"/>
      <c r="I634" s="360"/>
      <c r="J634" s="360"/>
      <c r="K634" s="360"/>
      <c r="L634" s="360"/>
      <c r="M634" s="360"/>
      <c r="N634" s="360"/>
      <c r="O634" s="360"/>
      <c r="P634" s="360"/>
      <c r="Q634" s="360"/>
      <c r="R634" s="360"/>
      <c r="S634" s="360"/>
      <c r="T634" s="360"/>
      <c r="U634" s="360"/>
      <c r="V634" s="360"/>
      <c r="W634" s="360"/>
      <c r="X634" s="360"/>
      <c r="Y634" s="360"/>
      <c r="Z634" s="360"/>
      <c r="AA634" s="360"/>
      <c r="AB634" s="360"/>
      <c r="AC634" s="360"/>
      <c r="AD634" s="360"/>
      <c r="AE634" s="360"/>
    </row>
    <row r="635" spans="1:31">
      <c r="A635" s="360"/>
      <c r="B635" s="360"/>
      <c r="C635" s="360"/>
      <c r="D635" s="360"/>
      <c r="E635" s="360"/>
      <c r="F635" s="360"/>
      <c r="G635" s="360"/>
      <c r="H635" s="360"/>
      <c r="I635" s="360"/>
      <c r="J635" s="360"/>
      <c r="K635" s="360"/>
      <c r="L635" s="360"/>
      <c r="M635" s="360"/>
      <c r="N635" s="360"/>
      <c r="O635" s="360"/>
      <c r="P635" s="360"/>
      <c r="Q635" s="360"/>
      <c r="R635" s="360"/>
      <c r="S635" s="360"/>
      <c r="T635" s="360"/>
      <c r="U635" s="360"/>
      <c r="V635" s="360"/>
      <c r="W635" s="360"/>
      <c r="X635" s="360"/>
      <c r="Y635" s="360"/>
      <c r="Z635" s="360"/>
      <c r="AA635" s="360"/>
      <c r="AB635" s="360"/>
      <c r="AC635" s="360"/>
      <c r="AD635" s="360"/>
      <c r="AE635" s="360"/>
    </row>
    <row r="636" spans="1:31">
      <c r="A636" s="360"/>
      <c r="B636" s="360"/>
      <c r="C636" s="360"/>
      <c r="D636" s="360"/>
      <c r="E636" s="360"/>
      <c r="F636" s="360"/>
      <c r="G636" s="360"/>
      <c r="H636" s="360"/>
      <c r="I636" s="360"/>
      <c r="J636" s="360"/>
      <c r="K636" s="360"/>
      <c r="L636" s="360"/>
      <c r="M636" s="360"/>
      <c r="N636" s="360"/>
      <c r="O636" s="360"/>
      <c r="P636" s="360"/>
      <c r="Q636" s="360"/>
      <c r="R636" s="360"/>
      <c r="S636" s="360"/>
      <c r="T636" s="360"/>
      <c r="U636" s="360"/>
      <c r="V636" s="360"/>
      <c r="W636" s="360"/>
      <c r="X636" s="360"/>
      <c r="Y636" s="360"/>
      <c r="Z636" s="360"/>
      <c r="AA636" s="360"/>
      <c r="AB636" s="360"/>
      <c r="AC636" s="360"/>
      <c r="AD636" s="360"/>
      <c r="AE636" s="360"/>
    </row>
    <row r="637" spans="1:31">
      <c r="A637" s="360"/>
      <c r="B637" s="360"/>
      <c r="C637" s="360"/>
      <c r="D637" s="360"/>
      <c r="E637" s="360"/>
      <c r="F637" s="360"/>
      <c r="G637" s="360"/>
      <c r="H637" s="360"/>
      <c r="I637" s="360"/>
      <c r="J637" s="360"/>
      <c r="K637" s="360"/>
      <c r="L637" s="360"/>
      <c r="M637" s="360"/>
      <c r="N637" s="360"/>
      <c r="O637" s="360"/>
      <c r="P637" s="360"/>
      <c r="Q637" s="360"/>
      <c r="R637" s="360"/>
      <c r="S637" s="360"/>
      <c r="T637" s="360"/>
      <c r="U637" s="360"/>
      <c r="V637" s="360"/>
      <c r="W637" s="360"/>
      <c r="X637" s="360"/>
      <c r="Y637" s="360"/>
      <c r="Z637" s="360"/>
      <c r="AA637" s="360"/>
      <c r="AB637" s="360"/>
      <c r="AC637" s="360"/>
      <c r="AD637" s="360"/>
      <c r="AE637" s="360"/>
    </row>
    <row r="638" spans="1:31">
      <c r="A638" s="360"/>
      <c r="B638" s="360"/>
      <c r="C638" s="360"/>
      <c r="D638" s="360"/>
      <c r="E638" s="360"/>
      <c r="F638" s="360"/>
      <c r="G638" s="360"/>
      <c r="H638" s="360"/>
      <c r="I638" s="360"/>
      <c r="J638" s="360"/>
      <c r="K638" s="360"/>
      <c r="L638" s="360"/>
      <c r="M638" s="360"/>
      <c r="N638" s="360"/>
      <c r="O638" s="360"/>
      <c r="P638" s="360"/>
      <c r="Q638" s="360"/>
      <c r="R638" s="360"/>
      <c r="S638" s="360"/>
      <c r="T638" s="360"/>
      <c r="U638" s="360"/>
      <c r="V638" s="360"/>
      <c r="W638" s="360"/>
      <c r="X638" s="360"/>
      <c r="Y638" s="360"/>
      <c r="Z638" s="360"/>
      <c r="AA638" s="360"/>
      <c r="AB638" s="360"/>
      <c r="AC638" s="360"/>
      <c r="AD638" s="360"/>
      <c r="AE638" s="360"/>
    </row>
    <row r="639" spans="1:31">
      <c r="A639" s="360"/>
      <c r="B639" s="360"/>
      <c r="C639" s="360"/>
      <c r="D639" s="360"/>
      <c r="E639" s="360"/>
      <c r="F639" s="360"/>
      <c r="G639" s="360"/>
      <c r="H639" s="360"/>
      <c r="I639" s="360"/>
      <c r="J639" s="360"/>
      <c r="K639" s="360"/>
      <c r="L639" s="360"/>
      <c r="M639" s="360"/>
      <c r="N639" s="360"/>
      <c r="O639" s="360"/>
      <c r="P639" s="360"/>
      <c r="Q639" s="360"/>
      <c r="R639" s="360"/>
      <c r="S639" s="360"/>
      <c r="T639" s="360"/>
      <c r="U639" s="360"/>
      <c r="V639" s="360"/>
      <c r="W639" s="360"/>
      <c r="X639" s="360"/>
      <c r="Y639" s="360"/>
      <c r="Z639" s="360"/>
      <c r="AA639" s="360"/>
      <c r="AB639" s="360"/>
      <c r="AC639" s="360"/>
      <c r="AD639" s="360"/>
      <c r="AE639" s="360"/>
    </row>
    <row r="640" spans="1:31">
      <c r="A640" s="360"/>
      <c r="B640" s="360"/>
      <c r="C640" s="360"/>
      <c r="D640" s="360"/>
      <c r="E640" s="360"/>
      <c r="F640" s="360"/>
      <c r="G640" s="360"/>
      <c r="H640" s="360"/>
      <c r="I640" s="360"/>
      <c r="J640" s="360"/>
      <c r="K640" s="360"/>
      <c r="L640" s="360"/>
      <c r="M640" s="360"/>
      <c r="N640" s="360"/>
      <c r="O640" s="360"/>
      <c r="P640" s="360"/>
      <c r="Q640" s="360"/>
      <c r="R640" s="360"/>
      <c r="S640" s="360"/>
      <c r="T640" s="360"/>
      <c r="U640" s="360"/>
      <c r="V640" s="360"/>
      <c r="W640" s="360"/>
      <c r="X640" s="360"/>
      <c r="Y640" s="360"/>
      <c r="Z640" s="360"/>
      <c r="AA640" s="360"/>
      <c r="AB640" s="360"/>
      <c r="AC640" s="360"/>
      <c r="AD640" s="360"/>
      <c r="AE640" s="360"/>
    </row>
    <row r="641" spans="1:31">
      <c r="A641" s="360"/>
      <c r="B641" s="360"/>
      <c r="C641" s="360"/>
      <c r="D641" s="360"/>
      <c r="E641" s="360"/>
      <c r="F641" s="360"/>
      <c r="G641" s="360"/>
      <c r="H641" s="360"/>
      <c r="I641" s="360"/>
      <c r="J641" s="360"/>
      <c r="K641" s="360"/>
      <c r="L641" s="360"/>
      <c r="M641" s="360"/>
      <c r="N641" s="360"/>
      <c r="O641" s="360"/>
      <c r="P641" s="360"/>
      <c r="Q641" s="360"/>
      <c r="R641" s="360"/>
      <c r="S641" s="360"/>
      <c r="T641" s="360"/>
      <c r="U641" s="360"/>
      <c r="V641" s="360"/>
      <c r="W641" s="360"/>
      <c r="X641" s="360"/>
      <c r="Y641" s="360"/>
      <c r="Z641" s="360"/>
      <c r="AA641" s="360"/>
      <c r="AB641" s="360"/>
      <c r="AC641" s="360"/>
      <c r="AD641" s="360"/>
      <c r="AE641" s="360"/>
    </row>
    <row r="642" spans="1:31">
      <c r="A642" s="360"/>
      <c r="B642" s="360"/>
      <c r="C642" s="360"/>
      <c r="D642" s="360"/>
      <c r="E642" s="360"/>
      <c r="F642" s="360"/>
      <c r="G642" s="360"/>
      <c r="H642" s="360"/>
      <c r="I642" s="360"/>
      <c r="J642" s="360"/>
      <c r="K642" s="360"/>
      <c r="L642" s="360"/>
      <c r="M642" s="360"/>
      <c r="N642" s="360"/>
      <c r="O642" s="360"/>
      <c r="P642" s="360"/>
      <c r="Q642" s="360"/>
      <c r="R642" s="360"/>
      <c r="S642" s="360"/>
      <c r="T642" s="360"/>
      <c r="U642" s="360"/>
      <c r="V642" s="360"/>
      <c r="W642" s="360"/>
      <c r="X642" s="360"/>
      <c r="Y642" s="360"/>
      <c r="Z642" s="360"/>
      <c r="AA642" s="360"/>
      <c r="AB642" s="360"/>
      <c r="AC642" s="360"/>
      <c r="AD642" s="360"/>
      <c r="AE642" s="360"/>
    </row>
    <row r="643" spans="1:31">
      <c r="A643" s="360"/>
      <c r="B643" s="360"/>
      <c r="C643" s="360"/>
      <c r="D643" s="360"/>
      <c r="E643" s="360"/>
      <c r="F643" s="360"/>
      <c r="G643" s="360"/>
      <c r="H643" s="360"/>
      <c r="I643" s="360"/>
      <c r="J643" s="360"/>
      <c r="K643" s="360"/>
      <c r="L643" s="360"/>
      <c r="M643" s="360"/>
      <c r="N643" s="360"/>
      <c r="O643" s="360"/>
      <c r="P643" s="360"/>
      <c r="Q643" s="360"/>
      <c r="R643" s="360"/>
      <c r="S643" s="360"/>
      <c r="T643" s="360"/>
      <c r="U643" s="360"/>
      <c r="V643" s="360"/>
      <c r="W643" s="360"/>
      <c r="X643" s="360"/>
      <c r="Y643" s="360"/>
      <c r="Z643" s="360"/>
      <c r="AA643" s="360"/>
      <c r="AB643" s="360"/>
      <c r="AC643" s="360"/>
      <c r="AD643" s="360"/>
      <c r="AE643" s="360"/>
    </row>
    <row r="644" spans="1:31">
      <c r="A644" s="360"/>
      <c r="B644" s="360"/>
      <c r="C644" s="360"/>
      <c r="D644" s="360"/>
      <c r="E644" s="360"/>
      <c r="F644" s="360"/>
      <c r="G644" s="360"/>
      <c r="H644" s="360"/>
      <c r="I644" s="360"/>
      <c r="J644" s="360"/>
      <c r="K644" s="360"/>
      <c r="L644" s="360"/>
      <c r="M644" s="360"/>
      <c r="N644" s="360"/>
      <c r="O644" s="360"/>
      <c r="P644" s="360"/>
      <c r="Q644" s="360"/>
      <c r="R644" s="360"/>
      <c r="S644" s="360"/>
      <c r="T644" s="360"/>
      <c r="U644" s="360"/>
      <c r="V644" s="360"/>
      <c r="W644" s="360"/>
      <c r="X644" s="360"/>
      <c r="Y644" s="360"/>
      <c r="Z644" s="360"/>
      <c r="AA644" s="360"/>
      <c r="AB644" s="360"/>
      <c r="AC644" s="360"/>
      <c r="AD644" s="360"/>
      <c r="AE644" s="360"/>
    </row>
    <row r="645" spans="1:31">
      <c r="A645" s="360"/>
      <c r="B645" s="360"/>
      <c r="C645" s="360"/>
      <c r="D645" s="360"/>
      <c r="E645" s="360"/>
      <c r="F645" s="360"/>
      <c r="G645" s="360"/>
      <c r="H645" s="360"/>
      <c r="I645" s="360"/>
      <c r="J645" s="360"/>
      <c r="K645" s="360"/>
      <c r="L645" s="360"/>
      <c r="M645" s="360"/>
      <c r="N645" s="360"/>
      <c r="O645" s="360"/>
      <c r="P645" s="360"/>
      <c r="Q645" s="360"/>
      <c r="R645" s="360"/>
      <c r="S645" s="360"/>
      <c r="T645" s="360"/>
      <c r="U645" s="360"/>
      <c r="V645" s="360"/>
      <c r="W645" s="360"/>
      <c r="X645" s="360"/>
      <c r="Y645" s="360"/>
      <c r="Z645" s="360"/>
      <c r="AA645" s="360"/>
      <c r="AB645" s="360"/>
      <c r="AC645" s="360"/>
      <c r="AD645" s="360"/>
      <c r="AE645" s="360"/>
    </row>
    <row r="646" spans="1:31">
      <c r="A646" s="360"/>
      <c r="B646" s="360"/>
      <c r="C646" s="360"/>
      <c r="D646" s="360"/>
      <c r="E646" s="360"/>
      <c r="F646" s="360"/>
      <c r="G646" s="360"/>
      <c r="H646" s="360"/>
      <c r="I646" s="360"/>
      <c r="J646" s="360"/>
      <c r="K646" s="360"/>
      <c r="L646" s="360"/>
      <c r="M646" s="360"/>
      <c r="N646" s="360"/>
      <c r="O646" s="360"/>
      <c r="P646" s="360"/>
      <c r="Q646" s="360"/>
      <c r="R646" s="360"/>
      <c r="S646" s="360"/>
      <c r="T646" s="360"/>
      <c r="U646" s="360"/>
      <c r="V646" s="360"/>
      <c r="W646" s="360"/>
      <c r="X646" s="360"/>
      <c r="Y646" s="360"/>
      <c r="Z646" s="360"/>
      <c r="AA646" s="360"/>
      <c r="AB646" s="360"/>
      <c r="AC646" s="360"/>
      <c r="AD646" s="360"/>
      <c r="AE646" s="360"/>
    </row>
    <row r="647" spans="1:31">
      <c r="A647" s="360"/>
      <c r="B647" s="360"/>
      <c r="C647" s="360"/>
      <c r="D647" s="360"/>
      <c r="E647" s="360"/>
      <c r="F647" s="360"/>
      <c r="G647" s="360"/>
      <c r="H647" s="360"/>
      <c r="I647" s="360"/>
      <c r="J647" s="360"/>
      <c r="K647" s="360"/>
      <c r="L647" s="360"/>
      <c r="M647" s="360"/>
      <c r="N647" s="360"/>
      <c r="O647" s="360"/>
      <c r="P647" s="360"/>
      <c r="Q647" s="360"/>
      <c r="R647" s="360"/>
      <c r="S647" s="360"/>
      <c r="T647" s="360"/>
      <c r="U647" s="360"/>
      <c r="V647" s="360"/>
      <c r="W647" s="360"/>
      <c r="X647" s="360"/>
      <c r="Y647" s="360"/>
      <c r="Z647" s="360"/>
      <c r="AA647" s="360"/>
      <c r="AB647" s="360"/>
      <c r="AC647" s="360"/>
      <c r="AD647" s="360"/>
      <c r="AE647" s="360"/>
    </row>
    <row r="648" spans="1:31">
      <c r="A648" s="360"/>
      <c r="B648" s="360"/>
      <c r="C648" s="360"/>
      <c r="D648" s="360"/>
      <c r="E648" s="360"/>
      <c r="F648" s="360"/>
      <c r="G648" s="360"/>
      <c r="H648" s="360"/>
      <c r="I648" s="360"/>
      <c r="J648" s="360"/>
      <c r="K648" s="360"/>
      <c r="L648" s="360"/>
      <c r="M648" s="360"/>
      <c r="N648" s="360"/>
      <c r="O648" s="360"/>
      <c r="P648" s="360"/>
      <c r="Q648" s="360"/>
      <c r="R648" s="360"/>
      <c r="S648" s="360"/>
      <c r="T648" s="360"/>
      <c r="U648" s="360"/>
      <c r="V648" s="360"/>
      <c r="W648" s="360"/>
      <c r="X648" s="360"/>
      <c r="Y648" s="360"/>
      <c r="Z648" s="360"/>
      <c r="AA648" s="360"/>
      <c r="AB648" s="360"/>
      <c r="AC648" s="360"/>
      <c r="AD648" s="360"/>
      <c r="AE648" s="360"/>
    </row>
    <row r="649" spans="1:31">
      <c r="A649" s="360"/>
      <c r="B649" s="360"/>
      <c r="C649" s="360"/>
      <c r="D649" s="360"/>
      <c r="E649" s="360"/>
      <c r="F649" s="360"/>
      <c r="G649" s="360"/>
      <c r="H649" s="360"/>
      <c r="I649" s="360"/>
      <c r="J649" s="360"/>
      <c r="K649" s="360"/>
      <c r="L649" s="360"/>
      <c r="M649" s="360"/>
      <c r="N649" s="360"/>
      <c r="O649" s="360"/>
      <c r="P649" s="360"/>
      <c r="Q649" s="360"/>
      <c r="R649" s="360"/>
      <c r="S649" s="360"/>
      <c r="T649" s="360"/>
      <c r="U649" s="360"/>
      <c r="V649" s="360"/>
      <c r="W649" s="360"/>
      <c r="X649" s="360"/>
      <c r="Y649" s="360"/>
      <c r="Z649" s="360"/>
      <c r="AA649" s="360"/>
      <c r="AB649" s="360"/>
      <c r="AC649" s="360"/>
      <c r="AD649" s="360"/>
      <c r="AE649" s="360"/>
    </row>
    <row r="650" spans="1:31">
      <c r="A650" s="360"/>
      <c r="B650" s="360"/>
      <c r="C650" s="360"/>
      <c r="D650" s="360"/>
      <c r="E650" s="360"/>
      <c r="F650" s="360"/>
      <c r="G650" s="360"/>
      <c r="H650" s="360"/>
      <c r="I650" s="360"/>
      <c r="J650" s="360"/>
      <c r="K650" s="360"/>
      <c r="L650" s="360"/>
      <c r="M650" s="360"/>
      <c r="N650" s="360"/>
      <c r="O650" s="360"/>
      <c r="P650" s="360"/>
      <c r="Q650" s="360"/>
      <c r="R650" s="360"/>
      <c r="S650" s="360"/>
      <c r="T650" s="360"/>
      <c r="U650" s="360"/>
      <c r="V650" s="360"/>
      <c r="W650" s="360"/>
      <c r="X650" s="360"/>
      <c r="Y650" s="360"/>
      <c r="Z650" s="360"/>
      <c r="AA650" s="360"/>
      <c r="AB650" s="360"/>
      <c r="AC650" s="360"/>
      <c r="AD650" s="360"/>
      <c r="AE650" s="360"/>
    </row>
    <row r="651" spans="1:31">
      <c r="A651" s="360"/>
      <c r="B651" s="360"/>
      <c r="C651" s="360"/>
      <c r="D651" s="360"/>
      <c r="E651" s="360"/>
      <c r="F651" s="360"/>
      <c r="G651" s="360"/>
      <c r="H651" s="360"/>
      <c r="I651" s="360"/>
      <c r="J651" s="360"/>
      <c r="K651" s="360"/>
      <c r="L651" s="360"/>
      <c r="M651" s="360"/>
      <c r="N651" s="360"/>
      <c r="O651" s="360"/>
      <c r="P651" s="360"/>
      <c r="Q651" s="360"/>
      <c r="R651" s="360"/>
      <c r="S651" s="360"/>
      <c r="T651" s="360"/>
      <c r="U651" s="360"/>
      <c r="V651" s="360"/>
      <c r="W651" s="360"/>
      <c r="X651" s="360"/>
      <c r="Y651" s="360"/>
      <c r="Z651" s="360"/>
      <c r="AA651" s="360"/>
      <c r="AB651" s="360"/>
      <c r="AC651" s="360"/>
      <c r="AD651" s="360"/>
      <c r="AE651" s="360"/>
    </row>
    <row r="652" spans="1:31">
      <c r="A652" s="360"/>
      <c r="B652" s="360"/>
      <c r="C652" s="360"/>
      <c r="D652" s="360"/>
      <c r="E652" s="360"/>
      <c r="F652" s="360"/>
      <c r="G652" s="360"/>
      <c r="H652" s="360"/>
      <c r="I652" s="360"/>
      <c r="J652" s="360"/>
      <c r="K652" s="360"/>
      <c r="L652" s="360"/>
      <c r="M652" s="360"/>
      <c r="N652" s="360"/>
      <c r="O652" s="360"/>
      <c r="P652" s="360"/>
      <c r="Q652" s="360"/>
      <c r="R652" s="360"/>
      <c r="S652" s="360"/>
      <c r="T652" s="360"/>
      <c r="U652" s="360"/>
      <c r="V652" s="360"/>
      <c r="W652" s="360"/>
      <c r="X652" s="360"/>
      <c r="Y652" s="360"/>
      <c r="Z652" s="360"/>
      <c r="AA652" s="360"/>
      <c r="AB652" s="360"/>
      <c r="AC652" s="360"/>
      <c r="AD652" s="360"/>
      <c r="AE652" s="360"/>
    </row>
    <row r="653" spans="1:31">
      <c r="A653" s="360"/>
      <c r="B653" s="360"/>
      <c r="C653" s="360"/>
      <c r="D653" s="360"/>
      <c r="E653" s="360"/>
      <c r="F653" s="360"/>
      <c r="G653" s="360"/>
      <c r="H653" s="360"/>
      <c r="I653" s="360"/>
      <c r="J653" s="360"/>
      <c r="K653" s="360"/>
      <c r="L653" s="360"/>
      <c r="M653" s="360"/>
      <c r="N653" s="360"/>
      <c r="O653" s="360"/>
      <c r="P653" s="360"/>
      <c r="Q653" s="360"/>
      <c r="R653" s="360"/>
      <c r="S653" s="360"/>
      <c r="T653" s="360"/>
      <c r="U653" s="360"/>
      <c r="V653" s="360"/>
      <c r="W653" s="360"/>
      <c r="X653" s="360"/>
      <c r="Y653" s="360"/>
      <c r="Z653" s="360"/>
      <c r="AA653" s="360"/>
      <c r="AB653" s="360"/>
      <c r="AC653" s="360"/>
      <c r="AD653" s="360"/>
      <c r="AE653" s="360"/>
    </row>
    <row r="654" spans="1:31">
      <c r="A654" s="360"/>
      <c r="B654" s="360"/>
      <c r="C654" s="360"/>
      <c r="D654" s="360"/>
      <c r="E654" s="360"/>
      <c r="F654" s="360"/>
      <c r="G654" s="360"/>
      <c r="H654" s="360"/>
      <c r="I654" s="360"/>
      <c r="J654" s="360"/>
      <c r="K654" s="360"/>
      <c r="L654" s="360"/>
      <c r="M654" s="360"/>
      <c r="N654" s="360"/>
      <c r="O654" s="360"/>
      <c r="P654" s="360"/>
      <c r="Q654" s="360"/>
      <c r="R654" s="360"/>
      <c r="S654" s="360"/>
      <c r="T654" s="360"/>
      <c r="U654" s="360"/>
      <c r="V654" s="360"/>
      <c r="W654" s="360"/>
      <c r="X654" s="360"/>
      <c r="Y654" s="360"/>
      <c r="Z654" s="360"/>
      <c r="AA654" s="360"/>
      <c r="AB654" s="360"/>
      <c r="AC654" s="360"/>
      <c r="AD654" s="360"/>
      <c r="AE654" s="360"/>
    </row>
    <row r="655" spans="1:31">
      <c r="A655" s="360"/>
      <c r="B655" s="360"/>
      <c r="C655" s="360"/>
      <c r="D655" s="360"/>
      <c r="E655" s="360"/>
      <c r="F655" s="360"/>
      <c r="G655" s="360"/>
      <c r="H655" s="360"/>
      <c r="I655" s="360"/>
      <c r="J655" s="360"/>
      <c r="K655" s="360"/>
      <c r="L655" s="360"/>
      <c r="M655" s="360"/>
      <c r="N655" s="360"/>
      <c r="O655" s="360"/>
      <c r="P655" s="360"/>
      <c r="Q655" s="360"/>
      <c r="R655" s="360"/>
      <c r="S655" s="360"/>
      <c r="T655" s="360"/>
      <c r="U655" s="360"/>
      <c r="V655" s="360"/>
      <c r="W655" s="360"/>
      <c r="X655" s="360"/>
      <c r="Y655" s="360"/>
      <c r="Z655" s="360"/>
      <c r="AA655" s="360"/>
      <c r="AB655" s="360"/>
      <c r="AC655" s="360"/>
      <c r="AD655" s="360"/>
      <c r="AE655" s="360"/>
    </row>
    <row r="656" spans="1:31">
      <c r="A656" s="360"/>
      <c r="B656" s="360"/>
      <c r="C656" s="360"/>
      <c r="D656" s="360"/>
      <c r="E656" s="360"/>
      <c r="F656" s="360"/>
      <c r="G656" s="360"/>
      <c r="H656" s="360"/>
      <c r="I656" s="360"/>
      <c r="J656" s="360"/>
      <c r="K656" s="360"/>
      <c r="L656" s="360"/>
      <c r="M656" s="360"/>
      <c r="N656" s="360"/>
      <c r="O656" s="360"/>
      <c r="P656" s="360"/>
      <c r="Q656" s="360"/>
      <c r="R656" s="360"/>
      <c r="S656" s="360"/>
      <c r="T656" s="360"/>
      <c r="U656" s="360"/>
      <c r="V656" s="360"/>
      <c r="W656" s="360"/>
      <c r="X656" s="360"/>
      <c r="Y656" s="360"/>
      <c r="Z656" s="360"/>
      <c r="AA656" s="360"/>
      <c r="AB656" s="360"/>
      <c r="AC656" s="360"/>
      <c r="AD656" s="360"/>
      <c r="AE656" s="360"/>
    </row>
    <row r="657" spans="1:31">
      <c r="A657" s="360"/>
      <c r="B657" s="360"/>
      <c r="C657" s="360"/>
      <c r="D657" s="360"/>
      <c r="E657" s="360"/>
      <c r="F657" s="360"/>
      <c r="G657" s="360"/>
      <c r="H657" s="360"/>
      <c r="I657" s="360"/>
      <c r="J657" s="360"/>
      <c r="K657" s="360"/>
      <c r="L657" s="360"/>
      <c r="M657" s="360"/>
      <c r="N657" s="360"/>
      <c r="O657" s="360"/>
      <c r="P657" s="360"/>
      <c r="Q657" s="360"/>
      <c r="R657" s="360"/>
      <c r="S657" s="360"/>
      <c r="T657" s="360"/>
      <c r="U657" s="360"/>
      <c r="V657" s="360"/>
      <c r="W657" s="360"/>
      <c r="X657" s="360"/>
      <c r="Y657" s="360"/>
      <c r="Z657" s="360"/>
      <c r="AA657" s="360"/>
      <c r="AB657" s="360"/>
      <c r="AC657" s="360"/>
      <c r="AD657" s="360"/>
      <c r="AE657" s="360"/>
    </row>
    <row r="658" spans="1:31">
      <c r="A658" s="360"/>
      <c r="B658" s="360"/>
      <c r="C658" s="360"/>
      <c r="D658" s="360"/>
      <c r="E658" s="360"/>
      <c r="F658" s="360"/>
      <c r="G658" s="360"/>
      <c r="H658" s="360"/>
      <c r="I658" s="360"/>
      <c r="J658" s="360"/>
      <c r="K658" s="360"/>
      <c r="L658" s="360"/>
      <c r="M658" s="360"/>
      <c r="N658" s="360"/>
      <c r="O658" s="360"/>
      <c r="P658" s="360"/>
      <c r="Q658" s="360"/>
      <c r="R658" s="360"/>
      <c r="S658" s="360"/>
      <c r="T658" s="360"/>
      <c r="U658" s="360"/>
      <c r="V658" s="360"/>
      <c r="W658" s="360"/>
      <c r="X658" s="360"/>
      <c r="Y658" s="360"/>
      <c r="Z658" s="360"/>
      <c r="AA658" s="360"/>
      <c r="AB658" s="360"/>
      <c r="AC658" s="360"/>
      <c r="AD658" s="360"/>
      <c r="AE658" s="360"/>
    </row>
    <row r="659" spans="1:31">
      <c r="A659" s="360"/>
      <c r="B659" s="360"/>
      <c r="C659" s="360"/>
      <c r="D659" s="360"/>
      <c r="E659" s="360"/>
      <c r="F659" s="360"/>
      <c r="G659" s="360"/>
      <c r="H659" s="360"/>
      <c r="I659" s="360"/>
      <c r="J659" s="360"/>
      <c r="K659" s="360"/>
      <c r="L659" s="360"/>
      <c r="M659" s="360"/>
      <c r="N659" s="360"/>
      <c r="O659" s="360"/>
      <c r="P659" s="360"/>
      <c r="Q659" s="360"/>
      <c r="R659" s="360"/>
      <c r="S659" s="360"/>
      <c r="T659" s="360"/>
      <c r="U659" s="360"/>
      <c r="V659" s="360"/>
      <c r="W659" s="360"/>
      <c r="X659" s="360"/>
      <c r="Y659" s="360"/>
      <c r="Z659" s="360"/>
      <c r="AA659" s="360"/>
      <c r="AB659" s="360"/>
      <c r="AC659" s="360"/>
      <c r="AD659" s="360"/>
      <c r="AE659" s="360"/>
    </row>
    <row r="660" spans="1:31">
      <c r="A660" s="360"/>
      <c r="B660" s="360"/>
      <c r="C660" s="360"/>
      <c r="D660" s="360"/>
      <c r="E660" s="360"/>
      <c r="F660" s="360"/>
      <c r="G660" s="360"/>
      <c r="H660" s="360"/>
      <c r="I660" s="360"/>
      <c r="J660" s="360"/>
      <c r="K660" s="360"/>
      <c r="L660" s="360"/>
      <c r="M660" s="360"/>
      <c r="N660" s="360"/>
      <c r="O660" s="360"/>
      <c r="P660" s="360"/>
      <c r="Q660" s="360"/>
      <c r="R660" s="360"/>
      <c r="S660" s="360"/>
      <c r="T660" s="360"/>
      <c r="U660" s="360"/>
      <c r="V660" s="360"/>
      <c r="W660" s="360"/>
      <c r="X660" s="360"/>
      <c r="Y660" s="360"/>
      <c r="Z660" s="360"/>
      <c r="AA660" s="360"/>
      <c r="AB660" s="360"/>
      <c r="AC660" s="360"/>
      <c r="AD660" s="360"/>
      <c r="AE660" s="360"/>
    </row>
    <row r="661" spans="1:31">
      <c r="A661" s="360"/>
      <c r="B661" s="360"/>
      <c r="C661" s="360"/>
      <c r="D661" s="360"/>
      <c r="E661" s="360"/>
      <c r="F661" s="360"/>
      <c r="G661" s="360"/>
      <c r="H661" s="360"/>
      <c r="I661" s="360"/>
      <c r="J661" s="360"/>
      <c r="K661" s="360"/>
      <c r="L661" s="360"/>
      <c r="M661" s="360"/>
      <c r="N661" s="360"/>
      <c r="O661" s="360"/>
      <c r="P661" s="360"/>
      <c r="Q661" s="360"/>
      <c r="R661" s="360"/>
      <c r="S661" s="360"/>
      <c r="T661" s="360"/>
      <c r="U661" s="360"/>
      <c r="V661" s="360"/>
      <c r="W661" s="360"/>
      <c r="X661" s="360"/>
      <c r="Y661" s="360"/>
      <c r="Z661" s="360"/>
      <c r="AA661" s="360"/>
      <c r="AB661" s="360"/>
      <c r="AC661" s="360"/>
      <c r="AD661" s="360"/>
      <c r="AE661" s="360"/>
    </row>
    <row r="662" spans="1:31">
      <c r="A662" s="360"/>
      <c r="B662" s="360"/>
      <c r="C662" s="360"/>
      <c r="D662" s="360"/>
      <c r="E662" s="360"/>
      <c r="F662" s="360"/>
      <c r="G662" s="360"/>
      <c r="H662" s="360"/>
      <c r="I662" s="360"/>
      <c r="J662" s="360"/>
      <c r="K662" s="360"/>
      <c r="L662" s="360"/>
      <c r="M662" s="360"/>
      <c r="N662" s="360"/>
      <c r="O662" s="360"/>
      <c r="P662" s="360"/>
      <c r="Q662" s="360"/>
      <c r="R662" s="360"/>
      <c r="S662" s="360"/>
      <c r="T662" s="360"/>
      <c r="U662" s="360"/>
      <c r="V662" s="360"/>
      <c r="W662" s="360"/>
      <c r="X662" s="360"/>
      <c r="Y662" s="360"/>
      <c r="Z662" s="360"/>
      <c r="AA662" s="360"/>
      <c r="AB662" s="360"/>
      <c r="AC662" s="360"/>
      <c r="AD662" s="360"/>
      <c r="AE662" s="360"/>
    </row>
    <row r="663" spans="1:31">
      <c r="A663" s="360"/>
      <c r="B663" s="360"/>
      <c r="C663" s="360"/>
      <c r="D663" s="360"/>
      <c r="E663" s="360"/>
      <c r="F663" s="360"/>
      <c r="G663" s="360"/>
      <c r="H663" s="360"/>
      <c r="I663" s="360"/>
      <c r="J663" s="360"/>
      <c r="K663" s="360"/>
      <c r="L663" s="360"/>
      <c r="M663" s="360"/>
      <c r="N663" s="360"/>
      <c r="O663" s="360"/>
      <c r="P663" s="360"/>
      <c r="Q663" s="360"/>
      <c r="R663" s="360"/>
      <c r="S663" s="360"/>
      <c r="T663" s="360"/>
      <c r="U663" s="360"/>
      <c r="V663" s="360"/>
      <c r="W663" s="360"/>
      <c r="X663" s="360"/>
      <c r="Y663" s="360"/>
      <c r="Z663" s="360"/>
      <c r="AA663" s="360"/>
      <c r="AB663" s="360"/>
      <c r="AC663" s="360"/>
      <c r="AD663" s="360"/>
      <c r="AE663" s="360"/>
    </row>
    <row r="664" spans="1:31">
      <c r="A664" s="360"/>
      <c r="B664" s="360"/>
      <c r="C664" s="360"/>
      <c r="D664" s="360"/>
      <c r="E664" s="360"/>
      <c r="F664" s="360"/>
      <c r="G664" s="360"/>
      <c r="H664" s="360"/>
      <c r="I664" s="360"/>
      <c r="J664" s="360"/>
      <c r="K664" s="360"/>
      <c r="L664" s="360"/>
      <c r="M664" s="360"/>
      <c r="N664" s="360"/>
      <c r="O664" s="360"/>
      <c r="P664" s="360"/>
      <c r="Q664" s="360"/>
      <c r="R664" s="360"/>
      <c r="S664" s="360"/>
      <c r="T664" s="360"/>
      <c r="U664" s="360"/>
      <c r="V664" s="360"/>
      <c r="W664" s="360"/>
      <c r="X664" s="360"/>
      <c r="Y664" s="360"/>
      <c r="Z664" s="360"/>
      <c r="AA664" s="360"/>
      <c r="AB664" s="360"/>
      <c r="AC664" s="360"/>
      <c r="AD664" s="360"/>
      <c r="AE664" s="360"/>
    </row>
    <row r="665" spans="1:31">
      <c r="A665" s="360"/>
      <c r="B665" s="360"/>
      <c r="C665" s="360"/>
      <c r="D665" s="360"/>
      <c r="E665" s="360"/>
      <c r="F665" s="360"/>
      <c r="G665" s="360"/>
      <c r="H665" s="360"/>
      <c r="I665" s="360"/>
      <c r="J665" s="360"/>
      <c r="K665" s="360"/>
      <c r="L665" s="360"/>
      <c r="M665" s="360"/>
      <c r="N665" s="360"/>
      <c r="O665" s="360"/>
      <c r="P665" s="360"/>
      <c r="Q665" s="360"/>
      <c r="R665" s="360"/>
      <c r="S665" s="360"/>
      <c r="T665" s="360"/>
      <c r="U665" s="360"/>
      <c r="V665" s="360"/>
      <c r="W665" s="360"/>
      <c r="X665" s="360"/>
      <c r="Y665" s="360"/>
      <c r="Z665" s="360"/>
      <c r="AA665" s="360"/>
      <c r="AB665" s="360"/>
      <c r="AC665" s="360"/>
      <c r="AD665" s="360"/>
      <c r="AE665" s="360"/>
    </row>
    <row r="666" spans="1:31">
      <c r="A666" s="360"/>
      <c r="B666" s="360"/>
      <c r="C666" s="360"/>
      <c r="D666" s="360"/>
      <c r="E666" s="360"/>
      <c r="F666" s="360"/>
      <c r="G666" s="360"/>
      <c r="H666" s="360"/>
      <c r="I666" s="360"/>
      <c r="J666" s="360"/>
      <c r="K666" s="360"/>
      <c r="L666" s="360"/>
      <c r="M666" s="360"/>
      <c r="N666" s="360"/>
      <c r="O666" s="360"/>
      <c r="P666" s="360"/>
      <c r="Q666" s="360"/>
      <c r="R666" s="360"/>
      <c r="S666" s="360"/>
      <c r="T666" s="360"/>
      <c r="U666" s="360"/>
      <c r="V666" s="360"/>
      <c r="W666" s="360"/>
      <c r="X666" s="360"/>
      <c r="Y666" s="360"/>
      <c r="Z666" s="360"/>
      <c r="AA666" s="360"/>
      <c r="AB666" s="360"/>
      <c r="AC666" s="360"/>
      <c r="AD666" s="360"/>
      <c r="AE666" s="360"/>
    </row>
    <row r="667" spans="1:31">
      <c r="A667" s="360"/>
      <c r="B667" s="360"/>
      <c r="C667" s="360"/>
      <c r="D667" s="360"/>
      <c r="E667" s="360"/>
      <c r="F667" s="360"/>
      <c r="G667" s="360"/>
      <c r="H667" s="360"/>
      <c r="I667" s="360"/>
      <c r="J667" s="360"/>
      <c r="K667" s="360"/>
      <c r="L667" s="360"/>
      <c r="M667" s="360"/>
      <c r="N667" s="360"/>
      <c r="O667" s="360"/>
      <c r="P667" s="360"/>
      <c r="Q667" s="360"/>
      <c r="R667" s="360"/>
      <c r="S667" s="360"/>
      <c r="T667" s="360"/>
      <c r="U667" s="360"/>
      <c r="V667" s="360"/>
      <c r="W667" s="360"/>
      <c r="X667" s="360"/>
      <c r="Y667" s="360"/>
      <c r="Z667" s="360"/>
      <c r="AA667" s="360"/>
      <c r="AB667" s="360"/>
      <c r="AC667" s="360"/>
      <c r="AD667" s="360"/>
      <c r="AE667" s="360"/>
    </row>
    <row r="668" spans="1:31">
      <c r="A668" s="360"/>
      <c r="B668" s="360"/>
      <c r="C668" s="360"/>
      <c r="D668" s="360"/>
      <c r="E668" s="360"/>
      <c r="F668" s="360"/>
      <c r="G668" s="360"/>
      <c r="H668" s="360"/>
      <c r="I668" s="360"/>
      <c r="J668" s="360"/>
      <c r="K668" s="360"/>
      <c r="L668" s="360"/>
      <c r="M668" s="360"/>
      <c r="N668" s="360"/>
      <c r="O668" s="360"/>
      <c r="P668" s="360"/>
      <c r="Q668" s="360"/>
      <c r="R668" s="360"/>
      <c r="S668" s="360"/>
      <c r="T668" s="360"/>
      <c r="U668" s="360"/>
      <c r="V668" s="360"/>
      <c r="W668" s="360"/>
      <c r="X668" s="360"/>
      <c r="Y668" s="360"/>
      <c r="Z668" s="360"/>
      <c r="AA668" s="360"/>
      <c r="AB668" s="360"/>
      <c r="AC668" s="360"/>
      <c r="AD668" s="360"/>
      <c r="AE668" s="360"/>
    </row>
    <row r="669" spans="1:31">
      <c r="A669" s="360"/>
      <c r="B669" s="360"/>
      <c r="C669" s="360"/>
      <c r="D669" s="360"/>
      <c r="E669" s="360"/>
      <c r="F669" s="360"/>
      <c r="G669" s="360"/>
      <c r="H669" s="360"/>
      <c r="I669" s="360"/>
      <c r="J669" s="360"/>
      <c r="K669" s="360"/>
      <c r="L669" s="360"/>
      <c r="M669" s="360"/>
      <c r="N669" s="360"/>
      <c r="O669" s="360"/>
      <c r="P669" s="360"/>
      <c r="Q669" s="360"/>
      <c r="R669" s="360"/>
      <c r="S669" s="360"/>
      <c r="T669" s="360"/>
      <c r="U669" s="360"/>
      <c r="V669" s="360"/>
      <c r="W669" s="360"/>
      <c r="X669" s="360"/>
      <c r="Y669" s="360"/>
      <c r="Z669" s="360"/>
      <c r="AA669" s="360"/>
      <c r="AB669" s="360"/>
      <c r="AC669" s="360"/>
      <c r="AD669" s="360"/>
      <c r="AE669" s="360"/>
    </row>
    <row r="670" spans="1:31">
      <c r="A670" s="360"/>
      <c r="B670" s="360"/>
      <c r="C670" s="360"/>
      <c r="D670" s="360"/>
      <c r="E670" s="360"/>
      <c r="F670" s="360"/>
      <c r="G670" s="360"/>
      <c r="H670" s="360"/>
      <c r="I670" s="360"/>
      <c r="J670" s="360"/>
      <c r="K670" s="360"/>
      <c r="L670" s="360"/>
      <c r="M670" s="360"/>
      <c r="N670" s="360"/>
      <c r="O670" s="360"/>
      <c r="P670" s="360"/>
      <c r="Q670" s="360"/>
      <c r="R670" s="360"/>
      <c r="S670" s="360"/>
      <c r="T670" s="360"/>
      <c r="U670" s="360"/>
      <c r="V670" s="360"/>
      <c r="W670" s="360"/>
      <c r="X670" s="360"/>
      <c r="Y670" s="360"/>
      <c r="Z670" s="360"/>
      <c r="AA670" s="360"/>
      <c r="AB670" s="360"/>
      <c r="AC670" s="360"/>
      <c r="AD670" s="360"/>
      <c r="AE670" s="360"/>
    </row>
    <row r="671" spans="1:31">
      <c r="A671" s="360"/>
      <c r="B671" s="360"/>
      <c r="C671" s="360"/>
      <c r="D671" s="360"/>
      <c r="E671" s="360"/>
      <c r="F671" s="360"/>
      <c r="G671" s="360"/>
      <c r="H671" s="360"/>
      <c r="I671" s="360"/>
      <c r="J671" s="360"/>
      <c r="K671" s="360"/>
      <c r="L671" s="360"/>
      <c r="M671" s="360"/>
      <c r="N671" s="360"/>
      <c r="O671" s="360"/>
      <c r="P671" s="360"/>
      <c r="Q671" s="360"/>
      <c r="R671" s="360"/>
      <c r="S671" s="360"/>
      <c r="T671" s="360"/>
      <c r="U671" s="360"/>
      <c r="V671" s="360"/>
      <c r="W671" s="360"/>
      <c r="X671" s="360"/>
      <c r="Y671" s="360"/>
      <c r="Z671" s="360"/>
      <c r="AA671" s="360"/>
      <c r="AB671" s="360"/>
      <c r="AC671" s="360"/>
      <c r="AD671" s="360"/>
      <c r="AE671" s="360"/>
    </row>
    <row r="672" spans="1:31">
      <c r="A672" s="360"/>
      <c r="B672" s="360"/>
      <c r="C672" s="360"/>
      <c r="D672" s="360"/>
      <c r="E672" s="360"/>
      <c r="F672" s="360"/>
      <c r="G672" s="360"/>
      <c r="H672" s="360"/>
      <c r="I672" s="360"/>
      <c r="J672" s="360"/>
      <c r="K672" s="360"/>
      <c r="L672" s="360"/>
      <c r="M672" s="360"/>
      <c r="N672" s="360"/>
      <c r="O672" s="360"/>
      <c r="P672" s="360"/>
      <c r="Q672" s="360"/>
      <c r="R672" s="360"/>
      <c r="S672" s="360"/>
      <c r="T672" s="360"/>
      <c r="U672" s="360"/>
      <c r="V672" s="360"/>
      <c r="W672" s="360"/>
      <c r="X672" s="360"/>
      <c r="Y672" s="360"/>
      <c r="Z672" s="360"/>
      <c r="AA672" s="360"/>
      <c r="AB672" s="360"/>
      <c r="AC672" s="360"/>
      <c r="AD672" s="360"/>
      <c r="AE672" s="360"/>
    </row>
    <row r="673" spans="1:31">
      <c r="A673" s="360"/>
      <c r="B673" s="360"/>
      <c r="C673" s="360"/>
      <c r="D673" s="360"/>
      <c r="E673" s="360"/>
      <c r="F673" s="360"/>
      <c r="G673" s="360"/>
      <c r="H673" s="360"/>
      <c r="I673" s="360"/>
      <c r="J673" s="360"/>
      <c r="K673" s="360"/>
      <c r="L673" s="360"/>
      <c r="M673" s="360"/>
      <c r="N673" s="360"/>
      <c r="O673" s="360"/>
      <c r="P673" s="360"/>
      <c r="Q673" s="360"/>
      <c r="R673" s="360"/>
      <c r="S673" s="360"/>
      <c r="T673" s="360"/>
      <c r="U673" s="360"/>
      <c r="V673" s="360"/>
      <c r="W673" s="360"/>
      <c r="X673" s="360"/>
      <c r="Y673" s="360"/>
      <c r="Z673" s="360"/>
      <c r="AA673" s="360"/>
      <c r="AB673" s="360"/>
      <c r="AC673" s="360"/>
      <c r="AD673" s="360"/>
      <c r="AE673" s="360"/>
    </row>
    <row r="674" spans="1:31">
      <c r="A674" s="360"/>
      <c r="B674" s="360"/>
      <c r="C674" s="360"/>
      <c r="D674" s="360"/>
      <c r="E674" s="360"/>
      <c r="F674" s="360"/>
      <c r="G674" s="360"/>
      <c r="H674" s="360"/>
      <c r="I674" s="360"/>
      <c r="J674" s="360"/>
      <c r="K674" s="360"/>
      <c r="L674" s="360"/>
      <c r="M674" s="360"/>
      <c r="N674" s="360"/>
      <c r="O674" s="360"/>
      <c r="P674" s="360"/>
      <c r="Q674" s="360"/>
      <c r="R674" s="360"/>
      <c r="S674" s="360"/>
      <c r="T674" s="360"/>
      <c r="U674" s="360"/>
      <c r="V674" s="360"/>
      <c r="W674" s="360"/>
      <c r="X674" s="360"/>
      <c r="Y674" s="360"/>
      <c r="Z674" s="360"/>
      <c r="AA674" s="360"/>
      <c r="AB674" s="360"/>
      <c r="AC674" s="360"/>
      <c r="AD674" s="360"/>
      <c r="AE674" s="360"/>
    </row>
    <row r="675" spans="1:31">
      <c r="A675" s="360"/>
      <c r="B675" s="360"/>
      <c r="C675" s="360"/>
      <c r="D675" s="360"/>
      <c r="E675" s="360"/>
      <c r="F675" s="360"/>
      <c r="G675" s="360"/>
      <c r="H675" s="360"/>
      <c r="I675" s="360"/>
      <c r="J675" s="360"/>
      <c r="K675" s="360"/>
      <c r="L675" s="360"/>
      <c r="M675" s="360"/>
      <c r="N675" s="360"/>
      <c r="O675" s="360"/>
      <c r="P675" s="360"/>
      <c r="Q675" s="360"/>
      <c r="R675" s="360"/>
      <c r="S675" s="360"/>
      <c r="T675" s="360"/>
      <c r="U675" s="360"/>
      <c r="V675" s="360"/>
      <c r="W675" s="360"/>
      <c r="X675" s="360"/>
      <c r="Y675" s="360"/>
      <c r="Z675" s="360"/>
      <c r="AA675" s="360"/>
      <c r="AB675" s="360"/>
      <c r="AC675" s="360"/>
      <c r="AD675" s="360"/>
      <c r="AE675" s="360"/>
    </row>
    <row r="676" spans="1:31">
      <c r="A676" s="360"/>
      <c r="B676" s="360"/>
      <c r="C676" s="360"/>
      <c r="D676" s="360"/>
      <c r="E676" s="360"/>
      <c r="F676" s="360"/>
      <c r="G676" s="360"/>
      <c r="H676" s="360"/>
      <c r="I676" s="360"/>
      <c r="J676" s="360"/>
      <c r="K676" s="360"/>
      <c r="L676" s="360"/>
      <c r="M676" s="360"/>
      <c r="N676" s="360"/>
      <c r="O676" s="360"/>
      <c r="P676" s="360"/>
      <c r="Q676" s="360"/>
      <c r="R676" s="360"/>
      <c r="S676" s="360"/>
      <c r="T676" s="360"/>
      <c r="U676" s="360"/>
      <c r="V676" s="360"/>
      <c r="W676" s="360"/>
      <c r="X676" s="360"/>
      <c r="Y676" s="360"/>
      <c r="Z676" s="360"/>
      <c r="AA676" s="360"/>
      <c r="AB676" s="360"/>
      <c r="AC676" s="360"/>
      <c r="AD676" s="360"/>
      <c r="AE676" s="360"/>
    </row>
    <row r="677" spans="1:31">
      <c r="A677" s="360"/>
      <c r="B677" s="360"/>
      <c r="C677" s="360"/>
      <c r="D677" s="360"/>
      <c r="E677" s="360"/>
      <c r="F677" s="360"/>
      <c r="G677" s="360"/>
      <c r="H677" s="360"/>
      <c r="I677" s="360"/>
      <c r="J677" s="360"/>
      <c r="K677" s="360"/>
      <c r="L677" s="360"/>
      <c r="M677" s="360"/>
      <c r="N677" s="360"/>
      <c r="O677" s="360"/>
      <c r="P677" s="360"/>
      <c r="Q677" s="360"/>
      <c r="R677" s="360"/>
      <c r="S677" s="360"/>
      <c r="T677" s="360"/>
      <c r="U677" s="360"/>
      <c r="V677" s="360"/>
      <c r="W677" s="360"/>
      <c r="X677" s="360"/>
      <c r="Y677" s="360"/>
      <c r="Z677" s="360"/>
      <c r="AA677" s="360"/>
      <c r="AB677" s="360"/>
      <c r="AC677" s="360"/>
      <c r="AD677" s="360"/>
      <c r="AE677" s="360"/>
    </row>
    <row r="678" spans="1:31">
      <c r="A678" s="360"/>
      <c r="B678" s="360"/>
      <c r="C678" s="360"/>
      <c r="D678" s="360"/>
      <c r="E678" s="360"/>
      <c r="F678" s="360"/>
      <c r="G678" s="360"/>
      <c r="H678" s="360"/>
      <c r="I678" s="360"/>
      <c r="J678" s="360"/>
      <c r="K678" s="360"/>
      <c r="L678" s="360"/>
      <c r="M678" s="360"/>
      <c r="N678" s="360"/>
      <c r="O678" s="360"/>
      <c r="P678" s="360"/>
      <c r="Q678" s="360"/>
      <c r="R678" s="360"/>
      <c r="S678" s="360"/>
      <c r="T678" s="360"/>
      <c r="U678" s="360"/>
      <c r="V678" s="360"/>
      <c r="W678" s="360"/>
      <c r="X678" s="360"/>
      <c r="Y678" s="360"/>
      <c r="Z678" s="360"/>
      <c r="AA678" s="360"/>
      <c r="AB678" s="360"/>
      <c r="AC678" s="360"/>
      <c r="AD678" s="360"/>
      <c r="AE678" s="360"/>
    </row>
    <row r="679" spans="1:31">
      <c r="A679" s="360"/>
      <c r="B679" s="360"/>
      <c r="C679" s="360"/>
      <c r="D679" s="360"/>
      <c r="E679" s="360"/>
      <c r="F679" s="360"/>
      <c r="G679" s="360"/>
      <c r="H679" s="360"/>
      <c r="I679" s="360"/>
      <c r="J679" s="360"/>
      <c r="K679" s="360"/>
      <c r="L679" s="360"/>
      <c r="M679" s="360"/>
      <c r="N679" s="360"/>
      <c r="O679" s="360"/>
      <c r="P679" s="360"/>
      <c r="Q679" s="360"/>
      <c r="R679" s="360"/>
      <c r="S679" s="360"/>
      <c r="T679" s="360"/>
      <c r="U679" s="360"/>
      <c r="V679" s="360"/>
      <c r="W679" s="360"/>
      <c r="X679" s="360"/>
      <c r="Y679" s="360"/>
      <c r="Z679" s="360"/>
      <c r="AA679" s="360"/>
      <c r="AB679" s="360"/>
      <c r="AC679" s="360"/>
      <c r="AD679" s="360"/>
      <c r="AE679" s="360"/>
    </row>
    <row r="680" spans="1:31">
      <c r="A680" s="360"/>
      <c r="B680" s="360"/>
      <c r="C680" s="360"/>
      <c r="D680" s="360"/>
      <c r="E680" s="360"/>
      <c r="F680" s="360"/>
      <c r="G680" s="360"/>
      <c r="H680" s="360"/>
      <c r="I680" s="360"/>
      <c r="J680" s="360"/>
      <c r="K680" s="360"/>
      <c r="L680" s="360"/>
      <c r="M680" s="360"/>
      <c r="N680" s="360"/>
      <c r="O680" s="360"/>
      <c r="P680" s="360"/>
      <c r="Q680" s="360"/>
      <c r="R680" s="360"/>
      <c r="S680" s="360"/>
      <c r="T680" s="360"/>
      <c r="U680" s="360"/>
      <c r="V680" s="360"/>
      <c r="W680" s="360"/>
      <c r="X680" s="360"/>
      <c r="Y680" s="360"/>
      <c r="Z680" s="360"/>
      <c r="AA680" s="360"/>
      <c r="AB680" s="360"/>
      <c r="AC680" s="360"/>
      <c r="AD680" s="360"/>
      <c r="AE680" s="360"/>
    </row>
    <row r="681" spans="1:31">
      <c r="A681" s="360"/>
      <c r="B681" s="360"/>
      <c r="C681" s="360"/>
      <c r="D681" s="360"/>
      <c r="E681" s="360"/>
      <c r="F681" s="360"/>
      <c r="G681" s="360"/>
      <c r="H681" s="360"/>
      <c r="I681" s="360"/>
      <c r="J681" s="360"/>
      <c r="K681" s="360"/>
      <c r="L681" s="360"/>
      <c r="M681" s="360"/>
      <c r="N681" s="360"/>
      <c r="O681" s="360"/>
      <c r="P681" s="360"/>
      <c r="Q681" s="360"/>
      <c r="R681" s="360"/>
      <c r="S681" s="360"/>
      <c r="T681" s="360"/>
      <c r="U681" s="360"/>
      <c r="V681" s="360"/>
      <c r="W681" s="360"/>
      <c r="X681" s="360"/>
      <c r="Y681" s="360"/>
      <c r="Z681" s="360"/>
      <c r="AA681" s="360"/>
      <c r="AB681" s="360"/>
      <c r="AC681" s="360"/>
      <c r="AD681" s="360"/>
      <c r="AE681" s="360"/>
    </row>
    <row r="682" spans="1:31">
      <c r="A682" s="360"/>
      <c r="B682" s="360"/>
      <c r="C682" s="360"/>
      <c r="D682" s="360"/>
      <c r="E682" s="360"/>
      <c r="F682" s="360"/>
      <c r="G682" s="360"/>
      <c r="H682" s="360"/>
      <c r="I682" s="360"/>
      <c r="J682" s="360"/>
      <c r="K682" s="360"/>
      <c r="L682" s="360"/>
      <c r="M682" s="360"/>
      <c r="N682" s="360"/>
      <c r="O682" s="360"/>
      <c r="P682" s="360"/>
      <c r="Q682" s="360"/>
      <c r="R682" s="360"/>
      <c r="S682" s="360"/>
      <c r="T682" s="360"/>
      <c r="U682" s="360"/>
      <c r="V682" s="360"/>
      <c r="W682" s="360"/>
      <c r="X682" s="360"/>
      <c r="Y682" s="360"/>
      <c r="Z682" s="360"/>
      <c r="AA682" s="360"/>
      <c r="AB682" s="360"/>
      <c r="AC682" s="360"/>
      <c r="AD682" s="360"/>
      <c r="AE682" s="360"/>
    </row>
    <row r="683" spans="1:31">
      <c r="A683" s="360"/>
      <c r="B683" s="360"/>
      <c r="C683" s="360"/>
      <c r="D683" s="360"/>
      <c r="E683" s="360"/>
      <c r="F683" s="360"/>
      <c r="G683" s="360"/>
      <c r="H683" s="360"/>
      <c r="I683" s="360"/>
      <c r="J683" s="360"/>
      <c r="K683" s="360"/>
      <c r="L683" s="360"/>
      <c r="M683" s="360"/>
      <c r="N683" s="360"/>
      <c r="O683" s="360"/>
      <c r="P683" s="360"/>
      <c r="Q683" s="360"/>
      <c r="R683" s="360"/>
      <c r="S683" s="360"/>
      <c r="T683" s="360"/>
      <c r="U683" s="360"/>
      <c r="V683" s="360"/>
      <c r="W683" s="360"/>
      <c r="X683" s="360"/>
      <c r="Y683" s="360"/>
      <c r="Z683" s="360"/>
      <c r="AA683" s="360"/>
      <c r="AB683" s="360"/>
      <c r="AC683" s="360"/>
      <c r="AD683" s="360"/>
      <c r="AE683" s="360"/>
    </row>
    <row r="684" spans="1:31">
      <c r="A684" s="360"/>
      <c r="B684" s="360"/>
      <c r="C684" s="360"/>
      <c r="D684" s="360"/>
      <c r="E684" s="360"/>
      <c r="F684" s="360"/>
      <c r="G684" s="360"/>
      <c r="H684" s="360"/>
      <c r="I684" s="360"/>
      <c r="J684" s="360"/>
      <c r="K684" s="360"/>
      <c r="L684" s="360"/>
      <c r="M684" s="360"/>
      <c r="N684" s="360"/>
      <c r="O684" s="360"/>
      <c r="P684" s="360"/>
      <c r="Q684" s="360"/>
      <c r="R684" s="360"/>
      <c r="S684" s="360"/>
      <c r="T684" s="360"/>
      <c r="U684" s="360"/>
      <c r="V684" s="360"/>
      <c r="W684" s="360"/>
      <c r="X684" s="360"/>
      <c r="Y684" s="360"/>
      <c r="Z684" s="360"/>
      <c r="AA684" s="360"/>
      <c r="AB684" s="360"/>
      <c r="AC684" s="360"/>
      <c r="AD684" s="360"/>
      <c r="AE684" s="360"/>
    </row>
    <row r="685" spans="1:31">
      <c r="A685" s="360"/>
      <c r="B685" s="360"/>
      <c r="C685" s="360"/>
      <c r="D685" s="360"/>
      <c r="E685" s="360"/>
      <c r="F685" s="360"/>
      <c r="G685" s="360"/>
      <c r="H685" s="360"/>
      <c r="I685" s="360"/>
      <c r="J685" s="360"/>
      <c r="K685" s="360"/>
      <c r="L685" s="360"/>
      <c r="M685" s="360"/>
      <c r="N685" s="360"/>
      <c r="O685" s="360"/>
      <c r="P685" s="360"/>
      <c r="Q685" s="360"/>
      <c r="R685" s="360"/>
      <c r="S685" s="360"/>
      <c r="T685" s="360"/>
      <c r="U685" s="360"/>
      <c r="V685" s="360"/>
      <c r="W685" s="360"/>
      <c r="X685" s="360"/>
      <c r="Y685" s="360"/>
      <c r="Z685" s="360"/>
      <c r="AA685" s="360"/>
      <c r="AB685" s="360"/>
      <c r="AC685" s="360"/>
      <c r="AD685" s="360"/>
      <c r="AE685" s="360"/>
    </row>
    <row r="686" spans="1:31">
      <c r="A686" s="360"/>
      <c r="B686" s="360"/>
      <c r="C686" s="360"/>
      <c r="D686" s="360"/>
      <c r="E686" s="360"/>
      <c r="F686" s="360"/>
      <c r="G686" s="360"/>
      <c r="H686" s="360"/>
      <c r="I686" s="360"/>
      <c r="J686" s="360"/>
      <c r="K686" s="360"/>
      <c r="L686" s="360"/>
      <c r="M686" s="360"/>
      <c r="N686" s="360"/>
      <c r="O686" s="360"/>
      <c r="P686" s="360"/>
      <c r="Q686" s="360"/>
      <c r="R686" s="360"/>
      <c r="S686" s="360"/>
      <c r="T686" s="360"/>
      <c r="U686" s="360"/>
      <c r="V686" s="360"/>
      <c r="W686" s="360"/>
      <c r="X686" s="360"/>
      <c r="Y686" s="360"/>
      <c r="Z686" s="360"/>
      <c r="AA686" s="360"/>
      <c r="AB686" s="360"/>
      <c r="AC686" s="360"/>
      <c r="AD686" s="360"/>
      <c r="AE686" s="360"/>
    </row>
    <row r="687" spans="1:31">
      <c r="A687" s="360"/>
      <c r="B687" s="360"/>
      <c r="C687" s="360"/>
      <c r="D687" s="360"/>
      <c r="E687" s="360"/>
      <c r="F687" s="360"/>
      <c r="G687" s="360"/>
      <c r="H687" s="360"/>
      <c r="I687" s="360"/>
      <c r="J687" s="360"/>
      <c r="K687" s="360"/>
      <c r="L687" s="360"/>
      <c r="M687" s="360"/>
      <c r="N687" s="360"/>
      <c r="O687" s="360"/>
      <c r="P687" s="360"/>
      <c r="Q687" s="360"/>
      <c r="R687" s="360"/>
      <c r="S687" s="360"/>
      <c r="T687" s="360"/>
      <c r="U687" s="360"/>
      <c r="V687" s="360"/>
      <c r="W687" s="360"/>
      <c r="X687" s="360"/>
      <c r="Y687" s="360"/>
      <c r="Z687" s="360"/>
      <c r="AA687" s="360"/>
      <c r="AB687" s="360"/>
      <c r="AC687" s="360"/>
      <c r="AD687" s="360"/>
      <c r="AE687" s="360"/>
    </row>
    <row r="688" spans="1:31">
      <c r="A688" s="360"/>
      <c r="B688" s="360"/>
      <c r="C688" s="360"/>
      <c r="D688" s="360"/>
      <c r="E688" s="360"/>
      <c r="F688" s="360"/>
      <c r="G688" s="360"/>
      <c r="H688" s="360"/>
      <c r="I688" s="360"/>
      <c r="J688" s="360"/>
      <c r="K688" s="360"/>
      <c r="L688" s="360"/>
      <c r="M688" s="360"/>
      <c r="N688" s="360"/>
      <c r="O688" s="360"/>
      <c r="P688" s="360"/>
      <c r="Q688" s="360"/>
      <c r="R688" s="360"/>
      <c r="S688" s="360"/>
      <c r="T688" s="360"/>
      <c r="U688" s="360"/>
      <c r="V688" s="360"/>
      <c r="W688" s="360"/>
      <c r="X688" s="360"/>
      <c r="Y688" s="360"/>
      <c r="Z688" s="360"/>
      <c r="AA688" s="360"/>
      <c r="AB688" s="360"/>
      <c r="AC688" s="360"/>
      <c r="AD688" s="360"/>
      <c r="AE688" s="360"/>
    </row>
    <row r="689" spans="1:31">
      <c r="A689" s="360"/>
      <c r="B689" s="360"/>
      <c r="C689" s="360"/>
      <c r="D689" s="360"/>
      <c r="E689" s="360"/>
      <c r="F689" s="360"/>
      <c r="G689" s="360"/>
      <c r="H689" s="360"/>
      <c r="I689" s="360"/>
      <c r="J689" s="360"/>
      <c r="K689" s="360"/>
      <c r="L689" s="360"/>
      <c r="M689" s="360"/>
      <c r="N689" s="360"/>
      <c r="O689" s="360"/>
      <c r="P689" s="360"/>
      <c r="Q689" s="360"/>
      <c r="R689" s="360"/>
      <c r="S689" s="360"/>
      <c r="T689" s="360"/>
      <c r="U689" s="360"/>
      <c r="V689" s="360"/>
      <c r="W689" s="360"/>
      <c r="X689" s="360"/>
      <c r="Y689" s="360"/>
      <c r="Z689" s="360"/>
      <c r="AA689" s="360"/>
      <c r="AB689" s="360"/>
      <c r="AC689" s="360"/>
      <c r="AD689" s="360"/>
      <c r="AE689" s="360"/>
    </row>
    <row r="690" spans="1:31">
      <c r="A690" s="360"/>
      <c r="B690" s="360"/>
      <c r="C690" s="360"/>
      <c r="D690" s="360"/>
      <c r="E690" s="360"/>
      <c r="F690" s="360"/>
      <c r="G690" s="360"/>
      <c r="H690" s="360"/>
      <c r="I690" s="360"/>
      <c r="J690" s="360"/>
      <c r="K690" s="360"/>
      <c r="L690" s="360"/>
      <c r="M690" s="360"/>
      <c r="N690" s="360"/>
      <c r="O690" s="360"/>
      <c r="P690" s="360"/>
      <c r="Q690" s="360"/>
      <c r="R690" s="360"/>
      <c r="S690" s="360"/>
      <c r="T690" s="360"/>
      <c r="U690" s="360"/>
      <c r="V690" s="360"/>
      <c r="W690" s="360"/>
      <c r="X690" s="360"/>
      <c r="Y690" s="360"/>
      <c r="Z690" s="360"/>
      <c r="AA690" s="360"/>
      <c r="AB690" s="360"/>
      <c r="AC690" s="360"/>
      <c r="AD690" s="360"/>
      <c r="AE690" s="360"/>
    </row>
    <row r="691" spans="1:31">
      <c r="A691" s="360"/>
      <c r="B691" s="360"/>
      <c r="C691" s="360"/>
      <c r="D691" s="360"/>
      <c r="E691" s="360"/>
      <c r="F691" s="360"/>
      <c r="G691" s="360"/>
      <c r="H691" s="360"/>
      <c r="I691" s="360"/>
      <c r="J691" s="360"/>
      <c r="K691" s="360"/>
      <c r="L691" s="360"/>
      <c r="M691" s="360"/>
      <c r="N691" s="360"/>
      <c r="O691" s="360"/>
      <c r="P691" s="360"/>
      <c r="Q691" s="360"/>
      <c r="R691" s="360"/>
      <c r="S691" s="360"/>
      <c r="T691" s="360"/>
      <c r="U691" s="360"/>
      <c r="V691" s="360"/>
      <c r="W691" s="360"/>
      <c r="X691" s="360"/>
      <c r="Y691" s="360"/>
      <c r="Z691" s="360"/>
      <c r="AA691" s="360"/>
      <c r="AB691" s="360"/>
      <c r="AC691" s="360"/>
      <c r="AD691" s="360"/>
      <c r="AE691" s="360"/>
    </row>
    <row r="692" spans="1:31">
      <c r="A692" s="360"/>
      <c r="B692" s="360"/>
      <c r="C692" s="360"/>
      <c r="D692" s="360"/>
      <c r="E692" s="360"/>
      <c r="F692" s="360"/>
      <c r="G692" s="360"/>
      <c r="H692" s="360"/>
      <c r="I692" s="360"/>
      <c r="J692" s="360"/>
      <c r="K692" s="360"/>
      <c r="L692" s="360"/>
      <c r="M692" s="360"/>
      <c r="N692" s="360"/>
      <c r="O692" s="360"/>
      <c r="P692" s="360"/>
      <c r="Q692" s="360"/>
      <c r="R692" s="360"/>
      <c r="S692" s="360"/>
      <c r="T692" s="360"/>
      <c r="U692" s="360"/>
      <c r="V692" s="360"/>
      <c r="W692" s="360"/>
      <c r="X692" s="360"/>
      <c r="Y692" s="360"/>
      <c r="Z692" s="360"/>
      <c r="AA692" s="360"/>
      <c r="AB692" s="360"/>
      <c r="AC692" s="360"/>
      <c r="AD692" s="360"/>
      <c r="AE692" s="360"/>
    </row>
    <row r="693" spans="1:31">
      <c r="A693" s="360"/>
      <c r="B693" s="360"/>
      <c r="C693" s="360"/>
      <c r="D693" s="360"/>
      <c r="E693" s="360"/>
      <c r="F693" s="360"/>
      <c r="G693" s="360"/>
      <c r="H693" s="360"/>
      <c r="I693" s="360"/>
      <c r="J693" s="360"/>
      <c r="K693" s="360"/>
      <c r="L693" s="360"/>
      <c r="M693" s="360"/>
      <c r="N693" s="360"/>
      <c r="O693" s="360"/>
      <c r="P693" s="360"/>
      <c r="Q693" s="360"/>
      <c r="R693" s="360"/>
      <c r="S693" s="360"/>
      <c r="T693" s="360"/>
      <c r="U693" s="360"/>
      <c r="V693" s="360"/>
      <c r="W693" s="360"/>
      <c r="X693" s="360"/>
      <c r="Y693" s="360"/>
      <c r="Z693" s="360"/>
      <c r="AA693" s="360"/>
      <c r="AB693" s="360"/>
      <c r="AC693" s="360"/>
      <c r="AD693" s="360"/>
      <c r="AE693" s="360"/>
    </row>
    <row r="694" spans="1:31">
      <c r="A694" s="360"/>
      <c r="B694" s="360"/>
      <c r="C694" s="360"/>
      <c r="D694" s="360"/>
      <c r="E694" s="360"/>
      <c r="F694" s="360"/>
      <c r="G694" s="360"/>
      <c r="H694" s="360"/>
      <c r="I694" s="360"/>
      <c r="J694" s="360"/>
      <c r="K694" s="360"/>
      <c r="L694" s="360"/>
      <c r="M694" s="360"/>
      <c r="N694" s="360"/>
      <c r="O694" s="360"/>
      <c r="P694" s="360"/>
      <c r="Q694" s="360"/>
      <c r="R694" s="360"/>
      <c r="S694" s="360"/>
      <c r="T694" s="360"/>
      <c r="U694" s="360"/>
      <c r="V694" s="360"/>
      <c r="W694" s="360"/>
      <c r="X694" s="360"/>
      <c r="Y694" s="360"/>
      <c r="Z694" s="360"/>
      <c r="AA694" s="360"/>
      <c r="AB694" s="360"/>
      <c r="AC694" s="360"/>
      <c r="AD694" s="360"/>
      <c r="AE694" s="360"/>
    </row>
    <row r="695" spans="1:31">
      <c r="A695" s="360"/>
      <c r="B695" s="360"/>
      <c r="C695" s="360"/>
      <c r="D695" s="360"/>
      <c r="E695" s="360"/>
      <c r="F695" s="360"/>
      <c r="G695" s="360"/>
      <c r="H695" s="360"/>
      <c r="I695" s="360"/>
      <c r="J695" s="360"/>
      <c r="K695" s="360"/>
      <c r="L695" s="360"/>
      <c r="M695" s="360"/>
      <c r="N695" s="360"/>
      <c r="O695" s="360"/>
      <c r="P695" s="360"/>
      <c r="Q695" s="360"/>
      <c r="R695" s="360"/>
      <c r="S695" s="360"/>
      <c r="T695" s="360"/>
      <c r="U695" s="360"/>
      <c r="V695" s="360"/>
      <c r="W695" s="360"/>
      <c r="X695" s="360"/>
      <c r="Y695" s="360"/>
      <c r="Z695" s="360"/>
      <c r="AA695" s="360"/>
      <c r="AB695" s="360"/>
      <c r="AC695" s="360"/>
      <c r="AD695" s="360"/>
      <c r="AE695" s="360"/>
    </row>
    <row r="696" spans="1:31">
      <c r="A696" s="360"/>
      <c r="B696" s="360"/>
      <c r="C696" s="360"/>
      <c r="D696" s="360"/>
      <c r="E696" s="360"/>
      <c r="F696" s="360"/>
      <c r="G696" s="360"/>
      <c r="H696" s="360"/>
      <c r="I696" s="360"/>
      <c r="J696" s="360"/>
      <c r="K696" s="360"/>
      <c r="L696" s="360"/>
      <c r="M696" s="360"/>
      <c r="N696" s="360"/>
      <c r="O696" s="360"/>
      <c r="P696" s="360"/>
      <c r="Q696" s="360"/>
      <c r="R696" s="360"/>
      <c r="S696" s="360"/>
      <c r="T696" s="360"/>
      <c r="U696" s="360"/>
      <c r="V696" s="360"/>
      <c r="W696" s="360"/>
      <c r="X696" s="360"/>
      <c r="Y696" s="360"/>
      <c r="Z696" s="360"/>
      <c r="AA696" s="360"/>
      <c r="AB696" s="360"/>
      <c r="AC696" s="360"/>
      <c r="AD696" s="360"/>
      <c r="AE696" s="360"/>
    </row>
    <row r="697" spans="1:31">
      <c r="A697" s="360"/>
      <c r="B697" s="360"/>
      <c r="C697" s="360"/>
      <c r="D697" s="360"/>
      <c r="E697" s="360"/>
      <c r="F697" s="360"/>
      <c r="G697" s="360"/>
      <c r="H697" s="360"/>
      <c r="I697" s="360"/>
      <c r="J697" s="360"/>
      <c r="K697" s="360"/>
      <c r="L697" s="360"/>
      <c r="M697" s="360"/>
      <c r="N697" s="360"/>
      <c r="O697" s="360"/>
      <c r="P697" s="360"/>
      <c r="Q697" s="360"/>
      <c r="R697" s="360"/>
      <c r="S697" s="360"/>
      <c r="T697" s="360"/>
      <c r="U697" s="360"/>
      <c r="V697" s="360"/>
      <c r="W697" s="360"/>
      <c r="X697" s="360"/>
      <c r="Y697" s="360"/>
      <c r="Z697" s="360"/>
      <c r="AA697" s="360"/>
      <c r="AB697" s="360"/>
      <c r="AC697" s="360"/>
      <c r="AD697" s="360"/>
      <c r="AE697" s="360"/>
    </row>
    <row r="698" spans="1:31">
      <c r="A698" s="360"/>
      <c r="B698" s="360"/>
      <c r="C698" s="360"/>
      <c r="D698" s="360"/>
      <c r="E698" s="360"/>
      <c r="F698" s="360"/>
      <c r="G698" s="360"/>
      <c r="H698" s="360"/>
      <c r="I698" s="360"/>
      <c r="J698" s="360"/>
      <c r="K698" s="360"/>
      <c r="L698" s="360"/>
      <c r="M698" s="360"/>
      <c r="N698" s="360"/>
      <c r="O698" s="360"/>
      <c r="P698" s="360"/>
      <c r="Q698" s="360"/>
      <c r="R698" s="360"/>
      <c r="S698" s="360"/>
      <c r="T698" s="360"/>
      <c r="U698" s="360"/>
      <c r="V698" s="360"/>
      <c r="W698" s="360"/>
      <c r="X698" s="360"/>
      <c r="Y698" s="360"/>
      <c r="Z698" s="360"/>
      <c r="AA698" s="360"/>
      <c r="AB698" s="360"/>
      <c r="AC698" s="360"/>
      <c r="AD698" s="360"/>
      <c r="AE698" s="360"/>
    </row>
    <row r="699" spans="1:31">
      <c r="A699" s="360"/>
      <c r="B699" s="360"/>
      <c r="C699" s="360"/>
      <c r="D699" s="360"/>
      <c r="E699" s="360"/>
      <c r="F699" s="360"/>
      <c r="G699" s="360"/>
      <c r="H699" s="360"/>
      <c r="I699" s="360"/>
      <c r="J699" s="360"/>
      <c r="K699" s="360"/>
      <c r="L699" s="360"/>
      <c r="M699" s="360"/>
      <c r="N699" s="360"/>
      <c r="O699" s="360"/>
      <c r="P699" s="360"/>
      <c r="Q699" s="360"/>
      <c r="R699" s="360"/>
      <c r="S699" s="360"/>
      <c r="T699" s="360"/>
      <c r="U699" s="360"/>
      <c r="V699" s="360"/>
      <c r="W699" s="360"/>
      <c r="X699" s="360"/>
      <c r="Y699" s="360"/>
      <c r="Z699" s="360"/>
      <c r="AA699" s="360"/>
      <c r="AB699" s="360"/>
      <c r="AC699" s="360"/>
      <c r="AD699" s="360"/>
      <c r="AE699" s="360"/>
    </row>
    <row r="700" spans="1:31">
      <c r="A700" s="360"/>
      <c r="B700" s="360"/>
      <c r="C700" s="360"/>
      <c r="D700" s="360"/>
      <c r="E700" s="360"/>
      <c r="F700" s="360"/>
      <c r="G700" s="360"/>
      <c r="H700" s="360"/>
      <c r="I700" s="360"/>
      <c r="J700" s="360"/>
      <c r="K700" s="360"/>
      <c r="L700" s="360"/>
      <c r="M700" s="360"/>
      <c r="N700" s="360"/>
      <c r="O700" s="360"/>
      <c r="P700" s="360"/>
      <c r="Q700" s="360"/>
      <c r="R700" s="360"/>
      <c r="S700" s="360"/>
      <c r="T700" s="360"/>
      <c r="U700" s="360"/>
      <c r="V700" s="360"/>
      <c r="W700" s="360"/>
      <c r="X700" s="360"/>
      <c r="Y700" s="360"/>
      <c r="Z700" s="360"/>
      <c r="AA700" s="360"/>
      <c r="AB700" s="360"/>
      <c r="AC700" s="360"/>
      <c r="AD700" s="360"/>
      <c r="AE700" s="360"/>
    </row>
    <row r="701" spans="1:31">
      <c r="A701" s="360"/>
      <c r="B701" s="360"/>
      <c r="C701" s="360"/>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0"/>
      <c r="AD701" s="360"/>
      <c r="AE701" s="360"/>
    </row>
    <row r="702" spans="1:31">
      <c r="A702" s="360"/>
      <c r="B702" s="360"/>
      <c r="C702" s="360"/>
      <c r="D702" s="360"/>
      <c r="E702" s="360"/>
      <c r="F702" s="360"/>
      <c r="G702" s="360"/>
      <c r="H702" s="360"/>
      <c r="I702" s="360"/>
      <c r="J702" s="360"/>
      <c r="K702" s="360"/>
      <c r="L702" s="360"/>
      <c r="M702" s="360"/>
      <c r="N702" s="360"/>
      <c r="O702" s="360"/>
      <c r="P702" s="360"/>
      <c r="Q702" s="360"/>
      <c r="R702" s="360"/>
      <c r="S702" s="360"/>
      <c r="T702" s="360"/>
      <c r="U702" s="360"/>
      <c r="V702" s="360"/>
      <c r="W702" s="360"/>
      <c r="X702" s="360"/>
      <c r="Y702" s="360"/>
      <c r="Z702" s="360"/>
      <c r="AA702" s="360"/>
      <c r="AB702" s="360"/>
      <c r="AC702" s="360"/>
      <c r="AD702" s="360"/>
      <c r="AE702" s="360"/>
    </row>
    <row r="703" spans="1:31">
      <c r="A703" s="360"/>
      <c r="B703" s="360"/>
      <c r="C703" s="360"/>
      <c r="D703" s="360"/>
      <c r="E703" s="360"/>
      <c r="F703" s="360"/>
      <c r="G703" s="360"/>
      <c r="H703" s="360"/>
      <c r="I703" s="360"/>
      <c r="J703" s="360"/>
      <c r="K703" s="360"/>
      <c r="L703" s="360"/>
      <c r="M703" s="360"/>
      <c r="N703" s="360"/>
      <c r="O703" s="360"/>
      <c r="P703" s="360"/>
      <c r="Q703" s="360"/>
      <c r="R703" s="360"/>
      <c r="S703" s="360"/>
      <c r="T703" s="360"/>
      <c r="U703" s="360"/>
      <c r="V703" s="360"/>
      <c r="W703" s="360"/>
      <c r="X703" s="360"/>
      <c r="Y703" s="360"/>
      <c r="Z703" s="360"/>
      <c r="AA703" s="360"/>
      <c r="AB703" s="360"/>
      <c r="AC703" s="360"/>
      <c r="AD703" s="360"/>
      <c r="AE703" s="360"/>
    </row>
    <row r="704" spans="1:31">
      <c r="A704" s="360"/>
      <c r="B704" s="360"/>
      <c r="C704" s="360"/>
      <c r="D704" s="360"/>
      <c r="E704" s="360"/>
      <c r="F704" s="360"/>
      <c r="G704" s="360"/>
      <c r="H704" s="360"/>
      <c r="I704" s="360"/>
      <c r="J704" s="360"/>
      <c r="K704" s="360"/>
      <c r="L704" s="360"/>
      <c r="M704" s="360"/>
      <c r="N704" s="360"/>
      <c r="O704" s="360"/>
      <c r="P704" s="360"/>
      <c r="Q704" s="360"/>
      <c r="R704" s="360"/>
      <c r="S704" s="360"/>
      <c r="T704" s="360"/>
      <c r="U704" s="360"/>
      <c r="V704" s="360"/>
      <c r="W704" s="360"/>
      <c r="X704" s="360"/>
      <c r="Y704" s="360"/>
      <c r="Z704" s="360"/>
      <c r="AA704" s="360"/>
      <c r="AB704" s="360"/>
      <c r="AC704" s="360"/>
      <c r="AD704" s="360"/>
      <c r="AE704" s="360"/>
    </row>
    <row r="705" spans="1:31">
      <c r="A705" s="360"/>
      <c r="B705" s="360"/>
      <c r="C705" s="360"/>
      <c r="D705" s="360"/>
      <c r="E705" s="360"/>
      <c r="F705" s="360"/>
      <c r="G705" s="360"/>
      <c r="H705" s="360"/>
      <c r="I705" s="360"/>
      <c r="J705" s="360"/>
      <c r="K705" s="360"/>
      <c r="L705" s="360"/>
      <c r="M705" s="360"/>
      <c r="N705" s="360"/>
      <c r="O705" s="360"/>
      <c r="P705" s="360"/>
      <c r="Q705" s="360"/>
      <c r="R705" s="360"/>
      <c r="S705" s="360"/>
      <c r="T705" s="360"/>
      <c r="U705" s="360"/>
      <c r="V705" s="360"/>
      <c r="W705" s="360"/>
      <c r="X705" s="360"/>
      <c r="Y705" s="360"/>
      <c r="Z705" s="360"/>
      <c r="AA705" s="360"/>
      <c r="AB705" s="360"/>
      <c r="AC705" s="360"/>
      <c r="AD705" s="360"/>
      <c r="AE705" s="360"/>
    </row>
    <row r="706" spans="1:31">
      <c r="A706" s="360"/>
      <c r="B706" s="360"/>
      <c r="C706" s="360"/>
      <c r="D706" s="360"/>
      <c r="E706" s="360"/>
      <c r="F706" s="360"/>
      <c r="G706" s="360"/>
      <c r="H706" s="360"/>
      <c r="I706" s="360"/>
      <c r="J706" s="360"/>
      <c r="K706" s="360"/>
      <c r="L706" s="360"/>
      <c r="M706" s="360"/>
      <c r="N706" s="360"/>
      <c r="O706" s="360"/>
      <c r="P706" s="360"/>
      <c r="Q706" s="360"/>
      <c r="R706" s="360"/>
      <c r="S706" s="360"/>
      <c r="T706" s="360"/>
      <c r="U706" s="360"/>
      <c r="V706" s="360"/>
      <c r="W706" s="360"/>
      <c r="X706" s="360"/>
      <c r="Y706" s="360"/>
      <c r="Z706" s="360"/>
      <c r="AA706" s="360"/>
      <c r="AB706" s="360"/>
      <c r="AC706" s="360"/>
      <c r="AD706" s="360"/>
      <c r="AE706" s="360"/>
    </row>
    <row r="707" spans="1:31">
      <c r="A707" s="360"/>
      <c r="B707" s="360"/>
      <c r="C707" s="360"/>
      <c r="D707" s="360"/>
      <c r="E707" s="360"/>
      <c r="F707" s="360"/>
      <c r="G707" s="360"/>
      <c r="H707" s="360"/>
      <c r="I707" s="360"/>
      <c r="J707" s="360"/>
      <c r="K707" s="360"/>
      <c r="L707" s="360"/>
      <c r="M707" s="360"/>
      <c r="N707" s="360"/>
      <c r="O707" s="360"/>
      <c r="P707" s="360"/>
      <c r="Q707" s="360"/>
      <c r="R707" s="360"/>
      <c r="S707" s="360"/>
      <c r="T707" s="360"/>
      <c r="U707" s="360"/>
      <c r="V707" s="360"/>
      <c r="W707" s="360"/>
      <c r="X707" s="360"/>
      <c r="Y707" s="360"/>
      <c r="Z707" s="360"/>
      <c r="AA707" s="360"/>
      <c r="AB707" s="360"/>
      <c r="AC707" s="360"/>
      <c r="AD707" s="360"/>
      <c r="AE707" s="360"/>
    </row>
    <row r="708" spans="1:31">
      <c r="A708" s="360"/>
      <c r="B708" s="360"/>
      <c r="C708" s="360"/>
      <c r="D708" s="360"/>
      <c r="E708" s="360"/>
      <c r="F708" s="360"/>
      <c r="G708" s="360"/>
      <c r="H708" s="360"/>
      <c r="I708" s="360"/>
      <c r="J708" s="360"/>
      <c r="K708" s="360"/>
      <c r="L708" s="360"/>
      <c r="M708" s="360"/>
      <c r="N708" s="360"/>
      <c r="O708" s="360"/>
      <c r="P708" s="360"/>
      <c r="Q708" s="360"/>
      <c r="R708" s="360"/>
      <c r="S708" s="360"/>
      <c r="T708" s="360"/>
      <c r="U708" s="360"/>
      <c r="V708" s="360"/>
      <c r="W708" s="360"/>
      <c r="X708" s="360"/>
      <c r="Y708" s="360"/>
      <c r="Z708" s="360"/>
      <c r="AA708" s="360"/>
      <c r="AB708" s="360"/>
      <c r="AC708" s="360"/>
      <c r="AD708" s="360"/>
      <c r="AE708" s="360"/>
    </row>
    <row r="709" spans="1:31">
      <c r="A709" s="360"/>
      <c r="B709" s="360"/>
      <c r="C709" s="360"/>
      <c r="D709" s="360"/>
      <c r="E709" s="360"/>
      <c r="F709" s="360"/>
      <c r="G709" s="360"/>
      <c r="H709" s="360"/>
      <c r="I709" s="360"/>
      <c r="J709" s="360"/>
      <c r="K709" s="360"/>
      <c r="L709" s="360"/>
      <c r="M709" s="360"/>
      <c r="N709" s="360"/>
      <c r="O709" s="360"/>
      <c r="P709" s="360"/>
      <c r="Q709" s="360"/>
      <c r="R709" s="360"/>
      <c r="S709" s="360"/>
      <c r="T709" s="360"/>
      <c r="U709" s="360"/>
      <c r="V709" s="360"/>
      <c r="W709" s="360"/>
      <c r="X709" s="360"/>
      <c r="Y709" s="360"/>
      <c r="Z709" s="360"/>
      <c r="AA709" s="360"/>
      <c r="AB709" s="360"/>
      <c r="AC709" s="360"/>
      <c r="AD709" s="360"/>
      <c r="AE709" s="360"/>
    </row>
    <row r="710" spans="1:31">
      <c r="A710" s="360"/>
      <c r="B710" s="360"/>
      <c r="C710" s="360"/>
      <c r="D710" s="360"/>
      <c r="E710" s="360"/>
      <c r="F710" s="360"/>
      <c r="G710" s="360"/>
      <c r="H710" s="360"/>
      <c r="I710" s="360"/>
      <c r="J710" s="360"/>
      <c r="K710" s="360"/>
      <c r="L710" s="360"/>
      <c r="M710" s="360"/>
      <c r="N710" s="360"/>
      <c r="O710" s="360"/>
      <c r="P710" s="360"/>
      <c r="Q710" s="360"/>
      <c r="R710" s="360"/>
      <c r="S710" s="360"/>
      <c r="T710" s="360"/>
      <c r="U710" s="360"/>
      <c r="V710" s="360"/>
      <c r="W710" s="360"/>
      <c r="X710" s="360"/>
      <c r="Y710" s="360"/>
      <c r="Z710" s="360"/>
      <c r="AA710" s="360"/>
      <c r="AB710" s="360"/>
      <c r="AC710" s="360"/>
      <c r="AD710" s="360"/>
      <c r="AE710" s="360"/>
    </row>
    <row r="711" spans="1:31">
      <c r="A711" s="360"/>
      <c r="B711" s="360"/>
      <c r="C711" s="360"/>
      <c r="D711" s="360"/>
      <c r="E711" s="360"/>
      <c r="F711" s="360"/>
      <c r="G711" s="360"/>
      <c r="H711" s="360"/>
      <c r="I711" s="360"/>
      <c r="J711" s="360"/>
      <c r="K711" s="360"/>
      <c r="L711" s="360"/>
      <c r="M711" s="360"/>
      <c r="N711" s="360"/>
      <c r="O711" s="360"/>
      <c r="P711" s="360"/>
      <c r="Q711" s="360"/>
      <c r="R711" s="360"/>
      <c r="S711" s="360"/>
      <c r="T711" s="360"/>
      <c r="U711" s="360"/>
      <c r="V711" s="360"/>
      <c r="W711" s="360"/>
      <c r="X711" s="360"/>
      <c r="Y711" s="360"/>
      <c r="Z711" s="360"/>
      <c r="AA711" s="360"/>
      <c r="AB711" s="360"/>
      <c r="AC711" s="360"/>
      <c r="AD711" s="360"/>
      <c r="AE711" s="360"/>
    </row>
    <row r="712" spans="1:31">
      <c r="A712" s="360"/>
      <c r="B712" s="360"/>
      <c r="C712" s="360"/>
      <c r="D712" s="360"/>
      <c r="E712" s="360"/>
      <c r="F712" s="360"/>
      <c r="G712" s="360"/>
      <c r="H712" s="360"/>
      <c r="I712" s="360"/>
      <c r="J712" s="360"/>
      <c r="K712" s="360"/>
      <c r="L712" s="360"/>
      <c r="M712" s="360"/>
      <c r="N712" s="360"/>
      <c r="O712" s="360"/>
      <c r="P712" s="360"/>
      <c r="Q712" s="360"/>
      <c r="R712" s="360"/>
      <c r="S712" s="360"/>
      <c r="T712" s="360"/>
      <c r="U712" s="360"/>
      <c r="V712" s="360"/>
      <c r="W712" s="360"/>
      <c r="X712" s="360"/>
      <c r="Y712" s="360"/>
      <c r="Z712" s="360"/>
      <c r="AA712" s="360"/>
      <c r="AB712" s="360"/>
      <c r="AC712" s="360"/>
      <c r="AD712" s="360"/>
      <c r="AE712" s="360"/>
    </row>
    <row r="713" spans="1:31">
      <c r="A713" s="360"/>
      <c r="B713" s="360"/>
      <c r="C713" s="360"/>
      <c r="D713" s="360"/>
      <c r="E713" s="360"/>
      <c r="F713" s="360"/>
      <c r="G713" s="360"/>
      <c r="H713" s="360"/>
      <c r="I713" s="360"/>
      <c r="J713" s="360"/>
      <c r="K713" s="360"/>
      <c r="L713" s="360"/>
      <c r="M713" s="360"/>
      <c r="N713" s="360"/>
      <c r="O713" s="360"/>
      <c r="P713" s="360"/>
      <c r="Q713" s="360"/>
      <c r="R713" s="360"/>
      <c r="S713" s="360"/>
      <c r="T713" s="360"/>
      <c r="U713" s="360"/>
      <c r="V713" s="360"/>
      <c r="W713" s="360"/>
      <c r="X713" s="360"/>
      <c r="Y713" s="360"/>
      <c r="Z713" s="360"/>
      <c r="AA713" s="360"/>
      <c r="AB713" s="360"/>
      <c r="AC713" s="360"/>
      <c r="AD713" s="360"/>
      <c r="AE713" s="360"/>
    </row>
    <row r="714" spans="1:31">
      <c r="A714" s="360"/>
      <c r="B714" s="360"/>
      <c r="C714" s="360"/>
      <c r="D714" s="360"/>
      <c r="E714" s="360"/>
      <c r="F714" s="360"/>
      <c r="G714" s="360"/>
      <c r="H714" s="360"/>
      <c r="I714" s="360"/>
      <c r="J714" s="360"/>
      <c r="K714" s="360"/>
      <c r="L714" s="360"/>
      <c r="M714" s="360"/>
      <c r="N714" s="360"/>
      <c r="O714" s="360"/>
      <c r="P714" s="360"/>
      <c r="Q714" s="360"/>
      <c r="R714" s="360"/>
      <c r="S714" s="360"/>
      <c r="T714" s="360"/>
      <c r="U714" s="360"/>
      <c r="V714" s="360"/>
      <c r="W714" s="360"/>
      <c r="X714" s="360"/>
      <c r="Y714" s="360"/>
      <c r="Z714" s="360"/>
      <c r="AA714" s="360"/>
      <c r="AB714" s="360"/>
      <c r="AC714" s="360"/>
      <c r="AD714" s="360"/>
      <c r="AE714" s="360"/>
    </row>
    <row r="715" spans="1:31">
      <c r="A715" s="360"/>
      <c r="B715" s="360"/>
      <c r="C715" s="360"/>
      <c r="D715" s="360"/>
      <c r="E715" s="360"/>
      <c r="F715" s="360"/>
      <c r="G715" s="360"/>
      <c r="H715" s="360"/>
      <c r="I715" s="360"/>
      <c r="J715" s="360"/>
      <c r="K715" s="360"/>
      <c r="L715" s="360"/>
      <c r="M715" s="360"/>
      <c r="N715" s="360"/>
      <c r="O715" s="360"/>
      <c r="P715" s="360"/>
      <c r="Q715" s="360"/>
      <c r="R715" s="360"/>
      <c r="S715" s="360"/>
      <c r="T715" s="360"/>
      <c r="U715" s="360"/>
      <c r="V715" s="360"/>
      <c r="W715" s="360"/>
      <c r="X715" s="360"/>
      <c r="Y715" s="360"/>
      <c r="Z715" s="360"/>
      <c r="AA715" s="360"/>
      <c r="AB715" s="360"/>
      <c r="AC715" s="360"/>
      <c r="AD715" s="360"/>
      <c r="AE715" s="360"/>
    </row>
    <row r="716" spans="1:31">
      <c r="A716" s="360"/>
      <c r="B716" s="360"/>
      <c r="C716" s="360"/>
      <c r="D716" s="360"/>
      <c r="E716" s="360"/>
      <c r="F716" s="360"/>
      <c r="G716" s="360"/>
      <c r="H716" s="360"/>
      <c r="I716" s="360"/>
      <c r="J716" s="360"/>
      <c r="K716" s="360"/>
      <c r="L716" s="360"/>
      <c r="M716" s="360"/>
      <c r="N716" s="360"/>
      <c r="O716" s="360"/>
      <c r="P716" s="360"/>
      <c r="Q716" s="360"/>
      <c r="R716" s="360"/>
      <c r="S716" s="360"/>
      <c r="T716" s="360"/>
      <c r="U716" s="360"/>
      <c r="V716" s="360"/>
      <c r="W716" s="360"/>
      <c r="X716" s="360"/>
      <c r="Y716" s="360"/>
      <c r="Z716" s="360"/>
      <c r="AA716" s="360"/>
      <c r="AB716" s="360"/>
      <c r="AC716" s="360"/>
      <c r="AD716" s="360"/>
      <c r="AE716" s="360"/>
    </row>
    <row r="717" spans="1:31">
      <c r="A717" s="360"/>
      <c r="B717" s="360"/>
      <c r="C717" s="360"/>
      <c r="D717" s="360"/>
      <c r="E717" s="360"/>
      <c r="F717" s="360"/>
      <c r="G717" s="360"/>
      <c r="H717" s="360"/>
      <c r="I717" s="360"/>
      <c r="J717" s="360"/>
      <c r="K717" s="360"/>
      <c r="L717" s="360"/>
      <c r="M717" s="360"/>
      <c r="N717" s="360"/>
      <c r="O717" s="360"/>
      <c r="P717" s="360"/>
      <c r="Q717" s="360"/>
      <c r="R717" s="360"/>
      <c r="S717" s="360"/>
      <c r="T717" s="360"/>
      <c r="U717" s="360"/>
      <c r="V717" s="360"/>
      <c r="W717" s="360"/>
      <c r="X717" s="360"/>
      <c r="Y717" s="360"/>
      <c r="Z717" s="360"/>
      <c r="AA717" s="360"/>
      <c r="AB717" s="360"/>
      <c r="AC717" s="360"/>
      <c r="AD717" s="360"/>
      <c r="AE717" s="360"/>
    </row>
    <row r="718" spans="1:31">
      <c r="A718" s="360"/>
      <c r="B718" s="360"/>
      <c r="C718" s="360"/>
      <c r="D718" s="360"/>
      <c r="E718" s="360"/>
      <c r="F718" s="360"/>
      <c r="G718" s="360"/>
      <c r="H718" s="360"/>
      <c r="I718" s="360"/>
      <c r="J718" s="360"/>
      <c r="K718" s="360"/>
      <c r="L718" s="360"/>
      <c r="M718" s="360"/>
      <c r="N718" s="360"/>
      <c r="O718" s="360"/>
      <c r="P718" s="360"/>
      <c r="Q718" s="360"/>
      <c r="R718" s="360"/>
      <c r="S718" s="360"/>
      <c r="T718" s="360"/>
      <c r="U718" s="360"/>
      <c r="V718" s="360"/>
      <c r="W718" s="360"/>
      <c r="X718" s="360"/>
      <c r="Y718" s="360"/>
      <c r="Z718" s="360"/>
      <c r="AA718" s="360"/>
      <c r="AB718" s="360"/>
      <c r="AC718" s="360"/>
      <c r="AD718" s="360"/>
      <c r="AE718" s="360"/>
    </row>
    <row r="719" spans="1:31">
      <c r="A719" s="360"/>
      <c r="B719" s="360"/>
      <c r="C719" s="360"/>
      <c r="D719" s="360"/>
      <c r="E719" s="360"/>
      <c r="F719" s="360"/>
      <c r="G719" s="360"/>
      <c r="H719" s="360"/>
      <c r="I719" s="360"/>
      <c r="J719" s="360"/>
      <c r="K719" s="360"/>
      <c r="L719" s="360"/>
      <c r="M719" s="360"/>
      <c r="N719" s="360"/>
      <c r="O719" s="360"/>
      <c r="P719" s="360"/>
      <c r="Q719" s="360"/>
      <c r="R719" s="360"/>
      <c r="S719" s="360"/>
      <c r="T719" s="360"/>
      <c r="U719" s="360"/>
      <c r="V719" s="360"/>
      <c r="W719" s="360"/>
      <c r="X719" s="360"/>
      <c r="Y719" s="360"/>
      <c r="Z719" s="360"/>
      <c r="AA719" s="360"/>
      <c r="AB719" s="360"/>
      <c r="AC719" s="360"/>
      <c r="AD719" s="360"/>
      <c r="AE719" s="360"/>
    </row>
    <row r="720" spans="1:31">
      <c r="A720" s="360"/>
      <c r="B720" s="360"/>
      <c r="C720" s="360"/>
      <c r="D720" s="360"/>
      <c r="E720" s="360"/>
      <c r="F720" s="360"/>
      <c r="G720" s="360"/>
      <c r="H720" s="360"/>
      <c r="I720" s="360"/>
      <c r="J720" s="360"/>
      <c r="K720" s="360"/>
      <c r="L720" s="360"/>
      <c r="M720" s="360"/>
      <c r="N720" s="360"/>
      <c r="O720" s="360"/>
      <c r="P720" s="360"/>
      <c r="Q720" s="360"/>
      <c r="R720" s="360"/>
      <c r="S720" s="360"/>
      <c r="T720" s="360"/>
      <c r="U720" s="360"/>
      <c r="V720" s="360"/>
      <c r="W720" s="360"/>
      <c r="X720" s="360"/>
      <c r="Y720" s="360"/>
      <c r="Z720" s="360"/>
      <c r="AA720" s="360"/>
      <c r="AB720" s="360"/>
      <c r="AC720" s="360"/>
      <c r="AD720" s="360"/>
      <c r="AE720" s="360"/>
    </row>
    <row r="721" spans="1:31">
      <c r="A721" s="360"/>
      <c r="B721" s="360"/>
      <c r="C721" s="360"/>
      <c r="D721" s="360"/>
      <c r="E721" s="360"/>
      <c r="F721" s="360"/>
      <c r="G721" s="360"/>
      <c r="H721" s="360"/>
      <c r="I721" s="360"/>
      <c r="J721" s="360"/>
      <c r="K721" s="360"/>
      <c r="L721" s="360"/>
      <c r="M721" s="360"/>
      <c r="N721" s="360"/>
      <c r="O721" s="360"/>
      <c r="P721" s="360"/>
      <c r="Q721" s="360"/>
      <c r="R721" s="360"/>
      <c r="S721" s="360"/>
      <c r="T721" s="360"/>
      <c r="U721" s="360"/>
      <c r="V721" s="360"/>
      <c r="W721" s="360"/>
      <c r="X721" s="360"/>
      <c r="Y721" s="360"/>
      <c r="Z721" s="360"/>
      <c r="AA721" s="360"/>
      <c r="AB721" s="360"/>
      <c r="AC721" s="360"/>
      <c r="AD721" s="360"/>
      <c r="AE721" s="360"/>
    </row>
    <row r="722" spans="1:31">
      <c r="A722" s="360"/>
      <c r="B722" s="360"/>
      <c r="C722" s="360"/>
      <c r="D722" s="360"/>
      <c r="E722" s="360"/>
      <c r="F722" s="360"/>
      <c r="G722" s="360"/>
      <c r="H722" s="360"/>
      <c r="I722" s="360"/>
      <c r="J722" s="360"/>
      <c r="K722" s="360"/>
      <c r="L722" s="360"/>
      <c r="M722" s="360"/>
      <c r="N722" s="360"/>
      <c r="O722" s="360"/>
      <c r="P722" s="360"/>
      <c r="Q722" s="360"/>
      <c r="R722" s="360"/>
      <c r="S722" s="360"/>
      <c r="T722" s="360"/>
      <c r="U722" s="360"/>
      <c r="V722" s="360"/>
      <c r="W722" s="360"/>
      <c r="X722" s="360"/>
      <c r="Y722" s="360"/>
      <c r="Z722" s="360"/>
      <c r="AA722" s="360"/>
      <c r="AB722" s="360"/>
      <c r="AC722" s="360"/>
      <c r="AD722" s="360"/>
      <c r="AE722" s="360"/>
    </row>
    <row r="723" spans="1:31">
      <c r="A723" s="360"/>
      <c r="B723" s="360"/>
      <c r="C723" s="360"/>
      <c r="D723" s="360"/>
      <c r="E723" s="360"/>
      <c r="F723" s="360"/>
      <c r="G723" s="360"/>
      <c r="H723" s="360"/>
      <c r="I723" s="360"/>
      <c r="J723" s="360"/>
      <c r="K723" s="360"/>
      <c r="L723" s="360"/>
      <c r="M723" s="360"/>
      <c r="N723" s="360"/>
      <c r="O723" s="360"/>
      <c r="P723" s="360"/>
      <c r="Q723" s="360"/>
      <c r="R723" s="360"/>
      <c r="S723" s="360"/>
      <c r="T723" s="360"/>
      <c r="U723" s="360"/>
      <c r="V723" s="360"/>
      <c r="W723" s="360"/>
      <c r="X723" s="360"/>
      <c r="Y723" s="360"/>
      <c r="Z723" s="360"/>
      <c r="AA723" s="360"/>
      <c r="AB723" s="360"/>
      <c r="AC723" s="360"/>
      <c r="AD723" s="360"/>
      <c r="AE723" s="360"/>
    </row>
    <row r="724" spans="1:31">
      <c r="A724" s="360"/>
      <c r="B724" s="360"/>
      <c r="C724" s="360"/>
      <c r="D724" s="360"/>
      <c r="E724" s="360"/>
      <c r="F724" s="360"/>
      <c r="G724" s="360"/>
      <c r="H724" s="360"/>
      <c r="I724" s="360"/>
      <c r="J724" s="360"/>
      <c r="K724" s="360"/>
      <c r="L724" s="360"/>
      <c r="M724" s="360"/>
      <c r="N724" s="360"/>
      <c r="O724" s="360"/>
      <c r="P724" s="360"/>
      <c r="Q724" s="360"/>
      <c r="R724" s="360"/>
      <c r="S724" s="360"/>
      <c r="T724" s="360"/>
      <c r="U724" s="360"/>
      <c r="V724" s="360"/>
      <c r="W724" s="360"/>
      <c r="X724" s="360"/>
      <c r="Y724" s="360"/>
      <c r="Z724" s="360"/>
      <c r="AA724" s="360"/>
      <c r="AB724" s="360"/>
      <c r="AC724" s="360"/>
      <c r="AD724" s="360"/>
      <c r="AE724" s="360"/>
    </row>
    <row r="725" spans="1:31">
      <c r="A725" s="360"/>
      <c r="B725" s="360"/>
      <c r="C725" s="360"/>
      <c r="D725" s="360"/>
      <c r="E725" s="360"/>
      <c r="F725" s="360"/>
      <c r="G725" s="360"/>
      <c r="H725" s="360"/>
      <c r="I725" s="360"/>
      <c r="J725" s="360"/>
      <c r="K725" s="360"/>
      <c r="L725" s="360"/>
      <c r="M725" s="360"/>
      <c r="N725" s="360"/>
      <c r="O725" s="360"/>
      <c r="P725" s="360"/>
      <c r="Q725" s="360"/>
      <c r="R725" s="360"/>
      <c r="S725" s="360"/>
      <c r="T725" s="360"/>
      <c r="U725" s="360"/>
      <c r="V725" s="360"/>
      <c r="W725" s="360"/>
      <c r="X725" s="360"/>
      <c r="Y725" s="360"/>
      <c r="Z725" s="360"/>
      <c r="AA725" s="360"/>
      <c r="AB725" s="360"/>
      <c r="AC725" s="360"/>
      <c r="AD725" s="360"/>
      <c r="AE725" s="360"/>
    </row>
    <row r="726" spans="1:31">
      <c r="A726" s="360"/>
      <c r="B726" s="360"/>
      <c r="C726" s="360"/>
      <c r="D726" s="360"/>
      <c r="E726" s="360"/>
      <c r="F726" s="360"/>
      <c r="G726" s="360"/>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row>
    <row r="727" spans="1:31">
      <c r="A727" s="360"/>
      <c r="B727" s="360"/>
      <c r="C727" s="360"/>
      <c r="D727" s="360"/>
      <c r="E727" s="360"/>
      <c r="F727" s="360"/>
      <c r="G727" s="360"/>
      <c r="H727" s="360"/>
      <c r="I727" s="360"/>
      <c r="J727" s="360"/>
      <c r="K727" s="360"/>
      <c r="L727" s="360"/>
      <c r="M727" s="360"/>
      <c r="N727" s="360"/>
      <c r="O727" s="360"/>
      <c r="P727" s="360"/>
      <c r="Q727" s="360"/>
      <c r="R727" s="360"/>
      <c r="S727" s="360"/>
      <c r="T727" s="360"/>
      <c r="U727" s="360"/>
      <c r="V727" s="360"/>
      <c r="W727" s="360"/>
      <c r="X727" s="360"/>
      <c r="Y727" s="360"/>
      <c r="Z727" s="360"/>
      <c r="AA727" s="360"/>
      <c r="AB727" s="360"/>
      <c r="AC727" s="360"/>
      <c r="AD727" s="360"/>
      <c r="AE727" s="360"/>
    </row>
    <row r="728" spans="1:31">
      <c r="A728" s="360"/>
      <c r="B728" s="360"/>
      <c r="C728" s="360"/>
      <c r="D728" s="360"/>
      <c r="E728" s="360"/>
      <c r="F728" s="360"/>
      <c r="G728" s="360"/>
      <c r="H728" s="360"/>
      <c r="I728" s="360"/>
      <c r="J728" s="360"/>
      <c r="K728" s="360"/>
      <c r="L728" s="360"/>
      <c r="M728" s="360"/>
      <c r="N728" s="360"/>
      <c r="O728" s="360"/>
      <c r="P728" s="360"/>
      <c r="Q728" s="360"/>
      <c r="R728" s="360"/>
      <c r="S728" s="360"/>
      <c r="T728" s="360"/>
      <c r="U728" s="360"/>
      <c r="V728" s="360"/>
      <c r="W728" s="360"/>
      <c r="X728" s="360"/>
      <c r="Y728" s="360"/>
      <c r="Z728" s="360"/>
      <c r="AA728" s="360"/>
      <c r="AB728" s="360"/>
      <c r="AC728" s="360"/>
      <c r="AD728" s="360"/>
      <c r="AE728" s="360"/>
    </row>
    <row r="729" spans="1:31">
      <c r="A729" s="360"/>
      <c r="B729" s="360"/>
      <c r="C729" s="360"/>
      <c r="D729" s="360"/>
      <c r="E729" s="360"/>
      <c r="F729" s="360"/>
      <c r="G729" s="360"/>
      <c r="H729" s="360"/>
      <c r="I729" s="360"/>
      <c r="J729" s="360"/>
      <c r="K729" s="360"/>
      <c r="L729" s="360"/>
      <c r="M729" s="360"/>
      <c r="N729" s="360"/>
      <c r="O729" s="360"/>
      <c r="P729" s="360"/>
      <c r="Q729" s="360"/>
      <c r="R729" s="360"/>
      <c r="S729" s="360"/>
      <c r="T729" s="360"/>
      <c r="U729" s="360"/>
      <c r="V729" s="360"/>
      <c r="W729" s="360"/>
      <c r="X729" s="360"/>
      <c r="Y729" s="360"/>
      <c r="Z729" s="360"/>
      <c r="AA729" s="360"/>
      <c r="AB729" s="360"/>
      <c r="AC729" s="360"/>
      <c r="AD729" s="360"/>
      <c r="AE729" s="360"/>
    </row>
    <row r="730" spans="1:31">
      <c r="A730" s="360"/>
      <c r="B730" s="360"/>
      <c r="C730" s="360"/>
      <c r="D730" s="360"/>
      <c r="E730" s="360"/>
      <c r="F730" s="360"/>
      <c r="G730" s="360"/>
      <c r="H730" s="360"/>
      <c r="I730" s="360"/>
      <c r="J730" s="360"/>
      <c r="K730" s="360"/>
      <c r="L730" s="360"/>
      <c r="M730" s="360"/>
      <c r="N730" s="360"/>
      <c r="O730" s="360"/>
      <c r="P730" s="360"/>
      <c r="Q730" s="360"/>
      <c r="R730" s="360"/>
      <c r="S730" s="360"/>
      <c r="T730" s="360"/>
      <c r="U730" s="360"/>
      <c r="V730" s="360"/>
      <c r="W730" s="360"/>
      <c r="X730" s="360"/>
      <c r="Y730" s="360"/>
      <c r="Z730" s="360"/>
      <c r="AA730" s="360"/>
      <c r="AB730" s="360"/>
      <c r="AC730" s="360"/>
      <c r="AD730" s="360"/>
      <c r="AE730" s="360"/>
    </row>
    <row r="731" spans="1:31">
      <c r="A731" s="360"/>
      <c r="B731" s="360"/>
      <c r="C731" s="360"/>
      <c r="D731" s="360"/>
      <c r="E731" s="360"/>
      <c r="F731" s="360"/>
      <c r="G731" s="360"/>
      <c r="H731" s="360"/>
      <c r="I731" s="360"/>
      <c r="J731" s="360"/>
      <c r="K731" s="360"/>
      <c r="L731" s="360"/>
      <c r="M731" s="360"/>
      <c r="N731" s="360"/>
      <c r="O731" s="360"/>
      <c r="P731" s="360"/>
      <c r="Q731" s="360"/>
      <c r="R731" s="360"/>
      <c r="S731" s="360"/>
      <c r="T731" s="360"/>
      <c r="U731" s="360"/>
      <c r="V731" s="360"/>
      <c r="W731" s="360"/>
      <c r="X731" s="360"/>
      <c r="Y731" s="360"/>
      <c r="Z731" s="360"/>
      <c r="AA731" s="360"/>
      <c r="AB731" s="360"/>
      <c r="AC731" s="360"/>
      <c r="AD731" s="360"/>
      <c r="AE731" s="360"/>
    </row>
    <row r="732" spans="1:31">
      <c r="A732" s="360"/>
      <c r="B732" s="360"/>
      <c r="C732" s="360"/>
      <c r="D732" s="360"/>
      <c r="E732" s="360"/>
      <c r="F732" s="360"/>
      <c r="G732" s="360"/>
      <c r="H732" s="360"/>
      <c r="I732" s="360"/>
      <c r="J732" s="360"/>
      <c r="K732" s="360"/>
      <c r="L732" s="360"/>
      <c r="M732" s="360"/>
      <c r="N732" s="360"/>
      <c r="O732" s="360"/>
      <c r="P732" s="360"/>
      <c r="Q732" s="360"/>
      <c r="R732" s="360"/>
      <c r="S732" s="360"/>
      <c r="T732" s="360"/>
      <c r="U732" s="360"/>
      <c r="V732" s="360"/>
      <c r="W732" s="360"/>
      <c r="X732" s="360"/>
      <c r="Y732" s="360"/>
      <c r="Z732" s="360"/>
      <c r="AA732" s="360"/>
      <c r="AB732" s="360"/>
      <c r="AC732" s="360"/>
      <c r="AD732" s="360"/>
      <c r="AE732" s="360"/>
    </row>
    <row r="733" spans="1:31">
      <c r="A733" s="360"/>
      <c r="B733" s="360"/>
      <c r="C733" s="360"/>
      <c r="D733" s="360"/>
      <c r="E733" s="360"/>
      <c r="F733" s="360"/>
      <c r="G733" s="360"/>
      <c r="H733" s="360"/>
      <c r="I733" s="360"/>
      <c r="J733" s="360"/>
      <c r="K733" s="360"/>
      <c r="L733" s="360"/>
      <c r="M733" s="360"/>
      <c r="N733" s="360"/>
      <c r="O733" s="360"/>
      <c r="P733" s="360"/>
      <c r="Q733" s="360"/>
      <c r="R733" s="360"/>
      <c r="S733" s="360"/>
      <c r="T733" s="360"/>
      <c r="U733" s="360"/>
      <c r="V733" s="360"/>
      <c r="W733" s="360"/>
      <c r="X733" s="360"/>
      <c r="Y733" s="360"/>
      <c r="Z733" s="360"/>
      <c r="AA733" s="360"/>
      <c r="AB733" s="360"/>
      <c r="AC733" s="360"/>
      <c r="AD733" s="360"/>
      <c r="AE733" s="360"/>
    </row>
    <row r="734" spans="1:31">
      <c r="A734" s="360"/>
      <c r="B734" s="360"/>
      <c r="C734" s="360"/>
      <c r="D734" s="360"/>
      <c r="E734" s="360"/>
      <c r="F734" s="360"/>
      <c r="G734" s="360"/>
      <c r="H734" s="360"/>
      <c r="I734" s="360"/>
      <c r="J734" s="360"/>
      <c r="K734" s="360"/>
      <c r="L734" s="360"/>
      <c r="M734" s="360"/>
      <c r="N734" s="360"/>
      <c r="O734" s="360"/>
      <c r="P734" s="360"/>
      <c r="Q734" s="360"/>
      <c r="R734" s="360"/>
      <c r="S734" s="360"/>
      <c r="T734" s="360"/>
      <c r="U734" s="360"/>
      <c r="V734" s="360"/>
      <c r="W734" s="360"/>
      <c r="X734" s="360"/>
      <c r="Y734" s="360"/>
      <c r="Z734" s="360"/>
      <c r="AA734" s="360"/>
      <c r="AB734" s="360"/>
      <c r="AC734" s="360"/>
      <c r="AD734" s="360"/>
      <c r="AE734" s="360"/>
    </row>
    <row r="735" spans="1:31">
      <c r="A735" s="360"/>
      <c r="B735" s="360"/>
      <c r="C735" s="360"/>
      <c r="D735" s="360"/>
      <c r="E735" s="360"/>
      <c r="F735" s="360"/>
      <c r="G735" s="360"/>
      <c r="H735" s="360"/>
      <c r="I735" s="360"/>
      <c r="J735" s="360"/>
      <c r="K735" s="360"/>
      <c r="L735" s="360"/>
      <c r="M735" s="360"/>
      <c r="N735" s="360"/>
      <c r="O735" s="360"/>
      <c r="P735" s="360"/>
      <c r="Q735" s="360"/>
      <c r="R735" s="360"/>
      <c r="S735" s="360"/>
      <c r="T735" s="360"/>
      <c r="U735" s="360"/>
      <c r="V735" s="360"/>
      <c r="W735" s="360"/>
      <c r="X735" s="360"/>
      <c r="Y735" s="360"/>
      <c r="Z735" s="360"/>
      <c r="AA735" s="360"/>
      <c r="AB735" s="360"/>
      <c r="AC735" s="360"/>
      <c r="AD735" s="360"/>
      <c r="AE735" s="360"/>
    </row>
    <row r="736" spans="1:31">
      <c r="A736" s="360"/>
      <c r="B736" s="360"/>
      <c r="C736" s="360"/>
      <c r="D736" s="360"/>
      <c r="E736" s="360"/>
      <c r="F736" s="360"/>
      <c r="G736" s="360"/>
      <c r="H736" s="360"/>
      <c r="I736" s="360"/>
      <c r="J736" s="360"/>
      <c r="K736" s="360"/>
      <c r="L736" s="360"/>
      <c r="M736" s="360"/>
      <c r="N736" s="360"/>
      <c r="O736" s="360"/>
      <c r="P736" s="360"/>
      <c r="Q736" s="360"/>
      <c r="R736" s="360"/>
      <c r="S736" s="360"/>
      <c r="T736" s="360"/>
      <c r="U736" s="360"/>
      <c r="V736" s="360"/>
      <c r="W736" s="360"/>
      <c r="X736" s="360"/>
      <c r="Y736" s="360"/>
      <c r="Z736" s="360"/>
      <c r="AA736" s="360"/>
      <c r="AB736" s="360"/>
      <c r="AC736" s="360"/>
      <c r="AD736" s="360"/>
      <c r="AE736" s="360"/>
    </row>
    <row r="737" spans="1:31">
      <c r="A737" s="360"/>
      <c r="B737" s="360"/>
      <c r="C737" s="360"/>
      <c r="D737" s="360"/>
      <c r="E737" s="360"/>
      <c r="F737" s="360"/>
      <c r="G737" s="360"/>
      <c r="H737" s="360"/>
      <c r="I737" s="360"/>
      <c r="J737" s="360"/>
      <c r="K737" s="360"/>
      <c r="L737" s="360"/>
      <c r="M737" s="360"/>
      <c r="N737" s="360"/>
      <c r="O737" s="360"/>
      <c r="P737" s="360"/>
      <c r="Q737" s="360"/>
      <c r="R737" s="360"/>
      <c r="S737" s="360"/>
      <c r="T737" s="360"/>
      <c r="U737" s="360"/>
      <c r="V737" s="360"/>
      <c r="W737" s="360"/>
      <c r="X737" s="360"/>
      <c r="Y737" s="360"/>
      <c r="Z737" s="360"/>
      <c r="AA737" s="360"/>
      <c r="AB737" s="360"/>
      <c r="AC737" s="360"/>
      <c r="AD737" s="360"/>
      <c r="AE737" s="360"/>
    </row>
    <row r="738" spans="1:31">
      <c r="A738" s="360"/>
      <c r="B738" s="360"/>
      <c r="C738" s="360"/>
      <c r="D738" s="360"/>
      <c r="E738" s="360"/>
      <c r="F738" s="360"/>
      <c r="G738" s="360"/>
      <c r="H738" s="360"/>
      <c r="I738" s="360"/>
      <c r="J738" s="360"/>
      <c r="K738" s="360"/>
      <c r="L738" s="360"/>
      <c r="M738" s="360"/>
      <c r="N738" s="360"/>
      <c r="O738" s="360"/>
      <c r="P738" s="360"/>
      <c r="Q738" s="360"/>
      <c r="R738" s="360"/>
      <c r="S738" s="360"/>
      <c r="T738" s="360"/>
      <c r="U738" s="360"/>
      <c r="V738" s="360"/>
      <c r="W738" s="360"/>
      <c r="X738" s="360"/>
      <c r="Y738" s="360"/>
      <c r="Z738" s="360"/>
      <c r="AA738" s="360"/>
      <c r="AB738" s="360"/>
      <c r="AC738" s="360"/>
      <c r="AD738" s="360"/>
      <c r="AE738" s="360"/>
    </row>
    <row r="739" spans="1:31">
      <c r="A739" s="360"/>
      <c r="B739" s="360"/>
      <c r="C739" s="360"/>
      <c r="D739" s="360"/>
      <c r="E739" s="360"/>
      <c r="F739" s="360"/>
      <c r="G739" s="360"/>
      <c r="H739" s="360"/>
      <c r="I739" s="360"/>
      <c r="J739" s="360"/>
      <c r="K739" s="360"/>
      <c r="L739" s="360"/>
      <c r="M739" s="360"/>
      <c r="N739" s="360"/>
      <c r="O739" s="360"/>
      <c r="P739" s="360"/>
      <c r="Q739" s="360"/>
      <c r="R739" s="360"/>
      <c r="S739" s="360"/>
      <c r="T739" s="360"/>
      <c r="U739" s="360"/>
      <c r="V739" s="360"/>
      <c r="W739" s="360"/>
      <c r="X739" s="360"/>
      <c r="Y739" s="360"/>
      <c r="Z739" s="360"/>
      <c r="AA739" s="360"/>
      <c r="AB739" s="360"/>
      <c r="AC739" s="360"/>
      <c r="AD739" s="360"/>
      <c r="AE739" s="360"/>
    </row>
    <row r="740" spans="1:31">
      <c r="A740" s="360"/>
      <c r="B740" s="360"/>
      <c r="C740" s="360"/>
      <c r="D740" s="360"/>
      <c r="E740" s="360"/>
      <c r="F740" s="360"/>
      <c r="G740" s="360"/>
      <c r="H740" s="360"/>
      <c r="I740" s="360"/>
      <c r="J740" s="360"/>
      <c r="K740" s="360"/>
      <c r="L740" s="360"/>
      <c r="M740" s="360"/>
      <c r="N740" s="360"/>
      <c r="O740" s="360"/>
      <c r="P740" s="360"/>
      <c r="Q740" s="360"/>
      <c r="R740" s="360"/>
      <c r="S740" s="360"/>
      <c r="T740" s="360"/>
      <c r="U740" s="360"/>
      <c r="V740" s="360"/>
      <c r="W740" s="360"/>
      <c r="X740" s="360"/>
      <c r="Y740" s="360"/>
      <c r="Z740" s="360"/>
      <c r="AA740" s="360"/>
      <c r="AB740" s="360"/>
      <c r="AC740" s="360"/>
      <c r="AD740" s="360"/>
      <c r="AE740" s="360"/>
    </row>
    <row r="741" spans="1:31">
      <c r="A741" s="360"/>
      <c r="B741" s="360"/>
      <c r="C741" s="360"/>
      <c r="D741" s="360"/>
      <c r="E741" s="360"/>
      <c r="F741" s="360"/>
      <c r="G741" s="360"/>
      <c r="H741" s="360"/>
      <c r="I741" s="360"/>
      <c r="J741" s="360"/>
      <c r="K741" s="360"/>
      <c r="L741" s="360"/>
      <c r="M741" s="360"/>
      <c r="N741" s="360"/>
      <c r="O741" s="360"/>
      <c r="P741" s="360"/>
      <c r="Q741" s="360"/>
      <c r="R741" s="360"/>
      <c r="S741" s="360"/>
      <c r="T741" s="360"/>
      <c r="U741" s="360"/>
      <c r="V741" s="360"/>
      <c r="W741" s="360"/>
      <c r="X741" s="360"/>
      <c r="Y741" s="360"/>
      <c r="Z741" s="360"/>
      <c r="AA741" s="360"/>
      <c r="AB741" s="360"/>
      <c r="AC741" s="360"/>
      <c r="AD741" s="360"/>
      <c r="AE741" s="360"/>
    </row>
    <row r="742" spans="1:31">
      <c r="A742" s="360"/>
      <c r="B742" s="360"/>
      <c r="C742" s="360"/>
      <c r="D742" s="360"/>
      <c r="E742" s="360"/>
      <c r="F742" s="360"/>
      <c r="G742" s="360"/>
      <c r="H742" s="360"/>
      <c r="I742" s="360"/>
      <c r="J742" s="360"/>
      <c r="K742" s="360"/>
      <c r="L742" s="360"/>
      <c r="M742" s="360"/>
      <c r="N742" s="360"/>
      <c r="O742" s="360"/>
      <c r="P742" s="360"/>
      <c r="Q742" s="360"/>
      <c r="R742" s="360"/>
      <c r="S742" s="360"/>
      <c r="T742" s="360"/>
      <c r="U742" s="360"/>
      <c r="V742" s="360"/>
      <c r="W742" s="360"/>
      <c r="X742" s="360"/>
      <c r="Y742" s="360"/>
      <c r="Z742" s="360"/>
      <c r="AA742" s="360"/>
      <c r="AB742" s="360"/>
      <c r="AC742" s="360"/>
      <c r="AD742" s="360"/>
      <c r="AE742" s="360"/>
    </row>
    <row r="743" spans="1:31">
      <c r="A743" s="360"/>
      <c r="B743" s="360"/>
      <c r="C743" s="360"/>
      <c r="D743" s="360"/>
      <c r="E743" s="360"/>
      <c r="F743" s="360"/>
      <c r="G743" s="360"/>
      <c r="H743" s="360"/>
      <c r="I743" s="360"/>
      <c r="J743" s="360"/>
      <c r="K743" s="360"/>
      <c r="L743" s="360"/>
      <c r="M743" s="360"/>
      <c r="N743" s="360"/>
      <c r="O743" s="360"/>
      <c r="P743" s="360"/>
      <c r="Q743" s="360"/>
      <c r="R743" s="360"/>
      <c r="S743" s="360"/>
      <c r="T743" s="360"/>
      <c r="U743" s="360"/>
      <c r="V743" s="360"/>
      <c r="W743" s="360"/>
      <c r="X743" s="360"/>
      <c r="Y743" s="360"/>
      <c r="Z743" s="360"/>
      <c r="AA743" s="360"/>
      <c r="AB743" s="360"/>
      <c r="AC743" s="360"/>
      <c r="AD743" s="360"/>
      <c r="AE743" s="360"/>
    </row>
    <row r="744" spans="1:31">
      <c r="A744" s="360"/>
      <c r="B744" s="360"/>
      <c r="C744" s="360"/>
      <c r="D744" s="360"/>
      <c r="E744" s="360"/>
      <c r="F744" s="360"/>
      <c r="G744" s="360"/>
      <c r="H744" s="360"/>
      <c r="I744" s="360"/>
      <c r="J744" s="360"/>
      <c r="K744" s="360"/>
      <c r="L744" s="360"/>
      <c r="M744" s="360"/>
      <c r="N744" s="360"/>
      <c r="O744" s="360"/>
      <c r="P744" s="360"/>
      <c r="Q744" s="360"/>
      <c r="R744" s="360"/>
      <c r="S744" s="360"/>
      <c r="T744" s="360"/>
      <c r="U744" s="360"/>
      <c r="V744" s="360"/>
      <c r="W744" s="360"/>
      <c r="X744" s="360"/>
      <c r="Y744" s="360"/>
      <c r="Z744" s="360"/>
      <c r="AA744" s="360"/>
      <c r="AB744" s="360"/>
      <c r="AC744" s="360"/>
      <c r="AD744" s="360"/>
      <c r="AE744" s="360"/>
    </row>
    <row r="745" spans="1:31">
      <c r="A745" s="360"/>
      <c r="B745" s="360"/>
      <c r="C745" s="360"/>
      <c r="D745" s="360"/>
      <c r="E745" s="360"/>
      <c r="F745" s="360"/>
      <c r="G745" s="360"/>
      <c r="H745" s="360"/>
      <c r="I745" s="360"/>
      <c r="J745" s="360"/>
      <c r="K745" s="360"/>
      <c r="L745" s="360"/>
      <c r="M745" s="360"/>
      <c r="N745" s="360"/>
      <c r="O745" s="360"/>
      <c r="P745" s="360"/>
      <c r="Q745" s="360"/>
      <c r="R745" s="360"/>
      <c r="S745" s="360"/>
      <c r="T745" s="360"/>
      <c r="U745" s="360"/>
      <c r="V745" s="360"/>
      <c r="W745" s="360"/>
      <c r="X745" s="360"/>
      <c r="Y745" s="360"/>
      <c r="Z745" s="360"/>
      <c r="AA745" s="360"/>
      <c r="AB745" s="360"/>
      <c r="AC745" s="360"/>
      <c r="AD745" s="360"/>
      <c r="AE745" s="360"/>
    </row>
    <row r="746" spans="1:31">
      <c r="A746" s="360"/>
      <c r="B746" s="360"/>
      <c r="C746" s="360"/>
      <c r="D746" s="360"/>
      <c r="E746" s="360"/>
      <c r="F746" s="360"/>
      <c r="G746" s="360"/>
      <c r="H746" s="360"/>
      <c r="I746" s="360"/>
      <c r="J746" s="360"/>
      <c r="K746" s="360"/>
      <c r="L746" s="360"/>
      <c r="M746" s="360"/>
      <c r="N746" s="360"/>
      <c r="O746" s="360"/>
      <c r="P746" s="360"/>
      <c r="Q746" s="360"/>
      <c r="R746" s="360"/>
      <c r="S746" s="360"/>
      <c r="T746" s="360"/>
      <c r="U746" s="360"/>
      <c r="V746" s="360"/>
      <c r="W746" s="360"/>
      <c r="X746" s="360"/>
      <c r="Y746" s="360"/>
      <c r="Z746" s="360"/>
      <c r="AA746" s="360"/>
      <c r="AB746" s="360"/>
      <c r="AC746" s="360"/>
      <c r="AD746" s="360"/>
      <c r="AE746" s="360"/>
    </row>
    <row r="747" spans="1:31">
      <c r="A747" s="360"/>
      <c r="B747" s="360"/>
      <c r="C747" s="360"/>
      <c r="D747" s="360"/>
      <c r="E747" s="360"/>
      <c r="F747" s="360"/>
      <c r="G747" s="360"/>
      <c r="H747" s="360"/>
      <c r="I747" s="360"/>
      <c r="J747" s="360"/>
      <c r="K747" s="360"/>
      <c r="L747" s="360"/>
      <c r="M747" s="360"/>
      <c r="N747" s="360"/>
      <c r="O747" s="360"/>
      <c r="P747" s="360"/>
      <c r="Q747" s="360"/>
      <c r="R747" s="360"/>
      <c r="S747" s="360"/>
      <c r="T747" s="360"/>
      <c r="U747" s="360"/>
      <c r="V747" s="360"/>
      <c r="W747" s="360"/>
      <c r="X747" s="360"/>
      <c r="Y747" s="360"/>
      <c r="Z747" s="360"/>
      <c r="AA747" s="360"/>
      <c r="AB747" s="360"/>
      <c r="AC747" s="360"/>
      <c r="AD747" s="360"/>
      <c r="AE747" s="360"/>
    </row>
    <row r="748" spans="1:31">
      <c r="A748" s="360"/>
      <c r="B748" s="360"/>
      <c r="C748" s="360"/>
      <c r="D748" s="360"/>
      <c r="E748" s="360"/>
      <c r="F748" s="360"/>
      <c r="G748" s="360"/>
      <c r="H748" s="360"/>
      <c r="I748" s="360"/>
      <c r="J748" s="360"/>
      <c r="K748" s="360"/>
      <c r="L748" s="360"/>
      <c r="M748" s="360"/>
      <c r="N748" s="360"/>
      <c r="O748" s="360"/>
      <c r="P748" s="360"/>
      <c r="Q748" s="360"/>
      <c r="R748" s="360"/>
      <c r="S748" s="360"/>
      <c r="T748" s="360"/>
      <c r="U748" s="360"/>
      <c r="V748" s="360"/>
      <c r="W748" s="360"/>
      <c r="X748" s="360"/>
      <c r="Y748" s="360"/>
      <c r="Z748" s="360"/>
      <c r="AA748" s="360"/>
      <c r="AB748" s="360"/>
      <c r="AC748" s="360"/>
      <c r="AD748" s="360"/>
      <c r="AE748" s="360"/>
    </row>
    <row r="749" spans="1:31">
      <c r="A749" s="360"/>
      <c r="B749" s="360"/>
      <c r="C749" s="360"/>
      <c r="D749" s="360"/>
      <c r="E749" s="360"/>
      <c r="F749" s="360"/>
      <c r="G749" s="360"/>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row>
    <row r="750" spans="1:31">
      <c r="A750" s="360"/>
      <c r="B750" s="360"/>
      <c r="C750" s="360"/>
      <c r="D750" s="360"/>
      <c r="E750" s="360"/>
      <c r="F750" s="360"/>
      <c r="G750" s="360"/>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0"/>
    </row>
    <row r="751" spans="1:31">
      <c r="A751" s="360"/>
      <c r="B751" s="360"/>
      <c r="C751" s="360"/>
      <c r="D751" s="360"/>
      <c r="E751" s="360"/>
      <c r="F751" s="360"/>
      <c r="G751" s="360"/>
      <c r="H751" s="360"/>
      <c r="I751" s="360"/>
      <c r="J751" s="360"/>
      <c r="K751" s="360"/>
      <c r="L751" s="360"/>
      <c r="M751" s="360"/>
      <c r="N751" s="360"/>
      <c r="O751" s="360"/>
      <c r="P751" s="360"/>
      <c r="Q751" s="360"/>
      <c r="R751" s="360"/>
      <c r="S751" s="360"/>
      <c r="T751" s="360"/>
      <c r="U751" s="360"/>
      <c r="V751" s="360"/>
      <c r="W751" s="360"/>
      <c r="X751" s="360"/>
      <c r="Y751" s="360"/>
      <c r="Z751" s="360"/>
      <c r="AA751" s="360"/>
      <c r="AB751" s="360"/>
      <c r="AC751" s="360"/>
      <c r="AD751" s="360"/>
      <c r="AE751" s="360"/>
    </row>
    <row r="752" spans="1:31">
      <c r="A752" s="360"/>
      <c r="B752" s="360"/>
      <c r="C752" s="360"/>
      <c r="D752" s="360"/>
      <c r="E752" s="360"/>
      <c r="F752" s="360"/>
      <c r="G752" s="360"/>
      <c r="H752" s="360"/>
      <c r="I752" s="360"/>
      <c r="J752" s="360"/>
      <c r="K752" s="360"/>
      <c r="L752" s="360"/>
      <c r="M752" s="360"/>
      <c r="N752" s="360"/>
      <c r="O752" s="360"/>
      <c r="P752" s="360"/>
      <c r="Q752" s="360"/>
      <c r="R752" s="360"/>
      <c r="S752" s="360"/>
      <c r="T752" s="360"/>
      <c r="U752" s="360"/>
      <c r="V752" s="360"/>
      <c r="W752" s="360"/>
      <c r="X752" s="360"/>
      <c r="Y752" s="360"/>
      <c r="Z752" s="360"/>
      <c r="AA752" s="360"/>
      <c r="AB752" s="360"/>
      <c r="AC752" s="360"/>
      <c r="AD752" s="360"/>
      <c r="AE752" s="360"/>
    </row>
    <row r="753" spans="1:31">
      <c r="A753" s="360"/>
      <c r="B753" s="360"/>
      <c r="C753" s="360"/>
      <c r="D753" s="360"/>
      <c r="E753" s="360"/>
      <c r="F753" s="360"/>
      <c r="G753" s="360"/>
      <c r="H753" s="360"/>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row>
    <row r="754" spans="1:31">
      <c r="A754" s="360"/>
      <c r="B754" s="360"/>
      <c r="C754" s="360"/>
      <c r="D754" s="360"/>
      <c r="E754" s="360"/>
      <c r="F754" s="360"/>
      <c r="G754" s="360"/>
      <c r="H754" s="360"/>
      <c r="I754" s="360"/>
      <c r="J754" s="360"/>
      <c r="K754" s="360"/>
      <c r="L754" s="360"/>
      <c r="M754" s="360"/>
      <c r="N754" s="360"/>
      <c r="O754" s="360"/>
      <c r="P754" s="360"/>
      <c r="Q754" s="360"/>
      <c r="R754" s="360"/>
      <c r="S754" s="360"/>
      <c r="T754" s="360"/>
      <c r="U754" s="360"/>
      <c r="V754" s="360"/>
      <c r="W754" s="360"/>
      <c r="X754" s="360"/>
      <c r="Y754" s="360"/>
      <c r="Z754" s="360"/>
      <c r="AA754" s="360"/>
      <c r="AB754" s="360"/>
      <c r="AC754" s="360"/>
      <c r="AD754" s="360"/>
      <c r="AE754" s="360"/>
    </row>
    <row r="755" spans="1:31">
      <c r="A755" s="360"/>
      <c r="B755" s="360"/>
      <c r="C755" s="360"/>
      <c r="D755" s="360"/>
      <c r="E755" s="360"/>
      <c r="F755" s="360"/>
      <c r="G755" s="360"/>
      <c r="H755" s="360"/>
      <c r="I755" s="360"/>
      <c r="J755" s="360"/>
      <c r="K755" s="360"/>
      <c r="L755" s="360"/>
      <c r="M755" s="360"/>
      <c r="N755" s="360"/>
      <c r="O755" s="360"/>
      <c r="P755" s="360"/>
      <c r="Q755" s="360"/>
      <c r="R755" s="360"/>
      <c r="S755" s="360"/>
      <c r="T755" s="360"/>
      <c r="U755" s="360"/>
      <c r="V755" s="360"/>
      <c r="W755" s="360"/>
      <c r="X755" s="360"/>
      <c r="Y755" s="360"/>
      <c r="Z755" s="360"/>
      <c r="AA755" s="360"/>
      <c r="AB755" s="360"/>
      <c r="AC755" s="360"/>
      <c r="AD755" s="360"/>
      <c r="AE755" s="360"/>
    </row>
    <row r="756" spans="1:31">
      <c r="A756" s="360"/>
      <c r="B756" s="360"/>
      <c r="C756" s="360"/>
      <c r="D756" s="360"/>
      <c r="E756" s="360"/>
      <c r="F756" s="360"/>
      <c r="G756" s="360"/>
      <c r="H756" s="360"/>
      <c r="I756" s="360"/>
      <c r="J756" s="360"/>
      <c r="K756" s="360"/>
      <c r="L756" s="360"/>
      <c r="M756" s="360"/>
      <c r="N756" s="360"/>
      <c r="O756" s="360"/>
      <c r="P756" s="360"/>
      <c r="Q756" s="360"/>
      <c r="R756" s="360"/>
      <c r="S756" s="360"/>
      <c r="T756" s="360"/>
      <c r="U756" s="360"/>
      <c r="V756" s="360"/>
      <c r="W756" s="360"/>
      <c r="X756" s="360"/>
      <c r="Y756" s="360"/>
      <c r="Z756" s="360"/>
      <c r="AA756" s="360"/>
      <c r="AB756" s="360"/>
      <c r="AC756" s="360"/>
      <c r="AD756" s="360"/>
      <c r="AE756" s="360"/>
    </row>
    <row r="757" spans="1:31">
      <c r="A757" s="360"/>
      <c r="B757" s="360"/>
      <c r="C757" s="360"/>
      <c r="D757" s="360"/>
      <c r="E757" s="360"/>
      <c r="F757" s="360"/>
      <c r="G757" s="360"/>
      <c r="H757" s="360"/>
      <c r="I757" s="360"/>
      <c r="J757" s="360"/>
      <c r="K757" s="360"/>
      <c r="L757" s="360"/>
      <c r="M757" s="360"/>
      <c r="N757" s="360"/>
      <c r="O757" s="360"/>
      <c r="P757" s="360"/>
      <c r="Q757" s="360"/>
      <c r="R757" s="360"/>
      <c r="S757" s="360"/>
      <c r="T757" s="360"/>
      <c r="U757" s="360"/>
      <c r="V757" s="360"/>
      <c r="W757" s="360"/>
      <c r="X757" s="360"/>
      <c r="Y757" s="360"/>
      <c r="Z757" s="360"/>
      <c r="AA757" s="360"/>
      <c r="AB757" s="360"/>
      <c r="AC757" s="360"/>
      <c r="AD757" s="360"/>
      <c r="AE757" s="360"/>
    </row>
    <row r="758" spans="1:31">
      <c r="A758" s="360"/>
      <c r="B758" s="360"/>
      <c r="C758" s="360"/>
      <c r="D758" s="360"/>
      <c r="E758" s="360"/>
      <c r="F758" s="360"/>
      <c r="G758" s="360"/>
      <c r="H758" s="360"/>
      <c r="I758" s="360"/>
      <c r="J758" s="360"/>
      <c r="K758" s="360"/>
      <c r="L758" s="360"/>
      <c r="M758" s="360"/>
      <c r="N758" s="360"/>
      <c r="O758" s="360"/>
      <c r="P758" s="360"/>
      <c r="Q758" s="360"/>
      <c r="R758" s="360"/>
      <c r="S758" s="360"/>
      <c r="T758" s="360"/>
      <c r="U758" s="360"/>
      <c r="V758" s="360"/>
      <c r="W758" s="360"/>
      <c r="X758" s="360"/>
      <c r="Y758" s="360"/>
      <c r="Z758" s="360"/>
      <c r="AA758" s="360"/>
      <c r="AB758" s="360"/>
      <c r="AC758" s="360"/>
      <c r="AD758" s="360"/>
      <c r="AE758" s="360"/>
    </row>
    <row r="759" spans="1:31">
      <c r="A759" s="360"/>
      <c r="B759" s="360"/>
      <c r="C759" s="360"/>
      <c r="D759" s="360"/>
      <c r="E759" s="360"/>
      <c r="F759" s="360"/>
      <c r="G759" s="360"/>
      <c r="H759" s="360"/>
      <c r="I759" s="360"/>
      <c r="J759" s="360"/>
      <c r="K759" s="360"/>
      <c r="L759" s="360"/>
      <c r="M759" s="360"/>
      <c r="N759" s="360"/>
      <c r="O759" s="360"/>
      <c r="P759" s="360"/>
      <c r="Q759" s="360"/>
      <c r="R759" s="360"/>
      <c r="S759" s="360"/>
      <c r="T759" s="360"/>
      <c r="U759" s="360"/>
      <c r="V759" s="360"/>
      <c r="W759" s="360"/>
      <c r="X759" s="360"/>
      <c r="Y759" s="360"/>
      <c r="Z759" s="360"/>
      <c r="AA759" s="360"/>
      <c r="AB759" s="360"/>
      <c r="AC759" s="360"/>
      <c r="AD759" s="360"/>
      <c r="AE759" s="360"/>
    </row>
    <row r="760" spans="1:31">
      <c r="A760" s="360"/>
      <c r="B760" s="360"/>
      <c r="C760" s="360"/>
      <c r="D760" s="360"/>
      <c r="E760" s="360"/>
      <c r="F760" s="360"/>
      <c r="G760" s="360"/>
      <c r="H760" s="360"/>
      <c r="I760" s="360"/>
      <c r="J760" s="360"/>
      <c r="K760" s="360"/>
      <c r="L760" s="360"/>
      <c r="M760" s="360"/>
      <c r="N760" s="360"/>
      <c r="O760" s="360"/>
      <c r="P760" s="360"/>
      <c r="Q760" s="360"/>
      <c r="R760" s="360"/>
      <c r="S760" s="360"/>
      <c r="T760" s="360"/>
      <c r="U760" s="360"/>
      <c r="V760" s="360"/>
      <c r="W760" s="360"/>
      <c r="X760" s="360"/>
      <c r="Y760" s="360"/>
      <c r="Z760" s="360"/>
      <c r="AA760" s="360"/>
      <c r="AB760" s="360"/>
      <c r="AC760" s="360"/>
      <c r="AD760" s="360"/>
      <c r="AE760" s="360"/>
    </row>
    <row r="761" spans="1:31">
      <c r="A761" s="360"/>
      <c r="B761" s="360"/>
      <c r="C761" s="360"/>
      <c r="D761" s="360"/>
      <c r="E761" s="360"/>
      <c r="F761" s="360"/>
      <c r="G761" s="360"/>
      <c r="H761" s="360"/>
      <c r="I761" s="360"/>
      <c r="J761" s="360"/>
      <c r="K761" s="360"/>
      <c r="L761" s="360"/>
      <c r="M761" s="360"/>
      <c r="N761" s="360"/>
      <c r="O761" s="360"/>
      <c r="P761" s="360"/>
      <c r="Q761" s="360"/>
      <c r="R761" s="360"/>
      <c r="S761" s="360"/>
      <c r="T761" s="360"/>
      <c r="U761" s="360"/>
      <c r="V761" s="360"/>
      <c r="W761" s="360"/>
      <c r="X761" s="360"/>
      <c r="Y761" s="360"/>
      <c r="Z761" s="360"/>
      <c r="AA761" s="360"/>
      <c r="AB761" s="360"/>
      <c r="AC761" s="360"/>
      <c r="AD761" s="360"/>
      <c r="AE761" s="360"/>
    </row>
    <row r="762" spans="1:31">
      <c r="A762" s="360"/>
      <c r="B762" s="360"/>
      <c r="C762" s="360"/>
      <c r="D762" s="360"/>
      <c r="E762" s="360"/>
      <c r="F762" s="360"/>
      <c r="G762" s="360"/>
      <c r="H762" s="360"/>
      <c r="I762" s="360"/>
      <c r="J762" s="360"/>
      <c r="K762" s="360"/>
      <c r="L762" s="360"/>
      <c r="M762" s="360"/>
      <c r="N762" s="360"/>
      <c r="O762" s="360"/>
      <c r="P762" s="360"/>
      <c r="Q762" s="360"/>
      <c r="R762" s="360"/>
      <c r="S762" s="360"/>
      <c r="T762" s="360"/>
      <c r="U762" s="360"/>
      <c r="V762" s="360"/>
      <c r="W762" s="360"/>
      <c r="X762" s="360"/>
      <c r="Y762" s="360"/>
      <c r="Z762" s="360"/>
      <c r="AA762" s="360"/>
      <c r="AB762" s="360"/>
      <c r="AC762" s="360"/>
      <c r="AD762" s="360"/>
      <c r="AE762" s="360"/>
    </row>
    <row r="763" spans="1:31">
      <c r="A763" s="360"/>
      <c r="B763" s="360"/>
      <c r="C763" s="360"/>
      <c r="D763" s="360"/>
      <c r="E763" s="360"/>
      <c r="F763" s="360"/>
      <c r="G763" s="360"/>
      <c r="H763" s="360"/>
      <c r="I763" s="360"/>
      <c r="J763" s="360"/>
      <c r="K763" s="360"/>
      <c r="L763" s="360"/>
      <c r="M763" s="360"/>
      <c r="N763" s="360"/>
      <c r="O763" s="360"/>
      <c r="P763" s="360"/>
      <c r="Q763" s="360"/>
      <c r="R763" s="360"/>
      <c r="S763" s="360"/>
      <c r="T763" s="360"/>
      <c r="U763" s="360"/>
      <c r="V763" s="360"/>
      <c r="W763" s="360"/>
      <c r="X763" s="360"/>
      <c r="Y763" s="360"/>
      <c r="Z763" s="360"/>
      <c r="AA763" s="360"/>
      <c r="AB763" s="360"/>
      <c r="AC763" s="360"/>
      <c r="AD763" s="360"/>
      <c r="AE763" s="360"/>
    </row>
    <row r="764" spans="1:31">
      <c r="A764" s="360"/>
      <c r="B764" s="360"/>
      <c r="C764" s="360"/>
      <c r="D764" s="360"/>
      <c r="E764" s="360"/>
      <c r="F764" s="360"/>
      <c r="G764" s="360"/>
      <c r="H764" s="360"/>
      <c r="I764" s="360"/>
      <c r="J764" s="360"/>
      <c r="K764" s="360"/>
      <c r="L764" s="360"/>
      <c r="M764" s="360"/>
      <c r="N764" s="360"/>
      <c r="O764" s="360"/>
      <c r="P764" s="360"/>
      <c r="Q764" s="360"/>
      <c r="R764" s="360"/>
      <c r="S764" s="360"/>
      <c r="T764" s="360"/>
      <c r="U764" s="360"/>
      <c r="V764" s="360"/>
      <c r="W764" s="360"/>
      <c r="X764" s="360"/>
      <c r="Y764" s="360"/>
      <c r="Z764" s="360"/>
      <c r="AA764" s="360"/>
      <c r="AB764" s="360"/>
      <c r="AC764" s="360"/>
      <c r="AD764" s="360"/>
      <c r="AE764" s="360"/>
    </row>
    <row r="765" spans="1:31">
      <c r="A765" s="360"/>
      <c r="B765" s="360"/>
      <c r="C765" s="360"/>
      <c r="D765" s="360"/>
      <c r="E765" s="360"/>
      <c r="F765" s="360"/>
      <c r="G765" s="360"/>
      <c r="H765" s="360"/>
      <c r="I765" s="360"/>
      <c r="J765" s="360"/>
      <c r="K765" s="360"/>
      <c r="L765" s="360"/>
      <c r="M765" s="360"/>
      <c r="N765" s="360"/>
      <c r="O765" s="360"/>
      <c r="P765" s="360"/>
      <c r="Q765" s="360"/>
      <c r="R765" s="360"/>
      <c r="S765" s="360"/>
      <c r="T765" s="360"/>
      <c r="U765" s="360"/>
      <c r="V765" s="360"/>
      <c r="W765" s="360"/>
      <c r="X765" s="360"/>
      <c r="Y765" s="360"/>
      <c r="Z765" s="360"/>
      <c r="AA765" s="360"/>
      <c r="AB765" s="360"/>
      <c r="AC765" s="360"/>
      <c r="AD765" s="360"/>
      <c r="AE765" s="360"/>
    </row>
    <row r="766" spans="1:31">
      <c r="A766" s="360"/>
      <c r="B766" s="360"/>
      <c r="C766" s="360"/>
      <c r="D766" s="360"/>
      <c r="E766" s="360"/>
      <c r="F766" s="360"/>
      <c r="G766" s="360"/>
      <c r="H766" s="360"/>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row>
    <row r="767" spans="1:31">
      <c r="A767" s="360"/>
      <c r="B767" s="360"/>
      <c r="C767" s="360"/>
      <c r="D767" s="360"/>
      <c r="E767" s="360"/>
      <c r="F767" s="360"/>
      <c r="G767" s="360"/>
      <c r="H767" s="360"/>
      <c r="I767" s="360"/>
      <c r="J767" s="360"/>
      <c r="K767" s="360"/>
      <c r="L767" s="360"/>
      <c r="M767" s="360"/>
      <c r="N767" s="360"/>
      <c r="O767" s="360"/>
      <c r="P767" s="360"/>
      <c r="Q767" s="360"/>
      <c r="R767" s="360"/>
      <c r="S767" s="360"/>
      <c r="T767" s="360"/>
      <c r="U767" s="360"/>
      <c r="V767" s="360"/>
      <c r="W767" s="360"/>
      <c r="X767" s="360"/>
      <c r="Y767" s="360"/>
      <c r="Z767" s="360"/>
      <c r="AA767" s="360"/>
      <c r="AB767" s="360"/>
      <c r="AC767" s="360"/>
      <c r="AD767" s="360"/>
      <c r="AE767" s="360"/>
    </row>
    <row r="768" spans="1:31">
      <c r="A768" s="360"/>
      <c r="B768" s="360"/>
      <c r="C768" s="360"/>
      <c r="D768" s="360"/>
      <c r="E768" s="360"/>
      <c r="F768" s="360"/>
      <c r="G768" s="360"/>
      <c r="H768" s="360"/>
      <c r="I768" s="360"/>
      <c r="J768" s="360"/>
      <c r="K768" s="360"/>
      <c r="L768" s="360"/>
      <c r="M768" s="360"/>
      <c r="N768" s="360"/>
      <c r="O768" s="360"/>
      <c r="P768" s="360"/>
      <c r="Q768" s="360"/>
      <c r="R768" s="360"/>
      <c r="S768" s="360"/>
      <c r="T768" s="360"/>
      <c r="U768" s="360"/>
      <c r="V768" s="360"/>
      <c r="W768" s="360"/>
      <c r="X768" s="360"/>
      <c r="Y768" s="360"/>
      <c r="Z768" s="360"/>
      <c r="AA768" s="360"/>
      <c r="AB768" s="360"/>
      <c r="AC768" s="360"/>
      <c r="AD768" s="360"/>
      <c r="AE768" s="360"/>
    </row>
    <row r="769" spans="1:31">
      <c r="A769" s="360"/>
      <c r="B769" s="360"/>
      <c r="C769" s="360"/>
      <c r="D769" s="360"/>
      <c r="E769" s="360"/>
      <c r="F769" s="360"/>
      <c r="G769" s="360"/>
      <c r="H769" s="360"/>
      <c r="I769" s="360"/>
      <c r="J769" s="360"/>
      <c r="K769" s="360"/>
      <c r="L769" s="360"/>
      <c r="M769" s="360"/>
      <c r="N769" s="360"/>
      <c r="O769" s="360"/>
      <c r="P769" s="360"/>
      <c r="Q769" s="360"/>
      <c r="R769" s="360"/>
      <c r="S769" s="360"/>
      <c r="T769" s="360"/>
      <c r="U769" s="360"/>
      <c r="V769" s="360"/>
      <c r="W769" s="360"/>
      <c r="X769" s="360"/>
      <c r="Y769" s="360"/>
      <c r="Z769" s="360"/>
      <c r="AA769" s="360"/>
      <c r="AB769" s="360"/>
      <c r="AC769" s="360"/>
      <c r="AD769" s="360"/>
      <c r="AE769" s="360"/>
    </row>
    <row r="770" spans="1:31">
      <c r="A770" s="360"/>
      <c r="B770" s="360"/>
      <c r="C770" s="360"/>
      <c r="D770" s="360"/>
      <c r="E770" s="360"/>
      <c r="F770" s="360"/>
      <c r="G770" s="360"/>
      <c r="H770" s="360"/>
      <c r="I770" s="360"/>
      <c r="J770" s="360"/>
      <c r="K770" s="360"/>
      <c r="L770" s="360"/>
      <c r="M770" s="360"/>
      <c r="N770" s="360"/>
      <c r="O770" s="360"/>
      <c r="P770" s="360"/>
      <c r="Q770" s="360"/>
      <c r="R770" s="360"/>
      <c r="S770" s="360"/>
      <c r="T770" s="360"/>
      <c r="U770" s="360"/>
      <c r="V770" s="360"/>
      <c r="W770" s="360"/>
      <c r="X770" s="360"/>
      <c r="Y770" s="360"/>
      <c r="Z770" s="360"/>
      <c r="AA770" s="360"/>
      <c r="AB770" s="360"/>
      <c r="AC770" s="360"/>
      <c r="AD770" s="360"/>
      <c r="AE770" s="360"/>
    </row>
    <row r="771" spans="1:31">
      <c r="A771" s="360"/>
      <c r="B771" s="360"/>
      <c r="C771" s="360"/>
      <c r="D771" s="360"/>
      <c r="E771" s="360"/>
      <c r="F771" s="360"/>
      <c r="G771" s="360"/>
      <c r="H771" s="360"/>
      <c r="I771" s="360"/>
      <c r="J771" s="360"/>
      <c r="K771" s="360"/>
      <c r="L771" s="360"/>
      <c r="M771" s="360"/>
      <c r="N771" s="360"/>
      <c r="O771" s="360"/>
      <c r="P771" s="360"/>
      <c r="Q771" s="360"/>
      <c r="R771" s="360"/>
      <c r="S771" s="360"/>
      <c r="T771" s="360"/>
      <c r="U771" s="360"/>
      <c r="V771" s="360"/>
      <c r="W771" s="360"/>
      <c r="X771" s="360"/>
      <c r="Y771" s="360"/>
      <c r="Z771" s="360"/>
      <c r="AA771" s="360"/>
      <c r="AB771" s="360"/>
      <c r="AC771" s="360"/>
      <c r="AD771" s="360"/>
      <c r="AE771" s="360"/>
    </row>
    <row r="772" spans="1:31">
      <c r="A772" s="360"/>
      <c r="B772" s="360"/>
      <c r="C772" s="360"/>
      <c r="D772" s="360"/>
      <c r="E772" s="360"/>
      <c r="F772" s="360"/>
      <c r="G772" s="360"/>
      <c r="H772" s="360"/>
      <c r="I772" s="360"/>
      <c r="J772" s="360"/>
      <c r="K772" s="360"/>
      <c r="L772" s="360"/>
      <c r="M772" s="360"/>
      <c r="N772" s="360"/>
      <c r="O772" s="360"/>
      <c r="P772" s="360"/>
      <c r="Q772" s="360"/>
      <c r="R772" s="360"/>
      <c r="S772" s="360"/>
      <c r="T772" s="360"/>
      <c r="U772" s="360"/>
      <c r="V772" s="360"/>
      <c r="W772" s="360"/>
      <c r="X772" s="360"/>
      <c r="Y772" s="360"/>
      <c r="Z772" s="360"/>
      <c r="AA772" s="360"/>
      <c r="AB772" s="360"/>
      <c r="AC772" s="360"/>
      <c r="AD772" s="360"/>
      <c r="AE772" s="360"/>
    </row>
    <row r="773" spans="1:31">
      <c r="A773" s="360"/>
      <c r="B773" s="360"/>
      <c r="C773" s="360"/>
      <c r="D773" s="360"/>
      <c r="E773" s="360"/>
      <c r="F773" s="360"/>
      <c r="G773" s="360"/>
      <c r="H773" s="360"/>
      <c r="I773" s="360"/>
      <c r="J773" s="360"/>
      <c r="K773" s="360"/>
      <c r="L773" s="360"/>
      <c r="M773" s="360"/>
      <c r="N773" s="360"/>
      <c r="O773" s="360"/>
      <c r="P773" s="360"/>
      <c r="Q773" s="360"/>
      <c r="R773" s="360"/>
      <c r="S773" s="360"/>
      <c r="T773" s="360"/>
      <c r="U773" s="360"/>
      <c r="V773" s="360"/>
      <c r="W773" s="360"/>
      <c r="X773" s="360"/>
      <c r="Y773" s="360"/>
      <c r="Z773" s="360"/>
      <c r="AA773" s="360"/>
      <c r="AB773" s="360"/>
      <c r="AC773" s="360"/>
      <c r="AD773" s="360"/>
      <c r="AE773" s="360"/>
    </row>
    <row r="774" spans="1:31">
      <c r="A774" s="360"/>
      <c r="B774" s="360"/>
      <c r="C774" s="360"/>
      <c r="D774" s="360"/>
      <c r="E774" s="360"/>
      <c r="F774" s="360"/>
      <c r="G774" s="360"/>
      <c r="H774" s="360"/>
      <c r="I774" s="360"/>
      <c r="J774" s="360"/>
      <c r="K774" s="360"/>
      <c r="L774" s="360"/>
      <c r="M774" s="360"/>
      <c r="N774" s="360"/>
      <c r="O774" s="360"/>
      <c r="P774" s="360"/>
      <c r="Q774" s="360"/>
      <c r="R774" s="360"/>
      <c r="S774" s="360"/>
      <c r="T774" s="360"/>
      <c r="U774" s="360"/>
      <c r="V774" s="360"/>
      <c r="W774" s="360"/>
      <c r="X774" s="360"/>
      <c r="Y774" s="360"/>
      <c r="Z774" s="360"/>
      <c r="AA774" s="360"/>
      <c r="AB774" s="360"/>
      <c r="AC774" s="360"/>
      <c r="AD774" s="360"/>
      <c r="AE774" s="360"/>
    </row>
    <row r="775" spans="1:31">
      <c r="A775" s="360"/>
      <c r="B775" s="360"/>
      <c r="C775" s="360"/>
      <c r="D775" s="360"/>
      <c r="E775" s="360"/>
      <c r="F775" s="360"/>
      <c r="G775" s="360"/>
      <c r="H775" s="360"/>
      <c r="I775" s="360"/>
      <c r="J775" s="360"/>
      <c r="K775" s="360"/>
      <c r="L775" s="360"/>
      <c r="M775" s="360"/>
      <c r="N775" s="360"/>
      <c r="O775" s="360"/>
      <c r="P775" s="360"/>
      <c r="Q775" s="360"/>
      <c r="R775" s="360"/>
      <c r="S775" s="360"/>
      <c r="T775" s="360"/>
      <c r="U775" s="360"/>
      <c r="V775" s="360"/>
      <c r="W775" s="360"/>
      <c r="X775" s="360"/>
      <c r="Y775" s="360"/>
      <c r="Z775" s="360"/>
      <c r="AA775" s="360"/>
      <c r="AB775" s="360"/>
      <c r="AC775" s="360"/>
      <c r="AD775" s="360"/>
      <c r="AE775" s="360"/>
    </row>
    <row r="776" spans="1:31">
      <c r="A776" s="360"/>
      <c r="B776" s="360"/>
      <c r="C776" s="360"/>
      <c r="D776" s="360"/>
      <c r="E776" s="360"/>
      <c r="F776" s="360"/>
      <c r="G776" s="360"/>
      <c r="H776" s="360"/>
      <c r="I776" s="360"/>
      <c r="J776" s="360"/>
      <c r="K776" s="360"/>
      <c r="L776" s="360"/>
      <c r="M776" s="360"/>
      <c r="N776" s="360"/>
      <c r="O776" s="360"/>
      <c r="P776" s="360"/>
      <c r="Q776" s="360"/>
      <c r="R776" s="360"/>
      <c r="S776" s="360"/>
      <c r="T776" s="360"/>
      <c r="U776" s="360"/>
      <c r="V776" s="360"/>
      <c r="W776" s="360"/>
      <c r="X776" s="360"/>
      <c r="Y776" s="360"/>
      <c r="Z776" s="360"/>
      <c r="AA776" s="360"/>
      <c r="AB776" s="360"/>
      <c r="AC776" s="360"/>
      <c r="AD776" s="360"/>
      <c r="AE776" s="360"/>
    </row>
    <row r="777" spans="1:31">
      <c r="A777" s="360"/>
      <c r="B777" s="360"/>
      <c r="C777" s="360"/>
      <c r="D777" s="360"/>
      <c r="E777" s="360"/>
      <c r="F777" s="360"/>
      <c r="G777" s="360"/>
      <c r="H777" s="360"/>
      <c r="I777" s="360"/>
      <c r="J777" s="360"/>
      <c r="K777" s="360"/>
      <c r="L777" s="360"/>
      <c r="M777" s="360"/>
      <c r="N777" s="360"/>
      <c r="O777" s="360"/>
      <c r="P777" s="360"/>
      <c r="Q777" s="360"/>
      <c r="R777" s="360"/>
      <c r="S777" s="360"/>
      <c r="T777" s="360"/>
      <c r="U777" s="360"/>
      <c r="V777" s="360"/>
      <c r="W777" s="360"/>
      <c r="X777" s="360"/>
      <c r="Y777" s="360"/>
      <c r="Z777" s="360"/>
      <c r="AA777" s="360"/>
      <c r="AB777" s="360"/>
      <c r="AC777" s="360"/>
      <c r="AD777" s="360"/>
      <c r="AE777" s="360"/>
    </row>
    <row r="778" spans="1:31">
      <c r="A778" s="360"/>
      <c r="B778" s="360"/>
      <c r="C778" s="360"/>
      <c r="D778" s="360"/>
      <c r="E778" s="360"/>
      <c r="F778" s="360"/>
      <c r="G778" s="360"/>
      <c r="H778" s="360"/>
      <c r="I778" s="360"/>
      <c r="J778" s="360"/>
      <c r="K778" s="360"/>
      <c r="L778" s="360"/>
      <c r="M778" s="360"/>
      <c r="N778" s="360"/>
      <c r="O778" s="360"/>
      <c r="P778" s="360"/>
      <c r="Q778" s="360"/>
      <c r="R778" s="360"/>
      <c r="S778" s="360"/>
      <c r="T778" s="360"/>
      <c r="U778" s="360"/>
      <c r="V778" s="360"/>
      <c r="W778" s="360"/>
      <c r="X778" s="360"/>
      <c r="Y778" s="360"/>
      <c r="Z778" s="360"/>
      <c r="AA778" s="360"/>
      <c r="AB778" s="360"/>
      <c r="AC778" s="360"/>
      <c r="AD778" s="360"/>
      <c r="AE778" s="360"/>
    </row>
    <row r="779" spans="1:31">
      <c r="A779" s="360"/>
      <c r="B779" s="360"/>
      <c r="C779" s="360"/>
      <c r="D779" s="360"/>
      <c r="E779" s="360"/>
      <c r="F779" s="360"/>
      <c r="G779" s="360"/>
      <c r="H779" s="360"/>
      <c r="I779" s="360"/>
      <c r="J779" s="360"/>
      <c r="K779" s="360"/>
      <c r="L779" s="360"/>
      <c r="M779" s="360"/>
      <c r="N779" s="360"/>
      <c r="O779" s="360"/>
      <c r="P779" s="360"/>
      <c r="Q779" s="360"/>
      <c r="R779" s="360"/>
      <c r="S779" s="360"/>
      <c r="T779" s="360"/>
      <c r="U779" s="360"/>
      <c r="V779" s="360"/>
      <c r="W779" s="360"/>
      <c r="X779" s="360"/>
      <c r="Y779" s="360"/>
      <c r="Z779" s="360"/>
      <c r="AA779" s="360"/>
      <c r="AB779" s="360"/>
      <c r="AC779" s="360"/>
      <c r="AD779" s="360"/>
      <c r="AE779" s="360"/>
    </row>
    <row r="780" spans="1:31">
      <c r="A780" s="360"/>
      <c r="B780" s="360"/>
      <c r="C780" s="360"/>
      <c r="D780" s="360"/>
      <c r="E780" s="360"/>
      <c r="F780" s="360"/>
      <c r="G780" s="360"/>
      <c r="H780" s="360"/>
      <c r="I780" s="360"/>
      <c r="J780" s="360"/>
      <c r="K780" s="360"/>
      <c r="L780" s="360"/>
      <c r="M780" s="360"/>
      <c r="N780" s="360"/>
      <c r="O780" s="360"/>
      <c r="P780" s="360"/>
      <c r="Q780" s="360"/>
      <c r="R780" s="360"/>
      <c r="S780" s="360"/>
      <c r="T780" s="360"/>
      <c r="U780" s="360"/>
      <c r="V780" s="360"/>
      <c r="W780" s="360"/>
      <c r="X780" s="360"/>
      <c r="Y780" s="360"/>
      <c r="Z780" s="360"/>
      <c r="AA780" s="360"/>
      <c r="AB780" s="360"/>
      <c r="AC780" s="360"/>
      <c r="AD780" s="360"/>
      <c r="AE780" s="360"/>
    </row>
    <row r="781" spans="1:31">
      <c r="A781" s="360"/>
      <c r="B781" s="360"/>
      <c r="C781" s="360"/>
      <c r="D781" s="360"/>
      <c r="E781" s="360"/>
      <c r="F781" s="360"/>
      <c r="G781" s="360"/>
      <c r="H781" s="360"/>
      <c r="I781" s="360"/>
      <c r="J781" s="360"/>
      <c r="K781" s="360"/>
      <c r="L781" s="360"/>
      <c r="M781" s="360"/>
      <c r="N781" s="360"/>
      <c r="O781" s="360"/>
      <c r="P781" s="360"/>
      <c r="Q781" s="360"/>
      <c r="R781" s="360"/>
      <c r="S781" s="360"/>
      <c r="T781" s="360"/>
      <c r="U781" s="360"/>
      <c r="V781" s="360"/>
      <c r="W781" s="360"/>
      <c r="X781" s="360"/>
      <c r="Y781" s="360"/>
      <c r="Z781" s="360"/>
      <c r="AA781" s="360"/>
      <c r="AB781" s="360"/>
      <c r="AC781" s="360"/>
      <c r="AD781" s="360"/>
      <c r="AE781" s="360"/>
    </row>
    <row r="782" spans="1:31">
      <c r="A782" s="360"/>
      <c r="B782" s="360"/>
      <c r="C782" s="360"/>
      <c r="D782" s="360"/>
      <c r="E782" s="360"/>
      <c r="F782" s="360"/>
      <c r="G782" s="360"/>
      <c r="H782" s="360"/>
      <c r="I782" s="360"/>
      <c r="J782" s="360"/>
      <c r="K782" s="360"/>
      <c r="L782" s="360"/>
      <c r="M782" s="360"/>
      <c r="N782" s="360"/>
      <c r="O782" s="360"/>
      <c r="P782" s="360"/>
      <c r="Q782" s="360"/>
      <c r="R782" s="360"/>
      <c r="S782" s="360"/>
      <c r="T782" s="360"/>
      <c r="U782" s="360"/>
      <c r="V782" s="360"/>
      <c r="W782" s="360"/>
      <c r="X782" s="360"/>
      <c r="Y782" s="360"/>
      <c r="Z782" s="360"/>
      <c r="AA782" s="360"/>
      <c r="AB782" s="360"/>
      <c r="AC782" s="360"/>
      <c r="AD782" s="360"/>
      <c r="AE782" s="360"/>
    </row>
    <row r="783" spans="1:31">
      <c r="A783" s="360"/>
      <c r="B783" s="360"/>
      <c r="C783" s="360"/>
      <c r="D783" s="360"/>
      <c r="E783" s="360"/>
      <c r="F783" s="360"/>
      <c r="G783" s="360"/>
      <c r="H783" s="360"/>
      <c r="I783" s="360"/>
      <c r="J783" s="360"/>
      <c r="K783" s="360"/>
      <c r="L783" s="360"/>
      <c r="M783" s="360"/>
      <c r="N783" s="360"/>
      <c r="O783" s="360"/>
      <c r="P783" s="360"/>
      <c r="Q783" s="360"/>
      <c r="R783" s="360"/>
      <c r="S783" s="360"/>
      <c r="T783" s="360"/>
      <c r="U783" s="360"/>
      <c r="V783" s="360"/>
      <c r="W783" s="360"/>
      <c r="X783" s="360"/>
      <c r="Y783" s="360"/>
      <c r="Z783" s="360"/>
      <c r="AA783" s="360"/>
      <c r="AB783" s="360"/>
      <c r="AC783" s="360"/>
      <c r="AD783" s="360"/>
      <c r="AE783" s="360"/>
    </row>
    <row r="784" spans="1:31">
      <c r="A784" s="360"/>
      <c r="B784" s="360"/>
      <c r="C784" s="360"/>
      <c r="D784" s="360"/>
      <c r="E784" s="360"/>
      <c r="F784" s="360"/>
      <c r="G784" s="360"/>
      <c r="H784" s="360"/>
      <c r="I784" s="360"/>
      <c r="J784" s="360"/>
      <c r="K784" s="360"/>
      <c r="L784" s="360"/>
      <c r="M784" s="360"/>
      <c r="N784" s="360"/>
      <c r="O784" s="360"/>
      <c r="P784" s="360"/>
      <c r="Q784" s="360"/>
      <c r="R784" s="360"/>
      <c r="S784" s="360"/>
      <c r="T784" s="360"/>
      <c r="U784" s="360"/>
      <c r="V784" s="360"/>
      <c r="W784" s="360"/>
      <c r="X784" s="360"/>
      <c r="Y784" s="360"/>
      <c r="Z784" s="360"/>
      <c r="AA784" s="360"/>
      <c r="AB784" s="360"/>
      <c r="AC784" s="360"/>
      <c r="AD784" s="360"/>
      <c r="AE784" s="360"/>
    </row>
    <row r="785" spans="1:31">
      <c r="A785" s="360"/>
      <c r="B785" s="360"/>
      <c r="C785" s="360"/>
      <c r="D785" s="360"/>
      <c r="E785" s="360"/>
      <c r="F785" s="360"/>
      <c r="G785" s="360"/>
      <c r="H785" s="360"/>
      <c r="I785" s="360"/>
      <c r="J785" s="360"/>
      <c r="K785" s="360"/>
      <c r="L785" s="360"/>
      <c r="M785" s="360"/>
      <c r="N785" s="360"/>
      <c r="O785" s="360"/>
      <c r="P785" s="360"/>
      <c r="Q785" s="360"/>
      <c r="R785" s="360"/>
      <c r="S785" s="360"/>
      <c r="T785" s="360"/>
      <c r="U785" s="360"/>
      <c r="V785" s="360"/>
      <c r="W785" s="360"/>
      <c r="X785" s="360"/>
      <c r="Y785" s="360"/>
      <c r="Z785" s="360"/>
      <c r="AA785" s="360"/>
      <c r="AB785" s="360"/>
      <c r="AC785" s="360"/>
      <c r="AD785" s="360"/>
      <c r="AE785" s="360"/>
    </row>
    <row r="786" spans="1:31">
      <c r="A786" s="360"/>
      <c r="B786" s="360"/>
      <c r="C786" s="360"/>
      <c r="D786" s="360"/>
      <c r="E786" s="360"/>
      <c r="F786" s="360"/>
      <c r="G786" s="360"/>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row>
    <row r="787" spans="1:31">
      <c r="A787" s="360"/>
      <c r="B787" s="360"/>
      <c r="C787" s="360"/>
      <c r="D787" s="360"/>
      <c r="E787" s="360"/>
      <c r="F787" s="360"/>
      <c r="G787" s="360"/>
      <c r="H787" s="360"/>
      <c r="I787" s="360"/>
      <c r="J787" s="360"/>
      <c r="K787" s="360"/>
      <c r="L787" s="360"/>
      <c r="M787" s="360"/>
      <c r="N787" s="360"/>
      <c r="O787" s="360"/>
      <c r="P787" s="360"/>
      <c r="Q787" s="360"/>
      <c r="R787" s="360"/>
      <c r="S787" s="360"/>
      <c r="T787" s="360"/>
      <c r="U787" s="360"/>
      <c r="V787" s="360"/>
      <c r="W787" s="360"/>
      <c r="X787" s="360"/>
      <c r="Y787" s="360"/>
      <c r="Z787" s="360"/>
      <c r="AA787" s="360"/>
      <c r="AB787" s="360"/>
      <c r="AC787" s="360"/>
      <c r="AD787" s="360"/>
      <c r="AE787" s="360"/>
    </row>
    <row r="788" spans="1:31">
      <c r="A788" s="360"/>
      <c r="B788" s="360"/>
      <c r="C788" s="360"/>
      <c r="D788" s="360"/>
      <c r="E788" s="360"/>
      <c r="F788" s="360"/>
      <c r="G788" s="360"/>
      <c r="H788" s="360"/>
      <c r="I788" s="360"/>
      <c r="J788" s="360"/>
      <c r="K788" s="360"/>
      <c r="L788" s="360"/>
      <c r="M788" s="360"/>
      <c r="N788" s="360"/>
      <c r="O788" s="360"/>
      <c r="P788" s="360"/>
      <c r="Q788" s="360"/>
      <c r="R788" s="360"/>
      <c r="S788" s="360"/>
      <c r="T788" s="360"/>
      <c r="U788" s="360"/>
      <c r="V788" s="360"/>
      <c r="W788" s="360"/>
      <c r="X788" s="360"/>
      <c r="Y788" s="360"/>
      <c r="Z788" s="360"/>
      <c r="AA788" s="360"/>
      <c r="AB788" s="360"/>
      <c r="AC788" s="360"/>
      <c r="AD788" s="360"/>
      <c r="AE788" s="360"/>
    </row>
    <row r="789" spans="1:31">
      <c r="A789" s="360"/>
      <c r="B789" s="360"/>
      <c r="C789" s="360"/>
      <c r="D789" s="360"/>
      <c r="E789" s="360"/>
      <c r="F789" s="360"/>
      <c r="G789" s="360"/>
      <c r="H789" s="360"/>
      <c r="I789" s="360"/>
      <c r="J789" s="360"/>
      <c r="K789" s="360"/>
      <c r="L789" s="360"/>
      <c r="M789" s="360"/>
      <c r="N789" s="360"/>
      <c r="O789" s="360"/>
      <c r="P789" s="360"/>
      <c r="Q789" s="360"/>
      <c r="R789" s="360"/>
      <c r="S789" s="360"/>
      <c r="T789" s="360"/>
      <c r="U789" s="360"/>
      <c r="V789" s="360"/>
      <c r="W789" s="360"/>
      <c r="X789" s="360"/>
      <c r="Y789" s="360"/>
      <c r="Z789" s="360"/>
      <c r="AA789" s="360"/>
      <c r="AB789" s="360"/>
      <c r="AC789" s="360"/>
      <c r="AD789" s="360"/>
      <c r="AE789" s="360"/>
    </row>
    <row r="790" spans="1:31">
      <c r="A790" s="360"/>
      <c r="B790" s="360"/>
      <c r="C790" s="360"/>
      <c r="D790" s="360"/>
      <c r="E790" s="360"/>
      <c r="F790" s="360"/>
      <c r="G790" s="360"/>
      <c r="H790" s="360"/>
      <c r="I790" s="360"/>
      <c r="J790" s="360"/>
      <c r="K790" s="360"/>
      <c r="L790" s="360"/>
      <c r="M790" s="360"/>
      <c r="N790" s="360"/>
      <c r="O790" s="360"/>
      <c r="P790" s="360"/>
      <c r="Q790" s="360"/>
      <c r="R790" s="360"/>
      <c r="S790" s="360"/>
      <c r="T790" s="360"/>
      <c r="U790" s="360"/>
      <c r="V790" s="360"/>
      <c r="W790" s="360"/>
      <c r="X790" s="360"/>
      <c r="Y790" s="360"/>
      <c r="Z790" s="360"/>
      <c r="AA790" s="360"/>
      <c r="AB790" s="360"/>
      <c r="AC790" s="360"/>
      <c r="AD790" s="360"/>
      <c r="AE790" s="360"/>
    </row>
    <row r="791" spans="1:31">
      <c r="A791" s="360"/>
      <c r="B791" s="360"/>
      <c r="C791" s="360"/>
      <c r="D791" s="360"/>
      <c r="E791" s="360"/>
      <c r="F791" s="360"/>
      <c r="G791" s="360"/>
      <c r="H791" s="360"/>
      <c r="I791" s="360"/>
      <c r="J791" s="360"/>
      <c r="K791" s="360"/>
      <c r="L791" s="360"/>
      <c r="M791" s="360"/>
      <c r="N791" s="360"/>
      <c r="O791" s="360"/>
      <c r="P791" s="360"/>
      <c r="Q791" s="360"/>
      <c r="R791" s="360"/>
      <c r="S791" s="360"/>
      <c r="T791" s="360"/>
      <c r="U791" s="360"/>
      <c r="V791" s="360"/>
      <c r="W791" s="360"/>
      <c r="X791" s="360"/>
      <c r="Y791" s="360"/>
      <c r="Z791" s="360"/>
      <c r="AA791" s="360"/>
      <c r="AB791" s="360"/>
      <c r="AC791" s="360"/>
      <c r="AD791" s="360"/>
      <c r="AE791" s="360"/>
    </row>
    <row r="792" spans="1:31">
      <c r="A792" s="360"/>
      <c r="B792" s="360"/>
      <c r="C792" s="360"/>
      <c r="D792" s="360"/>
      <c r="E792" s="360"/>
      <c r="F792" s="360"/>
      <c r="G792" s="360"/>
      <c r="H792" s="360"/>
      <c r="I792" s="360"/>
      <c r="J792" s="360"/>
      <c r="K792" s="360"/>
      <c r="L792" s="360"/>
      <c r="M792" s="360"/>
      <c r="N792" s="360"/>
      <c r="O792" s="360"/>
      <c r="P792" s="360"/>
      <c r="Q792" s="360"/>
      <c r="R792" s="360"/>
      <c r="S792" s="360"/>
      <c r="T792" s="360"/>
      <c r="U792" s="360"/>
      <c r="V792" s="360"/>
      <c r="W792" s="360"/>
      <c r="X792" s="360"/>
      <c r="Y792" s="360"/>
      <c r="Z792" s="360"/>
      <c r="AA792" s="360"/>
      <c r="AB792" s="360"/>
      <c r="AC792" s="360"/>
      <c r="AD792" s="360"/>
      <c r="AE792" s="360"/>
    </row>
    <row r="793" spans="1:31">
      <c r="A793" s="360"/>
      <c r="B793" s="360"/>
      <c r="C793" s="360"/>
      <c r="D793" s="360"/>
      <c r="E793" s="360"/>
      <c r="F793" s="360"/>
      <c r="G793" s="360"/>
      <c r="H793" s="360"/>
      <c r="I793" s="360"/>
      <c r="J793" s="360"/>
      <c r="K793" s="360"/>
      <c r="L793" s="360"/>
      <c r="M793" s="360"/>
      <c r="N793" s="360"/>
      <c r="O793" s="360"/>
      <c r="P793" s="360"/>
      <c r="Q793" s="360"/>
      <c r="R793" s="360"/>
      <c r="S793" s="360"/>
      <c r="T793" s="360"/>
      <c r="U793" s="360"/>
      <c r="V793" s="360"/>
      <c r="W793" s="360"/>
      <c r="X793" s="360"/>
      <c r="Y793" s="360"/>
      <c r="Z793" s="360"/>
      <c r="AA793" s="360"/>
      <c r="AB793" s="360"/>
      <c r="AC793" s="360"/>
      <c r="AD793" s="360"/>
      <c r="AE793" s="360"/>
    </row>
    <row r="794" spans="1:31">
      <c r="A794" s="360"/>
      <c r="B794" s="360"/>
      <c r="C794" s="360"/>
      <c r="D794" s="360"/>
      <c r="E794" s="360"/>
      <c r="F794" s="360"/>
      <c r="G794" s="360"/>
      <c r="H794" s="360"/>
      <c r="I794" s="360"/>
      <c r="J794" s="360"/>
      <c r="K794" s="360"/>
      <c r="L794" s="360"/>
      <c r="M794" s="360"/>
      <c r="N794" s="360"/>
      <c r="O794" s="360"/>
      <c r="P794" s="360"/>
      <c r="Q794" s="360"/>
      <c r="R794" s="360"/>
      <c r="S794" s="360"/>
      <c r="T794" s="360"/>
      <c r="U794" s="360"/>
      <c r="V794" s="360"/>
      <c r="W794" s="360"/>
      <c r="X794" s="360"/>
      <c r="Y794" s="360"/>
      <c r="Z794" s="360"/>
      <c r="AA794" s="360"/>
      <c r="AB794" s="360"/>
      <c r="AC794" s="360"/>
      <c r="AD794" s="360"/>
      <c r="AE794" s="360"/>
    </row>
    <row r="795" spans="1:31">
      <c r="A795" s="360"/>
      <c r="B795" s="360"/>
      <c r="C795" s="360"/>
      <c r="D795" s="360"/>
      <c r="E795" s="360"/>
      <c r="F795" s="360"/>
      <c r="G795" s="360"/>
      <c r="H795" s="360"/>
      <c r="I795" s="360"/>
      <c r="J795" s="360"/>
      <c r="K795" s="360"/>
      <c r="L795" s="360"/>
      <c r="M795" s="360"/>
      <c r="N795" s="360"/>
      <c r="O795" s="360"/>
      <c r="P795" s="360"/>
      <c r="Q795" s="360"/>
      <c r="R795" s="360"/>
      <c r="S795" s="360"/>
      <c r="T795" s="360"/>
      <c r="U795" s="360"/>
      <c r="V795" s="360"/>
      <c r="W795" s="360"/>
      <c r="X795" s="360"/>
      <c r="Y795" s="360"/>
      <c r="Z795" s="360"/>
      <c r="AA795" s="360"/>
      <c r="AB795" s="360"/>
      <c r="AC795" s="360"/>
      <c r="AD795" s="360"/>
      <c r="AE795" s="360"/>
    </row>
    <row r="796" spans="1:31">
      <c r="A796" s="360"/>
      <c r="B796" s="360"/>
      <c r="C796" s="360"/>
      <c r="D796" s="360"/>
      <c r="E796" s="360"/>
      <c r="F796" s="360"/>
      <c r="G796" s="360"/>
      <c r="H796" s="360"/>
      <c r="I796" s="360"/>
      <c r="J796" s="360"/>
      <c r="K796" s="360"/>
      <c r="L796" s="360"/>
      <c r="M796" s="360"/>
      <c r="N796" s="360"/>
      <c r="O796" s="360"/>
      <c r="P796" s="360"/>
      <c r="Q796" s="360"/>
      <c r="R796" s="360"/>
      <c r="S796" s="360"/>
      <c r="T796" s="360"/>
      <c r="U796" s="360"/>
      <c r="V796" s="360"/>
      <c r="W796" s="360"/>
      <c r="X796" s="360"/>
      <c r="Y796" s="360"/>
      <c r="Z796" s="360"/>
      <c r="AA796" s="360"/>
      <c r="AB796" s="360"/>
      <c r="AC796" s="360"/>
      <c r="AD796" s="360"/>
      <c r="AE796" s="360"/>
    </row>
    <row r="797" spans="1:31">
      <c r="A797" s="360"/>
      <c r="B797" s="360"/>
      <c r="C797" s="360"/>
      <c r="D797" s="360"/>
      <c r="E797" s="360"/>
      <c r="F797" s="360"/>
      <c r="G797" s="360"/>
      <c r="H797" s="360"/>
      <c r="I797" s="360"/>
      <c r="J797" s="360"/>
      <c r="K797" s="360"/>
      <c r="L797" s="360"/>
      <c r="M797" s="360"/>
      <c r="N797" s="360"/>
      <c r="O797" s="360"/>
      <c r="P797" s="360"/>
      <c r="Q797" s="360"/>
      <c r="R797" s="360"/>
      <c r="S797" s="360"/>
      <c r="T797" s="360"/>
      <c r="U797" s="360"/>
      <c r="V797" s="360"/>
      <c r="W797" s="360"/>
      <c r="X797" s="360"/>
      <c r="Y797" s="360"/>
      <c r="Z797" s="360"/>
      <c r="AA797" s="360"/>
      <c r="AB797" s="360"/>
      <c r="AC797" s="360"/>
      <c r="AD797" s="360"/>
      <c r="AE797" s="360"/>
    </row>
    <row r="798" spans="1:31">
      <c r="A798" s="360"/>
      <c r="B798" s="360"/>
      <c r="C798" s="360"/>
      <c r="D798" s="360"/>
      <c r="E798" s="360"/>
      <c r="F798" s="360"/>
      <c r="G798" s="360"/>
      <c r="H798" s="360"/>
      <c r="I798" s="360"/>
      <c r="J798" s="360"/>
      <c r="K798" s="360"/>
      <c r="L798" s="360"/>
      <c r="M798" s="360"/>
      <c r="N798" s="360"/>
      <c r="O798" s="360"/>
      <c r="P798" s="360"/>
      <c r="Q798" s="360"/>
      <c r="R798" s="360"/>
      <c r="S798" s="360"/>
      <c r="T798" s="360"/>
      <c r="U798" s="360"/>
      <c r="V798" s="360"/>
      <c r="W798" s="360"/>
      <c r="X798" s="360"/>
      <c r="Y798" s="360"/>
      <c r="Z798" s="360"/>
      <c r="AA798" s="360"/>
      <c r="AB798" s="360"/>
      <c r="AC798" s="360"/>
      <c r="AD798" s="360"/>
      <c r="AE798" s="360"/>
    </row>
    <row r="799" spans="1:31">
      <c r="A799" s="360"/>
      <c r="B799" s="360"/>
      <c r="C799" s="360"/>
      <c r="D799" s="360"/>
      <c r="E799" s="360"/>
      <c r="F799" s="360"/>
      <c r="G799" s="360"/>
      <c r="H799" s="360"/>
      <c r="I799" s="360"/>
      <c r="J799" s="360"/>
      <c r="K799" s="360"/>
      <c r="L799" s="360"/>
      <c r="M799" s="360"/>
      <c r="N799" s="360"/>
      <c r="O799" s="360"/>
      <c r="P799" s="360"/>
      <c r="Q799" s="360"/>
      <c r="R799" s="360"/>
      <c r="S799" s="360"/>
      <c r="T799" s="360"/>
      <c r="U799" s="360"/>
      <c r="V799" s="360"/>
      <c r="W799" s="360"/>
      <c r="X799" s="360"/>
      <c r="Y799" s="360"/>
      <c r="Z799" s="360"/>
      <c r="AA799" s="360"/>
      <c r="AB799" s="360"/>
      <c r="AC799" s="360"/>
      <c r="AD799" s="360"/>
      <c r="AE799" s="360"/>
    </row>
    <row r="800" spans="1:31">
      <c r="A800" s="360"/>
      <c r="B800" s="360"/>
      <c r="C800" s="360"/>
      <c r="D800" s="360"/>
      <c r="E800" s="360"/>
      <c r="F800" s="360"/>
      <c r="G800" s="360"/>
      <c r="H800" s="360"/>
      <c r="I800" s="360"/>
      <c r="J800" s="360"/>
      <c r="K800" s="360"/>
      <c r="L800" s="360"/>
      <c r="M800" s="360"/>
      <c r="N800" s="360"/>
      <c r="O800" s="360"/>
      <c r="P800" s="360"/>
      <c r="Q800" s="360"/>
      <c r="R800" s="360"/>
      <c r="S800" s="360"/>
      <c r="T800" s="360"/>
      <c r="U800" s="360"/>
      <c r="V800" s="360"/>
      <c r="W800" s="360"/>
      <c r="X800" s="360"/>
      <c r="Y800" s="360"/>
      <c r="Z800" s="360"/>
      <c r="AA800" s="360"/>
      <c r="AB800" s="360"/>
      <c r="AC800" s="360"/>
      <c r="AD800" s="360"/>
      <c r="AE800" s="360"/>
    </row>
    <row r="801" spans="1:31">
      <c r="A801" s="360"/>
      <c r="B801" s="360"/>
      <c r="C801" s="360"/>
      <c r="D801" s="360"/>
      <c r="E801" s="360"/>
      <c r="F801" s="360"/>
      <c r="G801" s="360"/>
      <c r="H801" s="360"/>
      <c r="I801" s="360"/>
      <c r="J801" s="360"/>
      <c r="K801" s="360"/>
      <c r="L801" s="360"/>
      <c r="M801" s="360"/>
      <c r="N801" s="360"/>
      <c r="O801" s="360"/>
      <c r="P801" s="360"/>
      <c r="Q801" s="360"/>
      <c r="R801" s="360"/>
      <c r="S801" s="360"/>
      <c r="T801" s="360"/>
      <c r="U801" s="360"/>
      <c r="V801" s="360"/>
      <c r="W801" s="360"/>
      <c r="X801" s="360"/>
      <c r="Y801" s="360"/>
      <c r="Z801" s="360"/>
      <c r="AA801" s="360"/>
      <c r="AB801" s="360"/>
      <c r="AC801" s="360"/>
      <c r="AD801" s="360"/>
      <c r="AE801" s="360"/>
    </row>
    <row r="802" spans="1:31">
      <c r="A802" s="360"/>
      <c r="B802" s="360"/>
      <c r="C802" s="360"/>
      <c r="D802" s="360"/>
      <c r="E802" s="360"/>
      <c r="F802" s="360"/>
      <c r="G802" s="360"/>
      <c r="H802" s="360"/>
      <c r="I802" s="360"/>
      <c r="J802" s="360"/>
      <c r="K802" s="360"/>
      <c r="L802" s="360"/>
      <c r="M802" s="360"/>
      <c r="N802" s="360"/>
      <c r="O802" s="360"/>
      <c r="P802" s="360"/>
      <c r="Q802" s="360"/>
      <c r="R802" s="360"/>
      <c r="S802" s="360"/>
      <c r="T802" s="360"/>
      <c r="U802" s="360"/>
      <c r="V802" s="360"/>
      <c r="W802" s="360"/>
      <c r="X802" s="360"/>
      <c r="Y802" s="360"/>
      <c r="Z802" s="360"/>
      <c r="AA802" s="360"/>
      <c r="AB802" s="360"/>
      <c r="AC802" s="360"/>
      <c r="AD802" s="360"/>
      <c r="AE802" s="360"/>
    </row>
    <row r="803" spans="1:31">
      <c r="A803" s="360"/>
      <c r="B803" s="360"/>
      <c r="C803" s="360"/>
      <c r="D803" s="360"/>
      <c r="E803" s="360"/>
      <c r="F803" s="360"/>
      <c r="G803" s="360"/>
      <c r="H803" s="360"/>
      <c r="I803" s="360"/>
      <c r="J803" s="360"/>
      <c r="K803" s="360"/>
      <c r="L803" s="360"/>
      <c r="M803" s="360"/>
      <c r="N803" s="360"/>
      <c r="O803" s="360"/>
      <c r="P803" s="360"/>
      <c r="Q803" s="360"/>
      <c r="R803" s="360"/>
      <c r="S803" s="360"/>
      <c r="T803" s="360"/>
      <c r="U803" s="360"/>
      <c r="V803" s="360"/>
      <c r="W803" s="360"/>
      <c r="X803" s="360"/>
      <c r="Y803" s="360"/>
      <c r="Z803" s="360"/>
      <c r="AA803" s="360"/>
      <c r="AB803" s="360"/>
      <c r="AC803" s="360"/>
      <c r="AD803" s="360"/>
      <c r="AE803" s="360"/>
    </row>
    <row r="804" spans="1:31">
      <c r="A804" s="360"/>
      <c r="B804" s="360"/>
      <c r="C804" s="360"/>
      <c r="D804" s="360"/>
      <c r="E804" s="360"/>
      <c r="F804" s="360"/>
      <c r="G804" s="360"/>
      <c r="H804" s="360"/>
      <c r="I804" s="360"/>
      <c r="J804" s="360"/>
      <c r="K804" s="360"/>
      <c r="L804" s="360"/>
      <c r="M804" s="360"/>
      <c r="N804" s="360"/>
      <c r="O804" s="360"/>
      <c r="P804" s="360"/>
      <c r="Q804" s="360"/>
      <c r="R804" s="360"/>
      <c r="S804" s="360"/>
      <c r="T804" s="360"/>
      <c r="U804" s="360"/>
      <c r="V804" s="360"/>
      <c r="W804" s="360"/>
      <c r="X804" s="360"/>
      <c r="Y804" s="360"/>
      <c r="Z804" s="360"/>
      <c r="AA804" s="360"/>
      <c r="AB804" s="360"/>
      <c r="AC804" s="360"/>
      <c r="AD804" s="360"/>
      <c r="AE804" s="360"/>
    </row>
    <row r="805" spans="1:31">
      <c r="A805" s="360"/>
      <c r="B805" s="360"/>
      <c r="C805" s="360"/>
      <c r="D805" s="360"/>
      <c r="E805" s="360"/>
      <c r="F805" s="360"/>
      <c r="G805" s="360"/>
      <c r="H805" s="360"/>
      <c r="I805" s="360"/>
      <c r="J805" s="360"/>
      <c r="K805" s="360"/>
      <c r="L805" s="360"/>
      <c r="M805" s="360"/>
      <c r="N805" s="360"/>
      <c r="O805" s="360"/>
      <c r="P805" s="360"/>
      <c r="Q805" s="360"/>
      <c r="R805" s="360"/>
      <c r="S805" s="360"/>
      <c r="T805" s="360"/>
      <c r="U805" s="360"/>
      <c r="V805" s="360"/>
      <c r="W805" s="360"/>
      <c r="X805" s="360"/>
      <c r="Y805" s="360"/>
      <c r="Z805" s="360"/>
      <c r="AA805" s="360"/>
      <c r="AB805" s="360"/>
      <c r="AC805" s="360"/>
      <c r="AD805" s="360"/>
      <c r="AE805" s="360"/>
    </row>
    <row r="806" spans="1:31">
      <c r="A806" s="360"/>
      <c r="B806" s="360"/>
      <c r="C806" s="360"/>
      <c r="D806" s="360"/>
      <c r="E806" s="360"/>
      <c r="F806" s="360"/>
      <c r="G806" s="360"/>
      <c r="H806" s="360"/>
      <c r="I806" s="360"/>
      <c r="J806" s="360"/>
      <c r="K806" s="360"/>
      <c r="L806" s="360"/>
      <c r="M806" s="360"/>
      <c r="N806" s="360"/>
      <c r="O806" s="360"/>
      <c r="P806" s="360"/>
      <c r="Q806" s="360"/>
      <c r="R806" s="360"/>
      <c r="S806" s="360"/>
      <c r="T806" s="360"/>
      <c r="U806" s="360"/>
      <c r="V806" s="360"/>
      <c r="W806" s="360"/>
      <c r="X806" s="360"/>
      <c r="Y806" s="360"/>
      <c r="Z806" s="360"/>
      <c r="AA806" s="360"/>
      <c r="AB806" s="360"/>
      <c r="AC806" s="360"/>
      <c r="AD806" s="360"/>
      <c r="AE806" s="360"/>
    </row>
    <row r="807" spans="1:31">
      <c r="A807" s="360"/>
      <c r="B807" s="360"/>
      <c r="C807" s="360"/>
      <c r="D807" s="360"/>
      <c r="E807" s="360"/>
      <c r="F807" s="360"/>
      <c r="G807" s="360"/>
      <c r="H807" s="360"/>
      <c r="I807" s="360"/>
      <c r="J807" s="360"/>
      <c r="K807" s="360"/>
      <c r="L807" s="360"/>
      <c r="M807" s="360"/>
      <c r="N807" s="360"/>
      <c r="O807" s="360"/>
      <c r="P807" s="360"/>
      <c r="Q807" s="360"/>
      <c r="R807" s="360"/>
      <c r="S807" s="360"/>
      <c r="T807" s="360"/>
      <c r="U807" s="360"/>
      <c r="V807" s="360"/>
      <c r="W807" s="360"/>
      <c r="X807" s="360"/>
      <c r="Y807" s="360"/>
      <c r="Z807" s="360"/>
      <c r="AA807" s="360"/>
      <c r="AB807" s="360"/>
      <c r="AC807" s="360"/>
      <c r="AD807" s="360"/>
      <c r="AE807" s="360"/>
    </row>
    <row r="808" spans="1:31">
      <c r="A808" s="360"/>
      <c r="B808" s="360"/>
      <c r="C808" s="360"/>
      <c r="D808" s="360"/>
      <c r="E808" s="360"/>
      <c r="F808" s="360"/>
      <c r="G808" s="360"/>
      <c r="H808" s="360"/>
      <c r="I808" s="360"/>
      <c r="J808" s="360"/>
      <c r="K808" s="360"/>
      <c r="L808" s="360"/>
      <c r="M808" s="360"/>
      <c r="N808" s="360"/>
      <c r="O808" s="360"/>
      <c r="P808" s="360"/>
      <c r="Q808" s="360"/>
      <c r="R808" s="360"/>
      <c r="S808" s="360"/>
      <c r="T808" s="360"/>
      <c r="U808" s="360"/>
      <c r="V808" s="360"/>
      <c r="W808" s="360"/>
      <c r="X808" s="360"/>
      <c r="Y808" s="360"/>
      <c r="Z808" s="360"/>
      <c r="AA808" s="360"/>
      <c r="AB808" s="360"/>
      <c r="AC808" s="360"/>
      <c r="AD808" s="360"/>
      <c r="AE808" s="360"/>
    </row>
    <row r="809" spans="1:31">
      <c r="A809" s="360"/>
      <c r="B809" s="360"/>
      <c r="C809" s="360"/>
      <c r="D809" s="360"/>
      <c r="E809" s="360"/>
      <c r="F809" s="360"/>
      <c r="G809" s="360"/>
      <c r="H809" s="360"/>
      <c r="I809" s="360"/>
      <c r="J809" s="360"/>
      <c r="K809" s="360"/>
      <c r="L809" s="360"/>
      <c r="M809" s="360"/>
      <c r="N809" s="360"/>
      <c r="O809" s="360"/>
      <c r="P809" s="360"/>
      <c r="Q809" s="360"/>
      <c r="R809" s="360"/>
      <c r="S809" s="360"/>
      <c r="T809" s="360"/>
      <c r="U809" s="360"/>
      <c r="V809" s="360"/>
      <c r="W809" s="360"/>
      <c r="X809" s="360"/>
      <c r="Y809" s="360"/>
      <c r="Z809" s="360"/>
      <c r="AA809" s="360"/>
      <c r="AB809" s="360"/>
      <c r="AC809" s="360"/>
      <c r="AD809" s="360"/>
      <c r="AE809" s="360"/>
    </row>
    <row r="810" spans="1:31">
      <c r="A810" s="360"/>
      <c r="B810" s="360"/>
      <c r="C810" s="360"/>
      <c r="D810" s="360"/>
      <c r="E810" s="360"/>
      <c r="F810" s="360"/>
      <c r="G810" s="360"/>
      <c r="H810" s="360"/>
      <c r="I810" s="360"/>
      <c r="J810" s="360"/>
      <c r="K810" s="360"/>
      <c r="L810" s="360"/>
      <c r="M810" s="360"/>
      <c r="N810" s="360"/>
      <c r="O810" s="360"/>
      <c r="P810" s="360"/>
      <c r="Q810" s="360"/>
      <c r="R810" s="360"/>
      <c r="S810" s="360"/>
      <c r="T810" s="360"/>
      <c r="U810" s="360"/>
      <c r="V810" s="360"/>
      <c r="W810" s="360"/>
      <c r="X810" s="360"/>
      <c r="Y810" s="360"/>
      <c r="Z810" s="360"/>
      <c r="AA810" s="360"/>
      <c r="AB810" s="360"/>
      <c r="AC810" s="360"/>
      <c r="AD810" s="360"/>
      <c r="AE810" s="360"/>
    </row>
    <row r="811" spans="1:31">
      <c r="A811" s="360"/>
      <c r="B811" s="360"/>
      <c r="C811" s="360"/>
      <c r="D811" s="360"/>
      <c r="E811" s="360"/>
      <c r="F811" s="360"/>
      <c r="G811" s="360"/>
      <c r="H811" s="360"/>
      <c r="I811" s="360"/>
      <c r="J811" s="360"/>
      <c r="K811" s="360"/>
      <c r="L811" s="360"/>
      <c r="M811" s="360"/>
      <c r="N811" s="360"/>
      <c r="O811" s="360"/>
      <c r="P811" s="360"/>
      <c r="Q811" s="360"/>
      <c r="R811" s="360"/>
      <c r="S811" s="360"/>
      <c r="T811" s="360"/>
      <c r="U811" s="360"/>
      <c r="V811" s="360"/>
      <c r="W811" s="360"/>
      <c r="X811" s="360"/>
      <c r="Y811" s="360"/>
      <c r="Z811" s="360"/>
      <c r="AA811" s="360"/>
      <c r="AB811" s="360"/>
      <c r="AC811" s="360"/>
      <c r="AD811" s="360"/>
      <c r="AE811" s="360"/>
    </row>
    <row r="812" spans="1:31">
      <c r="A812" s="360"/>
      <c r="B812" s="360"/>
      <c r="C812" s="360"/>
      <c r="D812" s="360"/>
      <c r="E812" s="360"/>
      <c r="F812" s="360"/>
      <c r="G812" s="360"/>
      <c r="H812" s="360"/>
      <c r="I812" s="360"/>
      <c r="J812" s="360"/>
      <c r="K812" s="360"/>
      <c r="L812" s="360"/>
      <c r="M812" s="360"/>
      <c r="N812" s="360"/>
      <c r="O812" s="360"/>
      <c r="P812" s="360"/>
      <c r="Q812" s="360"/>
      <c r="R812" s="360"/>
      <c r="S812" s="360"/>
      <c r="T812" s="360"/>
      <c r="U812" s="360"/>
      <c r="V812" s="360"/>
      <c r="W812" s="360"/>
      <c r="X812" s="360"/>
      <c r="Y812" s="360"/>
      <c r="Z812" s="360"/>
      <c r="AA812" s="360"/>
      <c r="AB812" s="360"/>
      <c r="AC812" s="360"/>
      <c r="AD812" s="360"/>
      <c r="AE812" s="360"/>
    </row>
    <row r="813" spans="1:31">
      <c r="A813" s="360"/>
      <c r="B813" s="360"/>
      <c r="C813" s="360"/>
      <c r="D813" s="360"/>
      <c r="E813" s="360"/>
      <c r="F813" s="360"/>
      <c r="G813" s="360"/>
      <c r="H813" s="360"/>
      <c r="I813" s="360"/>
      <c r="J813" s="360"/>
      <c r="K813" s="360"/>
      <c r="L813" s="360"/>
      <c r="M813" s="360"/>
      <c r="N813" s="360"/>
      <c r="O813" s="360"/>
      <c r="P813" s="360"/>
      <c r="Q813" s="360"/>
      <c r="R813" s="360"/>
      <c r="S813" s="360"/>
      <c r="T813" s="360"/>
      <c r="U813" s="360"/>
      <c r="V813" s="360"/>
      <c r="W813" s="360"/>
      <c r="X813" s="360"/>
      <c r="Y813" s="360"/>
      <c r="Z813" s="360"/>
      <c r="AA813" s="360"/>
      <c r="AB813" s="360"/>
      <c r="AC813" s="360"/>
      <c r="AD813" s="360"/>
      <c r="AE813" s="360"/>
    </row>
    <row r="814" spans="1:31">
      <c r="A814" s="360"/>
      <c r="B814" s="360"/>
      <c r="C814" s="360"/>
      <c r="D814" s="360"/>
      <c r="E814" s="360"/>
      <c r="F814" s="360"/>
      <c r="G814" s="360"/>
      <c r="H814" s="360"/>
      <c r="I814" s="360"/>
      <c r="J814" s="360"/>
      <c r="K814" s="360"/>
      <c r="L814" s="360"/>
      <c r="M814" s="360"/>
      <c r="N814" s="360"/>
      <c r="O814" s="360"/>
      <c r="P814" s="360"/>
      <c r="Q814" s="360"/>
      <c r="R814" s="360"/>
      <c r="S814" s="360"/>
      <c r="T814" s="360"/>
      <c r="U814" s="360"/>
      <c r="V814" s="360"/>
      <c r="W814" s="360"/>
      <c r="X814" s="360"/>
      <c r="Y814" s="360"/>
      <c r="Z814" s="360"/>
      <c r="AA814" s="360"/>
      <c r="AB814" s="360"/>
      <c r="AC814" s="360"/>
      <c r="AD814" s="360"/>
      <c r="AE814" s="360"/>
    </row>
    <row r="815" spans="1:31">
      <c r="A815" s="360"/>
      <c r="B815" s="360"/>
      <c r="C815" s="360"/>
      <c r="D815" s="360"/>
      <c r="E815" s="360"/>
      <c r="F815" s="360"/>
      <c r="G815" s="360"/>
      <c r="H815" s="360"/>
      <c r="I815" s="360"/>
      <c r="J815" s="360"/>
      <c r="K815" s="360"/>
      <c r="L815" s="360"/>
      <c r="M815" s="360"/>
      <c r="N815" s="360"/>
      <c r="O815" s="360"/>
      <c r="P815" s="360"/>
      <c r="Q815" s="360"/>
      <c r="R815" s="360"/>
      <c r="S815" s="360"/>
      <c r="T815" s="360"/>
      <c r="U815" s="360"/>
      <c r="V815" s="360"/>
      <c r="W815" s="360"/>
      <c r="X815" s="360"/>
      <c r="Y815" s="360"/>
      <c r="Z815" s="360"/>
      <c r="AA815" s="360"/>
      <c r="AB815" s="360"/>
      <c r="AC815" s="360"/>
      <c r="AD815" s="360"/>
      <c r="AE815" s="360"/>
    </row>
    <row r="816" spans="1:31">
      <c r="A816" s="360"/>
      <c r="B816" s="360"/>
      <c r="C816" s="360"/>
      <c r="D816" s="360"/>
      <c r="E816" s="360"/>
      <c r="F816" s="360"/>
      <c r="G816" s="360"/>
      <c r="H816" s="360"/>
      <c r="I816" s="360"/>
      <c r="J816" s="360"/>
      <c r="K816" s="360"/>
      <c r="L816" s="360"/>
      <c r="M816" s="360"/>
      <c r="N816" s="360"/>
      <c r="O816" s="360"/>
      <c r="P816" s="360"/>
      <c r="Q816" s="360"/>
      <c r="R816" s="360"/>
      <c r="S816" s="360"/>
      <c r="T816" s="360"/>
      <c r="U816" s="360"/>
      <c r="V816" s="360"/>
      <c r="W816" s="360"/>
      <c r="X816" s="360"/>
      <c r="Y816" s="360"/>
      <c r="Z816" s="360"/>
      <c r="AA816" s="360"/>
      <c r="AB816" s="360"/>
      <c r="AC816" s="360"/>
      <c r="AD816" s="360"/>
      <c r="AE816" s="360"/>
    </row>
    <row r="817" spans="1:31">
      <c r="A817" s="360"/>
      <c r="B817" s="360"/>
      <c r="C817" s="360"/>
      <c r="D817" s="360"/>
      <c r="E817" s="360"/>
      <c r="F817" s="360"/>
      <c r="G817" s="360"/>
      <c r="H817" s="360"/>
      <c r="I817" s="360"/>
      <c r="J817" s="360"/>
      <c r="K817" s="360"/>
      <c r="L817" s="360"/>
      <c r="M817" s="360"/>
      <c r="N817" s="360"/>
      <c r="O817" s="360"/>
      <c r="P817" s="360"/>
      <c r="Q817" s="360"/>
      <c r="R817" s="360"/>
      <c r="S817" s="360"/>
      <c r="T817" s="360"/>
      <c r="U817" s="360"/>
      <c r="V817" s="360"/>
      <c r="W817" s="360"/>
      <c r="X817" s="360"/>
      <c r="Y817" s="360"/>
      <c r="Z817" s="360"/>
      <c r="AA817" s="360"/>
      <c r="AB817" s="360"/>
      <c r="AC817" s="360"/>
      <c r="AD817" s="360"/>
      <c r="AE817" s="360"/>
    </row>
    <row r="818" spans="1:31">
      <c r="A818" s="360"/>
      <c r="B818" s="360"/>
      <c r="C818" s="360"/>
      <c r="D818" s="360"/>
      <c r="E818" s="360"/>
      <c r="F818" s="360"/>
      <c r="G818" s="360"/>
      <c r="H818" s="360"/>
      <c r="I818" s="360"/>
      <c r="J818" s="360"/>
      <c r="K818" s="360"/>
      <c r="L818" s="360"/>
      <c r="M818" s="360"/>
      <c r="N818" s="360"/>
      <c r="O818" s="360"/>
      <c r="P818" s="360"/>
      <c r="Q818" s="360"/>
      <c r="R818" s="360"/>
      <c r="S818" s="360"/>
      <c r="T818" s="360"/>
      <c r="U818" s="360"/>
      <c r="V818" s="360"/>
      <c r="W818" s="360"/>
      <c r="X818" s="360"/>
      <c r="Y818" s="360"/>
      <c r="Z818" s="360"/>
      <c r="AA818" s="360"/>
      <c r="AB818" s="360"/>
      <c r="AC818" s="360"/>
      <c r="AD818" s="360"/>
      <c r="AE818" s="360"/>
    </row>
    <row r="819" spans="1:31">
      <c r="A819" s="360"/>
      <c r="B819" s="360"/>
      <c r="C819" s="360"/>
      <c r="D819" s="360"/>
      <c r="E819" s="360"/>
      <c r="F819" s="360"/>
      <c r="G819" s="360"/>
      <c r="H819" s="360"/>
      <c r="I819" s="360"/>
      <c r="J819" s="360"/>
      <c r="K819" s="360"/>
      <c r="L819" s="360"/>
      <c r="M819" s="360"/>
      <c r="N819" s="360"/>
      <c r="O819" s="360"/>
      <c r="P819" s="360"/>
      <c r="Q819" s="360"/>
      <c r="R819" s="360"/>
      <c r="S819" s="360"/>
      <c r="T819" s="360"/>
      <c r="U819" s="360"/>
      <c r="V819" s="360"/>
      <c r="W819" s="360"/>
      <c r="X819" s="360"/>
      <c r="Y819" s="360"/>
      <c r="Z819" s="360"/>
      <c r="AA819" s="360"/>
      <c r="AB819" s="360"/>
      <c r="AC819" s="360"/>
      <c r="AD819" s="360"/>
      <c r="AE819" s="360"/>
    </row>
    <row r="820" spans="1:31">
      <c r="A820" s="360"/>
      <c r="B820" s="360"/>
      <c r="C820" s="360"/>
      <c r="D820" s="360"/>
      <c r="E820" s="360"/>
      <c r="F820" s="360"/>
      <c r="G820" s="360"/>
      <c r="H820" s="360"/>
      <c r="I820" s="360"/>
      <c r="J820" s="360"/>
      <c r="K820" s="360"/>
      <c r="L820" s="360"/>
      <c r="M820" s="360"/>
      <c r="N820" s="360"/>
      <c r="O820" s="360"/>
      <c r="P820" s="360"/>
      <c r="Q820" s="360"/>
      <c r="R820" s="360"/>
      <c r="S820" s="360"/>
      <c r="T820" s="360"/>
      <c r="U820" s="360"/>
      <c r="V820" s="360"/>
      <c r="W820" s="360"/>
      <c r="X820" s="360"/>
      <c r="Y820" s="360"/>
      <c r="Z820" s="360"/>
      <c r="AA820" s="360"/>
      <c r="AB820" s="360"/>
      <c r="AC820" s="360"/>
      <c r="AD820" s="360"/>
      <c r="AE820" s="360"/>
    </row>
    <row r="821" spans="1:31">
      <c r="A821" s="360"/>
      <c r="B821" s="360"/>
      <c r="C821" s="360"/>
      <c r="D821" s="360"/>
      <c r="E821" s="360"/>
      <c r="F821" s="360"/>
      <c r="G821" s="360"/>
      <c r="H821" s="360"/>
      <c r="I821" s="360"/>
      <c r="J821" s="360"/>
      <c r="K821" s="360"/>
      <c r="L821" s="360"/>
      <c r="M821" s="360"/>
      <c r="N821" s="360"/>
      <c r="O821" s="360"/>
      <c r="P821" s="360"/>
      <c r="Q821" s="360"/>
      <c r="R821" s="360"/>
      <c r="S821" s="360"/>
      <c r="T821" s="360"/>
      <c r="U821" s="360"/>
      <c r="V821" s="360"/>
      <c r="W821" s="360"/>
      <c r="X821" s="360"/>
      <c r="Y821" s="360"/>
      <c r="Z821" s="360"/>
      <c r="AA821" s="360"/>
      <c r="AB821" s="360"/>
      <c r="AC821" s="360"/>
      <c r="AD821" s="360"/>
      <c r="AE821" s="360"/>
    </row>
    <row r="822" spans="1:31">
      <c r="A822" s="360"/>
      <c r="B822" s="360"/>
      <c r="C822" s="360"/>
      <c r="D822" s="360"/>
      <c r="E822" s="360"/>
      <c r="F822" s="360"/>
      <c r="G822" s="360"/>
      <c r="H822" s="360"/>
      <c r="I822" s="360"/>
      <c r="J822" s="360"/>
      <c r="K822" s="360"/>
      <c r="L822" s="360"/>
      <c r="M822" s="360"/>
      <c r="N822" s="360"/>
      <c r="O822" s="360"/>
      <c r="P822" s="360"/>
      <c r="Q822" s="360"/>
      <c r="R822" s="360"/>
      <c r="S822" s="360"/>
      <c r="T822" s="360"/>
      <c r="U822" s="360"/>
      <c r="V822" s="360"/>
      <c r="W822" s="360"/>
      <c r="X822" s="360"/>
      <c r="Y822" s="360"/>
      <c r="Z822" s="360"/>
      <c r="AA822" s="360"/>
      <c r="AB822" s="360"/>
      <c r="AC822" s="360"/>
      <c r="AD822" s="360"/>
      <c r="AE822" s="360"/>
    </row>
    <row r="823" spans="1:31">
      <c r="A823" s="360"/>
      <c r="B823" s="360"/>
      <c r="C823" s="360"/>
      <c r="D823" s="360"/>
      <c r="E823" s="360"/>
      <c r="F823" s="360"/>
      <c r="G823" s="360"/>
      <c r="H823" s="360"/>
      <c r="I823" s="360"/>
      <c r="J823" s="360"/>
      <c r="K823" s="360"/>
      <c r="L823" s="360"/>
      <c r="M823" s="360"/>
      <c r="N823" s="360"/>
      <c r="O823" s="360"/>
      <c r="P823" s="360"/>
      <c r="Q823" s="360"/>
      <c r="R823" s="360"/>
      <c r="S823" s="360"/>
      <c r="T823" s="360"/>
      <c r="U823" s="360"/>
      <c r="V823" s="360"/>
      <c r="W823" s="360"/>
      <c r="X823" s="360"/>
      <c r="Y823" s="360"/>
      <c r="Z823" s="360"/>
      <c r="AA823" s="360"/>
      <c r="AB823" s="360"/>
      <c r="AC823" s="360"/>
      <c r="AD823" s="360"/>
      <c r="AE823" s="360"/>
    </row>
    <row r="824" spans="1:31">
      <c r="A824" s="360"/>
      <c r="B824" s="360"/>
      <c r="C824" s="360"/>
      <c r="D824" s="360"/>
      <c r="E824" s="360"/>
      <c r="F824" s="360"/>
      <c r="G824" s="360"/>
      <c r="H824" s="360"/>
      <c r="I824" s="360"/>
      <c r="J824" s="360"/>
      <c r="K824" s="360"/>
      <c r="L824" s="360"/>
      <c r="M824" s="360"/>
      <c r="N824" s="360"/>
      <c r="O824" s="360"/>
      <c r="P824" s="360"/>
      <c r="Q824" s="360"/>
      <c r="R824" s="360"/>
      <c r="S824" s="360"/>
      <c r="T824" s="360"/>
      <c r="U824" s="360"/>
      <c r="V824" s="360"/>
      <c r="W824" s="360"/>
      <c r="X824" s="360"/>
      <c r="Y824" s="360"/>
      <c r="Z824" s="360"/>
      <c r="AA824" s="360"/>
      <c r="AB824" s="360"/>
      <c r="AC824" s="360"/>
      <c r="AD824" s="360"/>
      <c r="AE824" s="360"/>
    </row>
    <row r="825" spans="1:31">
      <c r="A825" s="360"/>
      <c r="B825" s="360"/>
      <c r="C825" s="360"/>
      <c r="D825" s="360"/>
      <c r="E825" s="360"/>
      <c r="F825" s="360"/>
      <c r="G825" s="360"/>
      <c r="H825" s="360"/>
      <c r="I825" s="360"/>
      <c r="J825" s="360"/>
      <c r="K825" s="360"/>
      <c r="L825" s="360"/>
      <c r="M825" s="360"/>
      <c r="N825" s="360"/>
      <c r="O825" s="360"/>
      <c r="P825" s="360"/>
      <c r="Q825" s="360"/>
      <c r="R825" s="360"/>
      <c r="S825" s="360"/>
      <c r="T825" s="360"/>
      <c r="U825" s="360"/>
      <c r="V825" s="360"/>
      <c r="W825" s="360"/>
      <c r="X825" s="360"/>
      <c r="Y825" s="360"/>
      <c r="Z825" s="360"/>
      <c r="AA825" s="360"/>
      <c r="AB825" s="360"/>
      <c r="AC825" s="360"/>
      <c r="AD825" s="360"/>
      <c r="AE825" s="360"/>
    </row>
    <row r="826" spans="1:31">
      <c r="A826" s="360"/>
      <c r="B826" s="360"/>
      <c r="C826" s="360"/>
      <c r="D826" s="360"/>
      <c r="E826" s="360"/>
      <c r="F826" s="360"/>
      <c r="G826" s="360"/>
      <c r="H826" s="360"/>
      <c r="I826" s="360"/>
      <c r="J826" s="360"/>
      <c r="K826" s="360"/>
      <c r="L826" s="360"/>
      <c r="M826" s="360"/>
      <c r="N826" s="360"/>
      <c r="O826" s="360"/>
      <c r="P826" s="360"/>
      <c r="Q826" s="360"/>
      <c r="R826" s="360"/>
      <c r="S826" s="360"/>
      <c r="T826" s="360"/>
      <c r="U826" s="360"/>
      <c r="V826" s="360"/>
      <c r="W826" s="360"/>
      <c r="X826" s="360"/>
      <c r="Y826" s="360"/>
      <c r="Z826" s="360"/>
      <c r="AA826" s="360"/>
      <c r="AB826" s="360"/>
      <c r="AC826" s="360"/>
      <c r="AD826" s="360"/>
      <c r="AE826" s="360"/>
    </row>
    <row r="827" spans="1:31">
      <c r="A827" s="360"/>
      <c r="B827" s="360"/>
      <c r="C827" s="360"/>
      <c r="D827" s="360"/>
      <c r="E827" s="360"/>
      <c r="F827" s="360"/>
      <c r="G827" s="360"/>
      <c r="H827" s="360"/>
      <c r="I827" s="360"/>
      <c r="J827" s="360"/>
      <c r="K827" s="360"/>
      <c r="L827" s="360"/>
      <c r="M827" s="360"/>
      <c r="N827" s="360"/>
      <c r="O827" s="360"/>
      <c r="P827" s="360"/>
      <c r="Q827" s="360"/>
      <c r="R827" s="360"/>
      <c r="S827" s="360"/>
      <c r="T827" s="360"/>
      <c r="U827" s="360"/>
      <c r="V827" s="360"/>
      <c r="W827" s="360"/>
      <c r="X827" s="360"/>
      <c r="Y827" s="360"/>
      <c r="Z827" s="360"/>
      <c r="AA827" s="360"/>
      <c r="AB827" s="360"/>
      <c r="AC827" s="360"/>
      <c r="AD827" s="360"/>
      <c r="AE827" s="360"/>
    </row>
    <row r="828" spans="1:31">
      <c r="A828" s="360"/>
      <c r="B828" s="360"/>
      <c r="C828" s="360"/>
      <c r="D828" s="360"/>
      <c r="E828" s="360"/>
      <c r="F828" s="360"/>
      <c r="G828" s="360"/>
      <c r="H828" s="360"/>
      <c r="I828" s="360"/>
      <c r="J828" s="360"/>
      <c r="K828" s="360"/>
      <c r="L828" s="360"/>
      <c r="M828" s="360"/>
      <c r="N828" s="360"/>
      <c r="O828" s="360"/>
      <c r="P828" s="360"/>
      <c r="Q828" s="360"/>
      <c r="R828" s="360"/>
      <c r="S828" s="360"/>
      <c r="T828" s="360"/>
      <c r="U828" s="360"/>
      <c r="V828" s="360"/>
      <c r="W828" s="360"/>
      <c r="X828" s="360"/>
      <c r="Y828" s="360"/>
      <c r="Z828" s="360"/>
      <c r="AA828" s="360"/>
      <c r="AB828" s="360"/>
      <c r="AC828" s="360"/>
      <c r="AD828" s="360"/>
      <c r="AE828" s="360"/>
    </row>
    <row r="829" spans="1:31">
      <c r="A829" s="360"/>
      <c r="B829" s="360"/>
      <c r="C829" s="360"/>
      <c r="D829" s="360"/>
      <c r="E829" s="360"/>
      <c r="F829" s="360"/>
      <c r="G829" s="360"/>
      <c r="H829" s="360"/>
      <c r="I829" s="360"/>
      <c r="J829" s="360"/>
      <c r="K829" s="360"/>
      <c r="L829" s="360"/>
      <c r="M829" s="360"/>
      <c r="N829" s="360"/>
      <c r="O829" s="360"/>
      <c r="P829" s="360"/>
      <c r="Q829" s="360"/>
      <c r="R829" s="360"/>
      <c r="S829" s="360"/>
      <c r="T829" s="360"/>
      <c r="U829" s="360"/>
      <c r="V829" s="360"/>
      <c r="W829" s="360"/>
      <c r="X829" s="360"/>
      <c r="Y829" s="360"/>
      <c r="Z829" s="360"/>
      <c r="AA829" s="360"/>
      <c r="AB829" s="360"/>
      <c r="AC829" s="360"/>
      <c r="AD829" s="360"/>
      <c r="AE829" s="360"/>
    </row>
    <row r="830" spans="1:31">
      <c r="A830" s="360"/>
      <c r="B830" s="360"/>
      <c r="C830" s="360"/>
      <c r="D830" s="360"/>
      <c r="E830" s="360"/>
      <c r="F830" s="360"/>
      <c r="G830" s="360"/>
      <c r="H830" s="360"/>
      <c r="I830" s="360"/>
      <c r="J830" s="360"/>
      <c r="K830" s="360"/>
      <c r="L830" s="360"/>
      <c r="M830" s="360"/>
      <c r="N830" s="360"/>
      <c r="O830" s="360"/>
      <c r="P830" s="360"/>
      <c r="Q830" s="360"/>
      <c r="R830" s="360"/>
      <c r="S830" s="360"/>
      <c r="T830" s="360"/>
      <c r="U830" s="360"/>
      <c r="V830" s="360"/>
      <c r="W830" s="360"/>
      <c r="X830" s="360"/>
      <c r="Y830" s="360"/>
      <c r="Z830" s="360"/>
      <c r="AA830" s="360"/>
      <c r="AB830" s="360"/>
      <c r="AC830" s="360"/>
      <c r="AD830" s="360"/>
      <c r="AE830" s="360"/>
    </row>
    <row r="831" spans="1:31">
      <c r="A831" s="360"/>
      <c r="B831" s="360"/>
      <c r="C831" s="360"/>
      <c r="D831" s="360"/>
      <c r="E831" s="360"/>
      <c r="F831" s="360"/>
      <c r="G831" s="360"/>
      <c r="H831" s="360"/>
      <c r="I831" s="360"/>
      <c r="J831" s="360"/>
      <c r="K831" s="360"/>
      <c r="L831" s="360"/>
      <c r="M831" s="360"/>
      <c r="N831" s="360"/>
      <c r="O831" s="360"/>
      <c r="P831" s="360"/>
      <c r="Q831" s="360"/>
      <c r="R831" s="360"/>
      <c r="S831" s="360"/>
      <c r="T831" s="360"/>
      <c r="U831" s="360"/>
      <c r="V831" s="360"/>
      <c r="W831" s="360"/>
      <c r="X831" s="360"/>
      <c r="Y831" s="360"/>
      <c r="Z831" s="360"/>
      <c r="AA831" s="360"/>
      <c r="AB831" s="360"/>
      <c r="AC831" s="360"/>
      <c r="AD831" s="360"/>
      <c r="AE831" s="360"/>
    </row>
    <row r="832" spans="1:31">
      <c r="A832" s="360"/>
      <c r="B832" s="360"/>
      <c r="C832" s="360"/>
      <c r="D832" s="360"/>
      <c r="E832" s="360"/>
      <c r="F832" s="360"/>
      <c r="G832" s="360"/>
      <c r="H832" s="360"/>
      <c r="I832" s="360"/>
      <c r="J832" s="360"/>
      <c r="K832" s="360"/>
      <c r="L832" s="360"/>
      <c r="M832" s="360"/>
      <c r="N832" s="360"/>
      <c r="O832" s="360"/>
      <c r="P832" s="360"/>
      <c r="Q832" s="360"/>
      <c r="R832" s="360"/>
      <c r="S832" s="360"/>
      <c r="T832" s="360"/>
      <c r="U832" s="360"/>
      <c r="V832" s="360"/>
      <c r="W832" s="360"/>
      <c r="X832" s="360"/>
      <c r="Y832" s="360"/>
      <c r="Z832" s="360"/>
      <c r="AA832" s="360"/>
      <c r="AB832" s="360"/>
      <c r="AC832" s="360"/>
      <c r="AD832" s="360"/>
      <c r="AE832" s="360"/>
    </row>
    <row r="833" spans="1:31">
      <c r="A833" s="360"/>
      <c r="B833" s="360"/>
      <c r="C833" s="360"/>
      <c r="D833" s="360"/>
      <c r="E833" s="360"/>
      <c r="F833" s="360"/>
      <c r="G833" s="360"/>
      <c r="H833" s="360"/>
      <c r="I833" s="360"/>
      <c r="J833" s="360"/>
      <c r="K833" s="360"/>
      <c r="L833" s="360"/>
      <c r="M833" s="360"/>
      <c r="N833" s="360"/>
      <c r="O833" s="360"/>
      <c r="P833" s="360"/>
      <c r="Q833" s="360"/>
      <c r="R833" s="360"/>
      <c r="S833" s="360"/>
      <c r="T833" s="360"/>
      <c r="U833" s="360"/>
      <c r="V833" s="360"/>
      <c r="W833" s="360"/>
      <c r="X833" s="360"/>
      <c r="Y833" s="360"/>
      <c r="Z833" s="360"/>
      <c r="AA833" s="360"/>
      <c r="AB833" s="360"/>
      <c r="AC833" s="360"/>
      <c r="AD833" s="360"/>
      <c r="AE833" s="360"/>
    </row>
    <row r="834" spans="1:31">
      <c r="A834" s="360"/>
      <c r="B834" s="360"/>
      <c r="C834" s="360"/>
      <c r="D834" s="360"/>
      <c r="E834" s="360"/>
      <c r="F834" s="360"/>
      <c r="G834" s="360"/>
      <c r="H834" s="360"/>
      <c r="I834" s="360"/>
      <c r="J834" s="360"/>
      <c r="K834" s="360"/>
      <c r="L834" s="360"/>
      <c r="M834" s="360"/>
      <c r="N834" s="360"/>
      <c r="O834" s="360"/>
      <c r="P834" s="360"/>
      <c r="Q834" s="360"/>
      <c r="R834" s="360"/>
      <c r="S834" s="360"/>
      <c r="T834" s="360"/>
      <c r="U834" s="360"/>
      <c r="V834" s="360"/>
      <c r="W834" s="360"/>
      <c r="X834" s="360"/>
      <c r="Y834" s="360"/>
      <c r="Z834" s="360"/>
      <c r="AA834" s="360"/>
      <c r="AB834" s="360"/>
      <c r="AC834" s="360"/>
      <c r="AD834" s="360"/>
      <c r="AE834" s="360"/>
    </row>
    <row r="835" spans="1:31">
      <c r="A835" s="360"/>
      <c r="B835" s="360"/>
      <c r="C835" s="360"/>
      <c r="D835" s="360"/>
      <c r="E835" s="360"/>
      <c r="F835" s="360"/>
      <c r="G835" s="360"/>
      <c r="H835" s="360"/>
      <c r="I835" s="360"/>
      <c r="J835" s="360"/>
      <c r="K835" s="360"/>
      <c r="L835" s="360"/>
      <c r="M835" s="360"/>
      <c r="N835" s="360"/>
      <c r="O835" s="360"/>
      <c r="P835" s="360"/>
      <c r="Q835" s="360"/>
      <c r="R835" s="360"/>
      <c r="S835" s="360"/>
      <c r="T835" s="360"/>
      <c r="U835" s="360"/>
      <c r="V835" s="360"/>
      <c r="W835" s="360"/>
      <c r="X835" s="360"/>
      <c r="Y835" s="360"/>
      <c r="Z835" s="360"/>
      <c r="AA835" s="360"/>
      <c r="AB835" s="360"/>
      <c r="AC835" s="360"/>
      <c r="AD835" s="360"/>
      <c r="AE835" s="360"/>
    </row>
    <row r="836" spans="1:31">
      <c r="A836" s="360"/>
      <c r="B836" s="360"/>
      <c r="C836" s="360"/>
      <c r="D836" s="360"/>
      <c r="E836" s="360"/>
      <c r="F836" s="360"/>
      <c r="G836" s="360"/>
      <c r="H836" s="360"/>
      <c r="I836" s="360"/>
      <c r="J836" s="360"/>
      <c r="K836" s="360"/>
      <c r="L836" s="360"/>
      <c r="M836" s="360"/>
      <c r="N836" s="360"/>
      <c r="O836" s="360"/>
      <c r="P836" s="360"/>
      <c r="Q836" s="360"/>
      <c r="R836" s="360"/>
      <c r="S836" s="360"/>
      <c r="T836" s="360"/>
      <c r="U836" s="360"/>
      <c r="V836" s="360"/>
      <c r="W836" s="360"/>
      <c r="X836" s="360"/>
      <c r="Y836" s="360"/>
      <c r="Z836" s="360"/>
      <c r="AA836" s="360"/>
      <c r="AB836" s="360"/>
      <c r="AC836" s="360"/>
      <c r="AD836" s="360"/>
      <c r="AE836" s="360"/>
    </row>
    <row r="837" spans="1:31">
      <c r="A837" s="360"/>
      <c r="B837" s="360"/>
      <c r="C837" s="360"/>
      <c r="D837" s="360"/>
      <c r="E837" s="360"/>
      <c r="F837" s="360"/>
      <c r="G837" s="360"/>
      <c r="H837" s="360"/>
      <c r="I837" s="360"/>
      <c r="J837" s="360"/>
      <c r="K837" s="360"/>
      <c r="L837" s="360"/>
      <c r="M837" s="360"/>
      <c r="N837" s="360"/>
      <c r="O837" s="360"/>
      <c r="P837" s="360"/>
      <c r="Q837" s="360"/>
      <c r="R837" s="360"/>
      <c r="S837" s="360"/>
      <c r="T837" s="360"/>
      <c r="U837" s="360"/>
      <c r="V837" s="360"/>
      <c r="W837" s="360"/>
      <c r="X837" s="360"/>
      <c r="Y837" s="360"/>
      <c r="Z837" s="360"/>
      <c r="AA837" s="360"/>
      <c r="AB837" s="360"/>
      <c r="AC837" s="360"/>
      <c r="AD837" s="360"/>
      <c r="AE837" s="360"/>
    </row>
    <row r="838" spans="1:31">
      <c r="A838" s="360"/>
      <c r="B838" s="360"/>
      <c r="C838" s="360"/>
      <c r="D838" s="360"/>
      <c r="E838" s="360"/>
      <c r="F838" s="360"/>
      <c r="G838" s="360"/>
      <c r="H838" s="360"/>
      <c r="I838" s="360"/>
      <c r="J838" s="360"/>
      <c r="K838" s="360"/>
      <c r="L838" s="360"/>
      <c r="M838" s="360"/>
      <c r="N838" s="360"/>
      <c r="O838" s="360"/>
      <c r="P838" s="360"/>
      <c r="Q838" s="360"/>
      <c r="R838" s="360"/>
      <c r="S838" s="360"/>
      <c r="T838" s="360"/>
      <c r="U838" s="360"/>
      <c r="V838" s="360"/>
      <c r="W838" s="360"/>
      <c r="X838" s="360"/>
      <c r="Y838" s="360"/>
      <c r="Z838" s="360"/>
      <c r="AA838" s="360"/>
      <c r="AB838" s="360"/>
      <c r="AC838" s="360"/>
      <c r="AD838" s="360"/>
      <c r="AE838" s="360"/>
    </row>
    <row r="839" spans="1:31">
      <c r="A839" s="360"/>
      <c r="B839" s="360"/>
      <c r="C839" s="360"/>
      <c r="D839" s="360"/>
      <c r="E839" s="360"/>
      <c r="F839" s="360"/>
      <c r="G839" s="360"/>
      <c r="H839" s="360"/>
      <c r="I839" s="360"/>
      <c r="J839" s="360"/>
      <c r="K839" s="360"/>
      <c r="L839" s="360"/>
      <c r="M839" s="360"/>
      <c r="N839" s="360"/>
      <c r="O839" s="360"/>
      <c r="P839" s="360"/>
      <c r="Q839" s="360"/>
      <c r="R839" s="360"/>
      <c r="S839" s="360"/>
      <c r="T839" s="360"/>
      <c r="U839" s="360"/>
      <c r="V839" s="360"/>
      <c r="W839" s="360"/>
      <c r="X839" s="360"/>
      <c r="Y839" s="360"/>
      <c r="Z839" s="360"/>
      <c r="AA839" s="360"/>
      <c r="AB839" s="360"/>
      <c r="AC839" s="360"/>
      <c r="AD839" s="360"/>
      <c r="AE839" s="360"/>
    </row>
    <row r="840" spans="1:31">
      <c r="A840" s="360"/>
      <c r="B840" s="360"/>
      <c r="C840" s="360"/>
      <c r="D840" s="360"/>
      <c r="E840" s="360"/>
      <c r="F840" s="360"/>
      <c r="G840" s="360"/>
      <c r="H840" s="360"/>
      <c r="I840" s="360"/>
      <c r="J840" s="360"/>
      <c r="K840" s="360"/>
      <c r="L840" s="360"/>
      <c r="M840" s="360"/>
      <c r="N840" s="360"/>
      <c r="O840" s="360"/>
      <c r="P840" s="360"/>
      <c r="Q840" s="360"/>
      <c r="R840" s="360"/>
      <c r="S840" s="360"/>
      <c r="T840" s="360"/>
      <c r="U840" s="360"/>
      <c r="V840" s="360"/>
      <c r="W840" s="360"/>
      <c r="X840" s="360"/>
      <c r="Y840" s="360"/>
      <c r="Z840" s="360"/>
      <c r="AA840" s="360"/>
      <c r="AB840" s="360"/>
      <c r="AC840" s="360"/>
      <c r="AD840" s="360"/>
      <c r="AE840" s="360"/>
    </row>
    <row r="841" spans="1:31">
      <c r="A841" s="360"/>
      <c r="B841" s="360"/>
      <c r="C841" s="360"/>
      <c r="D841" s="360"/>
      <c r="E841" s="360"/>
      <c r="F841" s="360"/>
      <c r="G841" s="360"/>
      <c r="H841" s="360"/>
      <c r="I841" s="360"/>
      <c r="J841" s="360"/>
      <c r="K841" s="360"/>
      <c r="L841" s="360"/>
      <c r="M841" s="360"/>
      <c r="N841" s="360"/>
      <c r="O841" s="360"/>
      <c r="P841" s="360"/>
      <c r="Q841" s="360"/>
      <c r="R841" s="360"/>
      <c r="S841" s="360"/>
      <c r="T841" s="360"/>
      <c r="U841" s="360"/>
      <c r="V841" s="360"/>
      <c r="W841" s="360"/>
      <c r="X841" s="360"/>
      <c r="Y841" s="360"/>
      <c r="Z841" s="360"/>
      <c r="AA841" s="360"/>
      <c r="AB841" s="360"/>
      <c r="AC841" s="360"/>
      <c r="AD841" s="360"/>
      <c r="AE841" s="360"/>
    </row>
    <row r="842" spans="1:31">
      <c r="A842" s="360"/>
      <c r="B842" s="360"/>
      <c r="C842" s="360"/>
      <c r="D842" s="360"/>
      <c r="E842" s="360"/>
      <c r="F842" s="360"/>
      <c r="G842" s="360"/>
      <c r="H842" s="360"/>
      <c r="I842" s="360"/>
      <c r="J842" s="360"/>
      <c r="K842" s="360"/>
      <c r="L842" s="360"/>
      <c r="M842" s="360"/>
      <c r="N842" s="360"/>
      <c r="O842" s="360"/>
      <c r="P842" s="360"/>
      <c r="Q842" s="360"/>
      <c r="R842" s="360"/>
      <c r="S842" s="360"/>
      <c r="T842" s="360"/>
      <c r="U842" s="360"/>
      <c r="V842" s="360"/>
      <c r="W842" s="360"/>
      <c r="X842" s="360"/>
      <c r="Y842" s="360"/>
      <c r="Z842" s="360"/>
      <c r="AA842" s="360"/>
      <c r="AB842" s="360"/>
      <c r="AC842" s="360"/>
      <c r="AD842" s="360"/>
      <c r="AE842" s="360"/>
    </row>
    <row r="843" spans="1:31">
      <c r="A843" s="360"/>
      <c r="B843" s="360"/>
      <c r="C843" s="360"/>
      <c r="D843" s="360"/>
      <c r="E843" s="360"/>
      <c r="F843" s="360"/>
      <c r="G843" s="360"/>
      <c r="H843" s="360"/>
      <c r="I843" s="360"/>
      <c r="J843" s="360"/>
      <c r="K843" s="360"/>
      <c r="L843" s="360"/>
      <c r="M843" s="360"/>
      <c r="N843" s="360"/>
      <c r="O843" s="360"/>
      <c r="P843" s="360"/>
      <c r="Q843" s="360"/>
      <c r="R843" s="360"/>
      <c r="S843" s="360"/>
      <c r="T843" s="360"/>
      <c r="U843" s="360"/>
      <c r="V843" s="360"/>
      <c r="W843" s="360"/>
      <c r="X843" s="360"/>
      <c r="Y843" s="360"/>
      <c r="Z843" s="360"/>
      <c r="AA843" s="360"/>
      <c r="AB843" s="360"/>
      <c r="AC843" s="360"/>
      <c r="AD843" s="360"/>
      <c r="AE843" s="360"/>
    </row>
    <row r="844" spans="1:31">
      <c r="A844" s="360"/>
      <c r="B844" s="360"/>
      <c r="C844" s="360"/>
      <c r="D844" s="360"/>
      <c r="E844" s="360"/>
      <c r="F844" s="360"/>
      <c r="G844" s="360"/>
      <c r="H844" s="360"/>
      <c r="I844" s="360"/>
      <c r="J844" s="360"/>
      <c r="K844" s="360"/>
      <c r="L844" s="360"/>
      <c r="M844" s="360"/>
      <c r="N844" s="360"/>
      <c r="O844" s="360"/>
      <c r="P844" s="360"/>
      <c r="Q844" s="360"/>
      <c r="R844" s="360"/>
      <c r="S844" s="360"/>
      <c r="T844" s="360"/>
      <c r="U844" s="360"/>
      <c r="V844" s="360"/>
      <c r="W844" s="360"/>
      <c r="X844" s="360"/>
      <c r="Y844" s="360"/>
      <c r="Z844" s="360"/>
      <c r="AA844" s="360"/>
      <c r="AB844" s="360"/>
      <c r="AC844" s="360"/>
      <c r="AD844" s="360"/>
      <c r="AE844" s="360"/>
    </row>
    <row r="845" spans="1:31">
      <c r="A845" s="360"/>
      <c r="B845" s="360"/>
      <c r="C845" s="360"/>
      <c r="D845" s="360"/>
      <c r="E845" s="360"/>
      <c r="F845" s="360"/>
      <c r="G845" s="360"/>
      <c r="H845" s="360"/>
      <c r="I845" s="360"/>
      <c r="J845" s="360"/>
      <c r="K845" s="360"/>
      <c r="L845" s="360"/>
      <c r="M845" s="360"/>
      <c r="N845" s="360"/>
      <c r="O845" s="360"/>
      <c r="P845" s="360"/>
      <c r="Q845" s="360"/>
      <c r="R845" s="360"/>
      <c r="S845" s="360"/>
      <c r="T845" s="360"/>
      <c r="U845" s="360"/>
      <c r="V845" s="360"/>
      <c r="W845" s="360"/>
      <c r="X845" s="360"/>
      <c r="Y845" s="360"/>
      <c r="Z845" s="360"/>
      <c r="AA845" s="360"/>
      <c r="AB845" s="360"/>
      <c r="AC845" s="360"/>
      <c r="AD845" s="360"/>
      <c r="AE845" s="360"/>
    </row>
    <row r="846" spans="1:31">
      <c r="A846" s="360"/>
      <c r="B846" s="360"/>
      <c r="C846" s="360"/>
      <c r="D846" s="360"/>
      <c r="E846" s="360"/>
      <c r="F846" s="360"/>
      <c r="G846" s="360"/>
      <c r="H846" s="360"/>
      <c r="I846" s="360"/>
      <c r="J846" s="360"/>
      <c r="K846" s="360"/>
      <c r="L846" s="360"/>
      <c r="M846" s="360"/>
      <c r="N846" s="360"/>
      <c r="O846" s="360"/>
      <c r="P846" s="360"/>
      <c r="Q846" s="360"/>
      <c r="R846" s="360"/>
      <c r="S846" s="360"/>
      <c r="T846" s="360"/>
      <c r="U846" s="360"/>
      <c r="V846" s="360"/>
      <c r="W846" s="360"/>
      <c r="X846" s="360"/>
      <c r="Y846" s="360"/>
      <c r="Z846" s="360"/>
      <c r="AA846" s="360"/>
      <c r="AB846" s="360"/>
      <c r="AC846" s="360"/>
      <c r="AD846" s="360"/>
      <c r="AE846" s="360"/>
    </row>
    <row r="847" spans="1:31">
      <c r="A847" s="360"/>
      <c r="B847" s="360"/>
      <c r="C847" s="360"/>
      <c r="D847" s="360"/>
      <c r="E847" s="360"/>
      <c r="F847" s="360"/>
      <c r="G847" s="360"/>
      <c r="H847" s="360"/>
      <c r="I847" s="360"/>
      <c r="J847" s="360"/>
      <c r="K847" s="360"/>
      <c r="L847" s="360"/>
      <c r="M847" s="360"/>
      <c r="N847" s="360"/>
      <c r="O847" s="360"/>
      <c r="P847" s="360"/>
      <c r="Q847" s="360"/>
      <c r="R847" s="360"/>
      <c r="S847" s="360"/>
      <c r="T847" s="360"/>
      <c r="U847" s="360"/>
      <c r="V847" s="360"/>
      <c r="W847" s="360"/>
      <c r="X847" s="360"/>
      <c r="Y847" s="360"/>
      <c r="Z847" s="360"/>
      <c r="AA847" s="360"/>
      <c r="AB847" s="360"/>
      <c r="AC847" s="360"/>
      <c r="AD847" s="360"/>
      <c r="AE847" s="360"/>
    </row>
    <row r="848" spans="1:31">
      <c r="A848" s="360"/>
      <c r="B848" s="360"/>
      <c r="C848" s="360"/>
      <c r="D848" s="360"/>
      <c r="E848" s="360"/>
      <c r="F848" s="360"/>
      <c r="G848" s="360"/>
      <c r="H848" s="360"/>
      <c r="I848" s="360"/>
      <c r="J848" s="360"/>
      <c r="K848" s="360"/>
      <c r="L848" s="360"/>
      <c r="M848" s="360"/>
      <c r="N848" s="360"/>
      <c r="O848" s="360"/>
      <c r="P848" s="360"/>
      <c r="Q848" s="360"/>
      <c r="R848" s="360"/>
      <c r="S848" s="360"/>
      <c r="T848" s="360"/>
      <c r="U848" s="360"/>
      <c r="V848" s="360"/>
      <c r="W848" s="360"/>
      <c r="X848" s="360"/>
      <c r="Y848" s="360"/>
      <c r="Z848" s="360"/>
      <c r="AA848" s="360"/>
      <c r="AB848" s="360"/>
      <c r="AC848" s="360"/>
      <c r="AD848" s="360"/>
      <c r="AE848" s="360"/>
    </row>
    <row r="849" spans="1:31">
      <c r="A849" s="360"/>
      <c r="B849" s="360"/>
      <c r="C849" s="360"/>
      <c r="D849" s="360"/>
      <c r="E849" s="360"/>
      <c r="F849" s="360"/>
      <c r="G849" s="360"/>
      <c r="H849" s="360"/>
      <c r="I849" s="360"/>
      <c r="J849" s="360"/>
      <c r="K849" s="360"/>
      <c r="L849" s="360"/>
      <c r="M849" s="360"/>
      <c r="N849" s="360"/>
      <c r="O849" s="360"/>
      <c r="P849" s="360"/>
      <c r="Q849" s="360"/>
      <c r="R849" s="360"/>
      <c r="S849" s="360"/>
      <c r="T849" s="360"/>
      <c r="U849" s="360"/>
      <c r="V849" s="360"/>
      <c r="W849" s="360"/>
      <c r="X849" s="360"/>
      <c r="Y849" s="360"/>
      <c r="Z849" s="360"/>
      <c r="AA849" s="360"/>
      <c r="AB849" s="360"/>
      <c r="AC849" s="360"/>
      <c r="AD849" s="360"/>
      <c r="AE849" s="360"/>
    </row>
    <row r="850" spans="1:31">
      <c r="A850" s="360"/>
      <c r="B850" s="360"/>
      <c r="C850" s="360"/>
      <c r="D850" s="360"/>
      <c r="E850" s="360"/>
      <c r="F850" s="360"/>
      <c r="G850" s="360"/>
      <c r="H850" s="360"/>
      <c r="I850" s="360"/>
      <c r="J850" s="360"/>
      <c r="K850" s="360"/>
      <c r="L850" s="360"/>
      <c r="M850" s="360"/>
      <c r="N850" s="360"/>
      <c r="O850" s="360"/>
      <c r="P850" s="360"/>
      <c r="Q850" s="360"/>
      <c r="R850" s="360"/>
      <c r="S850" s="360"/>
      <c r="T850" s="360"/>
      <c r="U850" s="360"/>
      <c r="V850" s="360"/>
      <c r="W850" s="360"/>
      <c r="X850" s="360"/>
      <c r="Y850" s="360"/>
      <c r="Z850" s="360"/>
      <c r="AA850" s="360"/>
      <c r="AB850" s="360"/>
      <c r="AC850" s="360"/>
      <c r="AD850" s="360"/>
      <c r="AE850" s="360"/>
    </row>
    <row r="851" spans="1:31">
      <c r="A851" s="360"/>
      <c r="B851" s="360"/>
      <c r="C851" s="360"/>
      <c r="D851" s="360"/>
      <c r="E851" s="360"/>
      <c r="F851" s="360"/>
      <c r="G851" s="360"/>
      <c r="H851" s="360"/>
      <c r="I851" s="360"/>
      <c r="J851" s="360"/>
      <c r="K851" s="360"/>
      <c r="L851" s="360"/>
      <c r="M851" s="360"/>
      <c r="N851" s="360"/>
      <c r="O851" s="360"/>
      <c r="P851" s="360"/>
      <c r="Q851" s="360"/>
      <c r="R851" s="360"/>
      <c r="S851" s="360"/>
      <c r="T851" s="360"/>
      <c r="U851" s="360"/>
      <c r="V851" s="360"/>
      <c r="W851" s="360"/>
      <c r="X851" s="360"/>
      <c r="Y851" s="360"/>
      <c r="Z851" s="360"/>
      <c r="AA851" s="360"/>
      <c r="AB851" s="360"/>
      <c r="AC851" s="360"/>
      <c r="AD851" s="360"/>
      <c r="AE851" s="360"/>
    </row>
    <row r="852" spans="1:31">
      <c r="A852" s="360"/>
      <c r="B852" s="360"/>
      <c r="C852" s="360"/>
      <c r="D852" s="360"/>
      <c r="E852" s="360"/>
      <c r="F852" s="360"/>
      <c r="G852" s="360"/>
      <c r="H852" s="360"/>
      <c r="I852" s="360"/>
      <c r="J852" s="360"/>
      <c r="K852" s="360"/>
      <c r="L852" s="360"/>
      <c r="M852" s="360"/>
      <c r="N852" s="360"/>
      <c r="O852" s="360"/>
      <c r="P852" s="360"/>
      <c r="Q852" s="360"/>
      <c r="R852" s="360"/>
      <c r="S852" s="360"/>
      <c r="T852" s="360"/>
      <c r="U852" s="360"/>
      <c r="V852" s="360"/>
      <c r="W852" s="360"/>
      <c r="X852" s="360"/>
      <c r="Y852" s="360"/>
      <c r="Z852" s="360"/>
      <c r="AA852" s="360"/>
      <c r="AB852" s="360"/>
      <c r="AC852" s="360"/>
      <c r="AD852" s="360"/>
      <c r="AE852" s="360"/>
    </row>
    <row r="853" spans="1:31">
      <c r="A853" s="360"/>
      <c r="B853" s="360"/>
      <c r="C853" s="360"/>
      <c r="D853" s="360"/>
      <c r="E853" s="360"/>
      <c r="F853" s="360"/>
      <c r="G853" s="360"/>
      <c r="H853" s="360"/>
      <c r="I853" s="360"/>
      <c r="J853" s="360"/>
      <c r="K853" s="360"/>
      <c r="L853" s="360"/>
      <c r="M853" s="360"/>
      <c r="N853" s="360"/>
      <c r="O853" s="360"/>
      <c r="P853" s="360"/>
      <c r="Q853" s="360"/>
      <c r="R853" s="360"/>
      <c r="S853" s="360"/>
      <c r="T853" s="360"/>
      <c r="U853" s="360"/>
      <c r="V853" s="360"/>
      <c r="W853" s="360"/>
      <c r="X853" s="360"/>
      <c r="Y853" s="360"/>
      <c r="Z853" s="360"/>
      <c r="AA853" s="360"/>
      <c r="AB853" s="360"/>
      <c r="AC853" s="360"/>
      <c r="AD853" s="360"/>
      <c r="AE853" s="360"/>
    </row>
    <row r="854" spans="1:31">
      <c r="A854" s="360"/>
      <c r="B854" s="360"/>
      <c r="C854" s="360"/>
      <c r="D854" s="360"/>
      <c r="E854" s="360"/>
      <c r="F854" s="360"/>
      <c r="G854" s="360"/>
      <c r="H854" s="360"/>
      <c r="I854" s="360"/>
      <c r="J854" s="360"/>
      <c r="K854" s="360"/>
      <c r="L854" s="360"/>
      <c r="M854" s="360"/>
      <c r="N854" s="360"/>
      <c r="O854" s="360"/>
      <c r="P854" s="360"/>
      <c r="Q854" s="360"/>
      <c r="R854" s="360"/>
      <c r="S854" s="360"/>
      <c r="T854" s="360"/>
      <c r="U854" s="360"/>
      <c r="V854" s="360"/>
      <c r="W854" s="360"/>
      <c r="X854" s="360"/>
      <c r="Y854" s="360"/>
      <c r="Z854" s="360"/>
      <c r="AA854" s="360"/>
      <c r="AB854" s="360"/>
      <c r="AC854" s="360"/>
      <c r="AD854" s="360"/>
      <c r="AE854" s="360"/>
    </row>
    <row r="855" spans="1:31">
      <c r="A855" s="360"/>
      <c r="B855" s="360"/>
      <c r="C855" s="360"/>
      <c r="D855" s="360"/>
      <c r="E855" s="360"/>
      <c r="F855" s="360"/>
      <c r="G855" s="360"/>
      <c r="H855" s="360"/>
      <c r="I855" s="360"/>
      <c r="J855" s="360"/>
      <c r="K855" s="360"/>
      <c r="L855" s="360"/>
      <c r="M855" s="360"/>
      <c r="N855" s="360"/>
      <c r="O855" s="360"/>
      <c r="P855" s="360"/>
      <c r="Q855" s="360"/>
      <c r="R855" s="360"/>
      <c r="S855" s="360"/>
      <c r="T855" s="360"/>
      <c r="U855" s="360"/>
      <c r="V855" s="360"/>
      <c r="W855" s="360"/>
      <c r="X855" s="360"/>
      <c r="Y855" s="360"/>
      <c r="Z855" s="360"/>
      <c r="AA855" s="360"/>
      <c r="AB855" s="360"/>
      <c r="AC855" s="360"/>
      <c r="AD855" s="360"/>
      <c r="AE855" s="360"/>
    </row>
    <row r="856" spans="1:31">
      <c r="A856" s="360"/>
      <c r="B856" s="360"/>
      <c r="C856" s="360"/>
      <c r="D856" s="360"/>
      <c r="E856" s="360"/>
      <c r="F856" s="360"/>
      <c r="G856" s="360"/>
      <c r="H856" s="360"/>
      <c r="I856" s="360"/>
      <c r="J856" s="360"/>
      <c r="K856" s="360"/>
      <c r="L856" s="360"/>
      <c r="M856" s="360"/>
      <c r="N856" s="360"/>
      <c r="O856" s="360"/>
      <c r="P856" s="360"/>
      <c r="Q856" s="360"/>
      <c r="R856" s="360"/>
      <c r="S856" s="360"/>
      <c r="T856" s="360"/>
      <c r="U856" s="360"/>
      <c r="V856" s="360"/>
      <c r="W856" s="360"/>
      <c r="X856" s="360"/>
      <c r="Y856" s="360"/>
      <c r="Z856" s="360"/>
      <c r="AA856" s="360"/>
      <c r="AB856" s="360"/>
      <c r="AC856" s="360"/>
      <c r="AD856" s="360"/>
      <c r="AE856" s="360"/>
    </row>
    <row r="857" spans="1:31">
      <c r="A857" s="360"/>
      <c r="B857" s="360"/>
      <c r="C857" s="360"/>
      <c r="D857" s="360"/>
      <c r="E857" s="360"/>
      <c r="F857" s="360"/>
      <c r="G857" s="360"/>
      <c r="H857" s="360"/>
      <c r="I857" s="360"/>
      <c r="J857" s="360"/>
      <c r="K857" s="360"/>
      <c r="L857" s="360"/>
      <c r="M857" s="360"/>
      <c r="N857" s="360"/>
      <c r="O857" s="360"/>
      <c r="P857" s="360"/>
      <c r="Q857" s="360"/>
      <c r="R857" s="360"/>
      <c r="S857" s="360"/>
      <c r="T857" s="360"/>
      <c r="U857" s="360"/>
      <c r="V857" s="360"/>
      <c r="W857" s="360"/>
      <c r="X857" s="360"/>
      <c r="Y857" s="360"/>
      <c r="Z857" s="360"/>
      <c r="AA857" s="360"/>
      <c r="AB857" s="360"/>
      <c r="AC857" s="360"/>
      <c r="AD857" s="360"/>
      <c r="AE857" s="360"/>
    </row>
    <row r="858" spans="1:31">
      <c r="A858" s="360"/>
      <c r="B858" s="360"/>
      <c r="C858" s="360"/>
      <c r="D858" s="360"/>
      <c r="E858" s="360"/>
      <c r="F858" s="360"/>
      <c r="G858" s="360"/>
      <c r="H858" s="360"/>
      <c r="I858" s="360"/>
      <c r="J858" s="360"/>
      <c r="K858" s="360"/>
      <c r="L858" s="360"/>
      <c r="M858" s="360"/>
      <c r="N858" s="360"/>
      <c r="O858" s="360"/>
      <c r="P858" s="360"/>
      <c r="Q858" s="360"/>
      <c r="R858" s="360"/>
      <c r="S858" s="360"/>
      <c r="T858" s="360"/>
      <c r="U858" s="360"/>
      <c r="V858" s="360"/>
      <c r="W858" s="360"/>
      <c r="X858" s="360"/>
      <c r="Y858" s="360"/>
      <c r="Z858" s="360"/>
      <c r="AA858" s="360"/>
      <c r="AB858" s="360"/>
      <c r="AC858" s="360"/>
      <c r="AD858" s="360"/>
      <c r="AE858" s="360"/>
    </row>
    <row r="859" spans="1:31">
      <c r="A859" s="360"/>
      <c r="B859" s="360"/>
      <c r="C859" s="360"/>
      <c r="D859" s="360"/>
      <c r="E859" s="360"/>
      <c r="F859" s="360"/>
      <c r="G859" s="360"/>
      <c r="H859" s="360"/>
      <c r="I859" s="360"/>
      <c r="J859" s="360"/>
      <c r="K859" s="360"/>
      <c r="L859" s="360"/>
      <c r="M859" s="360"/>
      <c r="N859" s="360"/>
      <c r="O859" s="360"/>
      <c r="P859" s="360"/>
      <c r="Q859" s="360"/>
      <c r="R859" s="360"/>
      <c r="S859" s="360"/>
      <c r="T859" s="360"/>
      <c r="U859" s="360"/>
      <c r="V859" s="360"/>
      <c r="W859" s="360"/>
      <c r="X859" s="360"/>
      <c r="Y859" s="360"/>
      <c r="Z859" s="360"/>
      <c r="AA859" s="360"/>
      <c r="AB859" s="360"/>
      <c r="AC859" s="360"/>
      <c r="AD859" s="360"/>
      <c r="AE859" s="360"/>
    </row>
    <row r="860" spans="1:31">
      <c r="A860" s="360"/>
      <c r="B860" s="360"/>
      <c r="C860" s="360"/>
      <c r="D860" s="360"/>
      <c r="E860" s="360"/>
      <c r="F860" s="360"/>
      <c r="G860" s="360"/>
      <c r="H860" s="360"/>
      <c r="I860" s="360"/>
      <c r="J860" s="360"/>
      <c r="K860" s="360"/>
      <c r="L860" s="360"/>
      <c r="M860" s="360"/>
      <c r="N860" s="360"/>
      <c r="O860" s="360"/>
      <c r="P860" s="360"/>
      <c r="Q860" s="360"/>
      <c r="R860" s="360"/>
      <c r="S860" s="360"/>
      <c r="T860" s="360"/>
      <c r="U860" s="360"/>
      <c r="V860" s="360"/>
      <c r="W860" s="360"/>
      <c r="X860" s="360"/>
      <c r="Y860" s="360"/>
      <c r="Z860" s="360"/>
      <c r="AA860" s="360"/>
      <c r="AB860" s="360"/>
      <c r="AC860" s="360"/>
      <c r="AD860" s="360"/>
      <c r="AE860" s="360"/>
    </row>
    <row r="861" spans="1:31">
      <c r="A861" s="360"/>
      <c r="B861" s="360"/>
      <c r="C861" s="360"/>
      <c r="D861" s="360"/>
      <c r="E861" s="360"/>
      <c r="F861" s="360"/>
      <c r="G861" s="360"/>
      <c r="H861" s="360"/>
      <c r="I861" s="360"/>
      <c r="J861" s="360"/>
      <c r="K861" s="360"/>
      <c r="L861" s="360"/>
      <c r="M861" s="360"/>
      <c r="N861" s="360"/>
      <c r="O861" s="360"/>
      <c r="P861" s="360"/>
      <c r="Q861" s="360"/>
      <c r="R861" s="360"/>
      <c r="S861" s="360"/>
      <c r="T861" s="360"/>
      <c r="U861" s="360"/>
      <c r="V861" s="360"/>
      <c r="W861" s="360"/>
      <c r="X861" s="360"/>
      <c r="Y861" s="360"/>
      <c r="Z861" s="360"/>
      <c r="AA861" s="360"/>
      <c r="AB861" s="360"/>
      <c r="AC861" s="360"/>
      <c r="AD861" s="360"/>
      <c r="AE861" s="360"/>
    </row>
    <row r="862" spans="1:31">
      <c r="A862" s="360"/>
      <c r="B862" s="360"/>
      <c r="C862" s="360"/>
      <c r="D862" s="360"/>
      <c r="E862" s="360"/>
      <c r="F862" s="360"/>
      <c r="G862" s="360"/>
      <c r="H862" s="360"/>
      <c r="I862" s="360"/>
      <c r="J862" s="360"/>
      <c r="K862" s="360"/>
      <c r="L862" s="360"/>
      <c r="M862" s="360"/>
      <c r="N862" s="360"/>
      <c r="O862" s="360"/>
      <c r="P862" s="360"/>
      <c r="Q862" s="360"/>
      <c r="R862" s="360"/>
      <c r="S862" s="360"/>
      <c r="T862" s="360"/>
      <c r="U862" s="360"/>
      <c r="V862" s="360"/>
      <c r="W862" s="360"/>
      <c r="X862" s="360"/>
      <c r="Y862" s="360"/>
      <c r="Z862" s="360"/>
      <c r="AA862" s="360"/>
      <c r="AB862" s="360"/>
      <c r="AC862" s="360"/>
      <c r="AD862" s="360"/>
      <c r="AE862" s="360"/>
    </row>
    <row r="863" spans="1:31">
      <c r="A863" s="360"/>
      <c r="B863" s="360"/>
      <c r="C863" s="360"/>
      <c r="D863" s="360"/>
      <c r="E863" s="360"/>
      <c r="F863" s="360"/>
      <c r="G863" s="360"/>
      <c r="H863" s="360"/>
      <c r="I863" s="360"/>
      <c r="J863" s="360"/>
      <c r="K863" s="360"/>
      <c r="L863" s="360"/>
      <c r="M863" s="360"/>
      <c r="N863" s="360"/>
      <c r="O863" s="360"/>
      <c r="P863" s="360"/>
      <c r="Q863" s="360"/>
      <c r="R863" s="360"/>
      <c r="S863" s="360"/>
      <c r="T863" s="360"/>
      <c r="U863" s="360"/>
      <c r="V863" s="360"/>
      <c r="W863" s="360"/>
      <c r="X863" s="360"/>
      <c r="Y863" s="360"/>
      <c r="Z863" s="360"/>
      <c r="AA863" s="360"/>
      <c r="AB863" s="360"/>
      <c r="AC863" s="360"/>
      <c r="AD863" s="360"/>
      <c r="AE863" s="360"/>
    </row>
    <row r="864" spans="1:31">
      <c r="A864" s="360"/>
      <c r="B864" s="360"/>
      <c r="C864" s="360"/>
      <c r="D864" s="360"/>
      <c r="E864" s="360"/>
      <c r="F864" s="360"/>
      <c r="G864" s="360"/>
      <c r="H864" s="360"/>
      <c r="I864" s="360"/>
      <c r="J864" s="360"/>
      <c r="K864" s="360"/>
      <c r="L864" s="360"/>
      <c r="M864" s="360"/>
      <c r="N864" s="360"/>
      <c r="O864" s="360"/>
      <c r="P864" s="360"/>
      <c r="Q864" s="360"/>
      <c r="R864" s="360"/>
      <c r="S864" s="360"/>
      <c r="T864" s="360"/>
      <c r="U864" s="360"/>
      <c r="V864" s="360"/>
      <c r="W864" s="360"/>
      <c r="X864" s="360"/>
      <c r="Y864" s="360"/>
      <c r="Z864" s="360"/>
      <c r="AA864" s="360"/>
      <c r="AB864" s="360"/>
      <c r="AC864" s="360"/>
      <c r="AD864" s="360"/>
      <c r="AE864" s="360"/>
    </row>
    <row r="865" spans="1:31">
      <c r="A865" s="360"/>
      <c r="B865" s="360"/>
      <c r="C865" s="360"/>
      <c r="D865" s="360"/>
      <c r="E865" s="360"/>
      <c r="F865" s="360"/>
      <c r="G865" s="360"/>
      <c r="H865" s="360"/>
      <c r="I865" s="360"/>
      <c r="J865" s="360"/>
      <c r="K865" s="360"/>
      <c r="L865" s="360"/>
      <c r="M865" s="360"/>
      <c r="N865" s="360"/>
      <c r="O865" s="360"/>
      <c r="P865" s="360"/>
      <c r="Q865" s="360"/>
      <c r="R865" s="360"/>
      <c r="S865" s="360"/>
      <c r="T865" s="360"/>
      <c r="U865" s="360"/>
      <c r="V865" s="360"/>
      <c r="W865" s="360"/>
      <c r="X865" s="360"/>
      <c r="Y865" s="360"/>
      <c r="Z865" s="360"/>
      <c r="AA865" s="360"/>
      <c r="AB865" s="360"/>
      <c r="AC865" s="360"/>
      <c r="AD865" s="360"/>
      <c r="AE865" s="360"/>
    </row>
    <row r="866" spans="1:31">
      <c r="A866" s="360"/>
      <c r="B866" s="360"/>
      <c r="C866" s="360"/>
      <c r="D866" s="360"/>
      <c r="E866" s="360"/>
      <c r="F866" s="360"/>
      <c r="G866" s="360"/>
      <c r="H866" s="360"/>
      <c r="I866" s="360"/>
      <c r="J866" s="360"/>
      <c r="K866" s="360"/>
      <c r="L866" s="360"/>
      <c r="M866" s="360"/>
      <c r="N866" s="360"/>
      <c r="O866" s="360"/>
      <c r="P866" s="360"/>
      <c r="Q866" s="360"/>
      <c r="R866" s="360"/>
      <c r="S866" s="360"/>
      <c r="T866" s="360"/>
      <c r="U866" s="360"/>
      <c r="V866" s="360"/>
      <c r="W866" s="360"/>
      <c r="X866" s="360"/>
      <c r="Y866" s="360"/>
      <c r="Z866" s="360"/>
      <c r="AA866" s="360"/>
      <c r="AB866" s="360"/>
      <c r="AC866" s="360"/>
      <c r="AD866" s="360"/>
      <c r="AE866" s="360"/>
    </row>
    <row r="867" spans="1:31">
      <c r="A867" s="360"/>
      <c r="B867" s="360"/>
      <c r="C867" s="360"/>
      <c r="D867" s="360"/>
      <c r="E867" s="360"/>
      <c r="F867" s="360"/>
      <c r="G867" s="360"/>
      <c r="H867" s="360"/>
      <c r="I867" s="360"/>
      <c r="J867" s="360"/>
      <c r="K867" s="360"/>
      <c r="L867" s="360"/>
      <c r="M867" s="360"/>
      <c r="N867" s="360"/>
      <c r="O867" s="360"/>
      <c r="P867" s="360"/>
      <c r="Q867" s="360"/>
      <c r="R867" s="360"/>
      <c r="S867" s="360"/>
      <c r="T867" s="360"/>
      <c r="U867" s="360"/>
      <c r="V867" s="360"/>
      <c r="W867" s="360"/>
      <c r="X867" s="360"/>
      <c r="Y867" s="360"/>
      <c r="Z867" s="360"/>
      <c r="AA867" s="360"/>
      <c r="AB867" s="360"/>
      <c r="AC867" s="360"/>
      <c r="AD867" s="360"/>
      <c r="AE867" s="360"/>
    </row>
    <row r="868" spans="1:31">
      <c r="A868" s="360"/>
      <c r="B868" s="360"/>
      <c r="C868" s="360"/>
      <c r="D868" s="360"/>
      <c r="E868" s="360"/>
      <c r="F868" s="360"/>
      <c r="G868" s="360"/>
      <c r="H868" s="360"/>
      <c r="I868" s="360"/>
      <c r="J868" s="360"/>
      <c r="K868" s="360"/>
      <c r="L868" s="360"/>
      <c r="M868" s="360"/>
      <c r="N868" s="360"/>
      <c r="O868" s="360"/>
      <c r="P868" s="360"/>
      <c r="Q868" s="360"/>
      <c r="R868" s="360"/>
      <c r="S868" s="360"/>
      <c r="T868" s="360"/>
      <c r="U868" s="360"/>
      <c r="V868" s="360"/>
      <c r="W868" s="360"/>
      <c r="X868" s="360"/>
      <c r="Y868" s="360"/>
      <c r="Z868" s="360"/>
      <c r="AA868" s="360"/>
      <c r="AB868" s="360"/>
      <c r="AC868" s="360"/>
      <c r="AD868" s="360"/>
      <c r="AE868" s="360"/>
    </row>
    <row r="869" spans="1:31">
      <c r="A869" s="360"/>
      <c r="B869" s="360"/>
      <c r="C869" s="360"/>
      <c r="D869" s="360"/>
      <c r="E869" s="360"/>
      <c r="F869" s="360"/>
      <c r="G869" s="360"/>
      <c r="H869" s="360"/>
      <c r="I869" s="360"/>
      <c r="J869" s="360"/>
      <c r="K869" s="360"/>
      <c r="L869" s="360"/>
      <c r="M869" s="360"/>
      <c r="N869" s="360"/>
      <c r="O869" s="360"/>
      <c r="P869" s="360"/>
      <c r="Q869" s="360"/>
      <c r="R869" s="360"/>
      <c r="S869" s="360"/>
      <c r="T869" s="360"/>
      <c r="U869" s="360"/>
      <c r="V869" s="360"/>
      <c r="W869" s="360"/>
      <c r="X869" s="360"/>
      <c r="Y869" s="360"/>
      <c r="Z869" s="360"/>
      <c r="AA869" s="360"/>
      <c r="AB869" s="360"/>
      <c r="AC869" s="360"/>
      <c r="AD869" s="360"/>
      <c r="AE869" s="360"/>
    </row>
    <row r="870" spans="1:31">
      <c r="A870" s="360"/>
      <c r="B870" s="360"/>
      <c r="C870" s="360"/>
      <c r="D870" s="360"/>
      <c r="E870" s="360"/>
      <c r="F870" s="360"/>
      <c r="G870" s="360"/>
      <c r="H870" s="360"/>
      <c r="I870" s="360"/>
      <c r="J870" s="360"/>
      <c r="K870" s="360"/>
      <c r="L870" s="360"/>
      <c r="M870" s="360"/>
      <c r="N870" s="360"/>
      <c r="O870" s="360"/>
      <c r="P870" s="360"/>
      <c r="Q870" s="360"/>
      <c r="R870" s="360"/>
      <c r="S870" s="360"/>
      <c r="T870" s="360"/>
      <c r="U870" s="360"/>
      <c r="V870" s="360"/>
      <c r="W870" s="360"/>
      <c r="X870" s="360"/>
      <c r="Y870" s="360"/>
      <c r="Z870" s="360"/>
      <c r="AA870" s="360"/>
      <c r="AB870" s="360"/>
      <c r="AC870" s="360"/>
      <c r="AD870" s="360"/>
      <c r="AE870" s="360"/>
    </row>
    <row r="871" spans="1:31">
      <c r="A871" s="360"/>
      <c r="B871" s="360"/>
      <c r="C871" s="360"/>
      <c r="D871" s="360"/>
      <c r="E871" s="360"/>
      <c r="F871" s="360"/>
      <c r="G871" s="360"/>
      <c r="H871" s="360"/>
      <c r="I871" s="360"/>
      <c r="J871" s="360"/>
      <c r="K871" s="360"/>
      <c r="L871" s="360"/>
      <c r="M871" s="360"/>
      <c r="N871" s="360"/>
      <c r="O871" s="360"/>
      <c r="P871" s="360"/>
      <c r="Q871" s="360"/>
      <c r="R871" s="360"/>
      <c r="S871" s="360"/>
      <c r="T871" s="360"/>
      <c r="U871" s="360"/>
      <c r="V871" s="360"/>
      <c r="W871" s="360"/>
      <c r="X871" s="360"/>
      <c r="Y871" s="360"/>
      <c r="Z871" s="360"/>
      <c r="AA871" s="360"/>
      <c r="AB871" s="360"/>
      <c r="AC871" s="360"/>
      <c r="AD871" s="360"/>
      <c r="AE871" s="360"/>
    </row>
    <row r="872" spans="1:31">
      <c r="A872" s="360"/>
      <c r="B872" s="360"/>
      <c r="C872" s="360"/>
      <c r="D872" s="360"/>
      <c r="E872" s="360"/>
      <c r="F872" s="360"/>
      <c r="G872" s="360"/>
      <c r="H872" s="360"/>
      <c r="I872" s="360"/>
      <c r="J872" s="360"/>
      <c r="K872" s="360"/>
      <c r="L872" s="360"/>
      <c r="M872" s="360"/>
      <c r="N872" s="360"/>
      <c r="O872" s="360"/>
      <c r="P872" s="360"/>
      <c r="Q872" s="360"/>
      <c r="R872" s="360"/>
      <c r="S872" s="360"/>
      <c r="T872" s="360"/>
      <c r="U872" s="360"/>
      <c r="V872" s="360"/>
      <c r="W872" s="360"/>
      <c r="X872" s="360"/>
      <c r="Y872" s="360"/>
      <c r="Z872" s="360"/>
      <c r="AA872" s="360"/>
      <c r="AB872" s="360"/>
      <c r="AC872" s="360"/>
      <c r="AD872" s="360"/>
      <c r="AE872" s="360"/>
    </row>
    <row r="873" spans="1:31">
      <c r="A873" s="360"/>
      <c r="B873" s="360"/>
      <c r="C873" s="360"/>
      <c r="D873" s="360"/>
      <c r="E873" s="360"/>
      <c r="F873" s="360"/>
      <c r="G873" s="360"/>
      <c r="H873" s="360"/>
      <c r="I873" s="360"/>
      <c r="J873" s="360"/>
      <c r="K873" s="360"/>
      <c r="L873" s="360"/>
      <c r="M873" s="360"/>
      <c r="N873" s="360"/>
      <c r="O873" s="360"/>
      <c r="P873" s="360"/>
      <c r="Q873" s="360"/>
      <c r="R873" s="360"/>
      <c r="S873" s="360"/>
      <c r="T873" s="360"/>
      <c r="U873" s="360"/>
      <c r="V873" s="360"/>
      <c r="W873" s="360"/>
      <c r="X873" s="360"/>
      <c r="Y873" s="360"/>
      <c r="Z873" s="360"/>
      <c r="AA873" s="360"/>
      <c r="AB873" s="360"/>
      <c r="AC873" s="360"/>
      <c r="AD873" s="360"/>
      <c r="AE873" s="360"/>
    </row>
    <row r="874" spans="1:31">
      <c r="A874" s="360"/>
      <c r="B874" s="360"/>
      <c r="C874" s="360"/>
      <c r="D874" s="360"/>
      <c r="E874" s="360"/>
      <c r="F874" s="360"/>
      <c r="G874" s="360"/>
      <c r="H874" s="360"/>
      <c r="I874" s="360"/>
      <c r="J874" s="360"/>
      <c r="K874" s="360"/>
      <c r="L874" s="360"/>
      <c r="M874" s="360"/>
      <c r="N874" s="360"/>
      <c r="O874" s="360"/>
      <c r="P874" s="360"/>
      <c r="Q874" s="360"/>
      <c r="R874" s="360"/>
      <c r="S874" s="360"/>
      <c r="T874" s="360"/>
      <c r="U874" s="360"/>
      <c r="V874" s="360"/>
      <c r="W874" s="360"/>
      <c r="X874" s="360"/>
      <c r="Y874" s="360"/>
      <c r="Z874" s="360"/>
      <c r="AA874" s="360"/>
      <c r="AB874" s="360"/>
      <c r="AC874" s="360"/>
      <c r="AD874" s="360"/>
      <c r="AE874" s="360"/>
    </row>
    <row r="875" spans="1:31">
      <c r="A875" s="360"/>
      <c r="B875" s="360"/>
      <c r="C875" s="360"/>
      <c r="D875" s="360"/>
      <c r="E875" s="360"/>
      <c r="F875" s="360"/>
      <c r="G875" s="360"/>
      <c r="H875" s="360"/>
      <c r="I875" s="360"/>
      <c r="J875" s="360"/>
      <c r="K875" s="360"/>
      <c r="L875" s="360"/>
      <c r="M875" s="360"/>
      <c r="N875" s="360"/>
      <c r="O875" s="360"/>
      <c r="P875" s="360"/>
      <c r="Q875" s="360"/>
      <c r="R875" s="360"/>
      <c r="S875" s="360"/>
      <c r="T875" s="360"/>
      <c r="U875" s="360"/>
      <c r="V875" s="360"/>
      <c r="W875" s="360"/>
      <c r="X875" s="360"/>
      <c r="Y875" s="360"/>
      <c r="Z875" s="360"/>
      <c r="AA875" s="360"/>
      <c r="AB875" s="360"/>
      <c r="AC875" s="360"/>
      <c r="AD875" s="360"/>
      <c r="AE875" s="360"/>
    </row>
    <row r="876" spans="1:31">
      <c r="A876" s="360"/>
      <c r="B876" s="360"/>
      <c r="C876" s="360"/>
      <c r="D876" s="360"/>
      <c r="E876" s="360"/>
      <c r="F876" s="360"/>
      <c r="G876" s="360"/>
      <c r="H876" s="360"/>
      <c r="I876" s="360"/>
      <c r="J876" s="360"/>
      <c r="K876" s="360"/>
      <c r="L876" s="360"/>
      <c r="M876" s="360"/>
      <c r="N876" s="360"/>
      <c r="O876" s="360"/>
      <c r="P876" s="360"/>
      <c r="Q876" s="360"/>
      <c r="R876" s="360"/>
      <c r="S876" s="360"/>
      <c r="T876" s="360"/>
      <c r="U876" s="360"/>
      <c r="V876" s="360"/>
      <c r="W876" s="360"/>
      <c r="X876" s="360"/>
      <c r="Y876" s="360"/>
      <c r="Z876" s="360"/>
      <c r="AA876" s="360"/>
      <c r="AB876" s="360"/>
      <c r="AC876" s="360"/>
      <c r="AD876" s="360"/>
      <c r="AE876" s="360"/>
    </row>
    <row r="877" spans="1:31">
      <c r="A877" s="360"/>
      <c r="B877" s="360"/>
      <c r="C877" s="360"/>
      <c r="D877" s="360"/>
      <c r="E877" s="360"/>
      <c r="F877" s="360"/>
      <c r="G877" s="360"/>
      <c r="H877" s="360"/>
      <c r="I877" s="360"/>
      <c r="J877" s="360"/>
      <c r="K877" s="360"/>
      <c r="L877" s="360"/>
      <c r="M877" s="360"/>
      <c r="N877" s="360"/>
      <c r="O877" s="360"/>
      <c r="P877" s="360"/>
      <c r="Q877" s="360"/>
      <c r="R877" s="360"/>
      <c r="S877" s="360"/>
      <c r="T877" s="360"/>
      <c r="U877" s="360"/>
      <c r="V877" s="360"/>
      <c r="W877" s="360"/>
      <c r="X877" s="360"/>
      <c r="Y877" s="360"/>
      <c r="Z877" s="360"/>
      <c r="AA877" s="360"/>
      <c r="AB877" s="360"/>
      <c r="AC877" s="360"/>
      <c r="AD877" s="360"/>
      <c r="AE877" s="360"/>
    </row>
    <row r="878" spans="1:31">
      <c r="A878" s="360"/>
      <c r="B878" s="360"/>
      <c r="C878" s="360"/>
      <c r="D878" s="360"/>
      <c r="E878" s="360"/>
      <c r="F878" s="360"/>
      <c r="G878" s="360"/>
      <c r="H878" s="360"/>
      <c r="I878" s="360"/>
      <c r="J878" s="360"/>
      <c r="K878" s="360"/>
      <c r="L878" s="360"/>
      <c r="M878" s="360"/>
      <c r="N878" s="360"/>
      <c r="O878" s="360"/>
      <c r="P878" s="360"/>
      <c r="Q878" s="360"/>
      <c r="R878" s="360"/>
      <c r="S878" s="360"/>
      <c r="T878" s="360"/>
      <c r="U878" s="360"/>
      <c r="V878" s="360"/>
      <c r="W878" s="360"/>
      <c r="X878" s="360"/>
      <c r="Y878" s="360"/>
      <c r="Z878" s="360"/>
      <c r="AA878" s="360"/>
      <c r="AB878" s="360"/>
      <c r="AC878" s="360"/>
      <c r="AD878" s="360"/>
      <c r="AE878" s="360"/>
    </row>
    <row r="879" spans="1:31">
      <c r="A879" s="360"/>
      <c r="B879" s="360"/>
      <c r="C879" s="360"/>
      <c r="D879" s="360"/>
      <c r="E879" s="360"/>
      <c r="F879" s="360"/>
      <c r="G879" s="360"/>
      <c r="H879" s="360"/>
      <c r="I879" s="360"/>
      <c r="J879" s="360"/>
      <c r="K879" s="360"/>
      <c r="L879" s="360"/>
      <c r="M879" s="360"/>
      <c r="N879" s="360"/>
      <c r="O879" s="360"/>
      <c r="P879" s="360"/>
      <c r="Q879" s="360"/>
      <c r="R879" s="360"/>
      <c r="S879" s="360"/>
      <c r="T879" s="360"/>
      <c r="U879" s="360"/>
      <c r="V879" s="360"/>
      <c r="W879" s="360"/>
      <c r="X879" s="360"/>
      <c r="Y879" s="360"/>
      <c r="Z879" s="360"/>
      <c r="AA879" s="360"/>
      <c r="AB879" s="360"/>
      <c r="AC879" s="360"/>
      <c r="AD879" s="360"/>
      <c r="AE879" s="360"/>
    </row>
    <row r="880" spans="1:31">
      <c r="A880" s="360"/>
      <c r="B880" s="360"/>
      <c r="C880" s="360"/>
      <c r="D880" s="360"/>
      <c r="E880" s="360"/>
      <c r="F880" s="360"/>
      <c r="G880" s="360"/>
      <c r="H880" s="360"/>
      <c r="I880" s="360"/>
      <c r="J880" s="360"/>
      <c r="K880" s="360"/>
      <c r="L880" s="360"/>
      <c r="M880" s="360"/>
      <c r="N880" s="360"/>
      <c r="O880" s="360"/>
      <c r="P880" s="360"/>
      <c r="Q880" s="360"/>
      <c r="R880" s="360"/>
      <c r="S880" s="360"/>
      <c r="T880" s="360"/>
      <c r="U880" s="360"/>
      <c r="V880" s="360"/>
      <c r="W880" s="360"/>
      <c r="X880" s="360"/>
      <c r="Y880" s="360"/>
      <c r="Z880" s="360"/>
      <c r="AA880" s="360"/>
      <c r="AB880" s="360"/>
      <c r="AC880" s="360"/>
      <c r="AD880" s="360"/>
      <c r="AE880" s="360"/>
    </row>
    <row r="881" spans="1:31">
      <c r="A881" s="360"/>
      <c r="B881" s="360"/>
      <c r="C881" s="360"/>
      <c r="D881" s="360"/>
      <c r="E881" s="360"/>
      <c r="F881" s="360"/>
      <c r="G881" s="360"/>
      <c r="H881" s="360"/>
      <c r="I881" s="360"/>
      <c r="J881" s="360"/>
      <c r="K881" s="360"/>
      <c r="L881" s="360"/>
      <c r="M881" s="360"/>
      <c r="N881" s="360"/>
      <c r="O881" s="360"/>
      <c r="P881" s="360"/>
      <c r="Q881" s="360"/>
      <c r="R881" s="360"/>
      <c r="S881" s="360"/>
      <c r="T881" s="360"/>
      <c r="U881" s="360"/>
      <c r="V881" s="360"/>
      <c r="W881" s="360"/>
      <c r="X881" s="360"/>
      <c r="Y881" s="360"/>
      <c r="Z881" s="360"/>
      <c r="AA881" s="360"/>
      <c r="AB881" s="360"/>
      <c r="AC881" s="360"/>
      <c r="AD881" s="360"/>
      <c r="AE881" s="360"/>
    </row>
    <row r="882" spans="1:31">
      <c r="A882" s="360"/>
      <c r="B882" s="360"/>
      <c r="C882" s="360"/>
      <c r="D882" s="360"/>
      <c r="E882" s="360"/>
      <c r="F882" s="360"/>
      <c r="G882" s="360"/>
      <c r="H882" s="360"/>
      <c r="I882" s="360"/>
      <c r="J882" s="360"/>
      <c r="K882" s="360"/>
      <c r="L882" s="360"/>
      <c r="M882" s="360"/>
      <c r="N882" s="360"/>
      <c r="O882" s="360"/>
      <c r="P882" s="360"/>
      <c r="Q882" s="360"/>
      <c r="R882" s="360"/>
      <c r="S882" s="360"/>
      <c r="T882" s="360"/>
      <c r="U882" s="360"/>
      <c r="V882" s="360"/>
      <c r="W882" s="360"/>
      <c r="X882" s="360"/>
      <c r="Y882" s="360"/>
      <c r="Z882" s="360"/>
      <c r="AA882" s="360"/>
      <c r="AB882" s="360"/>
      <c r="AC882" s="360"/>
      <c r="AD882" s="360"/>
      <c r="AE882" s="360"/>
    </row>
    <row r="883" spans="1:31">
      <c r="A883" s="360"/>
      <c r="B883" s="360"/>
      <c r="C883" s="360"/>
      <c r="D883" s="360"/>
      <c r="E883" s="360"/>
      <c r="F883" s="360"/>
      <c r="G883" s="360"/>
      <c r="H883" s="360"/>
      <c r="I883" s="360"/>
      <c r="J883" s="360"/>
      <c r="K883" s="360"/>
      <c r="L883" s="360"/>
      <c r="M883" s="360"/>
      <c r="N883" s="360"/>
      <c r="O883" s="360"/>
      <c r="P883" s="360"/>
      <c r="Q883" s="360"/>
      <c r="R883" s="360"/>
      <c r="S883" s="360"/>
      <c r="T883" s="360"/>
      <c r="U883" s="360"/>
      <c r="V883" s="360"/>
      <c r="W883" s="360"/>
      <c r="X883" s="360"/>
      <c r="Y883" s="360"/>
      <c r="Z883" s="360"/>
      <c r="AA883" s="360"/>
      <c r="AB883" s="360"/>
      <c r="AC883" s="360"/>
      <c r="AD883" s="360"/>
      <c r="AE883" s="360"/>
    </row>
    <row r="884" spans="1:31">
      <c r="A884" s="360"/>
      <c r="B884" s="360"/>
      <c r="C884" s="360"/>
      <c r="D884" s="360"/>
      <c r="E884" s="360"/>
      <c r="F884" s="360"/>
      <c r="G884" s="360"/>
      <c r="H884" s="360"/>
      <c r="I884" s="360"/>
      <c r="J884" s="360"/>
      <c r="K884" s="360"/>
      <c r="L884" s="360"/>
      <c r="M884" s="360"/>
      <c r="N884" s="360"/>
      <c r="O884" s="360"/>
      <c r="P884" s="360"/>
      <c r="Q884" s="360"/>
      <c r="R884" s="360"/>
      <c r="S884" s="360"/>
      <c r="T884" s="360"/>
      <c r="U884" s="360"/>
      <c r="V884" s="360"/>
      <c r="W884" s="360"/>
      <c r="X884" s="360"/>
      <c r="Y884" s="360"/>
      <c r="Z884" s="360"/>
      <c r="AA884" s="360"/>
      <c r="AB884" s="360"/>
      <c r="AC884" s="360"/>
      <c r="AD884" s="360"/>
      <c r="AE884" s="360"/>
    </row>
    <row r="885" spans="1:31">
      <c r="A885" s="360"/>
      <c r="B885" s="360"/>
      <c r="C885" s="360"/>
      <c r="D885" s="360"/>
      <c r="E885" s="360"/>
      <c r="F885" s="360"/>
      <c r="G885" s="360"/>
      <c r="H885" s="360"/>
      <c r="I885" s="360"/>
      <c r="J885" s="360"/>
      <c r="K885" s="360"/>
      <c r="L885" s="360"/>
      <c r="M885" s="360"/>
      <c r="N885" s="360"/>
      <c r="O885" s="360"/>
      <c r="P885" s="360"/>
      <c r="Q885" s="360"/>
      <c r="R885" s="360"/>
      <c r="S885" s="360"/>
      <c r="T885" s="360"/>
      <c r="U885" s="360"/>
      <c r="V885" s="360"/>
      <c r="W885" s="360"/>
      <c r="X885" s="360"/>
      <c r="Y885" s="360"/>
      <c r="Z885" s="360"/>
      <c r="AA885" s="360"/>
      <c r="AB885" s="360"/>
      <c r="AC885" s="360"/>
      <c r="AD885" s="360"/>
      <c r="AE885" s="360"/>
    </row>
    <row r="886" spans="1:31">
      <c r="A886" s="360"/>
      <c r="B886" s="360"/>
      <c r="C886" s="360"/>
      <c r="D886" s="360"/>
      <c r="E886" s="360"/>
      <c r="F886" s="360"/>
      <c r="G886" s="360"/>
      <c r="H886" s="360"/>
      <c r="I886" s="360"/>
      <c r="J886" s="360"/>
      <c r="K886" s="360"/>
      <c r="L886" s="360"/>
      <c r="M886" s="360"/>
      <c r="N886" s="360"/>
      <c r="O886" s="360"/>
      <c r="P886" s="360"/>
      <c r="Q886" s="360"/>
      <c r="R886" s="360"/>
      <c r="S886" s="360"/>
      <c r="T886" s="360"/>
      <c r="U886" s="360"/>
      <c r="V886" s="360"/>
      <c r="W886" s="360"/>
      <c r="X886" s="360"/>
      <c r="Y886" s="360"/>
      <c r="Z886" s="360"/>
      <c r="AA886" s="360"/>
      <c r="AB886" s="360"/>
      <c r="AC886" s="360"/>
      <c r="AD886" s="360"/>
      <c r="AE886" s="360"/>
    </row>
    <row r="887" spans="1:31">
      <c r="A887" s="360"/>
      <c r="B887" s="360"/>
      <c r="C887" s="360"/>
      <c r="D887" s="360"/>
      <c r="E887" s="360"/>
      <c r="F887" s="360"/>
      <c r="G887" s="360"/>
      <c r="H887" s="360"/>
      <c r="I887" s="360"/>
      <c r="J887" s="360"/>
      <c r="K887" s="360"/>
      <c r="L887" s="360"/>
      <c r="M887" s="360"/>
      <c r="N887" s="360"/>
      <c r="O887" s="360"/>
      <c r="P887" s="360"/>
      <c r="Q887" s="360"/>
      <c r="R887" s="360"/>
      <c r="S887" s="360"/>
      <c r="T887" s="360"/>
      <c r="U887" s="360"/>
      <c r="V887" s="360"/>
      <c r="W887" s="360"/>
      <c r="X887" s="360"/>
      <c r="Y887" s="360"/>
      <c r="Z887" s="360"/>
      <c r="AA887" s="360"/>
      <c r="AB887" s="360"/>
      <c r="AC887" s="360"/>
      <c r="AD887" s="360"/>
      <c r="AE887" s="360"/>
    </row>
    <row r="888" spans="1:31">
      <c r="A888" s="360"/>
      <c r="B888" s="360"/>
      <c r="C888" s="360"/>
      <c r="D888" s="360"/>
      <c r="E888" s="360"/>
      <c r="F888" s="360"/>
      <c r="G888" s="360"/>
      <c r="H888" s="360"/>
      <c r="I888" s="360"/>
      <c r="J888" s="360"/>
      <c r="K888" s="360"/>
      <c r="L888" s="360"/>
      <c r="M888" s="360"/>
      <c r="N888" s="360"/>
      <c r="O888" s="360"/>
      <c r="P888" s="360"/>
      <c r="Q888" s="360"/>
      <c r="R888" s="360"/>
      <c r="S888" s="360"/>
      <c r="T888" s="360"/>
      <c r="U888" s="360"/>
      <c r="V888" s="360"/>
      <c r="W888" s="360"/>
      <c r="X888" s="360"/>
      <c r="Y888" s="360"/>
      <c r="Z888" s="360"/>
      <c r="AA888" s="360"/>
      <c r="AB888" s="360"/>
      <c r="AC888" s="360"/>
      <c r="AD888" s="360"/>
      <c r="AE888" s="360"/>
    </row>
    <row r="889" spans="1:31">
      <c r="A889" s="360"/>
      <c r="B889" s="360"/>
      <c r="C889" s="360"/>
      <c r="D889" s="360"/>
      <c r="E889" s="360"/>
      <c r="F889" s="360"/>
      <c r="G889" s="360"/>
      <c r="H889" s="360"/>
      <c r="I889" s="360"/>
      <c r="J889" s="360"/>
      <c r="K889" s="360"/>
      <c r="L889" s="360"/>
      <c r="M889" s="360"/>
      <c r="N889" s="360"/>
      <c r="O889" s="360"/>
      <c r="P889" s="360"/>
      <c r="Q889" s="360"/>
      <c r="R889" s="360"/>
      <c r="S889" s="360"/>
      <c r="T889" s="360"/>
      <c r="U889" s="360"/>
      <c r="V889" s="360"/>
      <c r="W889" s="360"/>
      <c r="X889" s="360"/>
      <c r="Y889" s="360"/>
      <c r="Z889" s="360"/>
      <c r="AA889" s="360"/>
      <c r="AB889" s="360"/>
      <c r="AC889" s="360"/>
      <c r="AD889" s="360"/>
      <c r="AE889" s="360"/>
    </row>
    <row r="890" spans="1:31">
      <c r="A890" s="360"/>
      <c r="B890" s="360"/>
      <c r="C890" s="360"/>
      <c r="D890" s="360"/>
      <c r="E890" s="360"/>
      <c r="F890" s="360"/>
      <c r="G890" s="360"/>
      <c r="H890" s="360"/>
      <c r="I890" s="360"/>
      <c r="J890" s="360"/>
      <c r="K890" s="360"/>
      <c r="L890" s="360"/>
      <c r="M890" s="360"/>
      <c r="N890" s="360"/>
      <c r="O890" s="360"/>
      <c r="P890" s="360"/>
      <c r="Q890" s="360"/>
      <c r="R890" s="360"/>
      <c r="S890" s="360"/>
      <c r="T890" s="360"/>
      <c r="U890" s="360"/>
      <c r="V890" s="360"/>
      <c r="W890" s="360"/>
      <c r="X890" s="360"/>
      <c r="Y890" s="360"/>
      <c r="Z890" s="360"/>
      <c r="AA890" s="360"/>
      <c r="AB890" s="360"/>
      <c r="AC890" s="360"/>
      <c r="AD890" s="360"/>
      <c r="AE890" s="360"/>
    </row>
    <row r="891" spans="1:31">
      <c r="A891" s="360"/>
      <c r="B891" s="360"/>
      <c r="C891" s="360"/>
      <c r="D891" s="360"/>
      <c r="E891" s="360"/>
      <c r="F891" s="360"/>
      <c r="G891" s="360"/>
      <c r="H891" s="360"/>
      <c r="I891" s="360"/>
      <c r="J891" s="360"/>
      <c r="K891" s="360"/>
      <c r="L891" s="360"/>
      <c r="M891" s="360"/>
      <c r="N891" s="360"/>
      <c r="O891" s="360"/>
      <c r="P891" s="360"/>
      <c r="Q891" s="360"/>
      <c r="R891" s="360"/>
      <c r="S891" s="360"/>
      <c r="T891" s="360"/>
      <c r="U891" s="360"/>
      <c r="V891" s="360"/>
      <c r="W891" s="360"/>
      <c r="X891" s="360"/>
      <c r="Y891" s="360"/>
      <c r="Z891" s="360"/>
      <c r="AA891" s="360"/>
      <c r="AB891" s="360"/>
      <c r="AC891" s="360"/>
      <c r="AD891" s="360"/>
      <c r="AE891" s="360"/>
    </row>
    <row r="892" spans="1:31">
      <c r="A892" s="360"/>
      <c r="B892" s="360"/>
      <c r="C892" s="360"/>
      <c r="D892" s="360"/>
      <c r="E892" s="360"/>
      <c r="F892" s="360"/>
      <c r="G892" s="360"/>
      <c r="H892" s="360"/>
      <c r="I892" s="360"/>
      <c r="J892" s="360"/>
      <c r="K892" s="360"/>
      <c r="L892" s="360"/>
      <c r="M892" s="360"/>
      <c r="N892" s="360"/>
      <c r="O892" s="360"/>
      <c r="P892" s="360"/>
      <c r="Q892" s="360"/>
      <c r="R892" s="360"/>
      <c r="S892" s="360"/>
      <c r="T892" s="360"/>
      <c r="U892" s="360"/>
      <c r="V892" s="360"/>
      <c r="W892" s="360"/>
      <c r="X892" s="360"/>
      <c r="Y892" s="360"/>
      <c r="Z892" s="360"/>
      <c r="AA892" s="360"/>
      <c r="AB892" s="360"/>
      <c r="AC892" s="360"/>
      <c r="AD892" s="360"/>
      <c r="AE892" s="360"/>
    </row>
    <row r="893" spans="1:31">
      <c r="A893" s="360"/>
      <c r="B893" s="360"/>
      <c r="C893" s="360"/>
      <c r="D893" s="360"/>
      <c r="E893" s="360"/>
      <c r="F893" s="360"/>
      <c r="G893" s="360"/>
      <c r="H893" s="360"/>
      <c r="I893" s="360"/>
      <c r="J893" s="360"/>
      <c r="K893" s="360"/>
      <c r="L893" s="360"/>
      <c r="M893" s="360"/>
      <c r="N893" s="360"/>
      <c r="O893" s="360"/>
      <c r="P893" s="360"/>
      <c r="Q893" s="360"/>
      <c r="R893" s="360"/>
      <c r="S893" s="360"/>
      <c r="T893" s="360"/>
      <c r="U893" s="360"/>
      <c r="V893" s="360"/>
      <c r="W893" s="360"/>
      <c r="X893" s="360"/>
      <c r="Y893" s="360"/>
      <c r="Z893" s="360"/>
      <c r="AA893" s="360"/>
      <c r="AB893" s="360"/>
      <c r="AC893" s="360"/>
      <c r="AD893" s="360"/>
      <c r="AE893" s="360"/>
    </row>
    <row r="894" spans="1:31">
      <c r="A894" s="360"/>
      <c r="B894" s="360"/>
      <c r="C894" s="360"/>
      <c r="D894" s="360"/>
      <c r="E894" s="360"/>
      <c r="F894" s="360"/>
      <c r="G894" s="360"/>
      <c r="H894" s="360"/>
      <c r="I894" s="360"/>
      <c r="J894" s="360"/>
      <c r="K894" s="360"/>
      <c r="L894" s="360"/>
      <c r="M894" s="360"/>
      <c r="N894" s="360"/>
      <c r="O894" s="360"/>
      <c r="P894" s="360"/>
      <c r="Q894" s="360"/>
      <c r="R894" s="360"/>
      <c r="S894" s="360"/>
      <c r="T894" s="360"/>
      <c r="U894" s="360"/>
      <c r="V894" s="360"/>
      <c r="W894" s="360"/>
      <c r="X894" s="360"/>
      <c r="Y894" s="360"/>
      <c r="Z894" s="360"/>
      <c r="AA894" s="360"/>
      <c r="AB894" s="360"/>
      <c r="AC894" s="360"/>
      <c r="AD894" s="360"/>
      <c r="AE894" s="360"/>
    </row>
    <row r="895" spans="1:31">
      <c r="A895" s="360"/>
      <c r="B895" s="360"/>
      <c r="C895" s="360"/>
      <c r="D895" s="360"/>
      <c r="E895" s="360"/>
      <c r="F895" s="360"/>
      <c r="G895" s="360"/>
      <c r="H895" s="360"/>
      <c r="I895" s="360"/>
      <c r="J895" s="360"/>
      <c r="K895" s="360"/>
      <c r="L895" s="360"/>
      <c r="M895" s="360"/>
      <c r="N895" s="360"/>
      <c r="O895" s="360"/>
      <c r="P895" s="360"/>
      <c r="Q895" s="360"/>
      <c r="R895" s="360"/>
      <c r="S895" s="360"/>
      <c r="T895" s="360"/>
      <c r="U895" s="360"/>
      <c r="V895" s="360"/>
      <c r="W895" s="360"/>
      <c r="X895" s="360"/>
      <c r="Y895" s="360"/>
      <c r="Z895" s="360"/>
      <c r="AA895" s="360"/>
      <c r="AB895" s="360"/>
      <c r="AC895" s="360"/>
      <c r="AD895" s="360"/>
      <c r="AE895" s="360"/>
    </row>
    <row r="896" spans="1:31">
      <c r="A896" s="360"/>
      <c r="B896" s="360"/>
      <c r="C896" s="360"/>
      <c r="D896" s="360"/>
      <c r="E896" s="360"/>
      <c r="F896" s="360"/>
      <c r="G896" s="360"/>
      <c r="H896" s="360"/>
      <c r="I896" s="360"/>
      <c r="J896" s="360"/>
      <c r="K896" s="360"/>
      <c r="L896" s="360"/>
      <c r="M896" s="360"/>
      <c r="N896" s="360"/>
      <c r="O896" s="360"/>
      <c r="P896" s="360"/>
      <c r="Q896" s="360"/>
      <c r="R896" s="360"/>
      <c r="S896" s="360"/>
      <c r="T896" s="360"/>
      <c r="U896" s="360"/>
      <c r="V896" s="360"/>
      <c r="W896" s="360"/>
      <c r="X896" s="360"/>
      <c r="Y896" s="360"/>
      <c r="Z896" s="360"/>
      <c r="AA896" s="360"/>
      <c r="AB896" s="360"/>
      <c r="AC896" s="360"/>
      <c r="AD896" s="360"/>
      <c r="AE896" s="360"/>
    </row>
    <row r="897" spans="1:31">
      <c r="A897" s="360"/>
      <c r="B897" s="360"/>
      <c r="C897" s="360"/>
      <c r="D897" s="360"/>
      <c r="E897" s="360"/>
      <c r="F897" s="360"/>
      <c r="G897" s="360"/>
      <c r="H897" s="360"/>
      <c r="I897" s="360"/>
      <c r="J897" s="360"/>
      <c r="K897" s="360"/>
      <c r="L897" s="360"/>
      <c r="M897" s="360"/>
      <c r="N897" s="360"/>
      <c r="O897" s="360"/>
      <c r="P897" s="360"/>
      <c r="Q897" s="360"/>
      <c r="R897" s="360"/>
      <c r="S897" s="360"/>
      <c r="T897" s="360"/>
      <c r="U897" s="360"/>
      <c r="V897" s="360"/>
      <c r="W897" s="360"/>
      <c r="X897" s="360"/>
      <c r="Y897" s="360"/>
      <c r="Z897" s="360"/>
      <c r="AA897" s="360"/>
      <c r="AB897" s="360"/>
      <c r="AC897" s="360"/>
      <c r="AD897" s="360"/>
      <c r="AE897" s="360"/>
    </row>
    <row r="898" spans="1:31">
      <c r="A898" s="360"/>
      <c r="B898" s="360"/>
      <c r="C898" s="360"/>
      <c r="D898" s="360"/>
      <c r="E898" s="360"/>
      <c r="F898" s="360"/>
      <c r="G898" s="360"/>
      <c r="H898" s="360"/>
      <c r="I898" s="360"/>
      <c r="J898" s="360"/>
      <c r="K898" s="360"/>
      <c r="L898" s="360"/>
      <c r="M898" s="360"/>
      <c r="N898" s="360"/>
      <c r="O898" s="360"/>
      <c r="P898" s="360"/>
      <c r="Q898" s="360"/>
      <c r="R898" s="360"/>
      <c r="S898" s="360"/>
      <c r="T898" s="360"/>
      <c r="U898" s="360"/>
      <c r="V898" s="360"/>
      <c r="W898" s="360"/>
      <c r="X898" s="360"/>
      <c r="Y898" s="360"/>
      <c r="Z898" s="360"/>
      <c r="AA898" s="360"/>
      <c r="AB898" s="360"/>
      <c r="AC898" s="360"/>
      <c r="AD898" s="360"/>
      <c r="AE898" s="360"/>
    </row>
    <row r="899" spans="1:31">
      <c r="A899" s="360"/>
      <c r="B899" s="360"/>
      <c r="C899" s="360"/>
      <c r="D899" s="360"/>
      <c r="E899" s="360"/>
      <c r="F899" s="360"/>
      <c r="G899" s="360"/>
      <c r="H899" s="360"/>
      <c r="I899" s="360"/>
      <c r="J899" s="360"/>
      <c r="K899" s="360"/>
      <c r="L899" s="360"/>
      <c r="M899" s="360"/>
      <c r="N899" s="360"/>
      <c r="O899" s="360"/>
      <c r="P899" s="360"/>
      <c r="Q899" s="360"/>
      <c r="R899" s="360"/>
      <c r="S899" s="360"/>
      <c r="T899" s="360"/>
      <c r="U899" s="360"/>
      <c r="V899" s="360"/>
      <c r="W899" s="360"/>
      <c r="X899" s="360"/>
      <c r="Y899" s="360"/>
      <c r="Z899" s="360"/>
      <c r="AA899" s="360"/>
      <c r="AB899" s="360"/>
      <c r="AC899" s="360"/>
      <c r="AD899" s="360"/>
      <c r="AE899" s="360"/>
    </row>
    <row r="900" spans="1:31">
      <c r="A900" s="360"/>
      <c r="B900" s="360"/>
      <c r="C900" s="360"/>
      <c r="D900" s="360"/>
      <c r="E900" s="360"/>
      <c r="F900" s="360"/>
      <c r="G900" s="360"/>
      <c r="H900" s="360"/>
      <c r="I900" s="360"/>
      <c r="J900" s="360"/>
      <c r="K900" s="360"/>
      <c r="L900" s="360"/>
      <c r="M900" s="360"/>
      <c r="N900" s="360"/>
      <c r="O900" s="360"/>
      <c r="P900" s="360"/>
      <c r="Q900" s="360"/>
      <c r="R900" s="360"/>
      <c r="S900" s="360"/>
      <c r="T900" s="360"/>
      <c r="U900" s="360"/>
      <c r="V900" s="360"/>
      <c r="W900" s="360"/>
      <c r="X900" s="360"/>
      <c r="Y900" s="360"/>
      <c r="Z900" s="360"/>
      <c r="AA900" s="360"/>
      <c r="AB900" s="360"/>
      <c r="AC900" s="360"/>
      <c r="AD900" s="360"/>
      <c r="AE900" s="360"/>
    </row>
    <row r="901" spans="1:31">
      <c r="A901" s="360"/>
      <c r="B901" s="360"/>
      <c r="C901" s="360"/>
      <c r="D901" s="360"/>
      <c r="E901" s="360"/>
      <c r="F901" s="360"/>
      <c r="G901" s="360"/>
      <c r="H901" s="360"/>
      <c r="I901" s="360"/>
      <c r="J901" s="360"/>
      <c r="K901" s="360"/>
      <c r="L901" s="360"/>
      <c r="M901" s="360"/>
      <c r="N901" s="360"/>
      <c r="O901" s="360"/>
      <c r="P901" s="360"/>
      <c r="Q901" s="360"/>
      <c r="R901" s="360"/>
      <c r="S901" s="360"/>
      <c r="T901" s="360"/>
      <c r="U901" s="360"/>
      <c r="V901" s="360"/>
      <c r="W901" s="360"/>
      <c r="X901" s="360"/>
      <c r="Y901" s="360"/>
      <c r="Z901" s="360"/>
      <c r="AA901" s="360"/>
      <c r="AB901" s="360"/>
      <c r="AC901" s="360"/>
      <c r="AD901" s="360"/>
      <c r="AE901" s="360"/>
    </row>
    <row r="902" spans="1:31">
      <c r="A902" s="360"/>
      <c r="B902" s="360"/>
      <c r="C902" s="360"/>
      <c r="D902" s="360"/>
      <c r="E902" s="360"/>
      <c r="F902" s="360"/>
      <c r="G902" s="360"/>
      <c r="H902" s="360"/>
      <c r="I902" s="360"/>
      <c r="J902" s="360"/>
      <c r="K902" s="360"/>
      <c r="L902" s="360"/>
      <c r="M902" s="360"/>
      <c r="N902" s="360"/>
      <c r="O902" s="360"/>
      <c r="P902" s="360"/>
      <c r="Q902" s="360"/>
      <c r="R902" s="360"/>
      <c r="S902" s="360"/>
      <c r="T902" s="360"/>
      <c r="U902" s="360"/>
      <c r="V902" s="360"/>
      <c r="W902" s="360"/>
      <c r="X902" s="360"/>
      <c r="Y902" s="360"/>
      <c r="Z902" s="360"/>
      <c r="AA902" s="360"/>
      <c r="AB902" s="360"/>
      <c r="AC902" s="360"/>
      <c r="AD902" s="360"/>
      <c r="AE902" s="360"/>
    </row>
    <row r="903" spans="1:31">
      <c r="A903" s="360"/>
      <c r="B903" s="360"/>
      <c r="C903" s="360"/>
      <c r="D903" s="360"/>
      <c r="E903" s="360"/>
      <c r="F903" s="360"/>
      <c r="G903" s="360"/>
      <c r="H903" s="360"/>
      <c r="I903" s="360"/>
      <c r="J903" s="360"/>
      <c r="K903" s="360"/>
      <c r="L903" s="360"/>
      <c r="M903" s="360"/>
      <c r="N903" s="360"/>
      <c r="O903" s="360"/>
      <c r="P903" s="360"/>
      <c r="Q903" s="360"/>
      <c r="R903" s="360"/>
      <c r="S903" s="360"/>
      <c r="T903" s="360"/>
      <c r="U903" s="360"/>
      <c r="V903" s="360"/>
      <c r="W903" s="360"/>
      <c r="X903" s="360"/>
      <c r="Y903" s="360"/>
      <c r="Z903" s="360"/>
      <c r="AA903" s="360"/>
      <c r="AB903" s="360"/>
      <c r="AC903" s="360"/>
      <c r="AD903" s="360"/>
      <c r="AE903" s="360"/>
    </row>
    <row r="904" spans="1:31">
      <c r="A904" s="360"/>
      <c r="B904" s="360"/>
      <c r="C904" s="360"/>
      <c r="D904" s="360"/>
      <c r="E904" s="360"/>
      <c r="F904" s="360"/>
      <c r="G904" s="360"/>
      <c r="H904" s="360"/>
      <c r="I904" s="360"/>
      <c r="J904" s="360"/>
      <c r="K904" s="360"/>
      <c r="L904" s="360"/>
      <c r="M904" s="360"/>
      <c r="N904" s="360"/>
      <c r="O904" s="360"/>
      <c r="P904" s="360"/>
      <c r="Q904" s="360"/>
      <c r="R904" s="360"/>
      <c r="S904" s="360"/>
      <c r="T904" s="360"/>
      <c r="U904" s="360"/>
      <c r="V904" s="360"/>
      <c r="W904" s="360"/>
      <c r="X904" s="360"/>
      <c r="Y904" s="360"/>
      <c r="Z904" s="360"/>
      <c r="AA904" s="360"/>
      <c r="AB904" s="360"/>
      <c r="AC904" s="360"/>
      <c r="AD904" s="360"/>
      <c r="AE904" s="360"/>
    </row>
    <row r="905" spans="1:31">
      <c r="A905" s="360"/>
      <c r="B905" s="360"/>
      <c r="C905" s="360"/>
      <c r="D905" s="360"/>
      <c r="E905" s="360"/>
      <c r="F905" s="360"/>
      <c r="G905" s="360"/>
      <c r="H905" s="360"/>
      <c r="I905" s="360"/>
      <c r="J905" s="360"/>
      <c r="K905" s="360"/>
      <c r="L905" s="360"/>
      <c r="M905" s="360"/>
      <c r="N905" s="360"/>
      <c r="O905" s="360"/>
      <c r="P905" s="360"/>
      <c r="Q905" s="360"/>
      <c r="R905" s="360"/>
      <c r="S905" s="360"/>
      <c r="T905" s="360"/>
      <c r="U905" s="360"/>
      <c r="V905" s="360"/>
      <c r="W905" s="360"/>
      <c r="X905" s="360"/>
      <c r="Y905" s="360"/>
      <c r="Z905" s="360"/>
      <c r="AA905" s="360"/>
      <c r="AB905" s="360"/>
      <c r="AC905" s="360"/>
      <c r="AD905" s="360"/>
      <c r="AE905" s="360"/>
    </row>
    <row r="906" spans="1:31">
      <c r="A906" s="360"/>
      <c r="B906" s="360"/>
      <c r="C906" s="360"/>
      <c r="D906" s="360"/>
      <c r="E906" s="360"/>
      <c r="F906" s="360"/>
      <c r="G906" s="360"/>
      <c r="H906" s="360"/>
      <c r="I906" s="360"/>
      <c r="J906" s="360"/>
      <c r="K906" s="360"/>
      <c r="L906" s="360"/>
      <c r="M906" s="360"/>
      <c r="N906" s="360"/>
      <c r="O906" s="360"/>
      <c r="P906" s="360"/>
      <c r="Q906" s="360"/>
      <c r="R906" s="360"/>
      <c r="S906" s="360"/>
      <c r="T906" s="360"/>
      <c r="U906" s="360"/>
      <c r="V906" s="360"/>
      <c r="W906" s="360"/>
      <c r="X906" s="360"/>
      <c r="Y906" s="360"/>
      <c r="Z906" s="360"/>
      <c r="AA906" s="360"/>
      <c r="AB906" s="360"/>
      <c r="AC906" s="360"/>
      <c r="AD906" s="360"/>
      <c r="AE906" s="360"/>
    </row>
    <row r="907" spans="1:31">
      <c r="A907" s="360"/>
      <c r="B907" s="360"/>
      <c r="C907" s="360"/>
      <c r="D907" s="360"/>
      <c r="E907" s="360"/>
      <c r="F907" s="360"/>
      <c r="G907" s="360"/>
      <c r="H907" s="360"/>
      <c r="I907" s="360"/>
      <c r="J907" s="360"/>
      <c r="K907" s="360"/>
      <c r="L907" s="360"/>
      <c r="M907" s="360"/>
      <c r="N907" s="360"/>
      <c r="O907" s="360"/>
      <c r="P907" s="360"/>
      <c r="Q907" s="360"/>
      <c r="R907" s="360"/>
      <c r="S907" s="360"/>
      <c r="T907" s="360"/>
      <c r="U907" s="360"/>
      <c r="V907" s="360"/>
      <c r="W907" s="360"/>
      <c r="X907" s="360"/>
      <c r="Y907" s="360"/>
      <c r="Z907" s="360"/>
      <c r="AA907" s="360"/>
      <c r="AB907" s="360"/>
      <c r="AC907" s="360"/>
      <c r="AD907" s="360"/>
      <c r="AE907" s="360"/>
    </row>
    <row r="908" spans="1:31">
      <c r="A908" s="360"/>
      <c r="B908" s="360"/>
      <c r="C908" s="360"/>
      <c r="D908" s="360"/>
      <c r="E908" s="360"/>
      <c r="F908" s="360"/>
      <c r="G908" s="360"/>
      <c r="H908" s="360"/>
      <c r="I908" s="360"/>
      <c r="J908" s="360"/>
      <c r="K908" s="360"/>
      <c r="L908" s="360"/>
      <c r="M908" s="360"/>
      <c r="N908" s="360"/>
      <c r="O908" s="360"/>
      <c r="P908" s="360"/>
      <c r="Q908" s="360"/>
      <c r="R908" s="360"/>
      <c r="S908" s="360"/>
      <c r="T908" s="360"/>
      <c r="U908" s="360"/>
      <c r="V908" s="360"/>
      <c r="W908" s="360"/>
      <c r="X908" s="360"/>
      <c r="Y908" s="360"/>
      <c r="Z908" s="360"/>
      <c r="AA908" s="360"/>
      <c r="AB908" s="360"/>
      <c r="AC908" s="360"/>
      <c r="AD908" s="360"/>
      <c r="AE908" s="360"/>
    </row>
    <row r="909" spans="1:31">
      <c r="A909" s="360"/>
      <c r="B909" s="360"/>
      <c r="C909" s="360"/>
      <c r="D909" s="360"/>
      <c r="E909" s="360"/>
      <c r="F909" s="360"/>
      <c r="G909" s="360"/>
      <c r="H909" s="360"/>
      <c r="I909" s="360"/>
      <c r="J909" s="360"/>
      <c r="K909" s="360"/>
      <c r="L909" s="360"/>
      <c r="M909" s="360"/>
      <c r="N909" s="360"/>
      <c r="O909" s="360"/>
      <c r="P909" s="360"/>
      <c r="Q909" s="360"/>
      <c r="R909" s="360"/>
      <c r="S909" s="360"/>
      <c r="T909" s="360"/>
      <c r="U909" s="360"/>
      <c r="V909" s="360"/>
      <c r="W909" s="360"/>
      <c r="X909" s="360"/>
      <c r="Y909" s="360"/>
      <c r="Z909" s="360"/>
      <c r="AA909" s="360"/>
      <c r="AB909" s="360"/>
      <c r="AC909" s="360"/>
      <c r="AD909" s="360"/>
      <c r="AE909" s="360"/>
    </row>
    <row r="910" spans="1:31">
      <c r="A910" s="360"/>
      <c r="B910" s="360"/>
      <c r="C910" s="360"/>
      <c r="D910" s="360"/>
      <c r="E910" s="360"/>
      <c r="F910" s="360"/>
      <c r="G910" s="360"/>
      <c r="H910" s="360"/>
      <c r="I910" s="360"/>
      <c r="J910" s="360"/>
      <c r="K910" s="360"/>
      <c r="L910" s="360"/>
      <c r="M910" s="360"/>
      <c r="N910" s="360"/>
      <c r="O910" s="360"/>
      <c r="P910" s="360"/>
      <c r="Q910" s="360"/>
      <c r="R910" s="360"/>
      <c r="S910" s="360"/>
      <c r="T910" s="360"/>
      <c r="U910" s="360"/>
      <c r="V910" s="360"/>
      <c r="W910" s="360"/>
      <c r="X910" s="360"/>
      <c r="Y910" s="360"/>
      <c r="Z910" s="360"/>
      <c r="AA910" s="360"/>
      <c r="AB910" s="360"/>
      <c r="AC910" s="360"/>
      <c r="AD910" s="360"/>
      <c r="AE910" s="360"/>
    </row>
    <row r="911" spans="1:31">
      <c r="A911" s="360"/>
      <c r="B911" s="360"/>
      <c r="C911" s="360"/>
      <c r="D911" s="360"/>
      <c r="E911" s="360"/>
      <c r="F911" s="360"/>
      <c r="G911" s="360"/>
      <c r="H911" s="360"/>
      <c r="I911" s="360"/>
      <c r="J911" s="360"/>
      <c r="K911" s="360"/>
      <c r="L911" s="360"/>
      <c r="M911" s="360"/>
      <c r="N911" s="360"/>
      <c r="O911" s="360"/>
      <c r="P911" s="360"/>
      <c r="Q911" s="360"/>
      <c r="R911" s="360"/>
      <c r="S911" s="360"/>
      <c r="T911" s="360"/>
      <c r="U911" s="360"/>
      <c r="V911" s="360"/>
      <c r="W911" s="360"/>
      <c r="X911" s="360"/>
      <c r="Y911" s="360"/>
      <c r="Z911" s="360"/>
      <c r="AA911" s="360"/>
      <c r="AB911" s="360"/>
      <c r="AC911" s="360"/>
      <c r="AD911" s="360"/>
      <c r="AE911" s="360"/>
    </row>
    <row r="912" spans="1:31">
      <c r="A912" s="360"/>
      <c r="B912" s="360"/>
      <c r="C912" s="360"/>
      <c r="D912" s="360"/>
      <c r="E912" s="360"/>
      <c r="F912" s="360"/>
      <c r="G912" s="360"/>
      <c r="H912" s="360"/>
      <c r="I912" s="360"/>
      <c r="J912" s="360"/>
      <c r="K912" s="360"/>
      <c r="L912" s="360"/>
      <c r="M912" s="360"/>
      <c r="N912" s="360"/>
      <c r="O912" s="360"/>
      <c r="P912" s="360"/>
      <c r="Q912" s="360"/>
      <c r="R912" s="360"/>
      <c r="S912" s="360"/>
      <c r="T912" s="360"/>
      <c r="U912" s="360"/>
      <c r="V912" s="360"/>
      <c r="W912" s="360"/>
      <c r="X912" s="360"/>
      <c r="Y912" s="360"/>
      <c r="Z912" s="360"/>
      <c r="AA912" s="360"/>
      <c r="AB912" s="360"/>
      <c r="AC912" s="360"/>
      <c r="AD912" s="360"/>
      <c r="AE912" s="360"/>
    </row>
    <row r="913" spans="1:31">
      <c r="A913" s="360"/>
      <c r="B913" s="360"/>
      <c r="C913" s="360"/>
      <c r="D913" s="360"/>
      <c r="E913" s="360"/>
      <c r="F913" s="360"/>
      <c r="G913" s="360"/>
      <c r="H913" s="360"/>
      <c r="I913" s="360"/>
      <c r="J913" s="360"/>
      <c r="K913" s="360"/>
      <c r="L913" s="360"/>
      <c r="M913" s="360"/>
      <c r="N913" s="360"/>
      <c r="O913" s="360"/>
      <c r="P913" s="360"/>
      <c r="Q913" s="360"/>
      <c r="R913" s="360"/>
      <c r="S913" s="360"/>
      <c r="T913" s="360"/>
      <c r="U913" s="360"/>
      <c r="V913" s="360"/>
      <c r="W913" s="360"/>
      <c r="X913" s="360"/>
      <c r="Y913" s="360"/>
      <c r="Z913" s="360"/>
      <c r="AA913" s="360"/>
      <c r="AB913" s="360"/>
      <c r="AC913" s="360"/>
      <c r="AD913" s="360"/>
      <c r="AE913" s="360"/>
    </row>
    <row r="914" spans="1:31">
      <c r="A914" s="360"/>
      <c r="B914" s="360"/>
      <c r="C914" s="360"/>
      <c r="D914" s="360"/>
      <c r="E914" s="360"/>
      <c r="F914" s="360"/>
      <c r="G914" s="360"/>
      <c r="H914" s="360"/>
      <c r="I914" s="360"/>
      <c r="J914" s="360"/>
      <c r="K914" s="360"/>
      <c r="L914" s="360"/>
      <c r="M914" s="360"/>
      <c r="N914" s="360"/>
      <c r="O914" s="360"/>
      <c r="P914" s="360"/>
      <c r="Q914" s="360"/>
      <c r="R914" s="360"/>
      <c r="S914" s="360"/>
      <c r="T914" s="360"/>
      <c r="U914" s="360"/>
      <c r="V914" s="360"/>
      <c r="W914" s="360"/>
      <c r="X914" s="360"/>
      <c r="Y914" s="360"/>
      <c r="Z914" s="360"/>
      <c r="AA914" s="360"/>
      <c r="AB914" s="360"/>
      <c r="AC914" s="360"/>
      <c r="AD914" s="360"/>
      <c r="AE914" s="360"/>
    </row>
    <row r="915" spans="1:31">
      <c r="A915" s="360"/>
      <c r="B915" s="360"/>
      <c r="C915" s="360"/>
      <c r="D915" s="360"/>
      <c r="E915" s="360"/>
      <c r="F915" s="360"/>
      <c r="G915" s="360"/>
      <c r="H915" s="360"/>
      <c r="I915" s="360"/>
      <c r="J915" s="360"/>
      <c r="K915" s="360"/>
      <c r="L915" s="360"/>
      <c r="M915" s="360"/>
      <c r="N915" s="360"/>
      <c r="O915" s="360"/>
      <c r="P915" s="360"/>
      <c r="Q915" s="360"/>
      <c r="R915" s="360"/>
      <c r="S915" s="360"/>
      <c r="T915" s="360"/>
      <c r="U915" s="360"/>
      <c r="V915" s="360"/>
      <c r="W915" s="360"/>
      <c r="X915" s="360"/>
      <c r="Y915" s="360"/>
      <c r="Z915" s="360"/>
      <c r="AA915" s="360"/>
      <c r="AB915" s="360"/>
      <c r="AC915" s="360"/>
      <c r="AD915" s="360"/>
      <c r="AE915" s="360"/>
    </row>
    <row r="916" spans="1:31">
      <c r="A916" s="360"/>
      <c r="B916" s="360"/>
      <c r="C916" s="360"/>
      <c r="D916" s="360"/>
      <c r="E916" s="360"/>
      <c r="F916" s="360"/>
      <c r="G916" s="360"/>
      <c r="H916" s="360"/>
      <c r="I916" s="360"/>
      <c r="J916" s="360"/>
      <c r="K916" s="360"/>
      <c r="L916" s="360"/>
      <c r="M916" s="360"/>
      <c r="N916" s="360"/>
      <c r="O916" s="360"/>
      <c r="P916" s="360"/>
      <c r="Q916" s="360"/>
      <c r="R916" s="360"/>
      <c r="S916" s="360"/>
      <c r="T916" s="360"/>
      <c r="U916" s="360"/>
      <c r="V916" s="360"/>
      <c r="W916" s="360"/>
      <c r="X916" s="360"/>
      <c r="Y916" s="360"/>
      <c r="Z916" s="360"/>
      <c r="AA916" s="360"/>
      <c r="AB916" s="360"/>
      <c r="AC916" s="360"/>
      <c r="AD916" s="360"/>
      <c r="AE916" s="360"/>
    </row>
    <row r="917" spans="1:31">
      <c r="A917" s="360"/>
      <c r="B917" s="360"/>
      <c r="C917" s="360"/>
      <c r="D917" s="360"/>
      <c r="E917" s="360"/>
      <c r="F917" s="360"/>
      <c r="G917" s="360"/>
      <c r="H917" s="360"/>
      <c r="I917" s="360"/>
      <c r="J917" s="360"/>
      <c r="K917" s="360"/>
      <c r="L917" s="360"/>
      <c r="M917" s="360"/>
      <c r="N917" s="360"/>
      <c r="O917" s="360"/>
      <c r="P917" s="360"/>
      <c r="Q917" s="360"/>
      <c r="R917" s="360"/>
      <c r="S917" s="360"/>
      <c r="T917" s="360"/>
      <c r="U917" s="360"/>
      <c r="V917" s="360"/>
      <c r="W917" s="360"/>
      <c r="X917" s="360"/>
      <c r="Y917" s="360"/>
      <c r="Z917" s="360"/>
      <c r="AA917" s="360"/>
      <c r="AB917" s="360"/>
      <c r="AC917" s="360"/>
      <c r="AD917" s="360"/>
      <c r="AE917" s="360"/>
    </row>
    <row r="918" spans="1:31">
      <c r="A918" s="360"/>
      <c r="B918" s="360"/>
      <c r="C918" s="360"/>
      <c r="D918" s="360"/>
      <c r="E918" s="360"/>
      <c r="F918" s="360"/>
      <c r="G918" s="360"/>
      <c r="H918" s="360"/>
      <c r="I918" s="360"/>
      <c r="J918" s="360"/>
      <c r="K918" s="360"/>
      <c r="L918" s="360"/>
      <c r="M918" s="360"/>
      <c r="N918" s="360"/>
      <c r="O918" s="360"/>
      <c r="P918" s="360"/>
      <c r="Q918" s="360"/>
      <c r="R918" s="360"/>
      <c r="S918" s="360"/>
      <c r="T918" s="360"/>
      <c r="U918" s="360"/>
      <c r="V918" s="360"/>
      <c r="W918" s="360"/>
      <c r="X918" s="360"/>
      <c r="Y918" s="360"/>
      <c r="Z918" s="360"/>
      <c r="AA918" s="360"/>
      <c r="AB918" s="360"/>
      <c r="AC918" s="360"/>
      <c r="AD918" s="360"/>
      <c r="AE918" s="360"/>
    </row>
    <row r="919" spans="1:31">
      <c r="A919" s="360"/>
      <c r="B919" s="360"/>
      <c r="C919" s="360"/>
      <c r="D919" s="360"/>
      <c r="E919" s="360"/>
      <c r="F919" s="360"/>
      <c r="G919" s="360"/>
      <c r="H919" s="360"/>
      <c r="I919" s="360"/>
      <c r="J919" s="360"/>
      <c r="K919" s="360"/>
      <c r="L919" s="360"/>
      <c r="M919" s="360"/>
      <c r="N919" s="360"/>
      <c r="O919" s="360"/>
      <c r="P919" s="360"/>
      <c r="Q919" s="360"/>
      <c r="R919" s="360"/>
      <c r="S919" s="360"/>
      <c r="T919" s="360"/>
      <c r="U919" s="360"/>
      <c r="V919" s="360"/>
      <c r="W919" s="360"/>
      <c r="X919" s="360"/>
      <c r="Y919" s="360"/>
      <c r="Z919" s="360"/>
      <c r="AA919" s="360"/>
      <c r="AB919" s="360"/>
      <c r="AC919" s="360"/>
      <c r="AD919" s="360"/>
      <c r="AE919" s="360"/>
    </row>
    <row r="920" spans="1:31">
      <c r="A920" s="360"/>
      <c r="B920" s="360"/>
      <c r="C920" s="360"/>
      <c r="D920" s="360"/>
      <c r="E920" s="360"/>
      <c r="F920" s="360"/>
      <c r="G920" s="360"/>
      <c r="H920" s="360"/>
      <c r="I920" s="360"/>
      <c r="J920" s="360"/>
      <c r="K920" s="360"/>
      <c r="L920" s="360"/>
      <c r="M920" s="360"/>
      <c r="N920" s="360"/>
      <c r="O920" s="360"/>
      <c r="P920" s="360"/>
      <c r="Q920" s="360"/>
      <c r="R920" s="360"/>
      <c r="S920" s="360"/>
      <c r="T920" s="360"/>
      <c r="U920" s="360"/>
      <c r="V920" s="360"/>
      <c r="W920" s="360"/>
      <c r="X920" s="360"/>
      <c r="Y920" s="360"/>
      <c r="Z920" s="360"/>
      <c r="AA920" s="360"/>
      <c r="AB920" s="360"/>
      <c r="AC920" s="360"/>
      <c r="AD920" s="360"/>
      <c r="AE920" s="360"/>
    </row>
    <row r="921" spans="1:31">
      <c r="A921" s="360"/>
      <c r="B921" s="360"/>
      <c r="C921" s="360"/>
      <c r="D921" s="360"/>
      <c r="E921" s="360"/>
      <c r="F921" s="360"/>
      <c r="G921" s="360"/>
      <c r="H921" s="360"/>
      <c r="I921" s="360"/>
      <c r="J921" s="360"/>
      <c r="K921" s="360"/>
      <c r="L921" s="360"/>
      <c r="M921" s="360"/>
      <c r="N921" s="360"/>
      <c r="O921" s="360"/>
      <c r="P921" s="360"/>
      <c r="Q921" s="360"/>
      <c r="R921" s="360"/>
      <c r="S921" s="360"/>
      <c r="T921" s="360"/>
      <c r="U921" s="360"/>
      <c r="V921" s="360"/>
      <c r="W921" s="360"/>
      <c r="X921" s="360"/>
      <c r="Y921" s="360"/>
      <c r="Z921" s="360"/>
      <c r="AA921" s="360"/>
      <c r="AB921" s="360"/>
      <c r="AC921" s="360"/>
      <c r="AD921" s="360"/>
      <c r="AE921" s="360"/>
    </row>
    <row r="922" spans="1:31">
      <c r="A922" s="360"/>
      <c r="B922" s="360"/>
      <c r="C922" s="360"/>
      <c r="D922" s="360"/>
      <c r="E922" s="360"/>
      <c r="F922" s="360"/>
      <c r="G922" s="360"/>
      <c r="H922" s="360"/>
      <c r="I922" s="360"/>
      <c r="J922" s="360"/>
      <c r="K922" s="360"/>
      <c r="L922" s="360"/>
      <c r="M922" s="360"/>
      <c r="N922" s="360"/>
      <c r="O922" s="360"/>
      <c r="P922" s="360"/>
      <c r="Q922" s="360"/>
      <c r="R922" s="360"/>
      <c r="S922" s="360"/>
      <c r="T922" s="360"/>
      <c r="U922" s="360"/>
      <c r="V922" s="360"/>
      <c r="W922" s="360"/>
      <c r="X922" s="360"/>
      <c r="Y922" s="360"/>
      <c r="Z922" s="360"/>
      <c r="AA922" s="360"/>
      <c r="AB922" s="360"/>
      <c r="AC922" s="360"/>
      <c r="AD922" s="360"/>
      <c r="AE922" s="360"/>
    </row>
    <row r="923" spans="1:31">
      <c r="A923" s="360"/>
      <c r="B923" s="360"/>
      <c r="C923" s="360"/>
      <c r="D923" s="360"/>
      <c r="E923" s="360"/>
      <c r="F923" s="360"/>
      <c r="G923" s="360"/>
      <c r="H923" s="360"/>
      <c r="I923" s="360"/>
      <c r="J923" s="360"/>
      <c r="K923" s="360"/>
      <c r="L923" s="360"/>
      <c r="M923" s="360"/>
      <c r="N923" s="360"/>
      <c r="O923" s="360"/>
      <c r="P923" s="360"/>
      <c r="Q923" s="360"/>
      <c r="R923" s="360"/>
      <c r="S923" s="360"/>
      <c r="T923" s="360"/>
      <c r="U923" s="360"/>
      <c r="V923" s="360"/>
      <c r="W923" s="360"/>
      <c r="X923" s="360"/>
      <c r="Y923" s="360"/>
      <c r="Z923" s="360"/>
      <c r="AA923" s="360"/>
      <c r="AB923" s="360"/>
      <c r="AC923" s="360"/>
      <c r="AD923" s="360"/>
      <c r="AE923" s="360"/>
    </row>
    <row r="924" spans="1:31">
      <c r="A924" s="360"/>
      <c r="B924" s="360"/>
      <c r="C924" s="360"/>
      <c r="D924" s="360"/>
      <c r="E924" s="360"/>
      <c r="F924" s="360"/>
      <c r="G924" s="360"/>
      <c r="H924" s="360"/>
      <c r="I924" s="360"/>
      <c r="J924" s="360"/>
      <c r="K924" s="360"/>
      <c r="L924" s="360"/>
      <c r="M924" s="360"/>
      <c r="N924" s="360"/>
      <c r="O924" s="360"/>
      <c r="P924" s="360"/>
      <c r="Q924" s="360"/>
      <c r="R924" s="360"/>
      <c r="S924" s="360"/>
      <c r="T924" s="360"/>
      <c r="U924" s="360"/>
      <c r="V924" s="360"/>
      <c r="W924" s="360"/>
      <c r="X924" s="360"/>
      <c r="Y924" s="360"/>
      <c r="Z924" s="360"/>
      <c r="AA924" s="360"/>
      <c r="AB924" s="360"/>
      <c r="AC924" s="360"/>
      <c r="AD924" s="360"/>
      <c r="AE924" s="360"/>
    </row>
    <row r="925" spans="1:31">
      <c r="A925" s="360"/>
      <c r="B925" s="360"/>
      <c r="C925" s="360"/>
      <c r="D925" s="360"/>
      <c r="E925" s="360"/>
      <c r="F925" s="360"/>
      <c r="G925" s="360"/>
      <c r="H925" s="360"/>
      <c r="I925" s="360"/>
      <c r="J925" s="360"/>
      <c r="K925" s="360"/>
      <c r="L925" s="360"/>
      <c r="M925" s="360"/>
      <c r="N925" s="360"/>
      <c r="O925" s="360"/>
      <c r="P925" s="360"/>
      <c r="Q925" s="360"/>
      <c r="R925" s="360"/>
      <c r="S925" s="360"/>
      <c r="T925" s="360"/>
      <c r="U925" s="360"/>
      <c r="V925" s="360"/>
      <c r="W925" s="360"/>
      <c r="X925" s="360"/>
      <c r="Y925" s="360"/>
      <c r="Z925" s="360"/>
      <c r="AA925" s="360"/>
      <c r="AB925" s="360"/>
      <c r="AC925" s="360"/>
      <c r="AD925" s="360"/>
      <c r="AE925" s="360"/>
    </row>
    <row r="926" spans="1:31">
      <c r="A926" s="360"/>
      <c r="B926" s="360"/>
      <c r="C926" s="360"/>
      <c r="D926" s="360"/>
      <c r="E926" s="360"/>
      <c r="F926" s="360"/>
      <c r="G926" s="360"/>
      <c r="H926" s="360"/>
      <c r="I926" s="360"/>
      <c r="J926" s="360"/>
      <c r="K926" s="360"/>
      <c r="L926" s="360"/>
      <c r="M926" s="360"/>
      <c r="N926" s="360"/>
      <c r="O926" s="360"/>
      <c r="P926" s="360"/>
      <c r="Q926" s="360"/>
      <c r="R926" s="360"/>
      <c r="S926" s="360"/>
      <c r="T926" s="360"/>
      <c r="U926" s="360"/>
      <c r="V926" s="360"/>
      <c r="W926" s="360"/>
      <c r="X926" s="360"/>
      <c r="Y926" s="360"/>
      <c r="Z926" s="360"/>
      <c r="AA926" s="360"/>
      <c r="AB926" s="360"/>
      <c r="AC926" s="360"/>
      <c r="AD926" s="360"/>
      <c r="AE926" s="360"/>
    </row>
    <row r="927" spans="1:31">
      <c r="A927" s="360"/>
      <c r="B927" s="360"/>
      <c r="C927" s="360"/>
      <c r="D927" s="360"/>
      <c r="E927" s="360"/>
      <c r="F927" s="360"/>
      <c r="G927" s="360"/>
      <c r="H927" s="360"/>
      <c r="I927" s="360"/>
      <c r="J927" s="360"/>
      <c r="K927" s="360"/>
      <c r="L927" s="360"/>
      <c r="M927" s="360"/>
      <c r="N927" s="360"/>
      <c r="O927" s="360"/>
      <c r="P927" s="360"/>
      <c r="Q927" s="360"/>
      <c r="R927" s="360"/>
      <c r="S927" s="360"/>
      <c r="T927" s="360"/>
      <c r="U927" s="360"/>
      <c r="V927" s="360"/>
      <c r="W927" s="360"/>
      <c r="X927" s="360"/>
      <c r="Y927" s="360"/>
      <c r="Z927" s="360"/>
      <c r="AA927" s="360"/>
      <c r="AB927" s="360"/>
      <c r="AC927" s="360"/>
      <c r="AD927" s="360"/>
      <c r="AE927" s="360"/>
    </row>
    <row r="928" spans="1:31">
      <c r="A928" s="360"/>
      <c r="B928" s="360"/>
      <c r="C928" s="360"/>
      <c r="D928" s="360"/>
      <c r="E928" s="360"/>
      <c r="F928" s="360"/>
      <c r="G928" s="360"/>
      <c r="H928" s="360"/>
      <c r="I928" s="360"/>
      <c r="J928" s="360"/>
      <c r="K928" s="360"/>
      <c r="L928" s="360"/>
      <c r="M928" s="360"/>
      <c r="N928" s="360"/>
      <c r="O928" s="360"/>
      <c r="P928" s="360"/>
      <c r="Q928" s="360"/>
      <c r="R928" s="360"/>
      <c r="S928" s="360"/>
      <c r="T928" s="360"/>
      <c r="U928" s="360"/>
      <c r="V928" s="360"/>
      <c r="W928" s="360"/>
      <c r="X928" s="360"/>
      <c r="Y928" s="360"/>
      <c r="Z928" s="360"/>
      <c r="AA928" s="360"/>
      <c r="AB928" s="360"/>
      <c r="AC928" s="360"/>
      <c r="AD928" s="360"/>
      <c r="AE928" s="360"/>
    </row>
    <row r="929" spans="1:31">
      <c r="A929" s="360"/>
      <c r="B929" s="360"/>
      <c r="C929" s="360"/>
      <c r="D929" s="360"/>
      <c r="E929" s="360"/>
      <c r="F929" s="360"/>
      <c r="G929" s="360"/>
      <c r="H929" s="360"/>
      <c r="I929" s="360"/>
      <c r="J929" s="360"/>
      <c r="K929" s="360"/>
      <c r="L929" s="360"/>
      <c r="M929" s="360"/>
      <c r="N929" s="360"/>
      <c r="O929" s="360"/>
      <c r="P929" s="360"/>
      <c r="Q929" s="360"/>
      <c r="R929" s="360"/>
      <c r="S929" s="360"/>
      <c r="T929" s="360"/>
      <c r="U929" s="360"/>
      <c r="V929" s="360"/>
      <c r="W929" s="360"/>
      <c r="X929" s="360"/>
      <c r="Y929" s="360"/>
      <c r="Z929" s="360"/>
      <c r="AA929" s="360"/>
      <c r="AB929" s="360"/>
      <c r="AC929" s="360"/>
      <c r="AD929" s="360"/>
      <c r="AE929" s="360"/>
    </row>
    <row r="930" spans="1:31">
      <c r="A930" s="360"/>
      <c r="B930" s="360"/>
      <c r="C930" s="360"/>
      <c r="D930" s="360"/>
      <c r="E930" s="360"/>
      <c r="F930" s="360"/>
      <c r="G930" s="360"/>
      <c r="H930" s="360"/>
      <c r="I930" s="360"/>
      <c r="J930" s="360"/>
      <c r="K930" s="360"/>
      <c r="L930" s="360"/>
      <c r="M930" s="360"/>
      <c r="N930" s="360"/>
      <c r="O930" s="360"/>
      <c r="P930" s="360"/>
      <c r="Q930" s="360"/>
      <c r="R930" s="360"/>
      <c r="S930" s="360"/>
      <c r="T930" s="360"/>
      <c r="U930" s="360"/>
      <c r="V930" s="360"/>
      <c r="W930" s="360"/>
      <c r="X930" s="360"/>
      <c r="Y930" s="360"/>
      <c r="Z930" s="360"/>
      <c r="AA930" s="360"/>
      <c r="AB930" s="360"/>
      <c r="AC930" s="360"/>
      <c r="AD930" s="360"/>
      <c r="AE930" s="360"/>
    </row>
    <row r="931" spans="1:31">
      <c r="A931" s="360"/>
      <c r="B931" s="360"/>
      <c r="C931" s="360"/>
      <c r="D931" s="360"/>
      <c r="E931" s="360"/>
      <c r="F931" s="360"/>
      <c r="G931" s="360"/>
      <c r="H931" s="360"/>
      <c r="I931" s="360"/>
      <c r="J931" s="360"/>
      <c r="K931" s="360"/>
      <c r="L931" s="360"/>
      <c r="M931" s="360"/>
      <c r="N931" s="360"/>
      <c r="O931" s="360"/>
      <c r="P931" s="360"/>
      <c r="Q931" s="360"/>
      <c r="R931" s="360"/>
      <c r="S931" s="360"/>
      <c r="T931" s="360"/>
      <c r="U931" s="360"/>
      <c r="V931" s="360"/>
      <c r="W931" s="360"/>
      <c r="X931" s="360"/>
      <c r="Y931" s="360"/>
      <c r="Z931" s="360"/>
      <c r="AA931" s="360"/>
      <c r="AB931" s="360"/>
      <c r="AC931" s="360"/>
      <c r="AD931" s="360"/>
      <c r="AE931" s="360"/>
    </row>
    <row r="932" spans="1:31">
      <c r="A932" s="360"/>
      <c r="B932" s="360"/>
      <c r="C932" s="360"/>
      <c r="D932" s="360"/>
      <c r="E932" s="360"/>
      <c r="F932" s="360"/>
      <c r="G932" s="360"/>
      <c r="H932" s="360"/>
      <c r="I932" s="360"/>
      <c r="J932" s="360"/>
      <c r="K932" s="360"/>
      <c r="L932" s="360"/>
      <c r="M932" s="360"/>
      <c r="N932" s="360"/>
      <c r="O932" s="360"/>
      <c r="P932" s="360"/>
      <c r="Q932" s="360"/>
      <c r="R932" s="360"/>
      <c r="S932" s="360"/>
      <c r="T932" s="360"/>
      <c r="U932" s="360"/>
      <c r="V932" s="360"/>
      <c r="W932" s="360"/>
      <c r="X932" s="360"/>
      <c r="Y932" s="360"/>
      <c r="Z932" s="360"/>
      <c r="AA932" s="360"/>
      <c r="AB932" s="360"/>
      <c r="AC932" s="360"/>
      <c r="AD932" s="360"/>
      <c r="AE932" s="360"/>
    </row>
    <row r="933" spans="1:31">
      <c r="A933" s="360"/>
      <c r="B933" s="360"/>
      <c r="C933" s="360"/>
      <c r="D933" s="360"/>
      <c r="E933" s="360"/>
      <c r="F933" s="360"/>
      <c r="G933" s="360"/>
      <c r="H933" s="360"/>
      <c r="I933" s="360"/>
      <c r="J933" s="360"/>
      <c r="K933" s="360"/>
      <c r="L933" s="360"/>
      <c r="M933" s="360"/>
      <c r="N933" s="360"/>
      <c r="O933" s="360"/>
      <c r="P933" s="360"/>
      <c r="Q933" s="360"/>
      <c r="R933" s="360"/>
      <c r="S933" s="360"/>
      <c r="T933" s="360"/>
      <c r="U933" s="360"/>
      <c r="V933" s="360"/>
      <c r="W933" s="360"/>
      <c r="X933" s="360"/>
      <c r="Y933" s="360"/>
      <c r="Z933" s="360"/>
      <c r="AA933" s="360"/>
      <c r="AB933" s="360"/>
      <c r="AC933" s="360"/>
      <c r="AD933" s="360"/>
      <c r="AE933" s="360"/>
    </row>
    <row r="934" spans="1:31">
      <c r="A934" s="360"/>
      <c r="B934" s="360"/>
      <c r="C934" s="360"/>
      <c r="D934" s="360"/>
      <c r="E934" s="360"/>
      <c r="F934" s="360"/>
      <c r="G934" s="360"/>
      <c r="H934" s="360"/>
      <c r="I934" s="360"/>
      <c r="J934" s="360"/>
      <c r="K934" s="360"/>
      <c r="L934" s="360"/>
      <c r="M934" s="360"/>
      <c r="N934" s="360"/>
      <c r="O934" s="360"/>
      <c r="P934" s="360"/>
      <c r="Q934" s="360"/>
      <c r="R934" s="360"/>
      <c r="S934" s="360"/>
      <c r="T934" s="360"/>
      <c r="U934" s="360"/>
      <c r="V934" s="360"/>
      <c r="W934" s="360"/>
      <c r="X934" s="360"/>
      <c r="Y934" s="360"/>
      <c r="Z934" s="360"/>
      <c r="AA934" s="360"/>
      <c r="AB934" s="360"/>
      <c r="AC934" s="360"/>
      <c r="AD934" s="360"/>
      <c r="AE934" s="360"/>
    </row>
    <row r="935" spans="1:31">
      <c r="A935" s="360"/>
      <c r="B935" s="360"/>
      <c r="C935" s="360"/>
      <c r="D935" s="360"/>
      <c r="E935" s="360"/>
      <c r="F935" s="360"/>
      <c r="G935" s="360"/>
      <c r="H935" s="360"/>
      <c r="I935" s="360"/>
      <c r="J935" s="360"/>
      <c r="K935" s="360"/>
      <c r="L935" s="360"/>
      <c r="M935" s="360"/>
      <c r="N935" s="360"/>
      <c r="O935" s="360"/>
      <c r="P935" s="360"/>
      <c r="Q935" s="360"/>
      <c r="R935" s="360"/>
      <c r="S935" s="360"/>
      <c r="T935" s="360"/>
      <c r="U935" s="360"/>
      <c r="V935" s="360"/>
      <c r="W935" s="360"/>
      <c r="X935" s="360"/>
      <c r="Y935" s="360"/>
      <c r="Z935" s="360"/>
      <c r="AA935" s="360"/>
      <c r="AB935" s="360"/>
      <c r="AC935" s="360"/>
      <c r="AD935" s="360"/>
      <c r="AE935" s="360"/>
    </row>
    <row r="936" spans="1:31">
      <c r="A936" s="360"/>
      <c r="B936" s="360"/>
      <c r="C936" s="360"/>
      <c r="D936" s="360"/>
      <c r="E936" s="360"/>
      <c r="F936" s="360"/>
      <c r="G936" s="360"/>
      <c r="H936" s="360"/>
      <c r="I936" s="360"/>
      <c r="J936" s="360"/>
      <c r="K936" s="360"/>
      <c r="L936" s="360"/>
      <c r="M936" s="360"/>
      <c r="N936" s="360"/>
      <c r="O936" s="360"/>
      <c r="P936" s="360"/>
      <c r="Q936" s="360"/>
      <c r="R936" s="360"/>
      <c r="S936" s="360"/>
      <c r="T936" s="360"/>
      <c r="U936" s="360"/>
      <c r="V936" s="360"/>
      <c r="W936" s="360"/>
      <c r="X936" s="360"/>
      <c r="Y936" s="360"/>
      <c r="Z936" s="360"/>
      <c r="AA936" s="360"/>
      <c r="AB936" s="360"/>
      <c r="AC936" s="360"/>
      <c r="AD936" s="360"/>
      <c r="AE936" s="360"/>
    </row>
    <row r="937" spans="1:31">
      <c r="A937" s="360"/>
      <c r="B937" s="360"/>
      <c r="C937" s="360"/>
      <c r="D937" s="360"/>
      <c r="E937" s="360"/>
      <c r="F937" s="360"/>
      <c r="G937" s="360"/>
      <c r="H937" s="360"/>
      <c r="I937" s="360"/>
      <c r="J937" s="360"/>
      <c r="K937" s="360"/>
      <c r="L937" s="360"/>
      <c r="M937" s="360"/>
      <c r="N937" s="360"/>
      <c r="O937" s="360"/>
      <c r="P937" s="360"/>
      <c r="Q937" s="360"/>
      <c r="R937" s="360"/>
      <c r="S937" s="360"/>
      <c r="T937" s="360"/>
      <c r="U937" s="360"/>
      <c r="V937" s="360"/>
      <c r="W937" s="360"/>
      <c r="X937" s="360"/>
      <c r="Y937" s="360"/>
      <c r="Z937" s="360"/>
      <c r="AA937" s="360"/>
      <c r="AB937" s="360"/>
      <c r="AC937" s="360"/>
      <c r="AD937" s="360"/>
      <c r="AE937" s="360"/>
    </row>
    <row r="938" spans="1:31">
      <c r="A938" s="360"/>
      <c r="B938" s="360"/>
      <c r="C938" s="360"/>
      <c r="D938" s="360"/>
      <c r="E938" s="360"/>
      <c r="F938" s="360"/>
      <c r="G938" s="360"/>
      <c r="H938" s="360"/>
      <c r="I938" s="360"/>
      <c r="J938" s="360"/>
      <c r="K938" s="360"/>
      <c r="L938" s="360"/>
      <c r="M938" s="360"/>
      <c r="N938" s="360"/>
      <c r="O938" s="360"/>
      <c r="P938" s="360"/>
      <c r="Q938" s="360"/>
      <c r="R938" s="360"/>
      <c r="S938" s="360"/>
      <c r="T938" s="360"/>
      <c r="U938" s="360"/>
      <c r="V938" s="360"/>
      <c r="W938" s="360"/>
      <c r="X938" s="360"/>
      <c r="Y938" s="360"/>
      <c r="Z938" s="360"/>
      <c r="AA938" s="360"/>
      <c r="AB938" s="360"/>
      <c r="AC938" s="360"/>
      <c r="AD938" s="360"/>
      <c r="AE938" s="360"/>
    </row>
    <row r="939" spans="1:31">
      <c r="A939" s="360"/>
      <c r="B939" s="360"/>
      <c r="C939" s="360"/>
      <c r="D939" s="360"/>
      <c r="E939" s="360"/>
      <c r="F939" s="360"/>
      <c r="G939" s="360"/>
      <c r="H939" s="360"/>
      <c r="I939" s="360"/>
      <c r="J939" s="360"/>
      <c r="K939" s="360"/>
      <c r="L939" s="360"/>
      <c r="M939" s="360"/>
      <c r="N939" s="360"/>
      <c r="O939" s="360"/>
      <c r="P939" s="360"/>
      <c r="Q939" s="360"/>
      <c r="R939" s="360"/>
      <c r="S939" s="360"/>
      <c r="T939" s="360"/>
      <c r="U939" s="360"/>
      <c r="V939" s="360"/>
      <c r="W939" s="360"/>
      <c r="X939" s="360"/>
      <c r="Y939" s="360"/>
      <c r="Z939" s="360"/>
      <c r="AA939" s="360"/>
      <c r="AB939" s="360"/>
      <c r="AC939" s="360"/>
      <c r="AD939" s="360"/>
      <c r="AE939" s="360"/>
    </row>
    <row r="940" spans="1:31">
      <c r="A940" s="360"/>
      <c r="B940" s="360"/>
      <c r="C940" s="360"/>
      <c r="D940" s="360"/>
      <c r="E940" s="360"/>
      <c r="F940" s="360"/>
      <c r="G940" s="360"/>
      <c r="H940" s="360"/>
      <c r="I940" s="360"/>
      <c r="J940" s="360"/>
      <c r="K940" s="360"/>
      <c r="L940" s="360"/>
      <c r="M940" s="360"/>
      <c r="N940" s="360"/>
      <c r="O940" s="360"/>
      <c r="P940" s="360"/>
      <c r="Q940" s="360"/>
      <c r="R940" s="360"/>
      <c r="S940" s="360"/>
      <c r="T940" s="360"/>
      <c r="U940" s="360"/>
      <c r="V940" s="360"/>
      <c r="W940" s="360"/>
      <c r="X940" s="360"/>
      <c r="Y940" s="360"/>
      <c r="Z940" s="360"/>
      <c r="AA940" s="360"/>
      <c r="AB940" s="360"/>
      <c r="AC940" s="360"/>
      <c r="AD940" s="360"/>
      <c r="AE940" s="360"/>
    </row>
    <row r="941" spans="1:31">
      <c r="A941" s="360"/>
      <c r="B941" s="360"/>
      <c r="C941" s="360"/>
      <c r="D941" s="360"/>
      <c r="E941" s="360"/>
      <c r="F941" s="360"/>
      <c r="G941" s="360"/>
      <c r="H941" s="360"/>
      <c r="I941" s="360"/>
      <c r="J941" s="360"/>
      <c r="K941" s="360"/>
      <c r="L941" s="360"/>
      <c r="M941" s="360"/>
      <c r="N941" s="360"/>
      <c r="O941" s="360"/>
      <c r="P941" s="360"/>
      <c r="Q941" s="360"/>
      <c r="R941" s="360"/>
      <c r="S941" s="360"/>
      <c r="T941" s="360"/>
      <c r="U941" s="360"/>
      <c r="V941" s="360"/>
      <c r="W941" s="360"/>
      <c r="X941" s="360"/>
      <c r="Y941" s="360"/>
      <c r="Z941" s="360"/>
      <c r="AA941" s="360"/>
      <c r="AB941" s="360"/>
      <c r="AC941" s="360"/>
      <c r="AD941" s="360"/>
      <c r="AE941" s="360"/>
    </row>
    <row r="942" spans="1:31">
      <c r="A942" s="360"/>
      <c r="B942" s="360"/>
      <c r="C942" s="360"/>
      <c r="D942" s="360"/>
      <c r="E942" s="360"/>
      <c r="F942" s="360"/>
      <c r="G942" s="360"/>
      <c r="H942" s="360"/>
      <c r="I942" s="360"/>
      <c r="J942" s="360"/>
      <c r="K942" s="360"/>
      <c r="L942" s="360"/>
      <c r="M942" s="360"/>
      <c r="N942" s="360"/>
      <c r="O942" s="360"/>
      <c r="P942" s="360"/>
      <c r="Q942" s="360"/>
      <c r="R942" s="360"/>
      <c r="S942" s="360"/>
      <c r="T942" s="360"/>
      <c r="U942" s="360"/>
      <c r="V942" s="360"/>
      <c r="W942" s="360"/>
      <c r="X942" s="360"/>
      <c r="Y942" s="360"/>
      <c r="Z942" s="360"/>
      <c r="AA942" s="360"/>
      <c r="AB942" s="360"/>
      <c r="AC942" s="360"/>
      <c r="AD942" s="360"/>
      <c r="AE942" s="360"/>
    </row>
    <row r="943" spans="1:31">
      <c r="A943" s="360"/>
      <c r="B943" s="360"/>
      <c r="C943" s="360"/>
      <c r="D943" s="360"/>
      <c r="E943" s="360"/>
      <c r="F943" s="360"/>
      <c r="G943" s="360"/>
      <c r="H943" s="360"/>
      <c r="I943" s="360"/>
      <c r="J943" s="360"/>
      <c r="K943" s="360"/>
      <c r="L943" s="360"/>
      <c r="M943" s="360"/>
      <c r="N943" s="360"/>
      <c r="O943" s="360"/>
      <c r="P943" s="360"/>
      <c r="Q943" s="360"/>
      <c r="R943" s="360"/>
      <c r="S943" s="360"/>
      <c r="T943" s="360"/>
      <c r="U943" s="360"/>
      <c r="V943" s="360"/>
      <c r="W943" s="360"/>
      <c r="X943" s="360"/>
      <c r="Y943" s="360"/>
      <c r="Z943" s="360"/>
      <c r="AA943" s="360"/>
      <c r="AB943" s="360"/>
      <c r="AC943" s="360"/>
      <c r="AD943" s="360"/>
      <c r="AE943" s="360"/>
    </row>
    <row r="944" spans="1:31">
      <c r="A944" s="360"/>
      <c r="B944" s="360"/>
      <c r="C944" s="360"/>
      <c r="D944" s="360"/>
      <c r="E944" s="360"/>
      <c r="F944" s="360"/>
      <c r="G944" s="360"/>
      <c r="H944" s="360"/>
      <c r="I944" s="360"/>
      <c r="J944" s="360"/>
      <c r="K944" s="360"/>
      <c r="L944" s="360"/>
      <c r="M944" s="360"/>
      <c r="N944" s="360"/>
      <c r="O944" s="360"/>
      <c r="P944" s="360"/>
      <c r="Q944" s="360"/>
      <c r="R944" s="360"/>
      <c r="S944" s="360"/>
      <c r="T944" s="360"/>
      <c r="U944" s="360"/>
      <c r="V944" s="360"/>
      <c r="W944" s="360"/>
      <c r="X944" s="360"/>
      <c r="Y944" s="360"/>
      <c r="Z944" s="360"/>
      <c r="AA944" s="360"/>
      <c r="AB944" s="360"/>
      <c r="AC944" s="360"/>
      <c r="AD944" s="360"/>
      <c r="AE944" s="360"/>
    </row>
    <row r="945" spans="1:31">
      <c r="A945" s="360"/>
      <c r="B945" s="360"/>
      <c r="C945" s="360"/>
      <c r="D945" s="360"/>
      <c r="E945" s="360"/>
      <c r="F945" s="360"/>
      <c r="G945" s="360"/>
      <c r="H945" s="360"/>
      <c r="I945" s="360"/>
      <c r="J945" s="360"/>
      <c r="K945" s="360"/>
      <c r="L945" s="360"/>
      <c r="M945" s="360"/>
      <c r="N945" s="360"/>
      <c r="O945" s="360"/>
      <c r="P945" s="360"/>
      <c r="Q945" s="360"/>
      <c r="R945" s="360"/>
      <c r="S945" s="360"/>
      <c r="T945" s="360"/>
      <c r="U945" s="360"/>
      <c r="V945" s="360"/>
      <c r="W945" s="360"/>
      <c r="X945" s="360"/>
      <c r="Y945" s="360"/>
      <c r="Z945" s="360"/>
      <c r="AA945" s="360"/>
      <c r="AB945" s="360"/>
      <c r="AC945" s="360"/>
      <c r="AD945" s="360"/>
      <c r="AE945" s="360"/>
    </row>
    <row r="946" spans="1:31">
      <c r="A946" s="360"/>
      <c r="B946" s="360"/>
      <c r="C946" s="360"/>
      <c r="D946" s="360"/>
      <c r="E946" s="360"/>
      <c r="F946" s="360"/>
      <c r="G946" s="360"/>
      <c r="H946" s="360"/>
      <c r="I946" s="360"/>
      <c r="J946" s="360"/>
      <c r="K946" s="360"/>
      <c r="L946" s="360"/>
      <c r="M946" s="360"/>
      <c r="N946" s="360"/>
      <c r="O946" s="360"/>
      <c r="P946" s="360"/>
      <c r="Q946" s="360"/>
      <c r="R946" s="360"/>
      <c r="S946" s="360"/>
      <c r="T946" s="360"/>
      <c r="U946" s="360"/>
      <c r="V946" s="360"/>
      <c r="W946" s="360"/>
      <c r="X946" s="360"/>
      <c r="Y946" s="360"/>
      <c r="Z946" s="360"/>
      <c r="AA946" s="360"/>
      <c r="AB946" s="360"/>
      <c r="AC946" s="360"/>
      <c r="AD946" s="360"/>
      <c r="AE946" s="360"/>
    </row>
    <row r="947" spans="1:31">
      <c r="A947" s="360"/>
      <c r="B947" s="360"/>
      <c r="C947" s="360"/>
      <c r="D947" s="360"/>
      <c r="E947" s="360"/>
      <c r="F947" s="360"/>
      <c r="G947" s="360"/>
      <c r="H947" s="360"/>
      <c r="I947" s="360"/>
      <c r="J947" s="360"/>
      <c r="K947" s="360"/>
      <c r="L947" s="360"/>
      <c r="M947" s="360"/>
      <c r="N947" s="360"/>
      <c r="O947" s="360"/>
      <c r="P947" s="360"/>
      <c r="Q947" s="360"/>
      <c r="R947" s="360"/>
      <c r="S947" s="360"/>
      <c r="T947" s="360"/>
      <c r="U947" s="360"/>
      <c r="V947" s="360"/>
      <c r="W947" s="360"/>
      <c r="X947" s="360"/>
      <c r="Y947" s="360"/>
      <c r="Z947" s="360"/>
      <c r="AA947" s="360"/>
      <c r="AB947" s="360"/>
      <c r="AC947" s="360"/>
      <c r="AD947" s="360"/>
      <c r="AE947" s="360"/>
    </row>
    <row r="948" spans="1:31">
      <c r="A948" s="360"/>
      <c r="B948" s="360"/>
      <c r="C948" s="360"/>
      <c r="D948" s="360"/>
      <c r="E948" s="360"/>
      <c r="F948" s="360"/>
      <c r="G948" s="360"/>
      <c r="H948" s="360"/>
      <c r="I948" s="360"/>
      <c r="J948" s="360"/>
      <c r="K948" s="360"/>
      <c r="L948" s="360"/>
      <c r="M948" s="360"/>
      <c r="N948" s="360"/>
      <c r="O948" s="360"/>
      <c r="P948" s="360"/>
      <c r="Q948" s="360"/>
      <c r="R948" s="360"/>
      <c r="S948" s="360"/>
      <c r="T948" s="360"/>
      <c r="U948" s="360"/>
      <c r="V948" s="360"/>
      <c r="W948" s="360"/>
      <c r="X948" s="360"/>
      <c r="Y948" s="360"/>
      <c r="Z948" s="360"/>
      <c r="AA948" s="360"/>
      <c r="AB948" s="360"/>
      <c r="AC948" s="360"/>
      <c r="AD948" s="360"/>
      <c r="AE948" s="360"/>
    </row>
    <row r="949" spans="1:31">
      <c r="A949" s="360"/>
      <c r="B949" s="360"/>
      <c r="C949" s="360"/>
      <c r="D949" s="360"/>
      <c r="E949" s="360"/>
      <c r="F949" s="360"/>
      <c r="G949" s="360"/>
      <c r="H949" s="360"/>
      <c r="I949" s="360"/>
      <c r="J949" s="360"/>
      <c r="K949" s="360"/>
      <c r="L949" s="360"/>
      <c r="M949" s="360"/>
      <c r="N949" s="360"/>
      <c r="O949" s="360"/>
      <c r="P949" s="360"/>
      <c r="Q949" s="360"/>
      <c r="R949" s="360"/>
      <c r="S949" s="360"/>
      <c r="T949" s="360"/>
      <c r="U949" s="360"/>
      <c r="V949" s="360"/>
      <c r="W949" s="360"/>
      <c r="X949" s="360"/>
      <c r="Y949" s="360"/>
      <c r="Z949" s="360"/>
      <c r="AA949" s="360"/>
      <c r="AB949" s="360"/>
      <c r="AC949" s="360"/>
      <c r="AD949" s="360"/>
      <c r="AE949" s="360"/>
    </row>
    <row r="950" spans="1:31">
      <c r="A950" s="360"/>
      <c r="B950" s="360"/>
      <c r="C950" s="360"/>
      <c r="D950" s="360"/>
      <c r="E950" s="360"/>
      <c r="F950" s="360"/>
      <c r="G950" s="360"/>
      <c r="H950" s="360"/>
      <c r="I950" s="360"/>
      <c r="J950" s="360"/>
      <c r="K950" s="360"/>
      <c r="L950" s="360"/>
      <c r="M950" s="360"/>
      <c r="N950" s="360"/>
      <c r="O950" s="360"/>
      <c r="P950" s="360"/>
      <c r="Q950" s="360"/>
      <c r="R950" s="360"/>
      <c r="S950" s="360"/>
      <c r="T950" s="360"/>
      <c r="U950" s="360"/>
      <c r="V950" s="360"/>
      <c r="W950" s="360"/>
      <c r="X950" s="360"/>
      <c r="Y950" s="360"/>
      <c r="Z950" s="360"/>
      <c r="AA950" s="360"/>
      <c r="AB950" s="360"/>
      <c r="AC950" s="360"/>
      <c r="AD950" s="360"/>
      <c r="AE950" s="360"/>
    </row>
    <row r="951" spans="1:31">
      <c r="A951" s="360"/>
      <c r="B951" s="360"/>
      <c r="C951" s="360"/>
      <c r="D951" s="360"/>
      <c r="E951" s="360"/>
      <c r="F951" s="360"/>
      <c r="G951" s="360"/>
      <c r="H951" s="360"/>
      <c r="I951" s="360"/>
      <c r="J951" s="360"/>
      <c r="K951" s="360"/>
      <c r="L951" s="360"/>
      <c r="M951" s="360"/>
      <c r="N951" s="360"/>
      <c r="O951" s="360"/>
      <c r="P951" s="360"/>
      <c r="Q951" s="360"/>
      <c r="R951" s="360"/>
      <c r="S951" s="360"/>
      <c r="T951" s="360"/>
      <c r="U951" s="360"/>
      <c r="V951" s="360"/>
      <c r="W951" s="360"/>
      <c r="X951" s="360"/>
      <c r="Y951" s="360"/>
      <c r="Z951" s="360"/>
      <c r="AA951" s="360"/>
      <c r="AB951" s="360"/>
      <c r="AC951" s="360"/>
      <c r="AD951" s="360"/>
      <c r="AE951" s="360"/>
    </row>
    <row r="952" spans="1:31">
      <c r="A952" s="360"/>
      <c r="B952" s="360"/>
      <c r="C952" s="360"/>
      <c r="D952" s="360"/>
      <c r="E952" s="360"/>
      <c r="F952" s="360"/>
      <c r="G952" s="360"/>
      <c r="H952" s="360"/>
      <c r="I952" s="360"/>
      <c r="J952" s="360"/>
      <c r="K952" s="360"/>
      <c r="L952" s="360"/>
      <c r="M952" s="360"/>
      <c r="N952" s="360"/>
      <c r="O952" s="360"/>
      <c r="P952" s="360"/>
      <c r="Q952" s="360"/>
      <c r="R952" s="360"/>
      <c r="S952" s="360"/>
      <c r="T952" s="360"/>
      <c r="U952" s="360"/>
      <c r="V952" s="360"/>
      <c r="W952" s="360"/>
      <c r="X952" s="360"/>
      <c r="Y952" s="360"/>
      <c r="Z952" s="360"/>
      <c r="AA952" s="360"/>
      <c r="AB952" s="360"/>
      <c r="AC952" s="360"/>
      <c r="AD952" s="360"/>
      <c r="AE952" s="360"/>
    </row>
    <row r="953" spans="1:31">
      <c r="A953" s="360"/>
      <c r="B953" s="360"/>
      <c r="C953" s="360"/>
      <c r="D953" s="360"/>
      <c r="E953" s="360"/>
      <c r="F953" s="360"/>
      <c r="G953" s="360"/>
      <c r="H953" s="360"/>
      <c r="I953" s="360"/>
      <c r="J953" s="360"/>
      <c r="K953" s="360"/>
      <c r="L953" s="360"/>
      <c r="M953" s="360"/>
      <c r="N953" s="360"/>
      <c r="O953" s="360"/>
      <c r="P953" s="360"/>
      <c r="Q953" s="360"/>
      <c r="R953" s="360"/>
      <c r="S953" s="360"/>
      <c r="T953" s="360"/>
      <c r="U953" s="360"/>
      <c r="V953" s="360"/>
      <c r="W953" s="360"/>
      <c r="X953" s="360"/>
      <c r="Y953" s="360"/>
      <c r="Z953" s="360"/>
      <c r="AA953" s="360"/>
      <c r="AB953" s="360"/>
      <c r="AC953" s="360"/>
      <c r="AD953" s="360"/>
      <c r="AE953" s="360"/>
    </row>
    <row r="954" spans="1:31">
      <c r="A954" s="360"/>
      <c r="B954" s="360"/>
      <c r="C954" s="360"/>
      <c r="D954" s="360"/>
      <c r="E954" s="360"/>
      <c r="F954" s="360"/>
      <c r="G954" s="360"/>
      <c r="H954" s="360"/>
      <c r="I954" s="360"/>
      <c r="J954" s="360"/>
      <c r="K954" s="360"/>
      <c r="L954" s="360"/>
      <c r="M954" s="360"/>
      <c r="N954" s="360"/>
      <c r="O954" s="360"/>
      <c r="P954" s="360"/>
      <c r="Q954" s="360"/>
      <c r="R954" s="360"/>
      <c r="S954" s="360"/>
      <c r="T954" s="360"/>
      <c r="U954" s="360"/>
      <c r="V954" s="360"/>
      <c r="W954" s="360"/>
      <c r="X954" s="360"/>
      <c r="Y954" s="360"/>
      <c r="Z954" s="360"/>
      <c r="AA954" s="360"/>
      <c r="AB954" s="360"/>
      <c r="AC954" s="360"/>
      <c r="AD954" s="360"/>
      <c r="AE954" s="360"/>
    </row>
    <row r="955" spans="1:31">
      <c r="A955" s="360"/>
      <c r="B955" s="360"/>
      <c r="C955" s="360"/>
      <c r="D955" s="360"/>
      <c r="E955" s="360"/>
      <c r="F955" s="360"/>
      <c r="G955" s="360"/>
      <c r="H955" s="360"/>
      <c r="I955" s="360"/>
      <c r="J955" s="360"/>
      <c r="K955" s="360"/>
      <c r="L955" s="360"/>
      <c r="M955" s="360"/>
      <c r="N955" s="360"/>
      <c r="O955" s="360"/>
      <c r="P955" s="360"/>
      <c r="Q955" s="360"/>
      <c r="R955" s="360"/>
      <c r="S955" s="360"/>
      <c r="T955" s="360"/>
      <c r="U955" s="360"/>
      <c r="V955" s="360"/>
      <c r="W955" s="360"/>
      <c r="X955" s="360"/>
      <c r="Y955" s="360"/>
      <c r="Z955" s="360"/>
      <c r="AA955" s="360"/>
      <c r="AB955" s="360"/>
      <c r="AC955" s="360"/>
      <c r="AD955" s="360"/>
      <c r="AE955" s="360"/>
    </row>
    <row r="956" spans="1:31">
      <c r="A956" s="360"/>
      <c r="B956" s="360"/>
      <c r="C956" s="360"/>
      <c r="D956" s="360"/>
      <c r="E956" s="360"/>
      <c r="F956" s="360"/>
      <c r="G956" s="360"/>
      <c r="H956" s="360"/>
      <c r="I956" s="360"/>
      <c r="J956" s="360"/>
      <c r="K956" s="360"/>
      <c r="L956" s="360"/>
      <c r="M956" s="360"/>
      <c r="N956" s="360"/>
      <c r="O956" s="360"/>
      <c r="P956" s="360"/>
      <c r="Q956" s="360"/>
      <c r="R956" s="360"/>
      <c r="S956" s="360"/>
      <c r="T956" s="360"/>
      <c r="U956" s="360"/>
      <c r="V956" s="360"/>
      <c r="W956" s="360"/>
      <c r="X956" s="360"/>
      <c r="Y956" s="360"/>
      <c r="Z956" s="360"/>
      <c r="AA956" s="360"/>
      <c r="AB956" s="360"/>
      <c r="AC956" s="360"/>
      <c r="AD956" s="360"/>
      <c r="AE956" s="360"/>
    </row>
    <row r="957" spans="1:31">
      <c r="A957" s="360"/>
      <c r="B957" s="360"/>
      <c r="C957" s="360"/>
      <c r="D957" s="360"/>
      <c r="E957" s="360"/>
      <c r="F957" s="360"/>
      <c r="G957" s="360"/>
      <c r="H957" s="360"/>
      <c r="I957" s="360"/>
      <c r="J957" s="360"/>
      <c r="K957" s="360"/>
      <c r="L957" s="360"/>
      <c r="M957" s="360"/>
      <c r="N957" s="360"/>
      <c r="O957" s="360"/>
      <c r="P957" s="360"/>
      <c r="Q957" s="360"/>
      <c r="R957" s="360"/>
      <c r="S957" s="360"/>
      <c r="T957" s="360"/>
      <c r="U957" s="360"/>
      <c r="V957" s="360"/>
      <c r="W957" s="360"/>
      <c r="X957" s="360"/>
      <c r="Y957" s="360"/>
      <c r="Z957" s="360"/>
      <c r="AA957" s="360"/>
      <c r="AB957" s="360"/>
      <c r="AC957" s="360"/>
      <c r="AD957" s="360"/>
      <c r="AE957" s="360"/>
    </row>
    <row r="958" spans="1:31">
      <c r="A958" s="360"/>
      <c r="B958" s="360"/>
      <c r="C958" s="360"/>
      <c r="D958" s="360"/>
      <c r="E958" s="360"/>
      <c r="F958" s="360"/>
      <c r="G958" s="360"/>
      <c r="H958" s="360"/>
      <c r="I958" s="360"/>
      <c r="J958" s="360"/>
      <c r="K958" s="360"/>
      <c r="L958" s="360"/>
      <c r="M958" s="360"/>
      <c r="N958" s="360"/>
      <c r="O958" s="360"/>
      <c r="P958" s="360"/>
      <c r="Q958" s="360"/>
      <c r="R958" s="360"/>
      <c r="S958" s="360"/>
      <c r="T958" s="360"/>
      <c r="U958" s="360"/>
      <c r="V958" s="360"/>
      <c r="W958" s="360"/>
      <c r="X958" s="360"/>
      <c r="Y958" s="360"/>
      <c r="Z958" s="360"/>
      <c r="AA958" s="360"/>
      <c r="AB958" s="360"/>
      <c r="AC958" s="360"/>
      <c r="AD958" s="360"/>
      <c r="AE958" s="360"/>
    </row>
    <row r="959" spans="1:31">
      <c r="A959" s="360"/>
      <c r="B959" s="360"/>
      <c r="C959" s="360"/>
      <c r="D959" s="360"/>
      <c r="E959" s="360"/>
      <c r="F959" s="360"/>
      <c r="G959" s="360"/>
      <c r="H959" s="360"/>
      <c r="I959" s="360"/>
      <c r="J959" s="360"/>
      <c r="K959" s="360"/>
      <c r="L959" s="360"/>
      <c r="M959" s="360"/>
      <c r="N959" s="360"/>
      <c r="O959" s="360"/>
      <c r="P959" s="360"/>
      <c r="Q959" s="360"/>
      <c r="R959" s="360"/>
      <c r="S959" s="360"/>
      <c r="T959" s="360"/>
      <c r="U959" s="360"/>
      <c r="V959" s="360"/>
      <c r="W959" s="360"/>
      <c r="X959" s="360"/>
      <c r="Y959" s="360"/>
      <c r="Z959" s="360"/>
      <c r="AA959" s="360"/>
      <c r="AB959" s="360"/>
      <c r="AC959" s="360"/>
      <c r="AD959" s="360"/>
      <c r="AE959" s="360"/>
    </row>
    <row r="960" spans="1:31">
      <c r="A960" s="360"/>
      <c r="B960" s="360"/>
      <c r="C960" s="360"/>
      <c r="D960" s="360"/>
      <c r="E960" s="360"/>
      <c r="F960" s="360"/>
      <c r="G960" s="360"/>
      <c r="H960" s="360"/>
      <c r="I960" s="360"/>
      <c r="J960" s="360"/>
      <c r="K960" s="360"/>
      <c r="L960" s="360"/>
      <c r="M960" s="360"/>
      <c r="N960" s="360"/>
      <c r="O960" s="360"/>
      <c r="P960" s="360"/>
      <c r="Q960" s="360"/>
      <c r="R960" s="360"/>
      <c r="S960" s="360"/>
      <c r="T960" s="360"/>
      <c r="U960" s="360"/>
      <c r="V960" s="360"/>
      <c r="W960" s="360"/>
      <c r="X960" s="360"/>
      <c r="Y960" s="360"/>
      <c r="Z960" s="360"/>
      <c r="AA960" s="360"/>
      <c r="AB960" s="360"/>
      <c r="AC960" s="360"/>
      <c r="AD960" s="360"/>
      <c r="AE960" s="360"/>
    </row>
    <row r="961" spans="1:31">
      <c r="A961" s="360"/>
      <c r="B961" s="360"/>
      <c r="C961" s="360"/>
      <c r="D961" s="360"/>
      <c r="E961" s="360"/>
      <c r="F961" s="360"/>
      <c r="G961" s="360"/>
      <c r="H961" s="360"/>
      <c r="I961" s="360"/>
      <c r="J961" s="360"/>
      <c r="K961" s="360"/>
      <c r="L961" s="360"/>
      <c r="M961" s="360"/>
      <c r="N961" s="360"/>
      <c r="O961" s="360"/>
      <c r="P961" s="360"/>
      <c r="Q961" s="360"/>
      <c r="R961" s="360"/>
      <c r="S961" s="360"/>
      <c r="T961" s="360"/>
      <c r="U961" s="360"/>
      <c r="V961" s="360"/>
      <c r="W961" s="360"/>
      <c r="X961" s="360"/>
      <c r="Y961" s="360"/>
      <c r="Z961" s="360"/>
      <c r="AA961" s="360"/>
      <c r="AB961" s="360"/>
      <c r="AC961" s="360"/>
      <c r="AD961" s="360"/>
      <c r="AE961" s="360"/>
    </row>
    <row r="962" spans="1:31">
      <c r="A962" s="360"/>
      <c r="B962" s="360"/>
      <c r="C962" s="360"/>
      <c r="D962" s="360"/>
      <c r="E962" s="360"/>
      <c r="F962" s="360"/>
      <c r="G962" s="360"/>
      <c r="H962" s="360"/>
      <c r="I962" s="360"/>
      <c r="J962" s="360"/>
      <c r="K962" s="360"/>
      <c r="L962" s="360"/>
      <c r="M962" s="360"/>
      <c r="N962" s="360"/>
      <c r="O962" s="360"/>
      <c r="P962" s="360"/>
      <c r="Q962" s="360"/>
      <c r="R962" s="360"/>
      <c r="S962" s="360"/>
      <c r="T962" s="360"/>
      <c r="U962" s="360"/>
      <c r="V962" s="360"/>
      <c r="W962" s="360"/>
      <c r="X962" s="360"/>
      <c r="Y962" s="360"/>
      <c r="Z962" s="360"/>
      <c r="AA962" s="360"/>
      <c r="AB962" s="360"/>
      <c r="AC962" s="360"/>
      <c r="AD962" s="360"/>
      <c r="AE962" s="360"/>
    </row>
    <row r="963" spans="1:31">
      <c r="A963" s="360"/>
      <c r="B963" s="360"/>
      <c r="C963" s="360"/>
      <c r="D963" s="360"/>
      <c r="E963" s="360"/>
      <c r="F963" s="360"/>
      <c r="G963" s="360"/>
      <c r="H963" s="360"/>
      <c r="I963" s="360"/>
      <c r="J963" s="360"/>
      <c r="K963" s="360"/>
      <c r="L963" s="360"/>
      <c r="M963" s="360"/>
      <c r="N963" s="360"/>
      <c r="O963" s="360"/>
      <c r="P963" s="360"/>
      <c r="Q963" s="360"/>
      <c r="R963" s="360"/>
      <c r="S963" s="360"/>
      <c r="T963" s="360"/>
      <c r="U963" s="360"/>
      <c r="V963" s="360"/>
      <c r="W963" s="360"/>
      <c r="X963" s="360"/>
      <c r="Y963" s="360"/>
      <c r="Z963" s="360"/>
      <c r="AA963" s="360"/>
      <c r="AB963" s="360"/>
      <c r="AC963" s="360"/>
      <c r="AD963" s="360"/>
      <c r="AE963" s="360"/>
    </row>
    <row r="964" spans="1:31">
      <c r="A964" s="360"/>
      <c r="B964" s="360"/>
      <c r="C964" s="360"/>
      <c r="D964" s="360"/>
      <c r="E964" s="360"/>
      <c r="F964" s="360"/>
      <c r="G964" s="360"/>
      <c r="H964" s="360"/>
      <c r="I964" s="360"/>
      <c r="J964" s="360"/>
      <c r="K964" s="360"/>
      <c r="L964" s="360"/>
      <c r="M964" s="360"/>
      <c r="N964" s="360"/>
      <c r="O964" s="360"/>
      <c r="P964" s="360"/>
      <c r="Q964" s="360"/>
      <c r="R964" s="360"/>
      <c r="S964" s="360"/>
      <c r="T964" s="360"/>
      <c r="U964" s="360"/>
      <c r="V964" s="360"/>
      <c r="W964" s="360"/>
      <c r="X964" s="360"/>
      <c r="Y964" s="360"/>
      <c r="Z964" s="360"/>
      <c r="AA964" s="360"/>
      <c r="AB964" s="360"/>
      <c r="AC964" s="360"/>
      <c r="AD964" s="360"/>
      <c r="AE964" s="360"/>
    </row>
    <row r="965" spans="1:31">
      <c r="A965" s="360"/>
      <c r="B965" s="360"/>
      <c r="C965" s="360"/>
      <c r="D965" s="360"/>
      <c r="E965" s="360"/>
      <c r="F965" s="360"/>
      <c r="G965" s="360"/>
      <c r="H965" s="360"/>
      <c r="I965" s="360"/>
      <c r="J965" s="360"/>
      <c r="K965" s="360"/>
      <c r="L965" s="360"/>
      <c r="M965" s="360"/>
      <c r="N965" s="360"/>
      <c r="O965" s="360"/>
      <c r="P965" s="360"/>
      <c r="Q965" s="360"/>
      <c r="R965" s="360"/>
      <c r="S965" s="360"/>
      <c r="T965" s="360"/>
      <c r="U965" s="360"/>
      <c r="V965" s="360"/>
      <c r="W965" s="360"/>
      <c r="X965" s="360"/>
      <c r="Y965" s="360"/>
      <c r="Z965" s="360"/>
      <c r="AA965" s="360"/>
      <c r="AB965" s="360"/>
      <c r="AC965" s="360"/>
      <c r="AD965" s="360"/>
      <c r="AE965" s="360"/>
    </row>
    <row r="966" spans="1:31">
      <c r="A966" s="360"/>
      <c r="B966" s="360"/>
      <c r="C966" s="360"/>
      <c r="D966" s="360"/>
      <c r="E966" s="360"/>
      <c r="F966" s="360"/>
      <c r="G966" s="360"/>
      <c r="H966" s="360"/>
      <c r="I966" s="360"/>
      <c r="J966" s="360"/>
      <c r="K966" s="360"/>
      <c r="L966" s="360"/>
      <c r="M966" s="360"/>
      <c r="N966" s="360"/>
      <c r="O966" s="360"/>
      <c r="P966" s="360"/>
      <c r="Q966" s="360"/>
      <c r="R966" s="360"/>
      <c r="S966" s="360"/>
      <c r="T966" s="360"/>
      <c r="U966" s="360"/>
      <c r="V966" s="360"/>
      <c r="W966" s="360"/>
      <c r="X966" s="360"/>
      <c r="Y966" s="360"/>
      <c r="Z966" s="360"/>
      <c r="AA966" s="360"/>
      <c r="AB966" s="360"/>
      <c r="AC966" s="360"/>
      <c r="AD966" s="360"/>
      <c r="AE966" s="360"/>
    </row>
    <row r="967" spans="1:31">
      <c r="A967" s="360"/>
      <c r="B967" s="360"/>
      <c r="C967" s="360"/>
      <c r="D967" s="360"/>
      <c r="E967" s="360"/>
      <c r="F967" s="360"/>
      <c r="G967" s="360"/>
      <c r="H967" s="360"/>
      <c r="I967" s="360"/>
      <c r="J967" s="360"/>
      <c r="K967" s="360"/>
      <c r="L967" s="360"/>
      <c r="M967" s="360"/>
      <c r="N967" s="360"/>
      <c r="O967" s="360"/>
      <c r="P967" s="360"/>
      <c r="Q967" s="360"/>
      <c r="R967" s="360"/>
      <c r="S967" s="360"/>
      <c r="T967" s="360"/>
      <c r="U967" s="360"/>
      <c r="V967" s="360"/>
      <c r="W967" s="360"/>
      <c r="X967" s="360"/>
      <c r="Y967" s="360"/>
      <c r="Z967" s="360"/>
      <c r="AA967" s="360"/>
      <c r="AB967" s="360"/>
      <c r="AC967" s="360"/>
      <c r="AD967" s="360"/>
      <c r="AE967" s="360"/>
    </row>
    <row r="968" spans="1:31">
      <c r="A968" s="360"/>
      <c r="B968" s="360"/>
      <c r="C968" s="360"/>
      <c r="D968" s="360"/>
      <c r="E968" s="360"/>
      <c r="F968" s="360"/>
      <c r="G968" s="360"/>
      <c r="H968" s="360"/>
      <c r="I968" s="360"/>
      <c r="J968" s="360"/>
      <c r="K968" s="360"/>
      <c r="L968" s="360"/>
      <c r="M968" s="360"/>
      <c r="N968" s="360"/>
      <c r="O968" s="360"/>
      <c r="P968" s="360"/>
      <c r="Q968" s="360"/>
      <c r="R968" s="360"/>
      <c r="S968" s="360"/>
      <c r="T968" s="360"/>
      <c r="U968" s="360"/>
      <c r="V968" s="360"/>
      <c r="W968" s="360"/>
      <c r="X968" s="360"/>
      <c r="Y968" s="360"/>
      <c r="Z968" s="360"/>
      <c r="AA968" s="360"/>
      <c r="AB968" s="360"/>
      <c r="AC968" s="360"/>
      <c r="AD968" s="360"/>
      <c r="AE968" s="360"/>
    </row>
    <row r="969" spans="1:31">
      <c r="A969" s="360"/>
      <c r="B969" s="360"/>
      <c r="C969" s="360"/>
      <c r="D969" s="360"/>
      <c r="E969" s="360"/>
      <c r="F969" s="360"/>
      <c r="G969" s="360"/>
      <c r="H969" s="360"/>
      <c r="I969" s="360"/>
      <c r="J969" s="360"/>
      <c r="K969" s="360"/>
      <c r="L969" s="360"/>
      <c r="M969" s="360"/>
      <c r="N969" s="360"/>
      <c r="O969" s="360"/>
      <c r="P969" s="360"/>
      <c r="Q969" s="360"/>
      <c r="R969" s="360"/>
      <c r="S969" s="360"/>
      <c r="T969" s="360"/>
      <c r="U969" s="360"/>
      <c r="V969" s="360"/>
      <c r="W969" s="360"/>
      <c r="X969" s="360"/>
      <c r="Y969" s="360"/>
      <c r="Z969" s="360"/>
      <c r="AA969" s="360"/>
      <c r="AB969" s="360"/>
      <c r="AC969" s="360"/>
      <c r="AD969" s="360"/>
      <c r="AE969" s="360"/>
    </row>
    <row r="970" spans="1:31">
      <c r="A970" s="360"/>
      <c r="B970" s="360"/>
      <c r="C970" s="360"/>
      <c r="D970" s="360"/>
      <c r="E970" s="360"/>
      <c r="F970" s="360"/>
      <c r="G970" s="360"/>
      <c r="H970" s="360"/>
      <c r="I970" s="360"/>
      <c r="J970" s="360"/>
      <c r="K970" s="360"/>
      <c r="L970" s="360"/>
      <c r="M970" s="360"/>
      <c r="N970" s="360"/>
      <c r="O970" s="360"/>
      <c r="P970" s="360"/>
      <c r="Q970" s="360"/>
      <c r="R970" s="360"/>
      <c r="S970" s="360"/>
      <c r="T970" s="360"/>
      <c r="U970" s="360"/>
      <c r="V970" s="360"/>
      <c r="W970" s="360"/>
      <c r="X970" s="360"/>
      <c r="Y970" s="360"/>
      <c r="Z970" s="360"/>
      <c r="AA970" s="360"/>
      <c r="AB970" s="360"/>
      <c r="AC970" s="360"/>
      <c r="AD970" s="360"/>
      <c r="AE970" s="360"/>
    </row>
    <row r="971" spans="1:31">
      <c r="A971" s="360"/>
      <c r="B971" s="360"/>
      <c r="C971" s="360"/>
      <c r="D971" s="360"/>
      <c r="E971" s="360"/>
      <c r="F971" s="360"/>
      <c r="G971" s="360"/>
      <c r="H971" s="360"/>
      <c r="I971" s="360"/>
      <c r="J971" s="360"/>
      <c r="K971" s="360"/>
      <c r="L971" s="360"/>
      <c r="M971" s="360"/>
      <c r="N971" s="360"/>
      <c r="O971" s="360"/>
      <c r="P971" s="360"/>
      <c r="Q971" s="360"/>
      <c r="R971" s="360"/>
      <c r="S971" s="360"/>
      <c r="T971" s="360"/>
      <c r="U971" s="360"/>
      <c r="V971" s="360"/>
      <c r="W971" s="360"/>
      <c r="X971" s="360"/>
      <c r="Y971" s="360"/>
      <c r="Z971" s="360"/>
      <c r="AA971" s="360"/>
      <c r="AB971" s="360"/>
      <c r="AC971" s="360"/>
      <c r="AD971" s="360"/>
      <c r="AE971" s="360"/>
    </row>
    <row r="972" spans="1:31">
      <c r="A972" s="360"/>
      <c r="B972" s="360"/>
      <c r="C972" s="360"/>
      <c r="D972" s="360"/>
      <c r="E972" s="360"/>
      <c r="F972" s="360"/>
      <c r="G972" s="360"/>
      <c r="H972" s="360"/>
      <c r="I972" s="360"/>
      <c r="J972" s="360"/>
      <c r="K972" s="360"/>
      <c r="L972" s="360"/>
      <c r="M972" s="360"/>
      <c r="N972" s="360"/>
      <c r="O972" s="360"/>
      <c r="P972" s="360"/>
      <c r="Q972" s="360"/>
      <c r="R972" s="360"/>
      <c r="S972" s="360"/>
      <c r="T972" s="360"/>
      <c r="U972" s="360"/>
      <c r="V972" s="360"/>
      <c r="W972" s="360"/>
      <c r="X972" s="360"/>
      <c r="Y972" s="360"/>
      <c r="Z972" s="360"/>
      <c r="AA972" s="360"/>
      <c r="AB972" s="360"/>
      <c r="AC972" s="360"/>
      <c r="AD972" s="360"/>
      <c r="AE972" s="360"/>
    </row>
    <row r="973" spans="1:31">
      <c r="A973" s="360"/>
      <c r="B973" s="360"/>
      <c r="C973" s="360"/>
      <c r="D973" s="360"/>
      <c r="E973" s="360"/>
      <c r="F973" s="360"/>
      <c r="G973" s="360"/>
      <c r="H973" s="360"/>
      <c r="I973" s="360"/>
      <c r="J973" s="360"/>
      <c r="K973" s="360"/>
      <c r="L973" s="360"/>
      <c r="M973" s="360"/>
      <c r="N973" s="360"/>
      <c r="O973" s="360"/>
      <c r="P973" s="360"/>
      <c r="Q973" s="360"/>
      <c r="R973" s="360"/>
      <c r="S973" s="360"/>
      <c r="T973" s="360"/>
      <c r="U973" s="360"/>
      <c r="V973" s="360"/>
      <c r="W973" s="360"/>
      <c r="X973" s="360"/>
      <c r="Y973" s="360"/>
      <c r="Z973" s="360"/>
      <c r="AA973" s="360"/>
      <c r="AB973" s="360"/>
      <c r="AC973" s="360"/>
      <c r="AD973" s="360"/>
      <c r="AE973" s="360"/>
    </row>
    <row r="974" spans="1:31">
      <c r="A974" s="360"/>
      <c r="B974" s="360"/>
      <c r="C974" s="360"/>
      <c r="D974" s="360"/>
      <c r="E974" s="360"/>
      <c r="F974" s="360"/>
      <c r="G974" s="360"/>
      <c r="H974" s="360"/>
      <c r="I974" s="360"/>
      <c r="J974" s="360"/>
      <c r="K974" s="360"/>
      <c r="L974" s="360"/>
      <c r="M974" s="360"/>
      <c r="N974" s="360"/>
      <c r="O974" s="360"/>
      <c r="P974" s="360"/>
      <c r="Q974" s="360"/>
      <c r="R974" s="360"/>
      <c r="S974" s="360"/>
      <c r="T974" s="360"/>
      <c r="U974" s="360"/>
      <c r="V974" s="360"/>
      <c r="W974" s="360"/>
      <c r="X974" s="360"/>
      <c r="Y974" s="360"/>
      <c r="Z974" s="360"/>
      <c r="AA974" s="360"/>
      <c r="AB974" s="360"/>
      <c r="AC974" s="360"/>
      <c r="AD974" s="360"/>
      <c r="AE974" s="360"/>
    </row>
    <row r="975" spans="1:31">
      <c r="A975" s="360"/>
      <c r="B975" s="360"/>
      <c r="C975" s="360"/>
      <c r="D975" s="360"/>
      <c r="E975" s="360"/>
      <c r="F975" s="360"/>
      <c r="G975" s="360"/>
      <c r="H975" s="360"/>
      <c r="I975" s="360"/>
      <c r="J975" s="360"/>
      <c r="K975" s="360"/>
      <c r="L975" s="360"/>
      <c r="M975" s="360"/>
      <c r="N975" s="360"/>
      <c r="O975" s="360"/>
      <c r="P975" s="360"/>
      <c r="Q975" s="360"/>
      <c r="R975" s="360"/>
      <c r="S975" s="360"/>
      <c r="T975" s="360"/>
      <c r="U975" s="360"/>
      <c r="V975" s="360"/>
      <c r="W975" s="360"/>
      <c r="X975" s="360"/>
      <c r="Y975" s="360"/>
      <c r="Z975" s="360"/>
      <c r="AA975" s="360"/>
      <c r="AB975" s="360"/>
      <c r="AC975" s="360"/>
      <c r="AD975" s="360"/>
      <c r="AE975" s="360"/>
    </row>
    <row r="976" spans="1:31">
      <c r="A976" s="360"/>
      <c r="B976" s="360"/>
      <c r="C976" s="360"/>
      <c r="D976" s="360"/>
      <c r="E976" s="360"/>
      <c r="F976" s="360"/>
      <c r="G976" s="360"/>
      <c r="H976" s="360"/>
      <c r="I976" s="360"/>
      <c r="J976" s="360"/>
      <c r="K976" s="360"/>
      <c r="L976" s="360"/>
      <c r="M976" s="360"/>
      <c r="N976" s="360"/>
      <c r="O976" s="360"/>
      <c r="P976" s="360"/>
      <c r="Q976" s="360"/>
      <c r="R976" s="360"/>
      <c r="S976" s="360"/>
      <c r="T976" s="360"/>
      <c r="U976" s="360"/>
      <c r="V976" s="360"/>
      <c r="W976" s="360"/>
      <c r="X976" s="360"/>
      <c r="Y976" s="360"/>
      <c r="Z976" s="360"/>
      <c r="AA976" s="360"/>
      <c r="AB976" s="360"/>
      <c r="AC976" s="360"/>
      <c r="AD976" s="360"/>
      <c r="AE976" s="360"/>
    </row>
    <row r="977" spans="1:31">
      <c r="A977" s="360"/>
      <c r="B977" s="360"/>
      <c r="C977" s="360"/>
      <c r="D977" s="360"/>
      <c r="E977" s="360"/>
      <c r="F977" s="360"/>
      <c r="G977" s="360"/>
      <c r="H977" s="360"/>
      <c r="I977" s="360"/>
      <c r="J977" s="360"/>
      <c r="K977" s="360"/>
      <c r="L977" s="360"/>
      <c r="M977" s="360"/>
      <c r="N977" s="360"/>
      <c r="O977" s="360"/>
      <c r="P977" s="360"/>
      <c r="Q977" s="360"/>
      <c r="R977" s="360"/>
      <c r="S977" s="360"/>
      <c r="T977" s="360"/>
      <c r="U977" s="360"/>
      <c r="V977" s="360"/>
      <c r="W977" s="360"/>
      <c r="X977" s="360"/>
      <c r="Y977" s="360"/>
      <c r="Z977" s="360"/>
      <c r="AA977" s="360"/>
      <c r="AB977" s="360"/>
      <c r="AC977" s="360"/>
      <c r="AD977" s="360"/>
      <c r="AE977" s="360"/>
    </row>
    <row r="978" spans="1:31">
      <c r="A978" s="360"/>
      <c r="B978" s="360"/>
      <c r="C978" s="360"/>
      <c r="D978" s="360"/>
      <c r="E978" s="360"/>
      <c r="F978" s="360"/>
      <c r="G978" s="360"/>
      <c r="H978" s="360"/>
      <c r="I978" s="360"/>
      <c r="J978" s="360"/>
      <c r="K978" s="360"/>
      <c r="L978" s="360"/>
      <c r="M978" s="360"/>
      <c r="N978" s="360"/>
      <c r="O978" s="360"/>
      <c r="P978" s="360"/>
      <c r="Q978" s="360"/>
      <c r="R978" s="360"/>
      <c r="S978" s="360"/>
      <c r="T978" s="360"/>
      <c r="U978" s="360"/>
      <c r="V978" s="360"/>
      <c r="W978" s="360"/>
      <c r="X978" s="360"/>
      <c r="Y978" s="360"/>
      <c r="Z978" s="360"/>
      <c r="AA978" s="360"/>
      <c r="AB978" s="360"/>
      <c r="AC978" s="360"/>
      <c r="AD978" s="360"/>
      <c r="AE978" s="360"/>
    </row>
    <row r="979" spans="1:31">
      <c r="A979" s="360"/>
      <c r="B979" s="360"/>
      <c r="C979" s="360"/>
      <c r="D979" s="360"/>
      <c r="E979" s="360"/>
      <c r="F979" s="360"/>
      <c r="G979" s="360"/>
      <c r="H979" s="360"/>
      <c r="I979" s="360"/>
      <c r="J979" s="360"/>
      <c r="K979" s="360"/>
      <c r="L979" s="360"/>
      <c r="M979" s="360"/>
      <c r="N979" s="360"/>
      <c r="O979" s="360"/>
      <c r="P979" s="360"/>
      <c r="Q979" s="360"/>
      <c r="R979" s="360"/>
      <c r="S979" s="360"/>
      <c r="T979" s="360"/>
      <c r="U979" s="360"/>
      <c r="V979" s="360"/>
      <c r="W979" s="360"/>
      <c r="X979" s="360"/>
      <c r="Y979" s="360"/>
      <c r="Z979" s="360"/>
      <c r="AA979" s="360"/>
      <c r="AB979" s="360"/>
      <c r="AC979" s="360"/>
      <c r="AD979" s="360"/>
      <c r="AE979" s="360"/>
    </row>
    <row r="980" spans="1:31">
      <c r="A980" s="360"/>
      <c r="B980" s="360"/>
      <c r="C980" s="360"/>
      <c r="D980" s="360"/>
      <c r="E980" s="360"/>
      <c r="F980" s="360"/>
      <c r="G980" s="360"/>
      <c r="H980" s="360"/>
      <c r="I980" s="360"/>
      <c r="J980" s="360"/>
      <c r="K980" s="360"/>
      <c r="L980" s="360"/>
      <c r="M980" s="360"/>
      <c r="N980" s="360"/>
      <c r="O980" s="360"/>
      <c r="P980" s="360"/>
      <c r="Q980" s="360"/>
      <c r="R980" s="360"/>
      <c r="S980" s="360"/>
      <c r="T980" s="360"/>
      <c r="U980" s="360"/>
      <c r="V980" s="360"/>
      <c r="W980" s="360"/>
      <c r="X980" s="360"/>
      <c r="Y980" s="360"/>
      <c r="Z980" s="360"/>
      <c r="AA980" s="360"/>
      <c r="AB980" s="360"/>
      <c r="AC980" s="360"/>
      <c r="AD980" s="360"/>
      <c r="AE980" s="360"/>
    </row>
    <row r="981" spans="1:31">
      <c r="A981" s="360"/>
      <c r="B981" s="360"/>
      <c r="C981" s="360"/>
      <c r="D981" s="360"/>
      <c r="E981" s="360"/>
      <c r="F981" s="360"/>
      <c r="G981" s="360"/>
      <c r="H981" s="360"/>
      <c r="I981" s="360"/>
      <c r="J981" s="360"/>
      <c r="K981" s="360"/>
      <c r="L981" s="360"/>
      <c r="M981" s="360"/>
      <c r="N981" s="360"/>
      <c r="O981" s="360"/>
      <c r="P981" s="360"/>
      <c r="Q981" s="360"/>
      <c r="R981" s="360"/>
      <c r="S981" s="360"/>
      <c r="T981" s="360"/>
      <c r="U981" s="360"/>
      <c r="V981" s="360"/>
      <c r="W981" s="360"/>
      <c r="X981" s="360"/>
      <c r="Y981" s="360"/>
      <c r="Z981" s="360"/>
      <c r="AA981" s="360"/>
      <c r="AB981" s="360"/>
      <c r="AC981" s="360"/>
      <c r="AD981" s="360"/>
      <c r="AE981" s="360"/>
    </row>
    <row r="982" spans="1:31">
      <c r="A982" s="360"/>
      <c r="B982" s="360"/>
      <c r="C982" s="360"/>
      <c r="D982" s="360"/>
      <c r="E982" s="360"/>
      <c r="F982" s="360"/>
      <c r="G982" s="360"/>
      <c r="H982" s="360"/>
      <c r="I982" s="360"/>
      <c r="J982" s="360"/>
      <c r="K982" s="360"/>
      <c r="L982" s="360"/>
      <c r="M982" s="360"/>
      <c r="N982" s="360"/>
      <c r="O982" s="360"/>
      <c r="P982" s="360"/>
      <c r="Q982" s="360"/>
      <c r="R982" s="360"/>
      <c r="S982" s="360"/>
      <c r="T982" s="360"/>
      <c r="U982" s="360"/>
      <c r="V982" s="360"/>
      <c r="W982" s="360"/>
      <c r="X982" s="360"/>
      <c r="Y982" s="360"/>
      <c r="Z982" s="360"/>
      <c r="AA982" s="360"/>
      <c r="AB982" s="360"/>
      <c r="AC982" s="360"/>
      <c r="AD982" s="360"/>
      <c r="AE982" s="360"/>
    </row>
    <row r="983" spans="1:31">
      <c r="A983" s="360"/>
      <c r="B983" s="360"/>
      <c r="C983" s="360"/>
      <c r="D983" s="360"/>
      <c r="E983" s="360"/>
      <c r="F983" s="360"/>
      <c r="G983" s="360"/>
      <c r="H983" s="360"/>
      <c r="I983" s="360"/>
      <c r="J983" s="360"/>
      <c r="K983" s="360"/>
      <c r="L983" s="360"/>
      <c r="M983" s="360"/>
      <c r="N983" s="360"/>
      <c r="O983" s="360"/>
      <c r="P983" s="360"/>
      <c r="Q983" s="360"/>
      <c r="R983" s="360"/>
      <c r="S983" s="360"/>
      <c r="T983" s="360"/>
      <c r="U983" s="360"/>
      <c r="V983" s="360"/>
      <c r="W983" s="360"/>
      <c r="X983" s="360"/>
      <c r="Y983" s="360"/>
      <c r="Z983" s="360"/>
      <c r="AA983" s="360"/>
      <c r="AB983" s="360"/>
      <c r="AC983" s="360"/>
      <c r="AD983" s="360"/>
      <c r="AE983" s="360"/>
    </row>
    <row r="984" spans="1:31">
      <c r="A984" s="360"/>
      <c r="B984" s="360"/>
      <c r="C984" s="360"/>
      <c r="D984" s="360"/>
      <c r="E984" s="360"/>
      <c r="F984" s="360"/>
      <c r="G984" s="360"/>
      <c r="H984" s="360"/>
      <c r="I984" s="360"/>
      <c r="J984" s="360"/>
      <c r="K984" s="360"/>
      <c r="L984" s="360"/>
      <c r="M984" s="360"/>
      <c r="N984" s="360"/>
      <c r="O984" s="360"/>
      <c r="P984" s="360"/>
      <c r="Q984" s="360"/>
      <c r="R984" s="360"/>
      <c r="S984" s="360"/>
      <c r="T984" s="360"/>
      <c r="U984" s="360"/>
      <c r="V984" s="360"/>
      <c r="W984" s="360"/>
      <c r="X984" s="360"/>
      <c r="Y984" s="360"/>
      <c r="Z984" s="360"/>
      <c r="AA984" s="360"/>
      <c r="AB984" s="360"/>
      <c r="AC984" s="360"/>
      <c r="AD984" s="360"/>
      <c r="AE984" s="360"/>
    </row>
    <row r="985" spans="1:31">
      <c r="A985" s="360"/>
      <c r="B985" s="360"/>
      <c r="C985" s="360"/>
      <c r="D985" s="360"/>
      <c r="E985" s="360"/>
      <c r="F985" s="360"/>
      <c r="G985" s="360"/>
      <c r="H985" s="360"/>
      <c r="I985" s="360"/>
      <c r="J985" s="360"/>
      <c r="K985" s="360"/>
      <c r="L985" s="360"/>
      <c r="M985" s="360"/>
      <c r="N985" s="360"/>
      <c r="O985" s="360"/>
      <c r="P985" s="360"/>
      <c r="Q985" s="360"/>
      <c r="R985" s="360"/>
      <c r="S985" s="360"/>
      <c r="T985" s="360"/>
      <c r="U985" s="360"/>
      <c r="V985" s="360"/>
      <c r="W985" s="360"/>
      <c r="X985" s="360"/>
      <c r="Y985" s="360"/>
      <c r="Z985" s="360"/>
      <c r="AA985" s="360"/>
      <c r="AB985" s="360"/>
      <c r="AC985" s="360"/>
      <c r="AD985" s="360"/>
      <c r="AE985" s="360"/>
    </row>
    <row r="986" spans="1:31">
      <c r="A986" s="360"/>
      <c r="B986" s="360"/>
      <c r="C986" s="360"/>
      <c r="D986" s="360"/>
      <c r="E986" s="360"/>
      <c r="F986" s="360"/>
      <c r="G986" s="360"/>
      <c r="H986" s="360"/>
      <c r="I986" s="360"/>
      <c r="J986" s="360"/>
      <c r="K986" s="360"/>
      <c r="L986" s="360"/>
      <c r="M986" s="360"/>
      <c r="N986" s="360"/>
      <c r="O986" s="360"/>
      <c r="P986" s="360"/>
      <c r="Q986" s="360"/>
      <c r="R986" s="360"/>
      <c r="S986" s="360"/>
      <c r="T986" s="360"/>
      <c r="U986" s="360"/>
      <c r="V986" s="360"/>
      <c r="W986" s="360"/>
      <c r="X986" s="360"/>
      <c r="Y986" s="360"/>
      <c r="Z986" s="360"/>
      <c r="AA986" s="360"/>
      <c r="AB986" s="360"/>
      <c r="AC986" s="360"/>
      <c r="AD986" s="360"/>
      <c r="AE986" s="360"/>
    </row>
    <row r="987" spans="1:31">
      <c r="A987" s="360"/>
      <c r="B987" s="360"/>
      <c r="C987" s="360"/>
      <c r="D987" s="360"/>
      <c r="E987" s="360"/>
      <c r="F987" s="360"/>
      <c r="G987" s="360"/>
      <c r="H987" s="360"/>
      <c r="I987" s="360"/>
      <c r="J987" s="360"/>
      <c r="K987" s="360"/>
      <c r="L987" s="360"/>
      <c r="M987" s="360"/>
      <c r="N987" s="360"/>
      <c r="O987" s="360"/>
      <c r="P987" s="360"/>
      <c r="Q987" s="360"/>
      <c r="R987" s="360"/>
      <c r="S987" s="360"/>
      <c r="T987" s="360"/>
      <c r="U987" s="360"/>
      <c r="V987" s="360"/>
      <c r="W987" s="360"/>
      <c r="X987" s="360"/>
      <c r="Y987" s="360"/>
      <c r="Z987" s="360"/>
      <c r="AA987" s="360"/>
      <c r="AB987" s="360"/>
      <c r="AC987" s="360"/>
      <c r="AD987" s="360"/>
      <c r="AE987" s="360"/>
    </row>
    <row r="988" spans="1:31">
      <c r="A988" s="360"/>
      <c r="B988" s="360"/>
      <c r="C988" s="360"/>
      <c r="D988" s="360"/>
      <c r="E988" s="360"/>
      <c r="F988" s="360"/>
      <c r="G988" s="360"/>
      <c r="H988" s="360"/>
      <c r="I988" s="360"/>
      <c r="J988" s="360"/>
      <c r="K988" s="360"/>
      <c r="L988" s="360"/>
      <c r="M988" s="360"/>
      <c r="N988" s="360"/>
      <c r="O988" s="360"/>
      <c r="P988" s="360"/>
      <c r="Q988" s="360"/>
      <c r="R988" s="360"/>
      <c r="S988" s="360"/>
      <c r="T988" s="360"/>
      <c r="U988" s="360"/>
      <c r="V988" s="360"/>
      <c r="W988" s="360"/>
      <c r="X988" s="360"/>
      <c r="Y988" s="360"/>
      <c r="Z988" s="360"/>
      <c r="AA988" s="360"/>
      <c r="AB988" s="360"/>
      <c r="AC988" s="360"/>
      <c r="AD988" s="360"/>
      <c r="AE988" s="360"/>
    </row>
    <row r="989" spans="1:31">
      <c r="A989" s="360"/>
      <c r="B989" s="360"/>
      <c r="C989" s="360"/>
      <c r="D989" s="360"/>
      <c r="E989" s="360"/>
      <c r="F989" s="360"/>
      <c r="G989" s="360"/>
      <c r="H989" s="360"/>
      <c r="I989" s="360"/>
      <c r="J989" s="360"/>
      <c r="K989" s="360"/>
      <c r="L989" s="360"/>
      <c r="M989" s="360"/>
      <c r="N989" s="360"/>
      <c r="O989" s="360"/>
      <c r="P989" s="360"/>
      <c r="Q989" s="360"/>
      <c r="R989" s="360"/>
      <c r="S989" s="360"/>
      <c r="T989" s="360"/>
      <c r="U989" s="360"/>
      <c r="V989" s="360"/>
      <c r="W989" s="360"/>
      <c r="X989" s="360"/>
      <c r="Y989" s="360"/>
      <c r="Z989" s="360"/>
      <c r="AA989" s="360"/>
      <c r="AB989" s="360"/>
      <c r="AC989" s="360"/>
      <c r="AD989" s="360"/>
      <c r="AE989" s="360"/>
    </row>
    <row r="990" spans="1:31">
      <c r="A990" s="360"/>
      <c r="B990" s="360"/>
      <c r="C990" s="360"/>
      <c r="D990" s="360"/>
      <c r="E990" s="360"/>
      <c r="F990" s="360"/>
      <c r="G990" s="360"/>
      <c r="H990" s="360"/>
      <c r="I990" s="360"/>
      <c r="J990" s="360"/>
      <c r="K990" s="360"/>
      <c r="L990" s="360"/>
      <c r="M990" s="360"/>
      <c r="N990" s="360"/>
      <c r="O990" s="360"/>
      <c r="P990" s="360"/>
      <c r="Q990" s="360"/>
      <c r="R990" s="360"/>
      <c r="S990" s="360"/>
      <c r="T990" s="360"/>
      <c r="U990" s="360"/>
      <c r="V990" s="360"/>
      <c r="W990" s="360"/>
      <c r="X990" s="360"/>
      <c r="Y990" s="360"/>
      <c r="Z990" s="360"/>
      <c r="AA990" s="360"/>
      <c r="AB990" s="360"/>
      <c r="AC990" s="360"/>
      <c r="AD990" s="360"/>
      <c r="AE990" s="360"/>
    </row>
    <row r="991" spans="1:31">
      <c r="A991" s="360"/>
      <c r="B991" s="360"/>
      <c r="C991" s="360"/>
      <c r="D991" s="360"/>
      <c r="E991" s="360"/>
      <c r="F991" s="360"/>
      <c r="G991" s="360"/>
      <c r="H991" s="360"/>
      <c r="I991" s="360"/>
      <c r="J991" s="360"/>
      <c r="K991" s="360"/>
      <c r="L991" s="360"/>
      <c r="M991" s="360"/>
      <c r="N991" s="360"/>
      <c r="O991" s="360"/>
      <c r="P991" s="360"/>
      <c r="Q991" s="360"/>
      <c r="R991" s="360"/>
      <c r="S991" s="360"/>
      <c r="T991" s="360"/>
      <c r="U991" s="360"/>
      <c r="V991" s="360"/>
      <c r="W991" s="360"/>
      <c r="X991" s="360"/>
      <c r="Y991" s="360"/>
      <c r="Z991" s="360"/>
      <c r="AA991" s="360"/>
      <c r="AB991" s="360"/>
      <c r="AC991" s="360"/>
      <c r="AD991" s="360"/>
      <c r="AE991" s="360"/>
    </row>
    <row r="992" spans="1:31">
      <c r="A992" s="360"/>
      <c r="B992" s="360"/>
      <c r="C992" s="360"/>
      <c r="D992" s="360"/>
      <c r="E992" s="360"/>
      <c r="F992" s="360"/>
      <c r="G992" s="360"/>
      <c r="H992" s="360"/>
      <c r="I992" s="360"/>
      <c r="J992" s="360"/>
      <c r="K992" s="360"/>
      <c r="L992" s="360"/>
      <c r="M992" s="360"/>
      <c r="N992" s="360"/>
      <c r="O992" s="360"/>
      <c r="P992" s="360"/>
      <c r="Q992" s="360"/>
      <c r="R992" s="360"/>
      <c r="S992" s="360"/>
      <c r="T992" s="360"/>
      <c r="U992" s="360"/>
      <c r="V992" s="360"/>
      <c r="W992" s="360"/>
      <c r="X992" s="360"/>
      <c r="Y992" s="360"/>
      <c r="Z992" s="360"/>
      <c r="AA992" s="360"/>
      <c r="AB992" s="360"/>
      <c r="AC992" s="360"/>
      <c r="AD992" s="360"/>
      <c r="AE992" s="360"/>
    </row>
    <row r="993" spans="1:31">
      <c r="A993" s="360"/>
      <c r="B993" s="360"/>
      <c r="C993" s="360"/>
      <c r="D993" s="360"/>
      <c r="E993" s="360"/>
      <c r="F993" s="360"/>
      <c r="G993" s="360"/>
      <c r="H993" s="360"/>
      <c r="I993" s="360"/>
      <c r="J993" s="360"/>
      <c r="K993" s="360"/>
      <c r="L993" s="360"/>
      <c r="M993" s="360"/>
      <c r="N993" s="360"/>
      <c r="O993" s="360"/>
      <c r="P993" s="360"/>
      <c r="Q993" s="360"/>
      <c r="R993" s="360"/>
      <c r="S993" s="360"/>
      <c r="T993" s="360"/>
      <c r="U993" s="360"/>
      <c r="V993" s="360"/>
      <c r="W993" s="360"/>
      <c r="X993" s="360"/>
      <c r="Y993" s="360"/>
      <c r="Z993" s="360"/>
      <c r="AA993" s="360"/>
      <c r="AB993" s="360"/>
      <c r="AC993" s="360"/>
      <c r="AD993" s="360"/>
      <c r="AE993" s="360"/>
    </row>
    <row r="994" spans="1:31">
      <c r="A994" s="360"/>
      <c r="B994" s="360"/>
      <c r="C994" s="360"/>
      <c r="D994" s="360"/>
      <c r="E994" s="360"/>
      <c r="F994" s="360"/>
      <c r="G994" s="360"/>
      <c r="H994" s="360"/>
      <c r="I994" s="360"/>
      <c r="J994" s="360"/>
      <c r="K994" s="360"/>
      <c r="L994" s="360"/>
      <c r="M994" s="360"/>
      <c r="N994" s="360"/>
      <c r="O994" s="360"/>
      <c r="P994" s="360"/>
      <c r="Q994" s="360"/>
      <c r="R994" s="360"/>
      <c r="S994" s="360"/>
      <c r="T994" s="360"/>
      <c r="U994" s="360"/>
      <c r="V994" s="360"/>
      <c r="W994" s="360"/>
      <c r="X994" s="360"/>
      <c r="Y994" s="360"/>
      <c r="Z994" s="360"/>
      <c r="AA994" s="360"/>
      <c r="AB994" s="360"/>
      <c r="AC994" s="360"/>
      <c r="AD994" s="360"/>
      <c r="AE994" s="360"/>
    </row>
    <row r="995" spans="1:31">
      <c r="A995" s="360"/>
      <c r="B995" s="360"/>
      <c r="C995" s="360"/>
      <c r="D995" s="360"/>
      <c r="E995" s="360"/>
      <c r="F995" s="360"/>
      <c r="G995" s="360"/>
      <c r="H995" s="360"/>
      <c r="I995" s="360"/>
      <c r="J995" s="360"/>
      <c r="K995" s="360"/>
      <c r="L995" s="360"/>
      <c r="M995" s="360"/>
      <c r="N995" s="360"/>
      <c r="O995" s="360"/>
      <c r="P995" s="360"/>
      <c r="Q995" s="360"/>
      <c r="R995" s="360"/>
      <c r="S995" s="360"/>
      <c r="T995" s="360"/>
      <c r="U995" s="360"/>
      <c r="V995" s="360"/>
      <c r="W995" s="360"/>
      <c r="X995" s="360"/>
      <c r="Y995" s="360"/>
      <c r="Z995" s="360"/>
      <c r="AA995" s="360"/>
      <c r="AB995" s="360"/>
      <c r="AC995" s="360"/>
      <c r="AD995" s="360"/>
      <c r="AE995" s="360"/>
    </row>
    <row r="996" spans="1:31">
      <c r="A996" s="360"/>
      <c r="B996" s="360"/>
      <c r="C996" s="360"/>
      <c r="D996" s="360"/>
      <c r="E996" s="360"/>
      <c r="F996" s="360"/>
      <c r="G996" s="360"/>
      <c r="H996" s="360"/>
      <c r="I996" s="360"/>
      <c r="J996" s="360"/>
      <c r="K996" s="360"/>
      <c r="L996" s="360"/>
      <c r="M996" s="360"/>
      <c r="N996" s="360"/>
      <c r="O996" s="360"/>
      <c r="P996" s="360"/>
      <c r="Q996" s="360"/>
      <c r="R996" s="360"/>
      <c r="S996" s="360"/>
      <c r="T996" s="360"/>
      <c r="U996" s="360"/>
      <c r="V996" s="360"/>
      <c r="W996" s="360"/>
      <c r="X996" s="360"/>
      <c r="Y996" s="360"/>
      <c r="Z996" s="360"/>
      <c r="AA996" s="360"/>
      <c r="AB996" s="360"/>
      <c r="AC996" s="360"/>
      <c r="AD996" s="360"/>
      <c r="AE996" s="360"/>
    </row>
    <row r="997" spans="1:31">
      <c r="A997" s="360"/>
      <c r="B997" s="360"/>
      <c r="C997" s="360"/>
      <c r="D997" s="360"/>
      <c r="E997" s="360"/>
      <c r="F997" s="360"/>
      <c r="G997" s="360"/>
      <c r="H997" s="360"/>
      <c r="I997" s="360"/>
      <c r="J997" s="360"/>
      <c r="K997" s="360"/>
      <c r="L997" s="360"/>
      <c r="M997" s="360"/>
      <c r="N997" s="360"/>
      <c r="O997" s="360"/>
      <c r="P997" s="360"/>
      <c r="Q997" s="360"/>
      <c r="R997" s="360"/>
      <c r="S997" s="360"/>
      <c r="T997" s="360"/>
      <c r="U997" s="360"/>
      <c r="V997" s="360"/>
      <c r="W997" s="360"/>
      <c r="X997" s="360"/>
      <c r="Y997" s="360"/>
      <c r="Z997" s="360"/>
      <c r="AA997" s="360"/>
      <c r="AB997" s="360"/>
      <c r="AC997" s="360"/>
      <c r="AD997" s="360"/>
      <c r="AE997" s="360"/>
    </row>
    <row r="998" spans="1:31">
      <c r="A998" s="360"/>
      <c r="B998" s="360"/>
      <c r="C998" s="360"/>
      <c r="D998" s="360"/>
      <c r="E998" s="360"/>
      <c r="F998" s="360"/>
      <c r="G998" s="360"/>
      <c r="H998" s="360"/>
      <c r="I998" s="360"/>
      <c r="J998" s="360"/>
      <c r="K998" s="360"/>
      <c r="L998" s="360"/>
      <c r="M998" s="360"/>
      <c r="N998" s="360"/>
      <c r="O998" s="360"/>
      <c r="P998" s="360"/>
      <c r="Q998" s="360"/>
      <c r="R998" s="360"/>
      <c r="S998" s="360"/>
      <c r="T998" s="360"/>
      <c r="U998" s="360"/>
      <c r="V998" s="360"/>
      <c r="W998" s="360"/>
      <c r="X998" s="360"/>
      <c r="Y998" s="360"/>
      <c r="Z998" s="360"/>
      <c r="AA998" s="360"/>
      <c r="AB998" s="360"/>
      <c r="AC998" s="360"/>
      <c r="AD998" s="360"/>
      <c r="AE998" s="360"/>
    </row>
    <row r="999" spans="1:31">
      <c r="A999" s="360"/>
      <c r="B999" s="360"/>
      <c r="C999" s="360"/>
      <c r="D999" s="360"/>
      <c r="E999" s="360"/>
      <c r="F999" s="360"/>
      <c r="G999" s="360"/>
      <c r="H999" s="360"/>
      <c r="I999" s="360"/>
      <c r="J999" s="360"/>
      <c r="K999" s="360"/>
      <c r="L999" s="360"/>
      <c r="M999" s="360"/>
      <c r="N999" s="360"/>
      <c r="O999" s="360"/>
      <c r="P999" s="360"/>
      <c r="Q999" s="360"/>
      <c r="R999" s="360"/>
      <c r="S999" s="360"/>
      <c r="T999" s="360"/>
      <c r="U999" s="360"/>
      <c r="V999" s="360"/>
      <c r="W999" s="360"/>
      <c r="X999" s="360"/>
      <c r="Y999" s="360"/>
      <c r="Z999" s="360"/>
      <c r="AA999" s="360"/>
      <c r="AB999" s="360"/>
      <c r="AC999" s="360"/>
      <c r="AD999" s="360"/>
      <c r="AE999" s="360"/>
    </row>
    <row r="1000" spans="1:31">
      <c r="A1000" s="360"/>
      <c r="B1000" s="360"/>
      <c r="C1000" s="360"/>
      <c r="D1000" s="360"/>
      <c r="E1000" s="360"/>
      <c r="F1000" s="360"/>
      <c r="G1000" s="360"/>
      <c r="H1000" s="360"/>
      <c r="I1000" s="360"/>
      <c r="J1000" s="360"/>
      <c r="K1000" s="360"/>
      <c r="L1000" s="360"/>
      <c r="M1000" s="360"/>
      <c r="N1000" s="360"/>
      <c r="O1000" s="360"/>
      <c r="P1000" s="360"/>
      <c r="Q1000" s="360"/>
      <c r="R1000" s="360"/>
      <c r="S1000" s="360"/>
      <c r="T1000" s="360"/>
      <c r="U1000" s="360"/>
      <c r="V1000" s="360"/>
      <c r="W1000" s="360"/>
      <c r="X1000" s="360"/>
      <c r="Y1000" s="360"/>
      <c r="Z1000" s="360"/>
      <c r="AA1000" s="360"/>
      <c r="AB1000" s="360"/>
      <c r="AC1000" s="360"/>
      <c r="AD1000" s="360"/>
      <c r="AE1000" s="360"/>
    </row>
  </sheetData>
  <mergeCells count="11">
    <mergeCell ref="B23:C23"/>
    <mergeCell ref="B24:C24"/>
    <mergeCell ref="B1:O1"/>
    <mergeCell ref="F3:G3"/>
    <mergeCell ref="B6:O6"/>
    <mergeCell ref="P6:P7"/>
    <mergeCell ref="B12:O12"/>
    <mergeCell ref="P12:P13"/>
    <mergeCell ref="P21:P22"/>
    <mergeCell ref="D21:O21"/>
    <mergeCell ref="B22:C22"/>
  </mergeCells>
  <conditionalFormatting sqref="D23:O24">
    <cfRule type="cellIs" dxfId="12" priority="2" operator="equal">
      <formula>0</formula>
    </cfRule>
  </conditionalFormatting>
  <conditionalFormatting sqref="K14:K19">
    <cfRule type="expression" dxfId="11" priority="3">
      <formula>AND(ISBLANK(K14:K19), MONTH($K$13) &lt; MONTH(TODAY()), YEAR($K$13) &lt;= YEAR(TODAY()))</formula>
    </cfRule>
  </conditionalFormatting>
  <conditionalFormatting sqref="K28:K31">
    <cfRule type="expression" dxfId="10" priority="8">
      <formula>AND(ISBLANK(K28:K31), MONTH($K$27) &lt; MONTH(TODAY()), YEAR($K$27) &lt;= YEAR(TODAY()))</formula>
    </cfRule>
  </conditionalFormatting>
  <conditionalFormatting sqref="L14:L19">
    <cfRule type="expression" dxfId="9" priority="4">
      <formula>AND(ISBLANK(L14:L19), MONTH($L$13) &lt; MONTH(TODAY()), YEAR($L$13) &lt;= YEAR(TODAY()))</formula>
    </cfRule>
  </conditionalFormatting>
  <conditionalFormatting sqref="L28:L31">
    <cfRule type="expression" dxfId="8" priority="9">
      <formula>AND(ISBLANK(L28:L31), MONTH($L$27) &lt; MONTH(TODAY()), YEAR($L$27) &lt;= YEAR(TODAY()))</formula>
    </cfRule>
  </conditionalFormatting>
  <conditionalFormatting sqref="M14:M19">
    <cfRule type="expression" dxfId="7" priority="5">
      <formula>AND(ISBLANK(M14:M19), MONTH($M$13) &lt; MONTH(TODAY()), YEAR($M$13) &lt;= YEAR(TODAY()))</formula>
    </cfRule>
  </conditionalFormatting>
  <conditionalFormatting sqref="M28:M31">
    <cfRule type="expression" dxfId="6" priority="10">
      <formula>AND(ISBLANK(M28:M31), MONTH($M$27) &lt; MONTH(TODAY()), YEAR($M$27) &lt;= YEAR(TODAY()))</formula>
    </cfRule>
  </conditionalFormatting>
  <conditionalFormatting sqref="N14:N19">
    <cfRule type="expression" dxfId="5" priority="6">
      <formula>AND(ISBLANK(N14:N19), MONTH($N$13) &lt; MONTH(TODAY()), YEAR($N$13) &lt;= YEAR(TODAY()))</formula>
    </cfRule>
  </conditionalFormatting>
  <conditionalFormatting sqref="N28:N31">
    <cfRule type="expression" dxfId="4" priority="11">
      <formula>AND(ISBLANK(N28:N31), MONTH($N$27) &lt; MONTH(TODAY()), YEAR($N$27) &lt;= YEAR(TODAY()))</formula>
    </cfRule>
  </conditionalFormatting>
  <conditionalFormatting sqref="O14:O19">
    <cfRule type="expression" dxfId="3" priority="7">
      <formula>AND(ISBLANK(O14:O19), MONTH($O$13) &lt; MONTH(TODAY()), YEAR($O$13) &lt;= YEAR(TODAY()))</formula>
    </cfRule>
  </conditionalFormatting>
  <conditionalFormatting sqref="O28:O31">
    <cfRule type="expression" dxfId="2" priority="12">
      <formula>AND(ISBLANK(O28:O31), MONTH($O$27) &lt; MONTH(TODAY()), YEAR($O$27) &lt;= YEAR(TODAY()))</formula>
    </cfRule>
  </conditionalFormatting>
  <conditionalFormatting sqref="T13:AE16">
    <cfRule type="cellIs" dxfId="1" priority="1" operator="equal">
      <formula>0</formula>
    </cfRule>
  </conditionalFormatting>
  <dataValidations count="1">
    <dataValidation type="list" allowBlank="1" showErrorMessage="1" sqref="C8:C10" xr:uid="{00000000-0002-0000-1100-000000000000}">
      <formula1>$T$7:$T$9</formula1>
    </dataValidation>
  </dataValidations>
  <pageMargins left="0.75" right="0.75" top="1" bottom="1" header="0" footer="0"/>
  <pageSetup paperSize="9" orientation="portrait"/>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outlinePr summaryBelow="0" summaryRight="0"/>
  </sheetPr>
  <dimension ref="A1:I20"/>
  <sheetViews>
    <sheetView topLeftCell="A13" workbookViewId="0">
      <selection activeCell="G54" sqref="G54"/>
    </sheetView>
  </sheetViews>
  <sheetFormatPr defaultColWidth="12.6640625" defaultRowHeight="13.2"/>
  <cols>
    <col min="1" max="1" width="5.109375" customWidth="1"/>
    <col min="2" max="2" width="29.6640625" customWidth="1"/>
    <col min="3" max="3" width="19.44140625" customWidth="1"/>
    <col min="4" max="4" width="26.44140625" customWidth="1"/>
    <col min="5" max="5" width="26" customWidth="1"/>
    <col min="6" max="6" width="27.6640625" customWidth="1"/>
    <col min="7" max="7" width="26.33203125" customWidth="1"/>
    <col min="8" max="8" width="30.5546875" customWidth="1"/>
    <col min="9" max="9" width="14" customWidth="1"/>
  </cols>
  <sheetData>
    <row r="1" spans="1:9" ht="24.6">
      <c r="A1" s="1828" t="s">
        <v>1209</v>
      </c>
      <c r="B1" s="1507"/>
      <c r="C1" s="1507"/>
      <c r="D1" s="1507"/>
      <c r="E1" s="1507"/>
      <c r="F1" s="1507"/>
      <c r="G1" s="1508"/>
      <c r="H1" s="1829"/>
    </row>
    <row r="2" spans="1:9" ht="33">
      <c r="A2" s="1830" t="s">
        <v>1063</v>
      </c>
      <c r="B2" s="1507"/>
      <c r="C2" s="1507"/>
      <c r="D2" s="1507"/>
      <c r="E2" s="1507"/>
      <c r="F2" s="1507"/>
      <c r="G2" s="1508"/>
      <c r="H2" s="1522"/>
    </row>
    <row r="3" spans="1:9" ht="13.8">
      <c r="A3" s="1831"/>
      <c r="B3" s="1819"/>
      <c r="C3" s="1819"/>
      <c r="D3" s="1819"/>
      <c r="E3" s="1819"/>
      <c r="F3" s="1819"/>
      <c r="G3" s="1819"/>
      <c r="H3" s="1819"/>
    </row>
    <row r="4" spans="1:9" ht="34.799999999999997">
      <c r="A4" s="1371" t="s">
        <v>1064</v>
      </c>
      <c r="B4" s="1372" t="s">
        <v>1065</v>
      </c>
      <c r="C4" s="1372" t="s">
        <v>1066</v>
      </c>
      <c r="D4" s="1372" t="s">
        <v>1067</v>
      </c>
      <c r="E4" s="1372" t="s">
        <v>1068</v>
      </c>
      <c r="F4" s="1372" t="s">
        <v>1069</v>
      </c>
      <c r="G4" s="1372" t="s">
        <v>1070</v>
      </c>
      <c r="H4" s="1373" t="s">
        <v>1071</v>
      </c>
    </row>
    <row r="5" spans="1:9" ht="69.599999999999994">
      <c r="A5" s="1374">
        <v>1</v>
      </c>
      <c r="B5" s="1375" t="s">
        <v>1072</v>
      </c>
      <c r="C5" s="1375"/>
      <c r="D5" s="1376" t="s">
        <v>23</v>
      </c>
      <c r="E5" s="1375" t="s">
        <v>1073</v>
      </c>
      <c r="F5" s="1377"/>
      <c r="G5" s="1377"/>
      <c r="H5" s="1378"/>
    </row>
    <row r="6" spans="1:9" ht="34.799999999999997">
      <c r="A6" s="1379">
        <v>2</v>
      </c>
      <c r="B6" s="1380" t="s">
        <v>1075</v>
      </c>
      <c r="C6" s="1380"/>
      <c r="D6" s="1380" t="s">
        <v>18</v>
      </c>
      <c r="E6" s="1380" t="s">
        <v>1076</v>
      </c>
      <c r="F6" s="1381"/>
      <c r="G6" s="1382"/>
      <c r="H6" s="1383"/>
    </row>
    <row r="7" spans="1:9" ht="17.399999999999999">
      <c r="A7" s="1384">
        <v>3</v>
      </c>
      <c r="B7" s="1385" t="s">
        <v>1077</v>
      </c>
      <c r="C7" s="1385"/>
      <c r="D7" s="1385" t="s">
        <v>1078</v>
      </c>
      <c r="E7" s="1385" t="s">
        <v>1076</v>
      </c>
      <c r="F7" s="1386"/>
      <c r="G7" s="1387"/>
      <c r="H7" s="1388"/>
    </row>
    <row r="8" spans="1:9" ht="15">
      <c r="A8" s="1832"/>
      <c r="B8" s="1819"/>
      <c r="C8" s="1819"/>
      <c r="D8" s="1819"/>
      <c r="E8" s="1819"/>
      <c r="F8" s="1819"/>
      <c r="G8" s="1819"/>
      <c r="H8" s="1833"/>
    </row>
    <row r="9" spans="1:9">
      <c r="A9" s="1821" t="s">
        <v>1079</v>
      </c>
      <c r="B9" s="1507"/>
      <c r="C9" s="1507"/>
      <c r="D9" s="1507"/>
      <c r="E9" s="1507"/>
      <c r="F9" s="1507"/>
      <c r="G9" s="1507"/>
      <c r="H9" s="1508"/>
    </row>
    <row r="10" spans="1:9" ht="52.2">
      <c r="A10" s="1389" t="s">
        <v>1080</v>
      </c>
      <c r="B10" s="1822" t="s">
        <v>1081</v>
      </c>
      <c r="C10" s="1823"/>
      <c r="D10" s="1390" t="s">
        <v>1068</v>
      </c>
      <c r="E10" s="1390" t="s">
        <v>1082</v>
      </c>
      <c r="F10" s="1390" t="s">
        <v>1083</v>
      </c>
      <c r="G10" s="1390" t="s">
        <v>1084</v>
      </c>
      <c r="H10" s="1391" t="s">
        <v>1071</v>
      </c>
    </row>
    <row r="11" spans="1:9" ht="26.4">
      <c r="A11" s="1392">
        <v>1</v>
      </c>
      <c r="B11" s="1826" t="s">
        <v>1085</v>
      </c>
      <c r="C11" s="1531"/>
      <c r="D11" s="1393" t="s">
        <v>1086</v>
      </c>
      <c r="E11" s="1394">
        <v>45657</v>
      </c>
      <c r="F11" s="1393" t="s">
        <v>1087</v>
      </c>
      <c r="G11" s="1393" t="s">
        <v>1088</v>
      </c>
      <c r="H11" s="1395" t="s">
        <v>1089</v>
      </c>
      <c r="I11" s="1396" t="str">
        <f t="shared" ref="I11:I19" ca="1" si="0">E11-TODAY()&amp;" Day's Left"</f>
        <v>84 Day's Left</v>
      </c>
    </row>
    <row r="12" spans="1:9" ht="26.4">
      <c r="A12" s="1379">
        <v>2</v>
      </c>
      <c r="B12" s="1824" t="s">
        <v>1090</v>
      </c>
      <c r="C12" s="1533"/>
      <c r="D12" s="1115" t="s">
        <v>1091</v>
      </c>
      <c r="E12" s="1397">
        <v>46040</v>
      </c>
      <c r="F12" s="1115" t="s">
        <v>1092</v>
      </c>
      <c r="G12" s="1115" t="s">
        <v>1092</v>
      </c>
      <c r="H12" s="1398" t="s">
        <v>1089</v>
      </c>
      <c r="I12" s="1396" t="str">
        <f t="shared" ca="1" si="0"/>
        <v>467 Day's Left</v>
      </c>
    </row>
    <row r="13" spans="1:9" ht="26.4">
      <c r="A13" s="1379">
        <v>3</v>
      </c>
      <c r="B13" s="1827" t="s">
        <v>1093</v>
      </c>
      <c r="C13" s="1533"/>
      <c r="D13" s="1115" t="s">
        <v>1091</v>
      </c>
      <c r="E13" s="1397">
        <v>46040</v>
      </c>
      <c r="F13" s="1115" t="s">
        <v>1092</v>
      </c>
      <c r="G13" s="1115" t="s">
        <v>1092</v>
      </c>
      <c r="H13" s="1398" t="s">
        <v>1089</v>
      </c>
      <c r="I13" s="1396" t="str">
        <f t="shared" ca="1" si="0"/>
        <v>467 Day's Left</v>
      </c>
    </row>
    <row r="14" spans="1:9" ht="26.4">
      <c r="A14" s="1379">
        <v>4</v>
      </c>
      <c r="B14" s="1824" t="s">
        <v>1094</v>
      </c>
      <c r="C14" s="1533"/>
      <c r="D14" s="1399" t="s">
        <v>1086</v>
      </c>
      <c r="E14" s="1400">
        <v>45657</v>
      </c>
      <c r="F14" s="1399" t="s">
        <v>1087</v>
      </c>
      <c r="G14" s="1399" t="s">
        <v>1088</v>
      </c>
      <c r="H14" s="1398" t="s">
        <v>1089</v>
      </c>
      <c r="I14" s="1396" t="str">
        <f t="shared" ca="1" si="0"/>
        <v>84 Day's Left</v>
      </c>
    </row>
    <row r="15" spans="1:9" ht="26.4">
      <c r="A15" s="1379">
        <v>5</v>
      </c>
      <c r="B15" s="1824" t="s">
        <v>1095</v>
      </c>
      <c r="C15" s="1533"/>
      <c r="D15" s="1115" t="s">
        <v>1091</v>
      </c>
      <c r="E15" s="1397">
        <v>46040</v>
      </c>
      <c r="F15" s="1115" t="s">
        <v>1092</v>
      </c>
      <c r="G15" s="1115" t="s">
        <v>1092</v>
      </c>
      <c r="H15" s="1398" t="s">
        <v>1089</v>
      </c>
      <c r="I15" s="1396" t="str">
        <f t="shared" ca="1" si="0"/>
        <v>467 Day's Left</v>
      </c>
    </row>
    <row r="16" spans="1:9" ht="39.6">
      <c r="A16" s="1379">
        <v>9</v>
      </c>
      <c r="B16" s="1824" t="s">
        <v>1096</v>
      </c>
      <c r="C16" s="1533"/>
      <c r="D16" s="1401" t="s">
        <v>1097</v>
      </c>
      <c r="E16" s="1402"/>
      <c r="F16" s="1403"/>
      <c r="G16" s="1121"/>
      <c r="H16" s="1398" t="s">
        <v>1089</v>
      </c>
      <c r="I16" s="1396" t="str">
        <f t="shared" ca="1" si="0"/>
        <v>-45573 Day's Left</v>
      </c>
    </row>
    <row r="17" spans="1:9" ht="17.399999999999999">
      <c r="A17" s="1379">
        <v>10</v>
      </c>
      <c r="B17" s="1824" t="s">
        <v>1098</v>
      </c>
      <c r="C17" s="1533"/>
      <c r="D17" s="1121" t="s">
        <v>1099</v>
      </c>
      <c r="E17" s="1404">
        <v>45747</v>
      </c>
      <c r="F17" s="1121" t="s">
        <v>1100</v>
      </c>
      <c r="G17" s="1121" t="s">
        <v>1100</v>
      </c>
      <c r="H17" s="1405" t="s">
        <v>1101</v>
      </c>
      <c r="I17" s="1396" t="str">
        <f t="shared" ca="1" si="0"/>
        <v>174 Day's Left</v>
      </c>
    </row>
    <row r="18" spans="1:9" ht="26.4">
      <c r="A18" s="1379">
        <v>11</v>
      </c>
      <c r="B18" s="1824" t="s">
        <v>1102</v>
      </c>
      <c r="C18" s="1533"/>
      <c r="D18" s="1121" t="s">
        <v>1103</v>
      </c>
      <c r="E18" s="1404">
        <v>45747</v>
      </c>
      <c r="F18" s="1121" t="s">
        <v>1100</v>
      </c>
      <c r="G18" s="1121" t="s">
        <v>1100</v>
      </c>
      <c r="H18" s="1405" t="s">
        <v>1101</v>
      </c>
      <c r="I18" s="1396" t="str">
        <f t="shared" ca="1" si="0"/>
        <v>174 Day's Left</v>
      </c>
    </row>
    <row r="19" spans="1:9" ht="17.399999999999999">
      <c r="A19" s="1379">
        <v>12</v>
      </c>
      <c r="B19" s="1824" t="s">
        <v>433</v>
      </c>
      <c r="C19" s="1533"/>
      <c r="D19" s="1121" t="s">
        <v>1104</v>
      </c>
      <c r="E19" s="1404">
        <v>45747</v>
      </c>
      <c r="F19" s="1121" t="s">
        <v>1100</v>
      </c>
      <c r="G19" s="1121" t="s">
        <v>1100</v>
      </c>
      <c r="H19" s="1405" t="s">
        <v>1101</v>
      </c>
      <c r="I19" s="1396" t="str">
        <f t="shared" ca="1" si="0"/>
        <v>174 Day's Left</v>
      </c>
    </row>
    <row r="20" spans="1:9" ht="17.399999999999999">
      <c r="A20" s="1384">
        <v>13</v>
      </c>
      <c r="B20" s="1825" t="s">
        <v>1105</v>
      </c>
      <c r="C20" s="1564"/>
      <c r="D20" s="1124" t="s">
        <v>1106</v>
      </c>
      <c r="E20" s="1406">
        <v>45504</v>
      </c>
      <c r="F20" s="1124" t="s">
        <v>1100</v>
      </c>
      <c r="G20" s="1124" t="s">
        <v>1100</v>
      </c>
      <c r="H20" s="1407" t="s">
        <v>1074</v>
      </c>
      <c r="I20" s="1408" t="str">
        <f ca="1">E20-TODAY()&amp;" Day's Ago"</f>
        <v>-69 Day's Ago</v>
      </c>
    </row>
  </sheetData>
  <mergeCells count="17">
    <mergeCell ref="A1:G1"/>
    <mergeCell ref="H1:H2"/>
    <mergeCell ref="A2:G2"/>
    <mergeCell ref="A3:H3"/>
    <mergeCell ref="A8:H8"/>
    <mergeCell ref="A9:H9"/>
    <mergeCell ref="B10:C10"/>
    <mergeCell ref="B18:C18"/>
    <mergeCell ref="B19:C19"/>
    <mergeCell ref="B20:C20"/>
    <mergeCell ref="B11:C11"/>
    <mergeCell ref="B12:C12"/>
    <mergeCell ref="B13:C13"/>
    <mergeCell ref="B14:C14"/>
    <mergeCell ref="B15:C15"/>
    <mergeCell ref="B16:C16"/>
    <mergeCell ref="B17:C17"/>
  </mergeCells>
  <conditionalFormatting sqref="E16:G16">
    <cfRule type="containsBlanks" dxfId="0" priority="1">
      <formula>LEN(TRIM(E16))=0</formula>
    </cfRule>
  </conditionalFormatting>
  <pageMargins left="0.75" right="0.75" top="1" bottom="1" header="0" footer="0"/>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Z1000"/>
  <sheetViews>
    <sheetView workbookViewId="0">
      <selection activeCell="G54" sqref="G54"/>
    </sheetView>
  </sheetViews>
  <sheetFormatPr defaultColWidth="12.6640625" defaultRowHeight="13.2"/>
  <cols>
    <col min="1" max="1" width="6" customWidth="1"/>
    <col min="2" max="2" width="23" customWidth="1"/>
    <col min="3" max="3" width="20.109375" customWidth="1"/>
    <col min="4" max="4" width="29.6640625" customWidth="1"/>
    <col min="5" max="5" width="21" customWidth="1"/>
    <col min="6" max="6" width="24.44140625" customWidth="1"/>
    <col min="7" max="7" width="13.5546875" customWidth="1"/>
    <col min="8" max="8" width="16" customWidth="1"/>
    <col min="9" max="9" width="25.88671875" customWidth="1"/>
    <col min="10" max="10" width="9" hidden="1" customWidth="1"/>
    <col min="11" max="26" width="7" customWidth="1"/>
  </cols>
  <sheetData>
    <row r="1" spans="1:26" ht="17.399999999999999">
      <c r="A1" s="1837"/>
      <c r="B1" s="1838"/>
      <c r="C1" s="1840" t="s">
        <v>1209</v>
      </c>
      <c r="D1" s="1554"/>
      <c r="E1" s="1554"/>
      <c r="F1" s="1554"/>
      <c r="G1" s="1554"/>
      <c r="H1" s="1554"/>
      <c r="I1" s="1576"/>
      <c r="J1" s="1409"/>
      <c r="K1" s="1409"/>
      <c r="L1" s="1409"/>
      <c r="M1" s="1409"/>
      <c r="N1" s="1409"/>
      <c r="O1" s="1409"/>
      <c r="P1" s="1409"/>
      <c r="Q1" s="1409"/>
      <c r="R1" s="1409"/>
      <c r="S1" s="1409"/>
      <c r="T1" s="1409"/>
      <c r="U1" s="1409"/>
      <c r="V1" s="1409"/>
      <c r="W1" s="1409"/>
      <c r="X1" s="1409"/>
      <c r="Y1" s="1409"/>
      <c r="Z1" s="1409"/>
    </row>
    <row r="2" spans="1:26" ht="27.6">
      <c r="A2" s="1839"/>
      <c r="B2" s="1634"/>
      <c r="C2" s="1841" t="s">
        <v>1107</v>
      </c>
      <c r="D2" s="1703"/>
      <c r="E2" s="1703"/>
      <c r="F2" s="1703"/>
      <c r="G2" s="1703"/>
      <c r="H2" s="1703"/>
      <c r="I2" s="1743"/>
      <c r="J2" s="1409"/>
      <c r="K2" s="1409"/>
      <c r="L2" s="1409"/>
      <c r="M2" s="1409"/>
      <c r="N2" s="1409"/>
      <c r="O2" s="1409"/>
      <c r="P2" s="1409"/>
      <c r="Q2" s="1409"/>
      <c r="R2" s="1409"/>
      <c r="S2" s="1409"/>
      <c r="T2" s="1409"/>
      <c r="U2" s="1409"/>
      <c r="V2" s="1409"/>
      <c r="W2" s="1409"/>
      <c r="X2" s="1409"/>
      <c r="Y2" s="1409"/>
      <c r="Z2" s="1409"/>
    </row>
    <row r="3" spans="1:26">
      <c r="A3" s="1842"/>
      <c r="B3" s="1703"/>
      <c r="C3" s="1703"/>
      <c r="D3" s="1703"/>
      <c r="E3" s="1703"/>
      <c r="F3" s="1703"/>
      <c r="G3" s="1703"/>
      <c r="H3" s="1703"/>
      <c r="I3" s="1743"/>
      <c r="J3" s="1409"/>
      <c r="K3" s="1409"/>
      <c r="L3" s="1409"/>
      <c r="M3" s="1409"/>
      <c r="N3" s="1409"/>
      <c r="O3" s="1409"/>
      <c r="P3" s="1409"/>
      <c r="Q3" s="1409"/>
      <c r="R3" s="1409"/>
      <c r="S3" s="1409"/>
      <c r="T3" s="1409"/>
      <c r="U3" s="1409"/>
      <c r="V3" s="1409"/>
      <c r="W3" s="1409"/>
      <c r="X3" s="1409"/>
      <c r="Y3" s="1409"/>
      <c r="Z3" s="1409"/>
    </row>
    <row r="4" spans="1:26" ht="31.2">
      <c r="A4" s="1410" t="s">
        <v>1108</v>
      </c>
      <c r="B4" s="1411" t="s">
        <v>1109</v>
      </c>
      <c r="C4" s="1411" t="s">
        <v>1110</v>
      </c>
      <c r="D4" s="1410" t="s">
        <v>1111</v>
      </c>
      <c r="E4" s="1411" t="s">
        <v>1112</v>
      </c>
      <c r="F4" s="1411" t="s">
        <v>1071</v>
      </c>
      <c r="G4" s="1411" t="s">
        <v>1113</v>
      </c>
      <c r="H4" s="1412" t="s">
        <v>1114</v>
      </c>
      <c r="I4" s="1413" t="s">
        <v>1115</v>
      </c>
      <c r="J4" s="1412" t="s">
        <v>1116</v>
      </c>
      <c r="K4" s="1409"/>
      <c r="L4" s="1409"/>
      <c r="M4" s="1409"/>
      <c r="N4" s="1409"/>
      <c r="O4" s="1409"/>
      <c r="P4" s="1409"/>
      <c r="Q4" s="1409"/>
      <c r="R4" s="1409"/>
      <c r="S4" s="1409"/>
      <c r="T4" s="1409"/>
      <c r="U4" s="1409"/>
      <c r="V4" s="1409"/>
      <c r="W4" s="1409"/>
      <c r="X4" s="1409"/>
      <c r="Y4" s="1409"/>
      <c r="Z4" s="1409"/>
    </row>
    <row r="5" spans="1:26" ht="46.8">
      <c r="A5" s="1847">
        <v>1</v>
      </c>
      <c r="B5" s="1843" t="s">
        <v>1117</v>
      </c>
      <c r="C5" s="1844" t="s">
        <v>1118</v>
      </c>
      <c r="D5" s="1416" t="s">
        <v>1119</v>
      </c>
      <c r="E5" s="1417" t="s">
        <v>1120</v>
      </c>
      <c r="F5" s="1416" t="s">
        <v>1121</v>
      </c>
      <c r="G5" s="1418" t="s">
        <v>1122</v>
      </c>
      <c r="H5" s="1419">
        <v>45444</v>
      </c>
      <c r="I5" s="1420" t="s">
        <v>1123</v>
      </c>
      <c r="J5" s="1420"/>
      <c r="K5" s="1409"/>
      <c r="L5" s="1409"/>
      <c r="M5" s="1409"/>
      <c r="N5" s="1409"/>
      <c r="O5" s="1409"/>
      <c r="P5" s="1409"/>
      <c r="Q5" s="1409"/>
      <c r="R5" s="1409"/>
      <c r="S5" s="1409"/>
      <c r="T5" s="1409"/>
      <c r="U5" s="1409"/>
      <c r="V5" s="1409"/>
      <c r="W5" s="1409"/>
      <c r="X5" s="1409"/>
      <c r="Y5" s="1409"/>
      <c r="Z5" s="1409"/>
    </row>
    <row r="6" spans="1:26" ht="31.2">
      <c r="A6" s="1652"/>
      <c r="B6" s="1652"/>
      <c r="C6" s="1652"/>
      <c r="D6" s="1416" t="s">
        <v>1124</v>
      </c>
      <c r="E6" s="1420" t="s">
        <v>1125</v>
      </c>
      <c r="F6" s="1846" t="s">
        <v>1126</v>
      </c>
      <c r="G6" s="1418" t="s">
        <v>1127</v>
      </c>
      <c r="H6" s="1420" t="s">
        <v>215</v>
      </c>
      <c r="I6" s="1420" t="s">
        <v>1125</v>
      </c>
      <c r="J6" s="1420"/>
      <c r="K6" s="1409"/>
      <c r="L6" s="1409"/>
      <c r="M6" s="1409"/>
      <c r="N6" s="1409"/>
      <c r="O6" s="1409"/>
      <c r="P6" s="1409"/>
      <c r="Q6" s="1409"/>
      <c r="R6" s="1409"/>
      <c r="S6" s="1409"/>
      <c r="T6" s="1409"/>
      <c r="U6" s="1409"/>
      <c r="V6" s="1409"/>
      <c r="W6" s="1409"/>
      <c r="X6" s="1409"/>
      <c r="Y6" s="1409"/>
      <c r="Z6" s="1409"/>
    </row>
    <row r="7" spans="1:26" ht="15.6">
      <c r="A7" s="1652"/>
      <c r="B7" s="1652"/>
      <c r="C7" s="1652"/>
      <c r="D7" s="1416" t="s">
        <v>1128</v>
      </c>
      <c r="E7" s="1420" t="s">
        <v>1125</v>
      </c>
      <c r="F7" s="1652"/>
      <c r="G7" s="1418" t="s">
        <v>1127</v>
      </c>
      <c r="H7" s="1420" t="s">
        <v>215</v>
      </c>
      <c r="I7" s="1420" t="s">
        <v>1125</v>
      </c>
      <c r="J7" s="1420"/>
      <c r="K7" s="1409"/>
      <c r="L7" s="1409"/>
      <c r="M7" s="1409"/>
      <c r="N7" s="1409"/>
      <c r="O7" s="1409"/>
      <c r="P7" s="1409"/>
      <c r="Q7" s="1409"/>
      <c r="R7" s="1409"/>
      <c r="S7" s="1409"/>
      <c r="T7" s="1409"/>
      <c r="U7" s="1409"/>
      <c r="V7" s="1409"/>
      <c r="W7" s="1409"/>
      <c r="X7" s="1409"/>
      <c r="Y7" s="1409"/>
      <c r="Z7" s="1409"/>
    </row>
    <row r="8" spans="1:26" ht="31.2">
      <c r="A8" s="1705"/>
      <c r="B8" s="1705"/>
      <c r="C8" s="1652"/>
      <c r="D8" s="1416" t="s">
        <v>1129</v>
      </c>
      <c r="E8" s="1416" t="s">
        <v>1130</v>
      </c>
      <c r="F8" s="1652"/>
      <c r="G8" s="1418" t="s">
        <v>1127</v>
      </c>
      <c r="H8" s="1420" t="s">
        <v>215</v>
      </c>
      <c r="I8" s="1420" t="s">
        <v>1123</v>
      </c>
      <c r="J8" s="1420"/>
      <c r="K8" s="1409"/>
      <c r="L8" s="1409"/>
      <c r="M8" s="1409"/>
      <c r="N8" s="1409"/>
      <c r="O8" s="1409"/>
      <c r="P8" s="1409"/>
      <c r="Q8" s="1409"/>
      <c r="R8" s="1409"/>
      <c r="S8" s="1409"/>
      <c r="T8" s="1409"/>
      <c r="U8" s="1409"/>
      <c r="V8" s="1409"/>
      <c r="W8" s="1409"/>
      <c r="X8" s="1409"/>
      <c r="Y8" s="1409"/>
      <c r="Z8" s="1409"/>
    </row>
    <row r="9" spans="1:26" ht="46.8">
      <c r="A9" s="1414">
        <v>2</v>
      </c>
      <c r="B9" s="1415" t="s">
        <v>1131</v>
      </c>
      <c r="C9" s="1845"/>
      <c r="D9" s="1416" t="s">
        <v>1132</v>
      </c>
      <c r="E9" s="1420" t="s">
        <v>1125</v>
      </c>
      <c r="F9" s="1705"/>
      <c r="G9" s="1418" t="s">
        <v>1127</v>
      </c>
      <c r="H9" s="1420" t="s">
        <v>215</v>
      </c>
      <c r="I9" s="1420" t="s">
        <v>1125</v>
      </c>
      <c r="J9" s="1420"/>
      <c r="K9" s="1409"/>
      <c r="L9" s="1409"/>
      <c r="M9" s="1409"/>
      <c r="N9" s="1409"/>
      <c r="O9" s="1409"/>
      <c r="P9" s="1409"/>
      <c r="Q9" s="1409"/>
      <c r="R9" s="1409"/>
      <c r="S9" s="1409"/>
      <c r="T9" s="1409"/>
      <c r="U9" s="1409"/>
      <c r="V9" s="1409"/>
      <c r="W9" s="1409"/>
      <c r="X9" s="1409"/>
      <c r="Y9" s="1409"/>
      <c r="Z9" s="1409"/>
    </row>
    <row r="10" spans="1:26" ht="31.2">
      <c r="A10" s="1847">
        <v>3</v>
      </c>
      <c r="B10" s="1843" t="s">
        <v>1133</v>
      </c>
      <c r="C10" s="1843" t="s">
        <v>1134</v>
      </c>
      <c r="D10" s="1416" t="s">
        <v>1135</v>
      </c>
      <c r="E10" s="1416" t="s">
        <v>1136</v>
      </c>
      <c r="F10" s="1416" t="s">
        <v>1137</v>
      </c>
      <c r="G10" s="1418" t="s">
        <v>1138</v>
      </c>
      <c r="H10" s="1420" t="s">
        <v>1139</v>
      </c>
      <c r="I10" s="1420" t="s">
        <v>1140</v>
      </c>
      <c r="J10" s="1420"/>
      <c r="K10" s="1409"/>
      <c r="L10" s="1409"/>
      <c r="M10" s="1409"/>
      <c r="N10" s="1409"/>
      <c r="O10" s="1409"/>
      <c r="P10" s="1409"/>
      <c r="Q10" s="1409"/>
      <c r="R10" s="1409"/>
      <c r="S10" s="1409"/>
      <c r="T10" s="1409"/>
      <c r="U10" s="1409"/>
      <c r="V10" s="1409"/>
      <c r="W10" s="1409"/>
      <c r="X10" s="1409"/>
      <c r="Y10" s="1409"/>
      <c r="Z10" s="1409"/>
    </row>
    <row r="11" spans="1:26" ht="31.2">
      <c r="A11" s="1652"/>
      <c r="B11" s="1652"/>
      <c r="C11" s="1652"/>
      <c r="D11" s="1420" t="s">
        <v>1141</v>
      </c>
      <c r="E11" s="1416" t="s">
        <v>1142</v>
      </c>
      <c r="F11" s="1416" t="s">
        <v>1126</v>
      </c>
      <c r="G11" s="1418" t="s">
        <v>1138</v>
      </c>
      <c r="H11" s="1420" t="s">
        <v>215</v>
      </c>
      <c r="I11" s="1420" t="s">
        <v>1143</v>
      </c>
      <c r="J11" s="1420"/>
      <c r="K11" s="1409"/>
      <c r="L11" s="1409"/>
      <c r="M11" s="1409"/>
      <c r="N11" s="1409"/>
      <c r="O11" s="1409"/>
      <c r="P11" s="1409"/>
      <c r="Q11" s="1409"/>
      <c r="R11" s="1409"/>
      <c r="S11" s="1409"/>
      <c r="T11" s="1409"/>
      <c r="U11" s="1409"/>
      <c r="V11" s="1409"/>
      <c r="W11" s="1409"/>
      <c r="X11" s="1409"/>
      <c r="Y11" s="1409"/>
      <c r="Z11" s="1409"/>
    </row>
    <row r="12" spans="1:26" ht="46.8">
      <c r="A12" s="1652"/>
      <c r="B12" s="1652"/>
      <c r="C12" s="1652"/>
      <c r="D12" s="1415" t="s">
        <v>1144</v>
      </c>
      <c r="E12" s="1415" t="s">
        <v>1145</v>
      </c>
      <c r="F12" s="1415" t="s">
        <v>1121</v>
      </c>
      <c r="G12" s="1421" t="s">
        <v>1122</v>
      </c>
      <c r="H12" s="1422">
        <v>45444</v>
      </c>
      <c r="I12" s="1414" t="s">
        <v>1123</v>
      </c>
      <c r="J12" s="1414"/>
      <c r="K12" s="1409"/>
      <c r="L12" s="1409"/>
      <c r="M12" s="1409"/>
      <c r="N12" s="1409"/>
      <c r="O12" s="1409"/>
      <c r="P12" s="1409"/>
      <c r="Q12" s="1409"/>
      <c r="R12" s="1409"/>
      <c r="S12" s="1409"/>
      <c r="T12" s="1409"/>
      <c r="U12" s="1409"/>
      <c r="V12" s="1409"/>
      <c r="W12" s="1409"/>
      <c r="X12" s="1409"/>
      <c r="Y12" s="1409"/>
      <c r="Z12" s="1409"/>
    </row>
    <row r="13" spans="1:26">
      <c r="A13" s="1848" t="s">
        <v>1146</v>
      </c>
      <c r="B13" s="1703"/>
      <c r="C13" s="1703"/>
      <c r="D13" s="1703"/>
      <c r="E13" s="1703"/>
      <c r="F13" s="1703"/>
      <c r="G13" s="1703"/>
      <c r="H13" s="1703"/>
      <c r="I13" s="1703"/>
      <c r="J13" s="1533"/>
      <c r="K13" s="1409"/>
      <c r="L13" s="1409"/>
      <c r="M13" s="1409"/>
      <c r="N13" s="1409"/>
      <c r="O13" s="1409"/>
      <c r="P13" s="1409"/>
      <c r="Q13" s="1409"/>
      <c r="R13" s="1409"/>
      <c r="S13" s="1409"/>
      <c r="T13" s="1409"/>
      <c r="U13" s="1409"/>
      <c r="V13" s="1409"/>
      <c r="W13" s="1409"/>
      <c r="X13" s="1409"/>
      <c r="Y13" s="1409"/>
      <c r="Z13" s="1409"/>
    </row>
    <row r="14" spans="1:26" ht="15.6">
      <c r="A14" s="1834" t="s">
        <v>1147</v>
      </c>
      <c r="B14" s="1678"/>
      <c r="C14" s="1678"/>
      <c r="D14" s="1678"/>
      <c r="E14" s="1678"/>
      <c r="F14" s="1678"/>
      <c r="G14" s="1678"/>
      <c r="H14" s="1678"/>
      <c r="I14" s="1835"/>
      <c r="J14" s="1423"/>
      <c r="K14" s="1409"/>
      <c r="L14" s="1409"/>
      <c r="M14" s="1409"/>
      <c r="N14" s="1409"/>
      <c r="O14" s="1409"/>
      <c r="P14" s="1409"/>
      <c r="Q14" s="1409"/>
      <c r="R14" s="1409"/>
      <c r="S14" s="1409"/>
      <c r="T14" s="1409"/>
      <c r="U14" s="1409"/>
      <c r="V14" s="1409"/>
      <c r="W14" s="1409"/>
      <c r="X14" s="1409"/>
      <c r="Y14" s="1409"/>
      <c r="Z14" s="1409"/>
    </row>
    <row r="15" spans="1:26" ht="15.6">
      <c r="A15" s="1836"/>
      <c r="B15" s="1633"/>
      <c r="C15" s="1633"/>
      <c r="D15" s="1633"/>
      <c r="E15" s="1633"/>
      <c r="F15" s="1633"/>
      <c r="G15" s="1633"/>
      <c r="H15" s="1633"/>
      <c r="I15" s="1634"/>
      <c r="J15" s="1420"/>
      <c r="K15" s="1409"/>
      <c r="L15" s="1409"/>
      <c r="M15" s="1409"/>
      <c r="N15" s="1409"/>
      <c r="O15" s="1409"/>
      <c r="P15" s="1409"/>
      <c r="Q15" s="1409"/>
      <c r="R15" s="1409"/>
      <c r="S15" s="1409"/>
      <c r="T15" s="1409"/>
      <c r="U15" s="1409"/>
      <c r="V15" s="1409"/>
      <c r="W15" s="1409"/>
      <c r="X15" s="1409"/>
      <c r="Y15" s="1409"/>
      <c r="Z15" s="1409"/>
    </row>
    <row r="16" spans="1:26">
      <c r="A16" s="1409"/>
      <c r="B16" s="1409"/>
      <c r="C16" s="1409"/>
      <c r="D16" s="1409"/>
      <c r="E16" s="1409"/>
      <c r="F16" s="1409"/>
      <c r="G16" s="1409"/>
      <c r="H16" s="1409"/>
      <c r="I16" s="1409"/>
      <c r="J16" s="1409"/>
      <c r="K16" s="1409"/>
      <c r="L16" s="1409"/>
      <c r="M16" s="1409"/>
      <c r="N16" s="1409"/>
      <c r="O16" s="1409"/>
      <c r="P16" s="1409"/>
      <c r="Q16" s="1409"/>
      <c r="R16" s="1409"/>
      <c r="S16" s="1409"/>
      <c r="T16" s="1409"/>
      <c r="U16" s="1409"/>
      <c r="V16" s="1409"/>
      <c r="W16" s="1409"/>
      <c r="X16" s="1409"/>
      <c r="Y16" s="1409"/>
      <c r="Z16" s="1409"/>
    </row>
    <row r="17" spans="1:26">
      <c r="A17" s="1409"/>
      <c r="B17" s="1409"/>
      <c r="C17" s="1409"/>
      <c r="D17" s="1409"/>
      <c r="E17" s="1409"/>
      <c r="F17" s="1409"/>
      <c r="G17" s="1409"/>
      <c r="H17" s="1409"/>
      <c r="I17" s="1409"/>
      <c r="J17" s="1409"/>
      <c r="K17" s="1409"/>
      <c r="L17" s="1409"/>
      <c r="M17" s="1409"/>
      <c r="N17" s="1409"/>
      <c r="O17" s="1409"/>
      <c r="P17" s="1409"/>
      <c r="Q17" s="1409"/>
      <c r="R17" s="1409"/>
      <c r="S17" s="1409"/>
      <c r="T17" s="1409"/>
      <c r="U17" s="1409"/>
      <c r="V17" s="1409"/>
      <c r="W17" s="1409"/>
      <c r="X17" s="1409"/>
      <c r="Y17" s="1409"/>
      <c r="Z17" s="1409"/>
    </row>
    <row r="18" spans="1:26">
      <c r="A18" s="1409"/>
      <c r="B18" s="1409"/>
      <c r="C18" s="1409"/>
      <c r="D18" s="1409"/>
      <c r="E18" s="1409"/>
      <c r="F18" s="1409"/>
      <c r="G18" s="1409"/>
      <c r="H18" s="1409"/>
      <c r="I18" s="1409"/>
      <c r="J18" s="1409"/>
      <c r="K18" s="1409"/>
      <c r="L18" s="1409"/>
      <c r="M18" s="1409"/>
      <c r="N18" s="1409"/>
      <c r="O18" s="1409"/>
      <c r="P18" s="1409"/>
      <c r="Q18" s="1409"/>
      <c r="R18" s="1409"/>
      <c r="S18" s="1409"/>
      <c r="T18" s="1409"/>
      <c r="U18" s="1409"/>
      <c r="V18" s="1409"/>
      <c r="W18" s="1409"/>
      <c r="X18" s="1409"/>
      <c r="Y18" s="1409"/>
      <c r="Z18" s="1409"/>
    </row>
    <row r="19" spans="1:26">
      <c r="A19" s="1409"/>
      <c r="B19" s="1409"/>
      <c r="C19" s="1409"/>
      <c r="D19" s="1409"/>
      <c r="E19" s="1409"/>
      <c r="F19" s="1409"/>
      <c r="G19" s="1409"/>
      <c r="H19" s="1409"/>
      <c r="I19" s="1409"/>
      <c r="J19" s="1409"/>
      <c r="K19" s="1409"/>
      <c r="L19" s="1409"/>
      <c r="M19" s="1409"/>
      <c r="N19" s="1409"/>
      <c r="O19" s="1409"/>
      <c r="P19" s="1409"/>
      <c r="Q19" s="1409"/>
      <c r="R19" s="1409"/>
      <c r="S19" s="1409"/>
      <c r="T19" s="1409"/>
      <c r="U19" s="1409"/>
      <c r="V19" s="1409"/>
      <c r="W19" s="1409"/>
      <c r="X19" s="1409"/>
      <c r="Y19" s="1409"/>
      <c r="Z19" s="1409"/>
    </row>
    <row r="20" spans="1:26">
      <c r="A20" s="1409"/>
      <c r="B20" s="1409"/>
      <c r="C20" s="1409"/>
      <c r="D20" s="1409"/>
      <c r="E20" s="1409"/>
      <c r="F20" s="1409"/>
      <c r="G20" s="1409"/>
      <c r="H20" s="1409"/>
      <c r="I20" s="1409"/>
      <c r="J20" s="1409"/>
      <c r="K20" s="1409"/>
      <c r="L20" s="1409"/>
      <c r="M20" s="1409"/>
      <c r="N20" s="1409"/>
      <c r="O20" s="1409"/>
      <c r="P20" s="1409"/>
      <c r="Q20" s="1409"/>
      <c r="R20" s="1409"/>
      <c r="S20" s="1409"/>
      <c r="T20" s="1409"/>
      <c r="U20" s="1409"/>
      <c r="V20" s="1409"/>
      <c r="W20" s="1409"/>
      <c r="X20" s="1409"/>
      <c r="Y20" s="1409"/>
      <c r="Z20" s="1409"/>
    </row>
    <row r="21" spans="1:26">
      <c r="A21" s="1409"/>
      <c r="B21" s="1409"/>
      <c r="C21" s="1409"/>
      <c r="D21" s="1409"/>
      <c r="E21" s="1409"/>
      <c r="F21" s="1409"/>
      <c r="G21" s="1409"/>
      <c r="H21" s="1409"/>
      <c r="I21" s="1409"/>
      <c r="J21" s="1409"/>
      <c r="K21" s="1409"/>
      <c r="L21" s="1409"/>
      <c r="M21" s="1409"/>
      <c r="N21" s="1409"/>
      <c r="O21" s="1409"/>
      <c r="P21" s="1409"/>
      <c r="Q21" s="1409"/>
      <c r="R21" s="1409"/>
      <c r="S21" s="1409"/>
      <c r="T21" s="1409"/>
      <c r="U21" s="1409"/>
      <c r="V21" s="1409"/>
      <c r="W21" s="1409"/>
      <c r="X21" s="1409"/>
      <c r="Y21" s="1409"/>
      <c r="Z21" s="1409"/>
    </row>
    <row r="22" spans="1:26">
      <c r="A22" s="1409"/>
      <c r="B22" s="1409"/>
      <c r="C22" s="1409"/>
      <c r="D22" s="1409"/>
      <c r="E22" s="1409"/>
      <c r="F22" s="1409"/>
      <c r="G22" s="1409"/>
      <c r="H22" s="1409"/>
      <c r="I22" s="1409"/>
      <c r="J22" s="1409"/>
      <c r="K22" s="1409"/>
      <c r="L22" s="1409"/>
      <c r="M22" s="1409"/>
      <c r="N22" s="1409"/>
      <c r="O22" s="1409"/>
      <c r="P22" s="1409"/>
      <c r="Q22" s="1409"/>
      <c r="R22" s="1409"/>
      <c r="S22" s="1409"/>
      <c r="T22" s="1409"/>
      <c r="U22" s="1409"/>
      <c r="V22" s="1409"/>
      <c r="W22" s="1409"/>
      <c r="X22" s="1409"/>
      <c r="Y22" s="1409"/>
      <c r="Z22" s="1409"/>
    </row>
    <row r="23" spans="1:26">
      <c r="A23" s="1409"/>
      <c r="B23" s="1409"/>
      <c r="C23" s="1409"/>
      <c r="D23" s="1409"/>
      <c r="E23" s="1409"/>
      <c r="F23" s="1409"/>
      <c r="G23" s="1409"/>
      <c r="H23" s="1409"/>
      <c r="I23" s="1409"/>
      <c r="J23" s="1409"/>
      <c r="K23" s="1409"/>
      <c r="L23" s="1409"/>
      <c r="M23" s="1409"/>
      <c r="N23" s="1409"/>
      <c r="O23" s="1409"/>
      <c r="P23" s="1409"/>
      <c r="Q23" s="1409"/>
      <c r="R23" s="1409"/>
      <c r="S23" s="1409"/>
      <c r="T23" s="1409"/>
      <c r="U23" s="1409"/>
      <c r="V23" s="1409"/>
      <c r="W23" s="1409"/>
      <c r="X23" s="1409"/>
      <c r="Y23" s="1409"/>
      <c r="Z23" s="1409"/>
    </row>
    <row r="24" spans="1:26">
      <c r="A24" s="1409"/>
      <c r="B24" s="1409"/>
      <c r="C24" s="1409"/>
      <c r="D24" s="1409"/>
      <c r="E24" s="1409"/>
      <c r="F24" s="1409"/>
      <c r="G24" s="1409"/>
      <c r="H24" s="1409"/>
      <c r="I24" s="1409"/>
      <c r="J24" s="1409"/>
      <c r="K24" s="1409"/>
      <c r="L24" s="1409"/>
      <c r="M24" s="1409"/>
      <c r="N24" s="1409"/>
      <c r="O24" s="1409"/>
      <c r="P24" s="1409"/>
      <c r="Q24" s="1409"/>
      <c r="R24" s="1409"/>
      <c r="S24" s="1409"/>
      <c r="T24" s="1409"/>
      <c r="U24" s="1409"/>
      <c r="V24" s="1409"/>
      <c r="W24" s="1409"/>
      <c r="X24" s="1409"/>
      <c r="Y24" s="1409"/>
      <c r="Z24" s="1409"/>
    </row>
    <row r="25" spans="1:26">
      <c r="A25" s="1409"/>
      <c r="B25" s="1409"/>
      <c r="C25" s="1409"/>
      <c r="D25" s="1409"/>
      <c r="E25" s="1409"/>
      <c r="F25" s="1409"/>
      <c r="G25" s="1409"/>
      <c r="H25" s="1409"/>
      <c r="I25" s="1409"/>
      <c r="J25" s="1409"/>
      <c r="K25" s="1409"/>
      <c r="L25" s="1409"/>
      <c r="M25" s="1409"/>
      <c r="N25" s="1409"/>
      <c r="O25" s="1409"/>
      <c r="P25" s="1409"/>
      <c r="Q25" s="1409"/>
      <c r="R25" s="1409"/>
      <c r="S25" s="1409"/>
      <c r="T25" s="1409"/>
      <c r="U25" s="1409"/>
      <c r="V25" s="1409"/>
      <c r="W25" s="1409"/>
      <c r="X25" s="1409"/>
      <c r="Y25" s="1409"/>
      <c r="Z25" s="1409"/>
    </row>
    <row r="26" spans="1:26">
      <c r="A26" s="1409"/>
      <c r="B26" s="1409"/>
      <c r="C26" s="1409"/>
      <c r="D26" s="1409"/>
      <c r="E26" s="1409"/>
      <c r="F26" s="1409"/>
      <c r="G26" s="1409"/>
      <c r="H26" s="1409"/>
      <c r="I26" s="1409"/>
      <c r="J26" s="1409"/>
      <c r="K26" s="1409"/>
      <c r="L26" s="1409"/>
      <c r="M26" s="1409"/>
      <c r="N26" s="1409"/>
      <c r="O26" s="1409"/>
      <c r="P26" s="1409"/>
      <c r="Q26" s="1409"/>
      <c r="R26" s="1409"/>
      <c r="S26" s="1409"/>
      <c r="T26" s="1409"/>
      <c r="U26" s="1409"/>
      <c r="V26" s="1409"/>
      <c r="W26" s="1409"/>
      <c r="X26" s="1409"/>
      <c r="Y26" s="1409"/>
      <c r="Z26" s="1409"/>
    </row>
    <row r="27" spans="1:26">
      <c r="A27" s="1409"/>
      <c r="B27" s="1409"/>
      <c r="C27" s="1409"/>
      <c r="D27" s="1409"/>
      <c r="E27" s="1409"/>
      <c r="F27" s="1409"/>
      <c r="G27" s="1409"/>
      <c r="H27" s="1409"/>
      <c r="I27" s="1409"/>
      <c r="J27" s="1409"/>
      <c r="K27" s="1409"/>
      <c r="L27" s="1409"/>
      <c r="M27" s="1409"/>
      <c r="N27" s="1409"/>
      <c r="O27" s="1409"/>
      <c r="P27" s="1409"/>
      <c r="Q27" s="1409"/>
      <c r="R27" s="1409"/>
      <c r="S27" s="1409"/>
      <c r="T27" s="1409"/>
      <c r="U27" s="1409"/>
      <c r="V27" s="1409"/>
      <c r="W27" s="1409"/>
      <c r="X27" s="1409"/>
      <c r="Y27" s="1409"/>
      <c r="Z27" s="1409"/>
    </row>
    <row r="28" spans="1:26">
      <c r="A28" s="1409"/>
      <c r="B28" s="1409"/>
      <c r="C28" s="1409"/>
      <c r="D28" s="1409"/>
      <c r="E28" s="1409"/>
      <c r="F28" s="1409"/>
      <c r="G28" s="1409"/>
      <c r="H28" s="1409"/>
      <c r="I28" s="1409"/>
      <c r="J28" s="1409"/>
      <c r="K28" s="1409"/>
      <c r="L28" s="1409"/>
      <c r="M28" s="1409"/>
      <c r="N28" s="1409"/>
      <c r="O28" s="1409"/>
      <c r="P28" s="1409"/>
      <c r="Q28" s="1409"/>
      <c r="R28" s="1409"/>
      <c r="S28" s="1409"/>
      <c r="T28" s="1409"/>
      <c r="U28" s="1409"/>
      <c r="V28" s="1409"/>
      <c r="W28" s="1409"/>
      <c r="X28" s="1409"/>
      <c r="Y28" s="1409"/>
      <c r="Z28" s="1409"/>
    </row>
    <row r="29" spans="1:26">
      <c r="A29" s="1409"/>
      <c r="B29" s="1409"/>
      <c r="C29" s="1409"/>
      <c r="D29" s="1409"/>
      <c r="E29" s="1409"/>
      <c r="F29" s="1409"/>
      <c r="G29" s="1409"/>
      <c r="H29" s="1409"/>
      <c r="I29" s="1409"/>
      <c r="J29" s="1409"/>
      <c r="K29" s="1409"/>
      <c r="L29" s="1409"/>
      <c r="M29" s="1409"/>
      <c r="N29" s="1409"/>
      <c r="O29" s="1409"/>
      <c r="P29" s="1409"/>
      <c r="Q29" s="1409"/>
      <c r="R29" s="1409"/>
      <c r="S29" s="1409"/>
      <c r="T29" s="1409"/>
      <c r="U29" s="1409"/>
      <c r="V29" s="1409"/>
      <c r="W29" s="1409"/>
      <c r="X29" s="1409"/>
      <c r="Y29" s="1409"/>
      <c r="Z29" s="1409"/>
    </row>
    <row r="30" spans="1:26">
      <c r="A30" s="1409"/>
      <c r="B30" s="1409"/>
      <c r="C30" s="1409"/>
      <c r="D30" s="1409"/>
      <c r="E30" s="1409"/>
      <c r="F30" s="1409"/>
      <c r="G30" s="1409"/>
      <c r="H30" s="1409"/>
      <c r="I30" s="1409"/>
      <c r="J30" s="1409"/>
      <c r="K30" s="1409"/>
      <c r="L30" s="1409"/>
      <c r="M30" s="1409"/>
      <c r="N30" s="1409"/>
      <c r="O30" s="1409"/>
      <c r="P30" s="1409"/>
      <c r="Q30" s="1409"/>
      <c r="R30" s="1409"/>
      <c r="S30" s="1409"/>
      <c r="T30" s="1409"/>
      <c r="U30" s="1409"/>
      <c r="V30" s="1409"/>
      <c r="W30" s="1409"/>
      <c r="X30" s="1409"/>
      <c r="Y30" s="1409"/>
      <c r="Z30" s="1409"/>
    </row>
    <row r="31" spans="1:26">
      <c r="A31" s="1409"/>
      <c r="B31" s="1409"/>
      <c r="C31" s="1409"/>
      <c r="D31" s="1409"/>
      <c r="E31" s="1409"/>
      <c r="F31" s="1409"/>
      <c r="G31" s="1409"/>
      <c r="H31" s="1409"/>
      <c r="I31" s="1409"/>
      <c r="J31" s="1409"/>
      <c r="K31" s="1409"/>
      <c r="L31" s="1409"/>
      <c r="M31" s="1409"/>
      <c r="N31" s="1409"/>
      <c r="O31" s="1409"/>
      <c r="P31" s="1409"/>
      <c r="Q31" s="1409"/>
      <c r="R31" s="1409"/>
      <c r="S31" s="1409"/>
      <c r="T31" s="1409"/>
      <c r="U31" s="1409"/>
      <c r="V31" s="1409"/>
      <c r="W31" s="1409"/>
      <c r="X31" s="1409"/>
      <c r="Y31" s="1409"/>
      <c r="Z31" s="1409"/>
    </row>
    <row r="32" spans="1:26">
      <c r="A32" s="1409"/>
      <c r="B32" s="1409"/>
      <c r="C32" s="1409"/>
      <c r="D32" s="1409"/>
      <c r="E32" s="1409"/>
      <c r="F32" s="1409"/>
      <c r="G32" s="1409"/>
      <c r="H32" s="1409"/>
      <c r="I32" s="1409"/>
      <c r="J32" s="1409"/>
      <c r="K32" s="1409"/>
      <c r="L32" s="1409"/>
      <c r="M32" s="1409"/>
      <c r="N32" s="1409"/>
      <c r="O32" s="1409"/>
      <c r="P32" s="1409"/>
      <c r="Q32" s="1409"/>
      <c r="R32" s="1409"/>
      <c r="S32" s="1409"/>
      <c r="T32" s="1409"/>
      <c r="U32" s="1409"/>
      <c r="V32" s="1409"/>
      <c r="W32" s="1409"/>
      <c r="X32" s="1409"/>
      <c r="Y32" s="1409"/>
      <c r="Z32" s="1409"/>
    </row>
    <row r="33" spans="1:26">
      <c r="A33" s="1409"/>
      <c r="B33" s="1409"/>
      <c r="C33" s="1409"/>
      <c r="D33" s="1409"/>
      <c r="E33" s="1409"/>
      <c r="F33" s="1409"/>
      <c r="G33" s="1409"/>
      <c r="H33" s="1409"/>
      <c r="I33" s="1409"/>
      <c r="J33" s="1409"/>
      <c r="K33" s="1409"/>
      <c r="L33" s="1409"/>
      <c r="M33" s="1409"/>
      <c r="N33" s="1409"/>
      <c r="O33" s="1409"/>
      <c r="P33" s="1409"/>
      <c r="Q33" s="1409"/>
      <c r="R33" s="1409"/>
      <c r="S33" s="1409"/>
      <c r="T33" s="1409"/>
      <c r="U33" s="1409"/>
      <c r="V33" s="1409"/>
      <c r="W33" s="1409"/>
      <c r="X33" s="1409"/>
      <c r="Y33" s="1409"/>
      <c r="Z33" s="1409"/>
    </row>
    <row r="34" spans="1:26">
      <c r="A34" s="1409"/>
      <c r="B34" s="1409"/>
      <c r="C34" s="1409"/>
      <c r="D34" s="1409"/>
      <c r="E34" s="1409"/>
      <c r="F34" s="1409"/>
      <c r="G34" s="1409"/>
      <c r="H34" s="1409"/>
      <c r="I34" s="1409"/>
      <c r="J34" s="1409"/>
      <c r="K34" s="1409"/>
      <c r="L34" s="1409"/>
      <c r="M34" s="1409"/>
      <c r="N34" s="1409"/>
      <c r="O34" s="1409"/>
      <c r="P34" s="1409"/>
      <c r="Q34" s="1409"/>
      <c r="R34" s="1409"/>
      <c r="S34" s="1409"/>
      <c r="T34" s="1409"/>
      <c r="U34" s="1409"/>
      <c r="V34" s="1409"/>
      <c r="W34" s="1409"/>
      <c r="X34" s="1409"/>
      <c r="Y34" s="1409"/>
      <c r="Z34" s="1409"/>
    </row>
    <row r="35" spans="1:26">
      <c r="A35" s="1409"/>
      <c r="B35" s="1409"/>
      <c r="C35" s="1409"/>
      <c r="D35" s="1409"/>
      <c r="E35" s="1409"/>
      <c r="F35" s="1409"/>
      <c r="G35" s="1409"/>
      <c r="H35" s="1409"/>
      <c r="I35" s="1409"/>
      <c r="J35" s="1409"/>
      <c r="K35" s="1409"/>
      <c r="L35" s="1409"/>
      <c r="M35" s="1409"/>
      <c r="N35" s="1409"/>
      <c r="O35" s="1409"/>
      <c r="P35" s="1409"/>
      <c r="Q35" s="1409"/>
      <c r="R35" s="1409"/>
      <c r="S35" s="1409"/>
      <c r="T35" s="1409"/>
      <c r="U35" s="1409"/>
      <c r="V35" s="1409"/>
      <c r="W35" s="1409"/>
      <c r="X35" s="1409"/>
      <c r="Y35" s="1409"/>
      <c r="Z35" s="1409"/>
    </row>
    <row r="36" spans="1:26">
      <c r="A36" s="1409"/>
      <c r="B36" s="1409"/>
      <c r="C36" s="1409"/>
      <c r="D36" s="1409"/>
      <c r="E36" s="1409"/>
      <c r="F36" s="1409"/>
      <c r="G36" s="1409"/>
      <c r="H36" s="1409"/>
      <c r="I36" s="1409"/>
      <c r="J36" s="1409"/>
      <c r="K36" s="1409"/>
      <c r="L36" s="1409"/>
      <c r="M36" s="1409"/>
      <c r="N36" s="1409"/>
      <c r="O36" s="1409"/>
      <c r="P36" s="1409"/>
      <c r="Q36" s="1409"/>
      <c r="R36" s="1409"/>
      <c r="S36" s="1409"/>
      <c r="T36" s="1409"/>
      <c r="U36" s="1409"/>
      <c r="V36" s="1409"/>
      <c r="W36" s="1409"/>
      <c r="X36" s="1409"/>
      <c r="Y36" s="1409"/>
      <c r="Z36" s="1409"/>
    </row>
    <row r="37" spans="1:26">
      <c r="A37" s="1409"/>
      <c r="B37" s="1409"/>
      <c r="C37" s="1409"/>
      <c r="D37" s="1409"/>
      <c r="E37" s="1409"/>
      <c r="F37" s="1409"/>
      <c r="G37" s="1409"/>
      <c r="H37" s="1409"/>
      <c r="I37" s="1409"/>
      <c r="J37" s="1409"/>
      <c r="K37" s="1409"/>
      <c r="L37" s="1409"/>
      <c r="M37" s="1409"/>
      <c r="N37" s="1409"/>
      <c r="O37" s="1409"/>
      <c r="P37" s="1409"/>
      <c r="Q37" s="1409"/>
      <c r="R37" s="1409"/>
      <c r="S37" s="1409"/>
      <c r="T37" s="1409"/>
      <c r="U37" s="1409"/>
      <c r="V37" s="1409"/>
      <c r="W37" s="1409"/>
      <c r="X37" s="1409"/>
      <c r="Y37" s="1409"/>
      <c r="Z37" s="1409"/>
    </row>
    <row r="38" spans="1:26">
      <c r="A38" s="1409"/>
      <c r="B38" s="1409"/>
      <c r="C38" s="1409"/>
      <c r="D38" s="1409"/>
      <c r="E38" s="1409"/>
      <c r="F38" s="1409"/>
      <c r="G38" s="1409"/>
      <c r="H38" s="1409"/>
      <c r="I38" s="1409"/>
      <c r="J38" s="1409"/>
      <c r="K38" s="1409"/>
      <c r="L38" s="1409"/>
      <c r="M38" s="1409"/>
      <c r="N38" s="1409"/>
      <c r="O38" s="1409"/>
      <c r="P38" s="1409"/>
      <c r="Q38" s="1409"/>
      <c r="R38" s="1409"/>
      <c r="S38" s="1409"/>
      <c r="T38" s="1409"/>
      <c r="U38" s="1409"/>
      <c r="V38" s="1409"/>
      <c r="W38" s="1409"/>
      <c r="X38" s="1409"/>
      <c r="Y38" s="1409"/>
      <c r="Z38" s="1409"/>
    </row>
    <row r="39" spans="1:26">
      <c r="A39" s="1409"/>
      <c r="B39" s="1409"/>
      <c r="C39" s="1409"/>
      <c r="D39" s="1409"/>
      <c r="E39" s="1409"/>
      <c r="F39" s="1409"/>
      <c r="G39" s="1409"/>
      <c r="H39" s="1409"/>
      <c r="I39" s="1409"/>
      <c r="J39" s="1409"/>
      <c r="K39" s="1409"/>
      <c r="L39" s="1409"/>
      <c r="M39" s="1409"/>
      <c r="N39" s="1409"/>
      <c r="O39" s="1409"/>
      <c r="P39" s="1409"/>
      <c r="Q39" s="1409"/>
      <c r="R39" s="1409"/>
      <c r="S39" s="1409"/>
      <c r="T39" s="1409"/>
      <c r="U39" s="1409"/>
      <c r="V39" s="1409"/>
      <c r="W39" s="1409"/>
      <c r="X39" s="1409"/>
      <c r="Y39" s="1409"/>
      <c r="Z39" s="1409"/>
    </row>
    <row r="40" spans="1:26">
      <c r="A40" s="1409"/>
      <c r="B40" s="1409"/>
      <c r="C40" s="1409"/>
      <c r="D40" s="1409"/>
      <c r="E40" s="1409"/>
      <c r="F40" s="1409"/>
      <c r="G40" s="1409"/>
      <c r="H40" s="1409"/>
      <c r="I40" s="1409"/>
      <c r="J40" s="1409"/>
      <c r="K40" s="1409"/>
      <c r="L40" s="1409"/>
      <c r="M40" s="1409"/>
      <c r="N40" s="1409"/>
      <c r="O40" s="1409"/>
      <c r="P40" s="1409"/>
      <c r="Q40" s="1409"/>
      <c r="R40" s="1409"/>
      <c r="S40" s="1409"/>
      <c r="T40" s="1409"/>
      <c r="U40" s="1409"/>
      <c r="V40" s="1409"/>
      <c r="W40" s="1409"/>
      <c r="X40" s="1409"/>
      <c r="Y40" s="1409"/>
      <c r="Z40" s="1409"/>
    </row>
    <row r="41" spans="1:26">
      <c r="A41" s="1409"/>
      <c r="B41" s="1409"/>
      <c r="C41" s="1409"/>
      <c r="D41" s="1409"/>
      <c r="E41" s="1409"/>
      <c r="F41" s="1409"/>
      <c r="G41" s="1409"/>
      <c r="H41" s="1409"/>
      <c r="I41" s="1409"/>
      <c r="J41" s="1409"/>
      <c r="K41" s="1409"/>
      <c r="L41" s="1409"/>
      <c r="M41" s="1409"/>
      <c r="N41" s="1409"/>
      <c r="O41" s="1409"/>
      <c r="P41" s="1409"/>
      <c r="Q41" s="1409"/>
      <c r="R41" s="1409"/>
      <c r="S41" s="1409"/>
      <c r="T41" s="1409"/>
      <c r="U41" s="1409"/>
      <c r="V41" s="1409"/>
      <c r="W41" s="1409"/>
      <c r="X41" s="1409"/>
      <c r="Y41" s="1409"/>
      <c r="Z41" s="1409"/>
    </row>
    <row r="42" spans="1:26">
      <c r="A42" s="1409"/>
      <c r="B42" s="1409"/>
      <c r="C42" s="1409"/>
      <c r="D42" s="1409"/>
      <c r="E42" s="1409"/>
      <c r="F42" s="1409"/>
      <c r="G42" s="1409"/>
      <c r="H42" s="1409"/>
      <c r="I42" s="1409"/>
      <c r="J42" s="1409"/>
      <c r="K42" s="1409"/>
      <c r="L42" s="1409"/>
      <c r="M42" s="1409"/>
      <c r="N42" s="1409"/>
      <c r="O42" s="1409"/>
      <c r="P42" s="1409"/>
      <c r="Q42" s="1409"/>
      <c r="R42" s="1409"/>
      <c r="S42" s="1409"/>
      <c r="T42" s="1409"/>
      <c r="U42" s="1409"/>
      <c r="V42" s="1409"/>
      <c r="W42" s="1409"/>
      <c r="X42" s="1409"/>
      <c r="Y42" s="1409"/>
      <c r="Z42" s="1409"/>
    </row>
    <row r="43" spans="1:26">
      <c r="A43" s="1409"/>
      <c r="B43" s="1409"/>
      <c r="C43" s="1409"/>
      <c r="D43" s="1409"/>
      <c r="E43" s="1409"/>
      <c r="F43" s="1409"/>
      <c r="G43" s="1409"/>
      <c r="H43" s="1409"/>
      <c r="I43" s="1409"/>
      <c r="J43" s="1409"/>
      <c r="K43" s="1409"/>
      <c r="L43" s="1409"/>
      <c r="M43" s="1409"/>
      <c r="N43" s="1409"/>
      <c r="O43" s="1409"/>
      <c r="P43" s="1409"/>
      <c r="Q43" s="1409"/>
      <c r="R43" s="1409"/>
      <c r="S43" s="1409"/>
      <c r="T43" s="1409"/>
      <c r="U43" s="1409"/>
      <c r="V43" s="1409"/>
      <c r="W43" s="1409"/>
      <c r="X43" s="1409"/>
      <c r="Y43" s="1409"/>
      <c r="Z43" s="1409"/>
    </row>
    <row r="44" spans="1:26">
      <c r="A44" s="1409"/>
      <c r="B44" s="1409"/>
      <c r="C44" s="1409"/>
      <c r="D44" s="1409"/>
      <c r="E44" s="1409"/>
      <c r="F44" s="1409"/>
      <c r="G44" s="1409"/>
      <c r="H44" s="1409"/>
      <c r="I44" s="1409"/>
      <c r="J44" s="1409"/>
      <c r="K44" s="1409"/>
      <c r="L44" s="1409"/>
      <c r="M44" s="1409"/>
      <c r="N44" s="1409"/>
      <c r="O44" s="1409"/>
      <c r="P44" s="1409"/>
      <c r="Q44" s="1409"/>
      <c r="R44" s="1409"/>
      <c r="S44" s="1409"/>
      <c r="T44" s="1409"/>
      <c r="U44" s="1409"/>
      <c r="V44" s="1409"/>
      <c r="W44" s="1409"/>
      <c r="X44" s="1409"/>
      <c r="Y44" s="1409"/>
      <c r="Z44" s="1409"/>
    </row>
    <row r="45" spans="1:26">
      <c r="A45" s="1409"/>
      <c r="B45" s="1409"/>
      <c r="C45" s="1409"/>
      <c r="D45" s="1409"/>
      <c r="E45" s="1409"/>
      <c r="F45" s="1409"/>
      <c r="G45" s="1409"/>
      <c r="H45" s="1409"/>
      <c r="I45" s="1409"/>
      <c r="J45" s="1409"/>
      <c r="K45" s="1409"/>
      <c r="L45" s="1409"/>
      <c r="M45" s="1409"/>
      <c r="N45" s="1409"/>
      <c r="O45" s="1409"/>
      <c r="P45" s="1409"/>
      <c r="Q45" s="1409"/>
      <c r="R45" s="1409"/>
      <c r="S45" s="1409"/>
      <c r="T45" s="1409"/>
      <c r="U45" s="1409"/>
      <c r="V45" s="1409"/>
      <c r="W45" s="1409"/>
      <c r="X45" s="1409"/>
      <c r="Y45" s="1409"/>
      <c r="Z45" s="1409"/>
    </row>
    <row r="46" spans="1:26">
      <c r="A46" s="1409"/>
      <c r="B46" s="1409"/>
      <c r="C46" s="1409"/>
      <c r="D46" s="1409"/>
      <c r="E46" s="1409"/>
      <c r="F46" s="1409"/>
      <c r="G46" s="1409"/>
      <c r="H46" s="1409"/>
      <c r="I46" s="1409"/>
      <c r="J46" s="1409"/>
      <c r="K46" s="1409"/>
      <c r="L46" s="1409"/>
      <c r="M46" s="1409"/>
      <c r="N46" s="1409"/>
      <c r="O46" s="1409"/>
      <c r="P46" s="1409"/>
      <c r="Q46" s="1409"/>
      <c r="R46" s="1409"/>
      <c r="S46" s="1409"/>
      <c r="T46" s="1409"/>
      <c r="U46" s="1409"/>
      <c r="V46" s="1409"/>
      <c r="W46" s="1409"/>
      <c r="X46" s="1409"/>
      <c r="Y46" s="1409"/>
      <c r="Z46" s="1409"/>
    </row>
    <row r="47" spans="1:26">
      <c r="A47" s="1409"/>
      <c r="B47" s="1409"/>
      <c r="C47" s="1409"/>
      <c r="D47" s="1409"/>
      <c r="E47" s="1409"/>
      <c r="F47" s="1409"/>
      <c r="G47" s="1409"/>
      <c r="H47" s="1409"/>
      <c r="I47" s="1409"/>
      <c r="J47" s="1409"/>
      <c r="K47" s="1409"/>
      <c r="L47" s="1409"/>
      <c r="M47" s="1409"/>
      <c r="N47" s="1409"/>
      <c r="O47" s="1409"/>
      <c r="P47" s="1409"/>
      <c r="Q47" s="1409"/>
      <c r="R47" s="1409"/>
      <c r="S47" s="1409"/>
      <c r="T47" s="1409"/>
      <c r="U47" s="1409"/>
      <c r="V47" s="1409"/>
      <c r="W47" s="1409"/>
      <c r="X47" s="1409"/>
      <c r="Y47" s="1409"/>
      <c r="Z47" s="1409"/>
    </row>
    <row r="48" spans="1:26">
      <c r="A48" s="1409"/>
      <c r="B48" s="1409"/>
      <c r="C48" s="1409"/>
      <c r="D48" s="1409"/>
      <c r="E48" s="1409"/>
      <c r="F48" s="1409"/>
      <c r="G48" s="1409"/>
      <c r="H48" s="1409"/>
      <c r="I48" s="1409"/>
      <c r="J48" s="1409"/>
      <c r="K48" s="1409"/>
      <c r="L48" s="1409"/>
      <c r="M48" s="1409"/>
      <c r="N48" s="1409"/>
      <c r="O48" s="1409"/>
      <c r="P48" s="1409"/>
      <c r="Q48" s="1409"/>
      <c r="R48" s="1409"/>
      <c r="S48" s="1409"/>
      <c r="T48" s="1409"/>
      <c r="U48" s="1409"/>
      <c r="V48" s="1409"/>
      <c r="W48" s="1409"/>
      <c r="X48" s="1409"/>
      <c r="Y48" s="1409"/>
      <c r="Z48" s="1409"/>
    </row>
    <row r="49" spans="1:26">
      <c r="A49" s="1409"/>
      <c r="B49" s="1409"/>
      <c r="C49" s="1409"/>
      <c r="D49" s="1409"/>
      <c r="E49" s="1409"/>
      <c r="F49" s="1409"/>
      <c r="G49" s="1409"/>
      <c r="H49" s="1409"/>
      <c r="I49" s="1409"/>
      <c r="J49" s="1409"/>
      <c r="K49" s="1409"/>
      <c r="L49" s="1409"/>
      <c r="M49" s="1409"/>
      <c r="N49" s="1409"/>
      <c r="O49" s="1409"/>
      <c r="P49" s="1409"/>
      <c r="Q49" s="1409"/>
      <c r="R49" s="1409"/>
      <c r="S49" s="1409"/>
      <c r="T49" s="1409"/>
      <c r="U49" s="1409"/>
      <c r="V49" s="1409"/>
      <c r="W49" s="1409"/>
      <c r="X49" s="1409"/>
      <c r="Y49" s="1409"/>
      <c r="Z49" s="1409"/>
    </row>
    <row r="50" spans="1:26">
      <c r="A50" s="1409"/>
      <c r="B50" s="1409"/>
      <c r="C50" s="1409"/>
      <c r="D50" s="1409"/>
      <c r="E50" s="1409"/>
      <c r="F50" s="1409"/>
      <c r="G50" s="1409"/>
      <c r="H50" s="1409"/>
      <c r="I50" s="1409"/>
      <c r="J50" s="1409"/>
      <c r="K50" s="1409"/>
      <c r="L50" s="1409"/>
      <c r="M50" s="1409"/>
      <c r="N50" s="1409"/>
      <c r="O50" s="1409"/>
      <c r="P50" s="1409"/>
      <c r="Q50" s="1409"/>
      <c r="R50" s="1409"/>
      <c r="S50" s="1409"/>
      <c r="T50" s="1409"/>
      <c r="U50" s="1409"/>
      <c r="V50" s="1409"/>
      <c r="W50" s="1409"/>
      <c r="X50" s="1409"/>
      <c r="Y50" s="1409"/>
      <c r="Z50" s="1409"/>
    </row>
    <row r="51" spans="1:26">
      <c r="A51" s="1409"/>
      <c r="B51" s="1409"/>
      <c r="C51" s="1409"/>
      <c r="D51" s="1409"/>
      <c r="E51" s="1409"/>
      <c r="F51" s="1409"/>
      <c r="G51" s="1409"/>
      <c r="H51" s="1409"/>
      <c r="I51" s="1409"/>
      <c r="J51" s="1409"/>
      <c r="K51" s="1409"/>
      <c r="L51" s="1409"/>
      <c r="M51" s="1409"/>
      <c r="N51" s="1409"/>
      <c r="O51" s="1409"/>
      <c r="P51" s="1409"/>
      <c r="Q51" s="1409"/>
      <c r="R51" s="1409"/>
      <c r="S51" s="1409"/>
      <c r="T51" s="1409"/>
      <c r="U51" s="1409"/>
      <c r="V51" s="1409"/>
      <c r="W51" s="1409"/>
      <c r="X51" s="1409"/>
      <c r="Y51" s="1409"/>
      <c r="Z51" s="1409"/>
    </row>
    <row r="52" spans="1:26">
      <c r="A52" s="1409"/>
      <c r="B52" s="1409"/>
      <c r="C52" s="1409"/>
      <c r="D52" s="1409"/>
      <c r="E52" s="1409"/>
      <c r="F52" s="1409"/>
      <c r="G52" s="1409"/>
      <c r="H52" s="1409"/>
      <c r="I52" s="1409"/>
      <c r="J52" s="1409"/>
      <c r="K52" s="1409"/>
      <c r="L52" s="1409"/>
      <c r="M52" s="1409"/>
      <c r="N52" s="1409"/>
      <c r="O52" s="1409"/>
      <c r="P52" s="1409"/>
      <c r="Q52" s="1409"/>
      <c r="R52" s="1409"/>
      <c r="S52" s="1409"/>
      <c r="T52" s="1409"/>
      <c r="U52" s="1409"/>
      <c r="V52" s="1409"/>
      <c r="W52" s="1409"/>
      <c r="X52" s="1409"/>
      <c r="Y52" s="1409"/>
      <c r="Z52" s="1409"/>
    </row>
    <row r="53" spans="1:26">
      <c r="A53" s="1409"/>
      <c r="B53" s="1409"/>
      <c r="C53" s="1409"/>
      <c r="D53" s="1409"/>
      <c r="E53" s="1409"/>
      <c r="F53" s="1409"/>
      <c r="G53" s="1409"/>
      <c r="H53" s="1409"/>
      <c r="I53" s="1409"/>
      <c r="J53" s="1409"/>
      <c r="K53" s="1409"/>
      <c r="L53" s="1409"/>
      <c r="M53" s="1409"/>
      <c r="N53" s="1409"/>
      <c r="O53" s="1409"/>
      <c r="P53" s="1409"/>
      <c r="Q53" s="1409"/>
      <c r="R53" s="1409"/>
      <c r="S53" s="1409"/>
      <c r="T53" s="1409"/>
      <c r="U53" s="1409"/>
      <c r="V53" s="1409"/>
      <c r="W53" s="1409"/>
      <c r="X53" s="1409"/>
      <c r="Y53" s="1409"/>
      <c r="Z53" s="1409"/>
    </row>
    <row r="54" spans="1:26">
      <c r="A54" s="1409"/>
      <c r="B54" s="1409"/>
      <c r="C54" s="1409"/>
      <c r="D54" s="1409"/>
      <c r="E54" s="1409"/>
      <c r="F54" s="1409"/>
      <c r="G54" s="1409"/>
      <c r="H54" s="1409"/>
      <c r="I54" s="1409"/>
      <c r="J54" s="1409"/>
      <c r="K54" s="1409"/>
      <c r="L54" s="1409"/>
      <c r="M54" s="1409"/>
      <c r="N54" s="1409"/>
      <c r="O54" s="1409"/>
      <c r="P54" s="1409"/>
      <c r="Q54" s="1409"/>
      <c r="R54" s="1409"/>
      <c r="S54" s="1409"/>
      <c r="T54" s="1409"/>
      <c r="U54" s="1409"/>
      <c r="V54" s="1409"/>
      <c r="W54" s="1409"/>
      <c r="X54" s="1409"/>
      <c r="Y54" s="1409"/>
      <c r="Z54" s="1409"/>
    </row>
    <row r="55" spans="1:26">
      <c r="A55" s="1409"/>
      <c r="B55" s="1409"/>
      <c r="C55" s="1409"/>
      <c r="D55" s="1409"/>
      <c r="E55" s="1409"/>
      <c r="F55" s="1409"/>
      <c r="G55" s="1409"/>
      <c r="H55" s="1409"/>
      <c r="I55" s="1409"/>
      <c r="J55" s="1409"/>
      <c r="K55" s="1409"/>
      <c r="L55" s="1409"/>
      <c r="M55" s="1409"/>
      <c r="N55" s="1409"/>
      <c r="O55" s="1409"/>
      <c r="P55" s="1409"/>
      <c r="Q55" s="1409"/>
      <c r="R55" s="1409"/>
      <c r="S55" s="1409"/>
      <c r="T55" s="1409"/>
      <c r="U55" s="1409"/>
      <c r="V55" s="1409"/>
      <c r="W55" s="1409"/>
      <c r="X55" s="1409"/>
      <c r="Y55" s="1409"/>
      <c r="Z55" s="1409"/>
    </row>
    <row r="56" spans="1:26">
      <c r="A56" s="1409"/>
      <c r="B56" s="1409"/>
      <c r="C56" s="1409"/>
      <c r="D56" s="1409"/>
      <c r="E56" s="1409"/>
      <c r="F56" s="1409"/>
      <c r="G56" s="1409"/>
      <c r="H56" s="1409"/>
      <c r="I56" s="1409"/>
      <c r="J56" s="1409"/>
      <c r="K56" s="1409"/>
      <c r="L56" s="1409"/>
      <c r="M56" s="1409"/>
      <c r="N56" s="1409"/>
      <c r="O56" s="1409"/>
      <c r="P56" s="1409"/>
      <c r="Q56" s="1409"/>
      <c r="R56" s="1409"/>
      <c r="S56" s="1409"/>
      <c r="T56" s="1409"/>
      <c r="U56" s="1409"/>
      <c r="V56" s="1409"/>
      <c r="W56" s="1409"/>
      <c r="X56" s="1409"/>
      <c r="Y56" s="1409"/>
      <c r="Z56" s="1409"/>
    </row>
    <row r="57" spans="1:26">
      <c r="A57" s="1409"/>
      <c r="B57" s="1409"/>
      <c r="C57" s="1409"/>
      <c r="D57" s="1409"/>
      <c r="E57" s="1409"/>
      <c r="F57" s="1409"/>
      <c r="G57" s="1409"/>
      <c r="H57" s="1409"/>
      <c r="I57" s="1409"/>
      <c r="J57" s="1409"/>
      <c r="K57" s="1409"/>
      <c r="L57" s="1409"/>
      <c r="M57" s="1409"/>
      <c r="N57" s="1409"/>
      <c r="O57" s="1409"/>
      <c r="P57" s="1409"/>
      <c r="Q57" s="1409"/>
      <c r="R57" s="1409"/>
      <c r="S57" s="1409"/>
      <c r="T57" s="1409"/>
      <c r="U57" s="1409"/>
      <c r="V57" s="1409"/>
      <c r="W57" s="1409"/>
      <c r="X57" s="1409"/>
      <c r="Y57" s="1409"/>
      <c r="Z57" s="1409"/>
    </row>
    <row r="58" spans="1:26">
      <c r="A58" s="1409"/>
      <c r="B58" s="1409"/>
      <c r="C58" s="1409"/>
      <c r="D58" s="1409"/>
      <c r="E58" s="1409"/>
      <c r="F58" s="1409"/>
      <c r="G58" s="1409"/>
      <c r="H58" s="1409"/>
      <c r="I58" s="1409"/>
      <c r="J58" s="1409"/>
      <c r="K58" s="1409"/>
      <c r="L58" s="1409"/>
      <c r="M58" s="1409"/>
      <c r="N58" s="1409"/>
      <c r="O58" s="1409"/>
      <c r="P58" s="1409"/>
      <c r="Q58" s="1409"/>
      <c r="R58" s="1409"/>
      <c r="S58" s="1409"/>
      <c r="T58" s="1409"/>
      <c r="U58" s="1409"/>
      <c r="V58" s="1409"/>
      <c r="W58" s="1409"/>
      <c r="X58" s="1409"/>
      <c r="Y58" s="1409"/>
      <c r="Z58" s="1409"/>
    </row>
    <row r="59" spans="1:26">
      <c r="A59" s="1409"/>
      <c r="B59" s="1409"/>
      <c r="C59" s="1409"/>
      <c r="D59" s="1409"/>
      <c r="E59" s="1409"/>
      <c r="F59" s="1409"/>
      <c r="G59" s="1409"/>
      <c r="H59" s="1409"/>
      <c r="I59" s="1409"/>
      <c r="J59" s="1409"/>
      <c r="K59" s="1409"/>
      <c r="L59" s="1409"/>
      <c r="M59" s="1409"/>
      <c r="N59" s="1409"/>
      <c r="O59" s="1409"/>
      <c r="P59" s="1409"/>
      <c r="Q59" s="1409"/>
      <c r="R59" s="1409"/>
      <c r="S59" s="1409"/>
      <c r="T59" s="1409"/>
      <c r="U59" s="1409"/>
      <c r="V59" s="1409"/>
      <c r="W59" s="1409"/>
      <c r="X59" s="1409"/>
      <c r="Y59" s="1409"/>
      <c r="Z59" s="1409"/>
    </row>
    <row r="60" spans="1:26">
      <c r="A60" s="1409"/>
      <c r="B60" s="1409"/>
      <c r="C60" s="1409"/>
      <c r="D60" s="1409"/>
      <c r="E60" s="1409"/>
      <c r="F60" s="1409"/>
      <c r="G60" s="1409"/>
      <c r="H60" s="1409"/>
      <c r="I60" s="1409"/>
      <c r="J60" s="1409"/>
      <c r="K60" s="1409"/>
      <c r="L60" s="1409"/>
      <c r="M60" s="1409"/>
      <c r="N60" s="1409"/>
      <c r="O60" s="1409"/>
      <c r="P60" s="1409"/>
      <c r="Q60" s="1409"/>
      <c r="R60" s="1409"/>
      <c r="S60" s="1409"/>
      <c r="T60" s="1409"/>
      <c r="U60" s="1409"/>
      <c r="V60" s="1409"/>
      <c r="W60" s="1409"/>
      <c r="X60" s="1409"/>
      <c r="Y60" s="1409"/>
      <c r="Z60" s="1409"/>
    </row>
    <row r="61" spans="1:26">
      <c r="A61" s="1409"/>
      <c r="B61" s="1409"/>
      <c r="C61" s="1409"/>
      <c r="D61" s="1409"/>
      <c r="E61" s="1409"/>
      <c r="F61" s="1409"/>
      <c r="G61" s="1409"/>
      <c r="H61" s="1409"/>
      <c r="I61" s="1409"/>
      <c r="J61" s="1409"/>
      <c r="K61" s="1409"/>
      <c r="L61" s="1409"/>
      <c r="M61" s="1409"/>
      <c r="N61" s="1409"/>
      <c r="O61" s="1409"/>
      <c r="P61" s="1409"/>
      <c r="Q61" s="1409"/>
      <c r="R61" s="1409"/>
      <c r="S61" s="1409"/>
      <c r="T61" s="1409"/>
      <c r="U61" s="1409"/>
      <c r="V61" s="1409"/>
      <c r="W61" s="1409"/>
      <c r="X61" s="1409"/>
      <c r="Y61" s="1409"/>
      <c r="Z61" s="1409"/>
    </row>
    <row r="62" spans="1:26">
      <c r="A62" s="1409"/>
      <c r="B62" s="1409"/>
      <c r="C62" s="1409"/>
      <c r="D62" s="1409"/>
      <c r="E62" s="1409"/>
      <c r="F62" s="1409"/>
      <c r="G62" s="1409"/>
      <c r="H62" s="1409"/>
      <c r="I62" s="1409"/>
      <c r="J62" s="1409"/>
      <c r="K62" s="1409"/>
      <c r="L62" s="1409"/>
      <c r="M62" s="1409"/>
      <c r="N62" s="1409"/>
      <c r="O62" s="1409"/>
      <c r="P62" s="1409"/>
      <c r="Q62" s="1409"/>
      <c r="R62" s="1409"/>
      <c r="S62" s="1409"/>
      <c r="T62" s="1409"/>
      <c r="U62" s="1409"/>
      <c r="V62" s="1409"/>
      <c r="W62" s="1409"/>
      <c r="X62" s="1409"/>
      <c r="Y62" s="1409"/>
      <c r="Z62" s="1409"/>
    </row>
    <row r="63" spans="1:26">
      <c r="A63" s="1409"/>
      <c r="B63" s="1409"/>
      <c r="C63" s="1409"/>
      <c r="D63" s="1409"/>
      <c r="E63" s="1409"/>
      <c r="F63" s="1409"/>
      <c r="G63" s="1409"/>
      <c r="H63" s="1409"/>
      <c r="I63" s="1409"/>
      <c r="J63" s="1409"/>
      <c r="K63" s="1409"/>
      <c r="L63" s="1409"/>
      <c r="M63" s="1409"/>
      <c r="N63" s="1409"/>
      <c r="O63" s="1409"/>
      <c r="P63" s="1409"/>
      <c r="Q63" s="1409"/>
      <c r="R63" s="1409"/>
      <c r="S63" s="1409"/>
      <c r="T63" s="1409"/>
      <c r="U63" s="1409"/>
      <c r="V63" s="1409"/>
      <c r="W63" s="1409"/>
      <c r="X63" s="1409"/>
      <c r="Y63" s="1409"/>
      <c r="Z63" s="1409"/>
    </row>
    <row r="64" spans="1:26">
      <c r="A64" s="1409"/>
      <c r="B64" s="1409"/>
      <c r="C64" s="1409"/>
      <c r="D64" s="1409"/>
      <c r="E64" s="1409"/>
      <c r="F64" s="1409"/>
      <c r="G64" s="1409"/>
      <c r="H64" s="1409"/>
      <c r="I64" s="1409"/>
      <c r="J64" s="1409"/>
      <c r="K64" s="1409"/>
      <c r="L64" s="1409"/>
      <c r="M64" s="1409"/>
      <c r="N64" s="1409"/>
      <c r="O64" s="1409"/>
      <c r="P64" s="1409"/>
      <c r="Q64" s="1409"/>
      <c r="R64" s="1409"/>
      <c r="S64" s="1409"/>
      <c r="T64" s="1409"/>
      <c r="U64" s="1409"/>
      <c r="V64" s="1409"/>
      <c r="W64" s="1409"/>
      <c r="X64" s="1409"/>
      <c r="Y64" s="1409"/>
      <c r="Z64" s="1409"/>
    </row>
    <row r="65" spans="1:26">
      <c r="A65" s="1409"/>
      <c r="B65" s="1409"/>
      <c r="C65" s="1409"/>
      <c r="D65" s="1409"/>
      <c r="E65" s="1409"/>
      <c r="F65" s="1409"/>
      <c r="G65" s="1409"/>
      <c r="H65" s="1409"/>
      <c r="I65" s="1409"/>
      <c r="J65" s="1409"/>
      <c r="K65" s="1409"/>
      <c r="L65" s="1409"/>
      <c r="M65" s="1409"/>
      <c r="N65" s="1409"/>
      <c r="O65" s="1409"/>
      <c r="P65" s="1409"/>
      <c r="Q65" s="1409"/>
      <c r="R65" s="1409"/>
      <c r="S65" s="1409"/>
      <c r="T65" s="1409"/>
      <c r="U65" s="1409"/>
      <c r="V65" s="1409"/>
      <c r="W65" s="1409"/>
      <c r="X65" s="1409"/>
      <c r="Y65" s="1409"/>
      <c r="Z65" s="1409"/>
    </row>
    <row r="66" spans="1:26">
      <c r="A66" s="1409"/>
      <c r="B66" s="1409"/>
      <c r="C66" s="1409"/>
      <c r="D66" s="1409"/>
      <c r="E66" s="1409"/>
      <c r="F66" s="1409"/>
      <c r="G66" s="1409"/>
      <c r="H66" s="1409"/>
      <c r="I66" s="1409"/>
      <c r="J66" s="1409"/>
      <c r="K66" s="1409"/>
      <c r="L66" s="1409"/>
      <c r="M66" s="1409"/>
      <c r="N66" s="1409"/>
      <c r="O66" s="1409"/>
      <c r="P66" s="1409"/>
      <c r="Q66" s="1409"/>
      <c r="R66" s="1409"/>
      <c r="S66" s="1409"/>
      <c r="T66" s="1409"/>
      <c r="U66" s="1409"/>
      <c r="V66" s="1409"/>
      <c r="W66" s="1409"/>
      <c r="X66" s="1409"/>
      <c r="Y66" s="1409"/>
      <c r="Z66" s="1409"/>
    </row>
    <row r="67" spans="1:26">
      <c r="A67" s="1409"/>
      <c r="B67" s="1409"/>
      <c r="C67" s="1409"/>
      <c r="D67" s="1409"/>
      <c r="E67" s="1409"/>
      <c r="F67" s="1409"/>
      <c r="G67" s="1409"/>
      <c r="H67" s="1409"/>
      <c r="I67" s="1409"/>
      <c r="J67" s="1409"/>
      <c r="K67" s="1409"/>
      <c r="L67" s="1409"/>
      <c r="M67" s="1409"/>
      <c r="N67" s="1409"/>
      <c r="O67" s="1409"/>
      <c r="P67" s="1409"/>
      <c r="Q67" s="1409"/>
      <c r="R67" s="1409"/>
      <c r="S67" s="1409"/>
      <c r="T67" s="1409"/>
      <c r="U67" s="1409"/>
      <c r="V67" s="1409"/>
      <c r="W67" s="1409"/>
      <c r="X67" s="1409"/>
      <c r="Y67" s="1409"/>
      <c r="Z67" s="1409"/>
    </row>
    <row r="68" spans="1:26">
      <c r="A68" s="1409"/>
      <c r="B68" s="1409"/>
      <c r="C68" s="1409"/>
      <c r="D68" s="1409"/>
      <c r="E68" s="1409"/>
      <c r="F68" s="1409"/>
      <c r="G68" s="1409"/>
      <c r="H68" s="1409"/>
      <c r="I68" s="1409"/>
      <c r="J68" s="1409"/>
      <c r="K68" s="1409"/>
      <c r="L68" s="1409"/>
      <c r="M68" s="1409"/>
      <c r="N68" s="1409"/>
      <c r="O68" s="1409"/>
      <c r="P68" s="1409"/>
      <c r="Q68" s="1409"/>
      <c r="R68" s="1409"/>
      <c r="S68" s="1409"/>
      <c r="T68" s="1409"/>
      <c r="U68" s="1409"/>
      <c r="V68" s="1409"/>
      <c r="W68" s="1409"/>
      <c r="X68" s="1409"/>
      <c r="Y68" s="1409"/>
      <c r="Z68" s="1409"/>
    </row>
    <row r="69" spans="1:26">
      <c r="A69" s="1409"/>
      <c r="B69" s="1409"/>
      <c r="C69" s="1409"/>
      <c r="D69" s="1409"/>
      <c r="E69" s="1409"/>
      <c r="F69" s="1409"/>
      <c r="G69" s="1409"/>
      <c r="H69" s="1409"/>
      <c r="I69" s="1409"/>
      <c r="J69" s="1409"/>
      <c r="K69" s="1409"/>
      <c r="L69" s="1409"/>
      <c r="M69" s="1409"/>
      <c r="N69" s="1409"/>
      <c r="O69" s="1409"/>
      <c r="P69" s="1409"/>
      <c r="Q69" s="1409"/>
      <c r="R69" s="1409"/>
      <c r="S69" s="1409"/>
      <c r="T69" s="1409"/>
      <c r="U69" s="1409"/>
      <c r="V69" s="1409"/>
      <c r="W69" s="1409"/>
      <c r="X69" s="1409"/>
      <c r="Y69" s="1409"/>
      <c r="Z69" s="1409"/>
    </row>
    <row r="70" spans="1:26">
      <c r="A70" s="1409"/>
      <c r="B70" s="1409"/>
      <c r="C70" s="1409"/>
      <c r="D70" s="1409"/>
      <c r="E70" s="1409"/>
      <c r="F70" s="1409"/>
      <c r="G70" s="1409"/>
      <c r="H70" s="1409"/>
      <c r="I70" s="1409"/>
      <c r="J70" s="1409"/>
      <c r="K70" s="1409"/>
      <c r="L70" s="1409"/>
      <c r="M70" s="1409"/>
      <c r="N70" s="1409"/>
      <c r="O70" s="1409"/>
      <c r="P70" s="1409"/>
      <c r="Q70" s="1409"/>
      <c r="R70" s="1409"/>
      <c r="S70" s="1409"/>
      <c r="T70" s="1409"/>
      <c r="U70" s="1409"/>
      <c r="V70" s="1409"/>
      <c r="W70" s="1409"/>
      <c r="X70" s="1409"/>
      <c r="Y70" s="1409"/>
      <c r="Z70" s="1409"/>
    </row>
    <row r="71" spans="1:26">
      <c r="A71" s="1409"/>
      <c r="B71" s="1409"/>
      <c r="C71" s="1409"/>
      <c r="D71" s="1409"/>
      <c r="E71" s="1409"/>
      <c r="F71" s="1409"/>
      <c r="G71" s="1409"/>
      <c r="H71" s="1409"/>
      <c r="I71" s="1409"/>
      <c r="J71" s="1409"/>
      <c r="K71" s="1409"/>
      <c r="L71" s="1409"/>
      <c r="M71" s="1409"/>
      <c r="N71" s="1409"/>
      <c r="O71" s="1409"/>
      <c r="P71" s="1409"/>
      <c r="Q71" s="1409"/>
      <c r="R71" s="1409"/>
      <c r="S71" s="1409"/>
      <c r="T71" s="1409"/>
      <c r="U71" s="1409"/>
      <c r="V71" s="1409"/>
      <c r="W71" s="1409"/>
      <c r="X71" s="1409"/>
      <c r="Y71" s="1409"/>
      <c r="Z71" s="1409"/>
    </row>
    <row r="72" spans="1:26">
      <c r="A72" s="1409"/>
      <c r="B72" s="1409"/>
      <c r="C72" s="1409"/>
      <c r="D72" s="1409"/>
      <c r="E72" s="1409"/>
      <c r="F72" s="1409"/>
      <c r="G72" s="1409"/>
      <c r="H72" s="1409"/>
      <c r="I72" s="1409"/>
      <c r="J72" s="1409"/>
      <c r="K72" s="1409"/>
      <c r="L72" s="1409"/>
      <c r="M72" s="1409"/>
      <c r="N72" s="1409"/>
      <c r="O72" s="1409"/>
      <c r="P72" s="1409"/>
      <c r="Q72" s="1409"/>
      <c r="R72" s="1409"/>
      <c r="S72" s="1409"/>
      <c r="T72" s="1409"/>
      <c r="U72" s="1409"/>
      <c r="V72" s="1409"/>
      <c r="W72" s="1409"/>
      <c r="X72" s="1409"/>
      <c r="Y72" s="1409"/>
      <c r="Z72" s="1409"/>
    </row>
    <row r="73" spans="1:26">
      <c r="A73" s="1409"/>
      <c r="B73" s="1409"/>
      <c r="C73" s="1409"/>
      <c r="D73" s="1409"/>
      <c r="E73" s="1409"/>
      <c r="F73" s="1409"/>
      <c r="G73" s="1409"/>
      <c r="H73" s="1409"/>
      <c r="I73" s="1409"/>
      <c r="J73" s="1409"/>
      <c r="K73" s="1409"/>
      <c r="L73" s="1409"/>
      <c r="M73" s="1409"/>
      <c r="N73" s="1409"/>
      <c r="O73" s="1409"/>
      <c r="P73" s="1409"/>
      <c r="Q73" s="1409"/>
      <c r="R73" s="1409"/>
      <c r="S73" s="1409"/>
      <c r="T73" s="1409"/>
      <c r="U73" s="1409"/>
      <c r="V73" s="1409"/>
      <c r="W73" s="1409"/>
      <c r="X73" s="1409"/>
      <c r="Y73" s="1409"/>
      <c r="Z73" s="1409"/>
    </row>
    <row r="74" spans="1:26">
      <c r="A74" s="1409"/>
      <c r="B74" s="1409"/>
      <c r="C74" s="1409"/>
      <c r="D74" s="1409"/>
      <c r="E74" s="1409"/>
      <c r="F74" s="1409"/>
      <c r="G74" s="1409"/>
      <c r="H74" s="1409"/>
      <c r="I74" s="1409"/>
      <c r="J74" s="1409"/>
      <c r="K74" s="1409"/>
      <c r="L74" s="1409"/>
      <c r="M74" s="1409"/>
      <c r="N74" s="1409"/>
      <c r="O74" s="1409"/>
      <c r="P74" s="1409"/>
      <c r="Q74" s="1409"/>
      <c r="R74" s="1409"/>
      <c r="S74" s="1409"/>
      <c r="T74" s="1409"/>
      <c r="U74" s="1409"/>
      <c r="V74" s="1409"/>
      <c r="W74" s="1409"/>
      <c r="X74" s="1409"/>
      <c r="Y74" s="1409"/>
      <c r="Z74" s="1409"/>
    </row>
    <row r="75" spans="1:26">
      <c r="A75" s="1409"/>
      <c r="B75" s="1409"/>
      <c r="C75" s="1409"/>
      <c r="D75" s="1409"/>
      <c r="E75" s="1409"/>
      <c r="F75" s="1409"/>
      <c r="G75" s="1409"/>
      <c r="H75" s="1409"/>
      <c r="I75" s="1409"/>
      <c r="J75" s="1409"/>
      <c r="K75" s="1409"/>
      <c r="L75" s="1409"/>
      <c r="M75" s="1409"/>
      <c r="N75" s="1409"/>
      <c r="O75" s="1409"/>
      <c r="P75" s="1409"/>
      <c r="Q75" s="1409"/>
      <c r="R75" s="1409"/>
      <c r="S75" s="1409"/>
      <c r="T75" s="1409"/>
      <c r="U75" s="1409"/>
      <c r="V75" s="1409"/>
      <c r="W75" s="1409"/>
      <c r="X75" s="1409"/>
      <c r="Y75" s="1409"/>
      <c r="Z75" s="1409"/>
    </row>
    <row r="76" spans="1:26">
      <c r="A76" s="1409"/>
      <c r="B76" s="1409"/>
      <c r="C76" s="1409"/>
      <c r="D76" s="1409"/>
      <c r="E76" s="1409"/>
      <c r="F76" s="1409"/>
      <c r="G76" s="1409"/>
      <c r="H76" s="1409"/>
      <c r="I76" s="1409"/>
      <c r="J76" s="1409"/>
      <c r="K76" s="1409"/>
      <c r="L76" s="1409"/>
      <c r="M76" s="1409"/>
      <c r="N76" s="1409"/>
      <c r="O76" s="1409"/>
      <c r="P76" s="1409"/>
      <c r="Q76" s="1409"/>
      <c r="R76" s="1409"/>
      <c r="S76" s="1409"/>
      <c r="T76" s="1409"/>
      <c r="U76" s="1409"/>
      <c r="V76" s="1409"/>
      <c r="W76" s="1409"/>
      <c r="X76" s="1409"/>
      <c r="Y76" s="1409"/>
      <c r="Z76" s="1409"/>
    </row>
    <row r="77" spans="1:26">
      <c r="A77" s="1409"/>
      <c r="B77" s="1409"/>
      <c r="C77" s="1409"/>
      <c r="D77" s="1409"/>
      <c r="E77" s="1409"/>
      <c r="F77" s="1409"/>
      <c r="G77" s="1409"/>
      <c r="H77" s="1409"/>
      <c r="I77" s="1409"/>
      <c r="J77" s="1409"/>
      <c r="K77" s="1409"/>
      <c r="L77" s="1409"/>
      <c r="M77" s="1409"/>
      <c r="N77" s="1409"/>
      <c r="O77" s="1409"/>
      <c r="P77" s="1409"/>
      <c r="Q77" s="1409"/>
      <c r="R77" s="1409"/>
      <c r="S77" s="1409"/>
      <c r="T77" s="1409"/>
      <c r="U77" s="1409"/>
      <c r="V77" s="1409"/>
      <c r="W77" s="1409"/>
      <c r="X77" s="1409"/>
      <c r="Y77" s="1409"/>
      <c r="Z77" s="1409"/>
    </row>
    <row r="78" spans="1:26">
      <c r="A78" s="1409"/>
      <c r="B78" s="1409"/>
      <c r="C78" s="1409"/>
      <c r="D78" s="1409"/>
      <c r="E78" s="1409"/>
      <c r="F78" s="1409"/>
      <c r="G78" s="1409"/>
      <c r="H78" s="1409"/>
      <c r="I78" s="1409"/>
      <c r="J78" s="1409"/>
      <c r="K78" s="1409"/>
      <c r="L78" s="1409"/>
      <c r="M78" s="1409"/>
      <c r="N78" s="1409"/>
      <c r="O78" s="1409"/>
      <c r="P78" s="1409"/>
      <c r="Q78" s="1409"/>
      <c r="R78" s="1409"/>
      <c r="S78" s="1409"/>
      <c r="T78" s="1409"/>
      <c r="U78" s="1409"/>
      <c r="V78" s="1409"/>
      <c r="W78" s="1409"/>
      <c r="X78" s="1409"/>
      <c r="Y78" s="1409"/>
      <c r="Z78" s="1409"/>
    </row>
    <row r="79" spans="1:26">
      <c r="A79" s="1409"/>
      <c r="B79" s="1409"/>
      <c r="C79" s="1409"/>
      <c r="D79" s="1409"/>
      <c r="E79" s="1409"/>
      <c r="F79" s="1409"/>
      <c r="G79" s="1409"/>
      <c r="H79" s="1409"/>
      <c r="I79" s="1409"/>
      <c r="J79" s="1409"/>
      <c r="K79" s="1409"/>
      <c r="L79" s="1409"/>
      <c r="M79" s="1409"/>
      <c r="N79" s="1409"/>
      <c r="O79" s="1409"/>
      <c r="P79" s="1409"/>
      <c r="Q79" s="1409"/>
      <c r="R79" s="1409"/>
      <c r="S79" s="1409"/>
      <c r="T79" s="1409"/>
      <c r="U79" s="1409"/>
      <c r="V79" s="1409"/>
      <c r="W79" s="1409"/>
      <c r="X79" s="1409"/>
      <c r="Y79" s="1409"/>
      <c r="Z79" s="1409"/>
    </row>
    <row r="80" spans="1:26">
      <c r="A80" s="1409"/>
      <c r="B80" s="1409"/>
      <c r="C80" s="1409"/>
      <c r="D80" s="1409"/>
      <c r="E80" s="1409"/>
      <c r="F80" s="1409"/>
      <c r="G80" s="1409"/>
      <c r="H80" s="1409"/>
      <c r="I80" s="1409"/>
      <c r="J80" s="1409"/>
      <c r="K80" s="1409"/>
      <c r="L80" s="1409"/>
      <c r="M80" s="1409"/>
      <c r="N80" s="1409"/>
      <c r="O80" s="1409"/>
      <c r="P80" s="1409"/>
      <c r="Q80" s="1409"/>
      <c r="R80" s="1409"/>
      <c r="S80" s="1409"/>
      <c r="T80" s="1409"/>
      <c r="U80" s="1409"/>
      <c r="V80" s="1409"/>
      <c r="W80" s="1409"/>
      <c r="X80" s="1409"/>
      <c r="Y80" s="1409"/>
      <c r="Z80" s="1409"/>
    </row>
    <row r="81" spans="1:26">
      <c r="A81" s="1409"/>
      <c r="B81" s="1409"/>
      <c r="C81" s="1409"/>
      <c r="D81" s="1409"/>
      <c r="E81" s="1409"/>
      <c r="F81" s="1409"/>
      <c r="G81" s="1409"/>
      <c r="H81" s="1409"/>
      <c r="I81" s="1409"/>
      <c r="J81" s="1409"/>
      <c r="K81" s="1409"/>
      <c r="L81" s="1409"/>
      <c r="M81" s="1409"/>
      <c r="N81" s="1409"/>
      <c r="O81" s="1409"/>
      <c r="P81" s="1409"/>
      <c r="Q81" s="1409"/>
      <c r="R81" s="1409"/>
      <c r="S81" s="1409"/>
      <c r="T81" s="1409"/>
      <c r="U81" s="1409"/>
      <c r="V81" s="1409"/>
      <c r="W81" s="1409"/>
      <c r="X81" s="1409"/>
      <c r="Y81" s="1409"/>
      <c r="Z81" s="1409"/>
    </row>
    <row r="82" spans="1:26">
      <c r="A82" s="1409"/>
      <c r="B82" s="1409"/>
      <c r="C82" s="1409"/>
      <c r="D82" s="1409"/>
      <c r="E82" s="1409"/>
      <c r="F82" s="1409"/>
      <c r="G82" s="1409"/>
      <c r="H82" s="1409"/>
      <c r="I82" s="1409"/>
      <c r="J82" s="1409"/>
      <c r="K82" s="1409"/>
      <c r="L82" s="1409"/>
      <c r="M82" s="1409"/>
      <c r="N82" s="1409"/>
      <c r="O82" s="1409"/>
      <c r="P82" s="1409"/>
      <c r="Q82" s="1409"/>
      <c r="R82" s="1409"/>
      <c r="S82" s="1409"/>
      <c r="T82" s="1409"/>
      <c r="U82" s="1409"/>
      <c r="V82" s="1409"/>
      <c r="W82" s="1409"/>
      <c r="X82" s="1409"/>
      <c r="Y82" s="1409"/>
      <c r="Z82" s="1409"/>
    </row>
    <row r="83" spans="1:26">
      <c r="A83" s="1409"/>
      <c r="B83" s="1409"/>
      <c r="C83" s="1409"/>
      <c r="D83" s="1409"/>
      <c r="E83" s="1409"/>
      <c r="F83" s="1409"/>
      <c r="G83" s="1409"/>
      <c r="H83" s="1409"/>
      <c r="I83" s="1409"/>
      <c r="J83" s="1409"/>
      <c r="K83" s="1409"/>
      <c r="L83" s="1409"/>
      <c r="M83" s="1409"/>
      <c r="N83" s="1409"/>
      <c r="O83" s="1409"/>
      <c r="P83" s="1409"/>
      <c r="Q83" s="1409"/>
      <c r="R83" s="1409"/>
      <c r="S83" s="1409"/>
      <c r="T83" s="1409"/>
      <c r="U83" s="1409"/>
      <c r="V83" s="1409"/>
      <c r="W83" s="1409"/>
      <c r="X83" s="1409"/>
      <c r="Y83" s="1409"/>
      <c r="Z83" s="1409"/>
    </row>
    <row r="84" spans="1:26">
      <c r="A84" s="1409"/>
      <c r="B84" s="1409"/>
      <c r="C84" s="1409"/>
      <c r="D84" s="1409"/>
      <c r="E84" s="1409"/>
      <c r="F84" s="1409"/>
      <c r="G84" s="1409"/>
      <c r="H84" s="1409"/>
      <c r="I84" s="1409"/>
      <c r="J84" s="1409"/>
      <c r="K84" s="1409"/>
      <c r="L84" s="1409"/>
      <c r="M84" s="1409"/>
      <c r="N84" s="1409"/>
      <c r="O84" s="1409"/>
      <c r="P84" s="1409"/>
      <c r="Q84" s="1409"/>
      <c r="R84" s="1409"/>
      <c r="S84" s="1409"/>
      <c r="T84" s="1409"/>
      <c r="U84" s="1409"/>
      <c r="V84" s="1409"/>
      <c r="W84" s="1409"/>
      <c r="X84" s="1409"/>
      <c r="Y84" s="1409"/>
      <c r="Z84" s="1409"/>
    </row>
    <row r="85" spans="1:26">
      <c r="A85" s="1409"/>
      <c r="B85" s="1409"/>
      <c r="C85" s="1409"/>
      <c r="D85" s="1409"/>
      <c r="E85" s="1409"/>
      <c r="F85" s="1409"/>
      <c r="G85" s="1409"/>
      <c r="H85" s="1409"/>
      <c r="I85" s="1409"/>
      <c r="J85" s="1409"/>
      <c r="K85" s="1409"/>
      <c r="L85" s="1409"/>
      <c r="M85" s="1409"/>
      <c r="N85" s="1409"/>
      <c r="O85" s="1409"/>
      <c r="P85" s="1409"/>
      <c r="Q85" s="1409"/>
      <c r="R85" s="1409"/>
      <c r="S85" s="1409"/>
      <c r="T85" s="1409"/>
      <c r="U85" s="1409"/>
      <c r="V85" s="1409"/>
      <c r="W85" s="1409"/>
      <c r="X85" s="1409"/>
      <c r="Y85" s="1409"/>
      <c r="Z85" s="1409"/>
    </row>
    <row r="86" spans="1:26">
      <c r="A86" s="1409"/>
      <c r="B86" s="1409"/>
      <c r="C86" s="1409"/>
      <c r="D86" s="1409"/>
      <c r="E86" s="1409"/>
      <c r="F86" s="1409"/>
      <c r="G86" s="1409"/>
      <c r="H86" s="1409"/>
      <c r="I86" s="1409"/>
      <c r="J86" s="1409"/>
      <c r="K86" s="1409"/>
      <c r="L86" s="1409"/>
      <c r="M86" s="1409"/>
      <c r="N86" s="1409"/>
      <c r="O86" s="1409"/>
      <c r="P86" s="1409"/>
      <c r="Q86" s="1409"/>
      <c r="R86" s="1409"/>
      <c r="S86" s="1409"/>
      <c r="T86" s="1409"/>
      <c r="U86" s="1409"/>
      <c r="V86" s="1409"/>
      <c r="W86" s="1409"/>
      <c r="X86" s="1409"/>
      <c r="Y86" s="1409"/>
      <c r="Z86" s="1409"/>
    </row>
    <row r="87" spans="1:26">
      <c r="A87" s="1409"/>
      <c r="B87" s="1409"/>
      <c r="C87" s="1409"/>
      <c r="D87" s="1409"/>
      <c r="E87" s="1409"/>
      <c r="F87" s="1409"/>
      <c r="G87" s="1409"/>
      <c r="H87" s="1409"/>
      <c r="I87" s="1409"/>
      <c r="J87" s="1409"/>
      <c r="K87" s="1409"/>
      <c r="L87" s="1409"/>
      <c r="M87" s="1409"/>
      <c r="N87" s="1409"/>
      <c r="O87" s="1409"/>
      <c r="P87" s="1409"/>
      <c r="Q87" s="1409"/>
      <c r="R87" s="1409"/>
      <c r="S87" s="1409"/>
      <c r="T87" s="1409"/>
      <c r="U87" s="1409"/>
      <c r="V87" s="1409"/>
      <c r="W87" s="1409"/>
      <c r="X87" s="1409"/>
      <c r="Y87" s="1409"/>
      <c r="Z87" s="1409"/>
    </row>
    <row r="88" spans="1:26">
      <c r="A88" s="1409"/>
      <c r="B88" s="1409"/>
      <c r="C88" s="1409"/>
      <c r="D88" s="1409"/>
      <c r="E88" s="1409"/>
      <c r="F88" s="1409"/>
      <c r="G88" s="1409"/>
      <c r="H88" s="1409"/>
      <c r="I88" s="1409"/>
      <c r="J88" s="1409"/>
      <c r="K88" s="1409"/>
      <c r="L88" s="1409"/>
      <c r="M88" s="1409"/>
      <c r="N88" s="1409"/>
      <c r="O88" s="1409"/>
      <c r="P88" s="1409"/>
      <c r="Q88" s="1409"/>
      <c r="R88" s="1409"/>
      <c r="S88" s="1409"/>
      <c r="T88" s="1409"/>
      <c r="U88" s="1409"/>
      <c r="V88" s="1409"/>
      <c r="W88" s="1409"/>
      <c r="X88" s="1409"/>
      <c r="Y88" s="1409"/>
      <c r="Z88" s="1409"/>
    </row>
    <row r="89" spans="1:26">
      <c r="A89" s="1409"/>
      <c r="B89" s="1409"/>
      <c r="C89" s="1409"/>
      <c r="D89" s="1409"/>
      <c r="E89" s="1409"/>
      <c r="F89" s="1409"/>
      <c r="G89" s="1409"/>
      <c r="H89" s="1409"/>
      <c r="I89" s="1409"/>
      <c r="J89" s="1409"/>
      <c r="K89" s="1409"/>
      <c r="L89" s="1409"/>
      <c r="M89" s="1409"/>
      <c r="N89" s="1409"/>
      <c r="O89" s="1409"/>
      <c r="P89" s="1409"/>
      <c r="Q89" s="1409"/>
      <c r="R89" s="1409"/>
      <c r="S89" s="1409"/>
      <c r="T89" s="1409"/>
      <c r="U89" s="1409"/>
      <c r="V89" s="1409"/>
      <c r="W89" s="1409"/>
      <c r="X89" s="1409"/>
      <c r="Y89" s="1409"/>
      <c r="Z89" s="1409"/>
    </row>
    <row r="90" spans="1:26">
      <c r="A90" s="1409"/>
      <c r="B90" s="1409"/>
      <c r="C90" s="1409"/>
      <c r="D90" s="1409"/>
      <c r="E90" s="1409"/>
      <c r="F90" s="1409"/>
      <c r="G90" s="1409"/>
      <c r="H90" s="1409"/>
      <c r="I90" s="1409"/>
      <c r="J90" s="1409"/>
      <c r="K90" s="1409"/>
      <c r="L90" s="1409"/>
      <c r="M90" s="1409"/>
      <c r="N90" s="1409"/>
      <c r="O90" s="1409"/>
      <c r="P90" s="1409"/>
      <c r="Q90" s="1409"/>
      <c r="R90" s="1409"/>
      <c r="S90" s="1409"/>
      <c r="T90" s="1409"/>
      <c r="U90" s="1409"/>
      <c r="V90" s="1409"/>
      <c r="W90" s="1409"/>
      <c r="X90" s="1409"/>
      <c r="Y90" s="1409"/>
      <c r="Z90" s="1409"/>
    </row>
    <row r="91" spans="1:26">
      <c r="A91" s="1409"/>
      <c r="B91" s="1409"/>
      <c r="C91" s="1409"/>
      <c r="D91" s="1409"/>
      <c r="E91" s="1409"/>
      <c r="F91" s="1409"/>
      <c r="G91" s="1409"/>
      <c r="H91" s="1409"/>
      <c r="I91" s="1409"/>
      <c r="J91" s="1409"/>
      <c r="K91" s="1409"/>
      <c r="L91" s="1409"/>
      <c r="M91" s="1409"/>
      <c r="N91" s="1409"/>
      <c r="O91" s="1409"/>
      <c r="P91" s="1409"/>
      <c r="Q91" s="1409"/>
      <c r="R91" s="1409"/>
      <c r="S91" s="1409"/>
      <c r="T91" s="1409"/>
      <c r="U91" s="1409"/>
      <c r="V91" s="1409"/>
      <c r="W91" s="1409"/>
      <c r="X91" s="1409"/>
      <c r="Y91" s="1409"/>
      <c r="Z91" s="1409"/>
    </row>
    <row r="92" spans="1:26">
      <c r="A92" s="1409"/>
      <c r="B92" s="1409"/>
      <c r="C92" s="1409"/>
      <c r="D92" s="1409"/>
      <c r="E92" s="1409"/>
      <c r="F92" s="1409"/>
      <c r="G92" s="1409"/>
      <c r="H92" s="1409"/>
      <c r="I92" s="1409"/>
      <c r="J92" s="1409"/>
      <c r="K92" s="1409"/>
      <c r="L92" s="1409"/>
      <c r="M92" s="1409"/>
      <c r="N92" s="1409"/>
      <c r="O92" s="1409"/>
      <c r="P92" s="1409"/>
      <c r="Q92" s="1409"/>
      <c r="R92" s="1409"/>
      <c r="S92" s="1409"/>
      <c r="T92" s="1409"/>
      <c r="U92" s="1409"/>
      <c r="V92" s="1409"/>
      <c r="W92" s="1409"/>
      <c r="X92" s="1409"/>
      <c r="Y92" s="1409"/>
      <c r="Z92" s="1409"/>
    </row>
    <row r="93" spans="1:26">
      <c r="A93" s="1409"/>
      <c r="B93" s="1409"/>
      <c r="C93" s="1409"/>
      <c r="D93" s="1409"/>
      <c r="E93" s="1409"/>
      <c r="F93" s="1409"/>
      <c r="G93" s="1409"/>
      <c r="H93" s="1409"/>
      <c r="I93" s="1409"/>
      <c r="J93" s="1409"/>
      <c r="K93" s="1409"/>
      <c r="L93" s="1409"/>
      <c r="M93" s="1409"/>
      <c r="N93" s="1409"/>
      <c r="O93" s="1409"/>
      <c r="P93" s="1409"/>
      <c r="Q93" s="1409"/>
      <c r="R93" s="1409"/>
      <c r="S93" s="1409"/>
      <c r="T93" s="1409"/>
      <c r="U93" s="1409"/>
      <c r="V93" s="1409"/>
      <c r="W93" s="1409"/>
      <c r="X93" s="1409"/>
      <c r="Y93" s="1409"/>
      <c r="Z93" s="1409"/>
    </row>
    <row r="94" spans="1:26">
      <c r="A94" s="1409"/>
      <c r="B94" s="1409"/>
      <c r="C94" s="1409"/>
      <c r="D94" s="1409"/>
      <c r="E94" s="1409"/>
      <c r="F94" s="1409"/>
      <c r="G94" s="1409"/>
      <c r="H94" s="1409"/>
      <c r="I94" s="1409"/>
      <c r="J94" s="1409"/>
      <c r="K94" s="1409"/>
      <c r="L94" s="1409"/>
      <c r="M94" s="1409"/>
      <c r="N94" s="1409"/>
      <c r="O94" s="1409"/>
      <c r="P94" s="1409"/>
      <c r="Q94" s="1409"/>
      <c r="R94" s="1409"/>
      <c r="S94" s="1409"/>
      <c r="T94" s="1409"/>
      <c r="U94" s="1409"/>
      <c r="V94" s="1409"/>
      <c r="W94" s="1409"/>
      <c r="X94" s="1409"/>
      <c r="Y94" s="1409"/>
      <c r="Z94" s="1409"/>
    </row>
    <row r="95" spans="1:26">
      <c r="A95" s="1409"/>
      <c r="B95" s="1409"/>
      <c r="C95" s="1409"/>
      <c r="D95" s="1409"/>
      <c r="E95" s="1409"/>
      <c r="F95" s="1409"/>
      <c r="G95" s="1409"/>
      <c r="H95" s="1409"/>
      <c r="I95" s="1409"/>
      <c r="J95" s="1409"/>
      <c r="K95" s="1409"/>
      <c r="L95" s="1409"/>
      <c r="M95" s="1409"/>
      <c r="N95" s="1409"/>
      <c r="O95" s="1409"/>
      <c r="P95" s="1409"/>
      <c r="Q95" s="1409"/>
      <c r="R95" s="1409"/>
      <c r="S95" s="1409"/>
      <c r="T95" s="1409"/>
      <c r="U95" s="1409"/>
      <c r="V95" s="1409"/>
      <c r="W95" s="1409"/>
      <c r="X95" s="1409"/>
      <c r="Y95" s="1409"/>
      <c r="Z95" s="1409"/>
    </row>
    <row r="96" spans="1:26">
      <c r="A96" s="1409"/>
      <c r="B96" s="1409"/>
      <c r="C96" s="1409"/>
      <c r="D96" s="1409"/>
      <c r="E96" s="1409"/>
      <c r="F96" s="1409"/>
      <c r="G96" s="1409"/>
      <c r="H96" s="1409"/>
      <c r="I96" s="1409"/>
      <c r="J96" s="1409"/>
      <c r="K96" s="1409"/>
      <c r="L96" s="1409"/>
      <c r="M96" s="1409"/>
      <c r="N96" s="1409"/>
      <c r="O96" s="1409"/>
      <c r="P96" s="1409"/>
      <c r="Q96" s="1409"/>
      <c r="R96" s="1409"/>
      <c r="S96" s="1409"/>
      <c r="T96" s="1409"/>
      <c r="U96" s="1409"/>
      <c r="V96" s="1409"/>
      <c r="W96" s="1409"/>
      <c r="X96" s="1409"/>
      <c r="Y96" s="1409"/>
      <c r="Z96" s="1409"/>
    </row>
    <row r="97" spans="1:26">
      <c r="A97" s="1409"/>
      <c r="B97" s="1409"/>
      <c r="C97" s="1409"/>
      <c r="D97" s="1409"/>
      <c r="E97" s="1409"/>
      <c r="F97" s="1409"/>
      <c r="G97" s="1409"/>
      <c r="H97" s="1409"/>
      <c r="I97" s="1409"/>
      <c r="J97" s="1409"/>
      <c r="K97" s="1409"/>
      <c r="L97" s="1409"/>
      <c r="M97" s="1409"/>
      <c r="N97" s="1409"/>
      <c r="O97" s="1409"/>
      <c r="P97" s="1409"/>
      <c r="Q97" s="1409"/>
      <c r="R97" s="1409"/>
      <c r="S97" s="1409"/>
      <c r="T97" s="1409"/>
      <c r="U97" s="1409"/>
      <c r="V97" s="1409"/>
      <c r="W97" s="1409"/>
      <c r="X97" s="1409"/>
      <c r="Y97" s="1409"/>
      <c r="Z97" s="1409"/>
    </row>
    <row r="98" spans="1:26">
      <c r="A98" s="1409"/>
      <c r="B98" s="1409"/>
      <c r="C98" s="1409"/>
      <c r="D98" s="1409"/>
      <c r="E98" s="1409"/>
      <c r="F98" s="1409"/>
      <c r="G98" s="1409"/>
      <c r="H98" s="1409"/>
      <c r="I98" s="1409"/>
      <c r="J98" s="1409"/>
      <c r="K98" s="1409"/>
      <c r="L98" s="1409"/>
      <c r="M98" s="1409"/>
      <c r="N98" s="1409"/>
      <c r="O98" s="1409"/>
      <c r="P98" s="1409"/>
      <c r="Q98" s="1409"/>
      <c r="R98" s="1409"/>
      <c r="S98" s="1409"/>
      <c r="T98" s="1409"/>
      <c r="U98" s="1409"/>
      <c r="V98" s="1409"/>
      <c r="W98" s="1409"/>
      <c r="X98" s="1409"/>
      <c r="Y98" s="1409"/>
      <c r="Z98" s="1409"/>
    </row>
    <row r="99" spans="1:26">
      <c r="A99" s="1409"/>
      <c r="B99" s="1409"/>
      <c r="C99" s="1409"/>
      <c r="D99" s="1409"/>
      <c r="E99" s="1409"/>
      <c r="F99" s="1409"/>
      <c r="G99" s="1409"/>
      <c r="H99" s="1409"/>
      <c r="I99" s="1409"/>
      <c r="J99" s="1409"/>
      <c r="K99" s="1409"/>
      <c r="L99" s="1409"/>
      <c r="M99" s="1409"/>
      <c r="N99" s="1409"/>
      <c r="O99" s="1409"/>
      <c r="P99" s="1409"/>
      <c r="Q99" s="1409"/>
      <c r="R99" s="1409"/>
      <c r="S99" s="1409"/>
      <c r="T99" s="1409"/>
      <c r="U99" s="1409"/>
      <c r="V99" s="1409"/>
      <c r="W99" s="1409"/>
      <c r="X99" s="1409"/>
      <c r="Y99" s="1409"/>
      <c r="Z99" s="1409"/>
    </row>
    <row r="100" spans="1:26">
      <c r="A100" s="1409"/>
      <c r="B100" s="1409"/>
      <c r="C100" s="1409"/>
      <c r="D100" s="1409"/>
      <c r="E100" s="1409"/>
      <c r="F100" s="1409"/>
      <c r="G100" s="1409"/>
      <c r="H100" s="1409"/>
      <c r="I100" s="1409"/>
      <c r="J100" s="1409"/>
      <c r="K100" s="1409"/>
      <c r="L100" s="1409"/>
      <c r="M100" s="1409"/>
      <c r="N100" s="1409"/>
      <c r="O100" s="1409"/>
      <c r="P100" s="1409"/>
      <c r="Q100" s="1409"/>
      <c r="R100" s="1409"/>
      <c r="S100" s="1409"/>
      <c r="T100" s="1409"/>
      <c r="U100" s="1409"/>
      <c r="V100" s="1409"/>
      <c r="W100" s="1409"/>
      <c r="X100" s="1409"/>
      <c r="Y100" s="1409"/>
      <c r="Z100" s="1409"/>
    </row>
    <row r="101" spans="1:26">
      <c r="A101" s="1409"/>
      <c r="B101" s="1409"/>
      <c r="C101" s="1409"/>
      <c r="D101" s="1409"/>
      <c r="E101" s="1409"/>
      <c r="F101" s="1409"/>
      <c r="G101" s="1409"/>
      <c r="H101" s="1409"/>
      <c r="I101" s="1409"/>
      <c r="J101" s="1409"/>
      <c r="K101" s="1409"/>
      <c r="L101" s="1409"/>
      <c r="M101" s="1409"/>
      <c r="N101" s="1409"/>
      <c r="O101" s="1409"/>
      <c r="P101" s="1409"/>
      <c r="Q101" s="1409"/>
      <c r="R101" s="1409"/>
      <c r="S101" s="1409"/>
      <c r="T101" s="1409"/>
      <c r="U101" s="1409"/>
      <c r="V101" s="1409"/>
      <c r="W101" s="1409"/>
      <c r="X101" s="1409"/>
      <c r="Y101" s="1409"/>
      <c r="Z101" s="1409"/>
    </row>
    <row r="102" spans="1:26">
      <c r="A102" s="1409"/>
      <c r="B102" s="1409"/>
      <c r="C102" s="1409"/>
      <c r="D102" s="1409"/>
      <c r="E102" s="1409"/>
      <c r="F102" s="1409"/>
      <c r="G102" s="1409"/>
      <c r="H102" s="1409"/>
      <c r="I102" s="1409"/>
      <c r="J102" s="1409"/>
      <c r="K102" s="1409"/>
      <c r="L102" s="1409"/>
      <c r="M102" s="1409"/>
      <c r="N102" s="1409"/>
      <c r="O102" s="1409"/>
      <c r="P102" s="1409"/>
      <c r="Q102" s="1409"/>
      <c r="R102" s="1409"/>
      <c r="S102" s="1409"/>
      <c r="T102" s="1409"/>
      <c r="U102" s="1409"/>
      <c r="V102" s="1409"/>
      <c r="W102" s="1409"/>
      <c r="X102" s="1409"/>
      <c r="Y102" s="1409"/>
      <c r="Z102" s="1409"/>
    </row>
    <row r="103" spans="1:26">
      <c r="A103" s="1409"/>
      <c r="B103" s="1409"/>
      <c r="C103" s="1409"/>
      <c r="D103" s="1409"/>
      <c r="E103" s="1409"/>
      <c r="F103" s="1409"/>
      <c r="G103" s="1409"/>
      <c r="H103" s="1409"/>
      <c r="I103" s="1409"/>
      <c r="J103" s="1409"/>
      <c r="K103" s="1409"/>
      <c r="L103" s="1409"/>
      <c r="M103" s="1409"/>
      <c r="N103" s="1409"/>
      <c r="O103" s="1409"/>
      <c r="P103" s="1409"/>
      <c r="Q103" s="1409"/>
      <c r="R103" s="1409"/>
      <c r="S103" s="1409"/>
      <c r="T103" s="1409"/>
      <c r="U103" s="1409"/>
      <c r="V103" s="1409"/>
      <c r="W103" s="1409"/>
      <c r="X103" s="1409"/>
      <c r="Y103" s="1409"/>
      <c r="Z103" s="1409"/>
    </row>
    <row r="104" spans="1:26">
      <c r="A104" s="1409"/>
      <c r="B104" s="1409"/>
      <c r="C104" s="1409"/>
      <c r="D104" s="1409"/>
      <c r="E104" s="1409"/>
      <c r="F104" s="1409"/>
      <c r="G104" s="1409"/>
      <c r="H104" s="1409"/>
      <c r="I104" s="1409"/>
      <c r="J104" s="1409"/>
      <c r="K104" s="1409"/>
      <c r="L104" s="1409"/>
      <c r="M104" s="1409"/>
      <c r="N104" s="1409"/>
      <c r="O104" s="1409"/>
      <c r="P104" s="1409"/>
      <c r="Q104" s="1409"/>
      <c r="R104" s="1409"/>
      <c r="S104" s="1409"/>
      <c r="T104" s="1409"/>
      <c r="U104" s="1409"/>
      <c r="V104" s="1409"/>
      <c r="W104" s="1409"/>
      <c r="X104" s="1409"/>
      <c r="Y104" s="1409"/>
      <c r="Z104" s="1409"/>
    </row>
    <row r="105" spans="1:26">
      <c r="A105" s="1409"/>
      <c r="B105" s="1409"/>
      <c r="C105" s="1409"/>
      <c r="D105" s="1409"/>
      <c r="E105" s="1409"/>
      <c r="F105" s="1409"/>
      <c r="G105" s="1409"/>
      <c r="H105" s="1409"/>
      <c r="I105" s="1409"/>
      <c r="J105" s="1409"/>
      <c r="K105" s="1409"/>
      <c r="L105" s="1409"/>
      <c r="M105" s="1409"/>
      <c r="N105" s="1409"/>
      <c r="O105" s="1409"/>
      <c r="P105" s="1409"/>
      <c r="Q105" s="1409"/>
      <c r="R105" s="1409"/>
      <c r="S105" s="1409"/>
      <c r="T105" s="1409"/>
      <c r="U105" s="1409"/>
      <c r="V105" s="1409"/>
      <c r="W105" s="1409"/>
      <c r="X105" s="1409"/>
      <c r="Y105" s="1409"/>
      <c r="Z105" s="1409"/>
    </row>
    <row r="106" spans="1:26">
      <c r="A106" s="1409"/>
      <c r="B106" s="1409"/>
      <c r="C106" s="1409"/>
      <c r="D106" s="1409"/>
      <c r="E106" s="1409"/>
      <c r="F106" s="1409"/>
      <c r="G106" s="1409"/>
      <c r="H106" s="1409"/>
      <c r="I106" s="1409"/>
      <c r="J106" s="1409"/>
      <c r="K106" s="1409"/>
      <c r="L106" s="1409"/>
      <c r="M106" s="1409"/>
      <c r="N106" s="1409"/>
      <c r="O106" s="1409"/>
      <c r="P106" s="1409"/>
      <c r="Q106" s="1409"/>
      <c r="R106" s="1409"/>
      <c r="S106" s="1409"/>
      <c r="T106" s="1409"/>
      <c r="U106" s="1409"/>
      <c r="V106" s="1409"/>
      <c r="W106" s="1409"/>
      <c r="X106" s="1409"/>
      <c r="Y106" s="1409"/>
      <c r="Z106" s="1409"/>
    </row>
    <row r="107" spans="1:26">
      <c r="A107" s="1409"/>
      <c r="B107" s="1409"/>
      <c r="C107" s="1409"/>
      <c r="D107" s="1409"/>
      <c r="E107" s="1409"/>
      <c r="F107" s="1409"/>
      <c r="G107" s="1409"/>
      <c r="H107" s="1409"/>
      <c r="I107" s="1409"/>
      <c r="J107" s="1409"/>
      <c r="K107" s="1409"/>
      <c r="L107" s="1409"/>
      <c r="M107" s="1409"/>
      <c r="N107" s="1409"/>
      <c r="O107" s="1409"/>
      <c r="P107" s="1409"/>
      <c r="Q107" s="1409"/>
      <c r="R107" s="1409"/>
      <c r="S107" s="1409"/>
      <c r="T107" s="1409"/>
      <c r="U107" s="1409"/>
      <c r="V107" s="1409"/>
      <c r="W107" s="1409"/>
      <c r="X107" s="1409"/>
      <c r="Y107" s="1409"/>
      <c r="Z107" s="1409"/>
    </row>
    <row r="108" spans="1:26">
      <c r="A108" s="1409"/>
      <c r="B108" s="1409"/>
      <c r="C108" s="1409"/>
      <c r="D108" s="1409"/>
      <c r="E108" s="1409"/>
      <c r="F108" s="1409"/>
      <c r="G108" s="1409"/>
      <c r="H108" s="1409"/>
      <c r="I108" s="1409"/>
      <c r="J108" s="1409"/>
      <c r="K108" s="1409"/>
      <c r="L108" s="1409"/>
      <c r="M108" s="1409"/>
      <c r="N108" s="1409"/>
      <c r="O108" s="1409"/>
      <c r="P108" s="1409"/>
      <c r="Q108" s="1409"/>
      <c r="R108" s="1409"/>
      <c r="S108" s="1409"/>
      <c r="T108" s="1409"/>
      <c r="U108" s="1409"/>
      <c r="V108" s="1409"/>
      <c r="W108" s="1409"/>
      <c r="X108" s="1409"/>
      <c r="Y108" s="1409"/>
      <c r="Z108" s="1409"/>
    </row>
    <row r="109" spans="1:26">
      <c r="A109" s="1409"/>
      <c r="B109" s="1409"/>
      <c r="C109" s="1409"/>
      <c r="D109" s="1409"/>
      <c r="E109" s="1409"/>
      <c r="F109" s="1409"/>
      <c r="G109" s="1409"/>
      <c r="H109" s="1409"/>
      <c r="I109" s="1409"/>
      <c r="J109" s="1409"/>
      <c r="K109" s="1409"/>
      <c r="L109" s="1409"/>
      <c r="M109" s="1409"/>
      <c r="N109" s="1409"/>
      <c r="O109" s="1409"/>
      <c r="P109" s="1409"/>
      <c r="Q109" s="1409"/>
      <c r="R109" s="1409"/>
      <c r="S109" s="1409"/>
      <c r="T109" s="1409"/>
      <c r="U109" s="1409"/>
      <c r="V109" s="1409"/>
      <c r="W109" s="1409"/>
      <c r="X109" s="1409"/>
      <c r="Y109" s="1409"/>
      <c r="Z109" s="1409"/>
    </row>
    <row r="110" spans="1:26">
      <c r="A110" s="1409"/>
      <c r="B110" s="1409"/>
      <c r="C110" s="1409"/>
      <c r="D110" s="1409"/>
      <c r="E110" s="1409"/>
      <c r="F110" s="1409"/>
      <c r="G110" s="1409"/>
      <c r="H110" s="1409"/>
      <c r="I110" s="1409"/>
      <c r="J110" s="1409"/>
      <c r="K110" s="1409"/>
      <c r="L110" s="1409"/>
      <c r="M110" s="1409"/>
      <c r="N110" s="1409"/>
      <c r="O110" s="1409"/>
      <c r="P110" s="1409"/>
      <c r="Q110" s="1409"/>
      <c r="R110" s="1409"/>
      <c r="S110" s="1409"/>
      <c r="T110" s="1409"/>
      <c r="U110" s="1409"/>
      <c r="V110" s="1409"/>
      <c r="W110" s="1409"/>
      <c r="X110" s="1409"/>
      <c r="Y110" s="1409"/>
      <c r="Z110" s="1409"/>
    </row>
    <row r="111" spans="1:26">
      <c r="A111" s="1409"/>
      <c r="B111" s="1409"/>
      <c r="C111" s="1409"/>
      <c r="D111" s="1409"/>
      <c r="E111" s="1409"/>
      <c r="F111" s="1409"/>
      <c r="G111" s="1409"/>
      <c r="H111" s="1409"/>
      <c r="I111" s="1409"/>
      <c r="J111" s="1409"/>
      <c r="K111" s="1409"/>
      <c r="L111" s="1409"/>
      <c r="M111" s="1409"/>
      <c r="N111" s="1409"/>
      <c r="O111" s="1409"/>
      <c r="P111" s="1409"/>
      <c r="Q111" s="1409"/>
      <c r="R111" s="1409"/>
      <c r="S111" s="1409"/>
      <c r="T111" s="1409"/>
      <c r="U111" s="1409"/>
      <c r="V111" s="1409"/>
      <c r="W111" s="1409"/>
      <c r="X111" s="1409"/>
      <c r="Y111" s="1409"/>
      <c r="Z111" s="1409"/>
    </row>
    <row r="112" spans="1:26">
      <c r="A112" s="1409"/>
      <c r="B112" s="1409"/>
      <c r="C112" s="1409"/>
      <c r="D112" s="1409"/>
      <c r="E112" s="1409"/>
      <c r="F112" s="1409"/>
      <c r="G112" s="1409"/>
      <c r="H112" s="1409"/>
      <c r="I112" s="1409"/>
      <c r="J112" s="1409"/>
      <c r="K112" s="1409"/>
      <c r="L112" s="1409"/>
      <c r="M112" s="1409"/>
      <c r="N112" s="1409"/>
      <c r="O112" s="1409"/>
      <c r="P112" s="1409"/>
      <c r="Q112" s="1409"/>
      <c r="R112" s="1409"/>
      <c r="S112" s="1409"/>
      <c r="T112" s="1409"/>
      <c r="U112" s="1409"/>
      <c r="V112" s="1409"/>
      <c r="W112" s="1409"/>
      <c r="X112" s="1409"/>
      <c r="Y112" s="1409"/>
      <c r="Z112" s="1409"/>
    </row>
    <row r="113" spans="1:26">
      <c r="A113" s="1409"/>
      <c r="B113" s="1409"/>
      <c r="C113" s="1409"/>
      <c r="D113" s="1409"/>
      <c r="E113" s="1409"/>
      <c r="F113" s="1409"/>
      <c r="G113" s="1409"/>
      <c r="H113" s="1409"/>
      <c r="I113" s="1409"/>
      <c r="J113" s="1409"/>
      <c r="K113" s="1409"/>
      <c r="L113" s="1409"/>
      <c r="M113" s="1409"/>
      <c r="N113" s="1409"/>
      <c r="O113" s="1409"/>
      <c r="P113" s="1409"/>
      <c r="Q113" s="1409"/>
      <c r="R113" s="1409"/>
      <c r="S113" s="1409"/>
      <c r="T113" s="1409"/>
      <c r="U113" s="1409"/>
      <c r="V113" s="1409"/>
      <c r="W113" s="1409"/>
      <c r="X113" s="1409"/>
      <c r="Y113" s="1409"/>
      <c r="Z113" s="1409"/>
    </row>
    <row r="114" spans="1:26">
      <c r="A114" s="1409"/>
      <c r="B114" s="1409"/>
      <c r="C114" s="1409"/>
      <c r="D114" s="1409"/>
      <c r="E114" s="1409"/>
      <c r="F114" s="1409"/>
      <c r="G114" s="1409"/>
      <c r="H114" s="1409"/>
      <c r="I114" s="1409"/>
      <c r="J114" s="1409"/>
      <c r="K114" s="1409"/>
      <c r="L114" s="1409"/>
      <c r="M114" s="1409"/>
      <c r="N114" s="1409"/>
      <c r="O114" s="1409"/>
      <c r="P114" s="1409"/>
      <c r="Q114" s="1409"/>
      <c r="R114" s="1409"/>
      <c r="S114" s="1409"/>
      <c r="T114" s="1409"/>
      <c r="U114" s="1409"/>
      <c r="V114" s="1409"/>
      <c r="W114" s="1409"/>
      <c r="X114" s="1409"/>
      <c r="Y114" s="1409"/>
      <c r="Z114" s="1409"/>
    </row>
    <row r="115" spans="1:26">
      <c r="A115" s="1409"/>
      <c r="B115" s="1409"/>
      <c r="C115" s="1409"/>
      <c r="D115" s="1409"/>
      <c r="E115" s="1409"/>
      <c r="F115" s="1409"/>
      <c r="G115" s="1409"/>
      <c r="H115" s="1409"/>
      <c r="I115" s="1409"/>
      <c r="J115" s="1409"/>
      <c r="K115" s="1409"/>
      <c r="L115" s="1409"/>
      <c r="M115" s="1409"/>
      <c r="N115" s="1409"/>
      <c r="O115" s="1409"/>
      <c r="P115" s="1409"/>
      <c r="Q115" s="1409"/>
      <c r="R115" s="1409"/>
      <c r="S115" s="1409"/>
      <c r="T115" s="1409"/>
      <c r="U115" s="1409"/>
      <c r="V115" s="1409"/>
      <c r="W115" s="1409"/>
      <c r="X115" s="1409"/>
      <c r="Y115" s="1409"/>
      <c r="Z115" s="1409"/>
    </row>
    <row r="116" spans="1:26">
      <c r="A116" s="1409"/>
      <c r="B116" s="1409"/>
      <c r="C116" s="1409"/>
      <c r="D116" s="1409"/>
      <c r="E116" s="1409"/>
      <c r="F116" s="1409"/>
      <c r="G116" s="1409"/>
      <c r="H116" s="1409"/>
      <c r="I116" s="1409"/>
      <c r="J116" s="1409"/>
      <c r="K116" s="1409"/>
      <c r="L116" s="1409"/>
      <c r="M116" s="1409"/>
      <c r="N116" s="1409"/>
      <c r="O116" s="1409"/>
      <c r="P116" s="1409"/>
      <c r="Q116" s="1409"/>
      <c r="R116" s="1409"/>
      <c r="S116" s="1409"/>
      <c r="T116" s="1409"/>
      <c r="U116" s="1409"/>
      <c r="V116" s="1409"/>
      <c r="W116" s="1409"/>
      <c r="X116" s="1409"/>
      <c r="Y116" s="1409"/>
      <c r="Z116" s="1409"/>
    </row>
    <row r="117" spans="1:26">
      <c r="A117" s="1409"/>
      <c r="B117" s="1409"/>
      <c r="C117" s="1409"/>
      <c r="D117" s="1409"/>
      <c r="E117" s="1409"/>
      <c r="F117" s="1409"/>
      <c r="G117" s="1409"/>
      <c r="H117" s="1409"/>
      <c r="I117" s="1409"/>
      <c r="J117" s="1409"/>
      <c r="K117" s="1409"/>
      <c r="L117" s="1409"/>
      <c r="M117" s="1409"/>
      <c r="N117" s="1409"/>
      <c r="O117" s="1409"/>
      <c r="P117" s="1409"/>
      <c r="Q117" s="1409"/>
      <c r="R117" s="1409"/>
      <c r="S117" s="1409"/>
      <c r="T117" s="1409"/>
      <c r="U117" s="1409"/>
      <c r="V117" s="1409"/>
      <c r="W117" s="1409"/>
      <c r="X117" s="1409"/>
      <c r="Y117" s="1409"/>
      <c r="Z117" s="1409"/>
    </row>
    <row r="118" spans="1:26">
      <c r="A118" s="1409"/>
      <c r="B118" s="1409"/>
      <c r="C118" s="1409"/>
      <c r="D118" s="1409"/>
      <c r="E118" s="1409"/>
      <c r="F118" s="1409"/>
      <c r="G118" s="1409"/>
      <c r="H118" s="1409"/>
      <c r="I118" s="1409"/>
      <c r="J118" s="1409"/>
      <c r="K118" s="1409"/>
      <c r="L118" s="1409"/>
      <c r="M118" s="1409"/>
      <c r="N118" s="1409"/>
      <c r="O118" s="1409"/>
      <c r="P118" s="1409"/>
      <c r="Q118" s="1409"/>
      <c r="R118" s="1409"/>
      <c r="S118" s="1409"/>
      <c r="T118" s="1409"/>
      <c r="U118" s="1409"/>
      <c r="V118" s="1409"/>
      <c r="W118" s="1409"/>
      <c r="X118" s="1409"/>
      <c r="Y118" s="1409"/>
      <c r="Z118" s="1409"/>
    </row>
    <row r="119" spans="1:26">
      <c r="A119" s="1409"/>
      <c r="B119" s="1409"/>
      <c r="C119" s="1409"/>
      <c r="D119" s="1409"/>
      <c r="E119" s="1409"/>
      <c r="F119" s="1409"/>
      <c r="G119" s="1409"/>
      <c r="H119" s="1409"/>
      <c r="I119" s="1409"/>
      <c r="J119" s="1409"/>
      <c r="K119" s="1409"/>
      <c r="L119" s="1409"/>
      <c r="M119" s="1409"/>
      <c r="N119" s="1409"/>
      <c r="O119" s="1409"/>
      <c r="P119" s="1409"/>
      <c r="Q119" s="1409"/>
      <c r="R119" s="1409"/>
      <c r="S119" s="1409"/>
      <c r="T119" s="1409"/>
      <c r="U119" s="1409"/>
      <c r="V119" s="1409"/>
      <c r="W119" s="1409"/>
      <c r="X119" s="1409"/>
      <c r="Y119" s="1409"/>
      <c r="Z119" s="1409"/>
    </row>
    <row r="120" spans="1:26">
      <c r="A120" s="1409"/>
      <c r="B120" s="1409"/>
      <c r="C120" s="1409"/>
      <c r="D120" s="1409"/>
      <c r="E120" s="1409"/>
      <c r="F120" s="1409"/>
      <c r="G120" s="1409"/>
      <c r="H120" s="1409"/>
      <c r="I120" s="1409"/>
      <c r="J120" s="1409"/>
      <c r="K120" s="1409"/>
      <c r="L120" s="1409"/>
      <c r="M120" s="1409"/>
      <c r="N120" s="1409"/>
      <c r="O120" s="1409"/>
      <c r="P120" s="1409"/>
      <c r="Q120" s="1409"/>
      <c r="R120" s="1409"/>
      <c r="S120" s="1409"/>
      <c r="T120" s="1409"/>
      <c r="U120" s="1409"/>
      <c r="V120" s="1409"/>
      <c r="W120" s="1409"/>
      <c r="X120" s="1409"/>
      <c r="Y120" s="1409"/>
      <c r="Z120" s="1409"/>
    </row>
    <row r="121" spans="1:26">
      <c r="A121" s="1409"/>
      <c r="B121" s="1409"/>
      <c r="C121" s="1409"/>
      <c r="D121" s="1409"/>
      <c r="E121" s="1409"/>
      <c r="F121" s="1409"/>
      <c r="G121" s="1409"/>
      <c r="H121" s="1409"/>
      <c r="I121" s="1409"/>
      <c r="J121" s="1409"/>
      <c r="K121" s="1409"/>
      <c r="L121" s="1409"/>
      <c r="M121" s="1409"/>
      <c r="N121" s="1409"/>
      <c r="O121" s="1409"/>
      <c r="P121" s="1409"/>
      <c r="Q121" s="1409"/>
      <c r="R121" s="1409"/>
      <c r="S121" s="1409"/>
      <c r="T121" s="1409"/>
      <c r="U121" s="1409"/>
      <c r="V121" s="1409"/>
      <c r="W121" s="1409"/>
      <c r="X121" s="1409"/>
      <c r="Y121" s="1409"/>
      <c r="Z121" s="1409"/>
    </row>
    <row r="122" spans="1:26">
      <c r="A122" s="1409"/>
      <c r="B122" s="1409"/>
      <c r="C122" s="1409"/>
      <c r="D122" s="1409"/>
      <c r="E122" s="1409"/>
      <c r="F122" s="1409"/>
      <c r="G122" s="1409"/>
      <c r="H122" s="1409"/>
      <c r="I122" s="1409"/>
      <c r="J122" s="1409"/>
      <c r="K122" s="1409"/>
      <c r="L122" s="1409"/>
      <c r="M122" s="1409"/>
      <c r="N122" s="1409"/>
      <c r="O122" s="1409"/>
      <c r="P122" s="1409"/>
      <c r="Q122" s="1409"/>
      <c r="R122" s="1409"/>
      <c r="S122" s="1409"/>
      <c r="T122" s="1409"/>
      <c r="U122" s="1409"/>
      <c r="V122" s="1409"/>
      <c r="W122" s="1409"/>
      <c r="X122" s="1409"/>
      <c r="Y122" s="1409"/>
      <c r="Z122" s="1409"/>
    </row>
    <row r="123" spans="1:26">
      <c r="A123" s="1409"/>
      <c r="B123" s="1409"/>
      <c r="C123" s="1409"/>
      <c r="D123" s="1409"/>
      <c r="E123" s="1409"/>
      <c r="F123" s="1409"/>
      <c r="G123" s="1409"/>
      <c r="H123" s="1409"/>
      <c r="I123" s="1409"/>
      <c r="J123" s="1409"/>
      <c r="K123" s="1409"/>
      <c r="L123" s="1409"/>
      <c r="M123" s="1409"/>
      <c r="N123" s="1409"/>
      <c r="O123" s="1409"/>
      <c r="P123" s="1409"/>
      <c r="Q123" s="1409"/>
      <c r="R123" s="1409"/>
      <c r="S123" s="1409"/>
      <c r="T123" s="1409"/>
      <c r="U123" s="1409"/>
      <c r="V123" s="1409"/>
      <c r="W123" s="1409"/>
      <c r="X123" s="1409"/>
      <c r="Y123" s="1409"/>
      <c r="Z123" s="1409"/>
    </row>
    <row r="124" spans="1:26">
      <c r="A124" s="1409"/>
      <c r="B124" s="1409"/>
      <c r="C124" s="1409"/>
      <c r="D124" s="1409"/>
      <c r="E124" s="1409"/>
      <c r="F124" s="1409"/>
      <c r="G124" s="1409"/>
      <c r="H124" s="1409"/>
      <c r="I124" s="1409"/>
      <c r="J124" s="1409"/>
      <c r="K124" s="1409"/>
      <c r="L124" s="1409"/>
      <c r="M124" s="1409"/>
      <c r="N124" s="1409"/>
      <c r="O124" s="1409"/>
      <c r="P124" s="1409"/>
      <c r="Q124" s="1409"/>
      <c r="R124" s="1409"/>
      <c r="S124" s="1409"/>
      <c r="T124" s="1409"/>
      <c r="U124" s="1409"/>
      <c r="V124" s="1409"/>
      <c r="W124" s="1409"/>
      <c r="X124" s="1409"/>
      <c r="Y124" s="1409"/>
      <c r="Z124" s="1409"/>
    </row>
    <row r="125" spans="1:26">
      <c r="A125" s="1409"/>
      <c r="B125" s="1409"/>
      <c r="C125" s="1409"/>
      <c r="D125" s="1409"/>
      <c r="E125" s="1409"/>
      <c r="F125" s="1409"/>
      <c r="G125" s="1409"/>
      <c r="H125" s="1409"/>
      <c r="I125" s="1409"/>
      <c r="J125" s="1409"/>
      <c r="K125" s="1409"/>
      <c r="L125" s="1409"/>
      <c r="M125" s="1409"/>
      <c r="N125" s="1409"/>
      <c r="O125" s="1409"/>
      <c r="P125" s="1409"/>
      <c r="Q125" s="1409"/>
      <c r="R125" s="1409"/>
      <c r="S125" s="1409"/>
      <c r="T125" s="1409"/>
      <c r="U125" s="1409"/>
      <c r="V125" s="1409"/>
      <c r="W125" s="1409"/>
      <c r="X125" s="1409"/>
      <c r="Y125" s="1409"/>
      <c r="Z125" s="1409"/>
    </row>
    <row r="126" spans="1:26">
      <c r="A126" s="1409"/>
      <c r="B126" s="1409"/>
      <c r="C126" s="1409"/>
      <c r="D126" s="1409"/>
      <c r="E126" s="1409"/>
      <c r="F126" s="1409"/>
      <c r="G126" s="1409"/>
      <c r="H126" s="1409"/>
      <c r="I126" s="1409"/>
      <c r="J126" s="1409"/>
      <c r="K126" s="1409"/>
      <c r="L126" s="1409"/>
      <c r="M126" s="1409"/>
      <c r="N126" s="1409"/>
      <c r="O126" s="1409"/>
      <c r="P126" s="1409"/>
      <c r="Q126" s="1409"/>
      <c r="R126" s="1409"/>
      <c r="S126" s="1409"/>
      <c r="T126" s="1409"/>
      <c r="U126" s="1409"/>
      <c r="V126" s="1409"/>
      <c r="W126" s="1409"/>
      <c r="X126" s="1409"/>
      <c r="Y126" s="1409"/>
      <c r="Z126" s="1409"/>
    </row>
    <row r="127" spans="1:26">
      <c r="A127" s="1409"/>
      <c r="B127" s="1409"/>
      <c r="C127" s="1409"/>
      <c r="D127" s="1409"/>
      <c r="E127" s="1409"/>
      <c r="F127" s="1409"/>
      <c r="G127" s="1409"/>
      <c r="H127" s="1409"/>
      <c r="I127" s="1409"/>
      <c r="J127" s="1409"/>
      <c r="K127" s="1409"/>
      <c r="L127" s="1409"/>
      <c r="M127" s="1409"/>
      <c r="N127" s="1409"/>
      <c r="O127" s="1409"/>
      <c r="P127" s="1409"/>
      <c r="Q127" s="1409"/>
      <c r="R127" s="1409"/>
      <c r="S127" s="1409"/>
      <c r="T127" s="1409"/>
      <c r="U127" s="1409"/>
      <c r="V127" s="1409"/>
      <c r="W127" s="1409"/>
      <c r="X127" s="1409"/>
      <c r="Y127" s="1409"/>
      <c r="Z127" s="1409"/>
    </row>
    <row r="128" spans="1:26">
      <c r="A128" s="1409"/>
      <c r="B128" s="1409"/>
      <c r="C128" s="1409"/>
      <c r="D128" s="1409"/>
      <c r="E128" s="1409"/>
      <c r="F128" s="1409"/>
      <c r="G128" s="1409"/>
      <c r="H128" s="1409"/>
      <c r="I128" s="1409"/>
      <c r="J128" s="1409"/>
      <c r="K128" s="1409"/>
      <c r="L128" s="1409"/>
      <c r="M128" s="1409"/>
      <c r="N128" s="1409"/>
      <c r="O128" s="1409"/>
      <c r="P128" s="1409"/>
      <c r="Q128" s="1409"/>
      <c r="R128" s="1409"/>
      <c r="S128" s="1409"/>
      <c r="T128" s="1409"/>
      <c r="U128" s="1409"/>
      <c r="V128" s="1409"/>
      <c r="W128" s="1409"/>
      <c r="X128" s="1409"/>
      <c r="Y128" s="1409"/>
      <c r="Z128" s="1409"/>
    </row>
    <row r="129" spans="1:26">
      <c r="A129" s="1409"/>
      <c r="B129" s="1409"/>
      <c r="C129" s="1409"/>
      <c r="D129" s="1409"/>
      <c r="E129" s="1409"/>
      <c r="F129" s="1409"/>
      <c r="G129" s="1409"/>
      <c r="H129" s="1409"/>
      <c r="I129" s="1409"/>
      <c r="J129" s="1409"/>
      <c r="K129" s="1409"/>
      <c r="L129" s="1409"/>
      <c r="M129" s="1409"/>
      <c r="N129" s="1409"/>
      <c r="O129" s="1409"/>
      <c r="P129" s="1409"/>
      <c r="Q129" s="1409"/>
      <c r="R129" s="1409"/>
      <c r="S129" s="1409"/>
      <c r="T129" s="1409"/>
      <c r="U129" s="1409"/>
      <c r="V129" s="1409"/>
      <c r="W129" s="1409"/>
      <c r="X129" s="1409"/>
      <c r="Y129" s="1409"/>
      <c r="Z129" s="1409"/>
    </row>
    <row r="130" spans="1:26">
      <c r="A130" s="1409"/>
      <c r="B130" s="1409"/>
      <c r="C130" s="1409"/>
      <c r="D130" s="1409"/>
      <c r="E130" s="1409"/>
      <c r="F130" s="1409"/>
      <c r="G130" s="1409"/>
      <c r="H130" s="1409"/>
      <c r="I130" s="1409"/>
      <c r="J130" s="1409"/>
      <c r="K130" s="1409"/>
      <c r="L130" s="1409"/>
      <c r="M130" s="1409"/>
      <c r="N130" s="1409"/>
      <c r="O130" s="1409"/>
      <c r="P130" s="1409"/>
      <c r="Q130" s="1409"/>
      <c r="R130" s="1409"/>
      <c r="S130" s="1409"/>
      <c r="T130" s="1409"/>
      <c r="U130" s="1409"/>
      <c r="V130" s="1409"/>
      <c r="W130" s="1409"/>
      <c r="X130" s="1409"/>
      <c r="Y130" s="1409"/>
      <c r="Z130" s="1409"/>
    </row>
    <row r="131" spans="1:26">
      <c r="A131" s="1409"/>
      <c r="B131" s="1409"/>
      <c r="C131" s="1409"/>
      <c r="D131" s="1409"/>
      <c r="E131" s="1409"/>
      <c r="F131" s="1409"/>
      <c r="G131" s="1409"/>
      <c r="H131" s="1409"/>
      <c r="I131" s="1409"/>
      <c r="J131" s="1409"/>
      <c r="K131" s="1409"/>
      <c r="L131" s="1409"/>
      <c r="M131" s="1409"/>
      <c r="N131" s="1409"/>
      <c r="O131" s="1409"/>
      <c r="P131" s="1409"/>
      <c r="Q131" s="1409"/>
      <c r="R131" s="1409"/>
      <c r="S131" s="1409"/>
      <c r="T131" s="1409"/>
      <c r="U131" s="1409"/>
      <c r="V131" s="1409"/>
      <c r="W131" s="1409"/>
      <c r="X131" s="1409"/>
      <c r="Y131" s="1409"/>
      <c r="Z131" s="1409"/>
    </row>
    <row r="132" spans="1:26">
      <c r="A132" s="1409"/>
      <c r="B132" s="1409"/>
      <c r="C132" s="1409"/>
      <c r="D132" s="1409"/>
      <c r="E132" s="1409"/>
      <c r="F132" s="1409"/>
      <c r="G132" s="1409"/>
      <c r="H132" s="1409"/>
      <c r="I132" s="1409"/>
      <c r="J132" s="1409"/>
      <c r="K132" s="1409"/>
      <c r="L132" s="1409"/>
      <c r="M132" s="1409"/>
      <c r="N132" s="1409"/>
      <c r="O132" s="1409"/>
      <c r="P132" s="1409"/>
      <c r="Q132" s="1409"/>
      <c r="R132" s="1409"/>
      <c r="S132" s="1409"/>
      <c r="T132" s="1409"/>
      <c r="U132" s="1409"/>
      <c r="V132" s="1409"/>
      <c r="W132" s="1409"/>
      <c r="X132" s="1409"/>
      <c r="Y132" s="1409"/>
      <c r="Z132" s="1409"/>
    </row>
    <row r="133" spans="1:26">
      <c r="A133" s="1409"/>
      <c r="B133" s="1409"/>
      <c r="C133" s="1409"/>
      <c r="D133" s="1409"/>
      <c r="E133" s="1409"/>
      <c r="F133" s="1409"/>
      <c r="G133" s="1409"/>
      <c r="H133" s="1409"/>
      <c r="I133" s="1409"/>
      <c r="J133" s="1409"/>
      <c r="K133" s="1409"/>
      <c r="L133" s="1409"/>
      <c r="M133" s="1409"/>
      <c r="N133" s="1409"/>
      <c r="O133" s="1409"/>
      <c r="P133" s="1409"/>
      <c r="Q133" s="1409"/>
      <c r="R133" s="1409"/>
      <c r="S133" s="1409"/>
      <c r="T133" s="1409"/>
      <c r="U133" s="1409"/>
      <c r="V133" s="1409"/>
      <c r="W133" s="1409"/>
      <c r="X133" s="1409"/>
      <c r="Y133" s="1409"/>
      <c r="Z133" s="1409"/>
    </row>
    <row r="134" spans="1:26">
      <c r="A134" s="1409"/>
      <c r="B134" s="1409"/>
      <c r="C134" s="1409"/>
      <c r="D134" s="1409"/>
      <c r="E134" s="1409"/>
      <c r="F134" s="1409"/>
      <c r="G134" s="1409"/>
      <c r="H134" s="1409"/>
      <c r="I134" s="1409"/>
      <c r="J134" s="1409"/>
      <c r="K134" s="1409"/>
      <c r="L134" s="1409"/>
      <c r="M134" s="1409"/>
      <c r="N134" s="1409"/>
      <c r="O134" s="1409"/>
      <c r="P134" s="1409"/>
      <c r="Q134" s="1409"/>
      <c r="R134" s="1409"/>
      <c r="S134" s="1409"/>
      <c r="T134" s="1409"/>
      <c r="U134" s="1409"/>
      <c r="V134" s="1409"/>
      <c r="W134" s="1409"/>
      <c r="X134" s="1409"/>
      <c r="Y134" s="1409"/>
      <c r="Z134" s="1409"/>
    </row>
    <row r="135" spans="1:26">
      <c r="A135" s="1409"/>
      <c r="B135" s="1409"/>
      <c r="C135" s="1409"/>
      <c r="D135" s="1409"/>
      <c r="E135" s="1409"/>
      <c r="F135" s="1409"/>
      <c r="G135" s="1409"/>
      <c r="H135" s="1409"/>
      <c r="I135" s="1409"/>
      <c r="J135" s="1409"/>
      <c r="K135" s="1409"/>
      <c r="L135" s="1409"/>
      <c r="M135" s="1409"/>
      <c r="N135" s="1409"/>
      <c r="O135" s="1409"/>
      <c r="P135" s="1409"/>
      <c r="Q135" s="1409"/>
      <c r="R135" s="1409"/>
      <c r="S135" s="1409"/>
      <c r="T135" s="1409"/>
      <c r="U135" s="1409"/>
      <c r="V135" s="1409"/>
      <c r="W135" s="1409"/>
      <c r="X135" s="1409"/>
      <c r="Y135" s="1409"/>
      <c r="Z135" s="1409"/>
    </row>
    <row r="136" spans="1:26">
      <c r="A136" s="1409"/>
      <c r="B136" s="1409"/>
      <c r="C136" s="1409"/>
      <c r="D136" s="1409"/>
      <c r="E136" s="1409"/>
      <c r="F136" s="1409"/>
      <c r="G136" s="1409"/>
      <c r="H136" s="1409"/>
      <c r="I136" s="1409"/>
      <c r="J136" s="1409"/>
      <c r="K136" s="1409"/>
      <c r="L136" s="1409"/>
      <c r="M136" s="1409"/>
      <c r="N136" s="1409"/>
      <c r="O136" s="1409"/>
      <c r="P136" s="1409"/>
      <c r="Q136" s="1409"/>
      <c r="R136" s="1409"/>
      <c r="S136" s="1409"/>
      <c r="T136" s="1409"/>
      <c r="U136" s="1409"/>
      <c r="V136" s="1409"/>
      <c r="W136" s="1409"/>
      <c r="X136" s="1409"/>
      <c r="Y136" s="1409"/>
      <c r="Z136" s="1409"/>
    </row>
    <row r="137" spans="1:26">
      <c r="A137" s="1409"/>
      <c r="B137" s="1409"/>
      <c r="C137" s="1409"/>
      <c r="D137" s="1409"/>
      <c r="E137" s="1409"/>
      <c r="F137" s="1409"/>
      <c r="G137" s="1409"/>
      <c r="H137" s="1409"/>
      <c r="I137" s="1409"/>
      <c r="J137" s="1409"/>
      <c r="K137" s="1409"/>
      <c r="L137" s="1409"/>
      <c r="M137" s="1409"/>
      <c r="N137" s="1409"/>
      <c r="O137" s="1409"/>
      <c r="P137" s="1409"/>
      <c r="Q137" s="1409"/>
      <c r="R137" s="1409"/>
      <c r="S137" s="1409"/>
      <c r="T137" s="1409"/>
      <c r="U137" s="1409"/>
      <c r="V137" s="1409"/>
      <c r="W137" s="1409"/>
      <c r="X137" s="1409"/>
      <c r="Y137" s="1409"/>
      <c r="Z137" s="1409"/>
    </row>
    <row r="138" spans="1:26">
      <c r="A138" s="1409"/>
      <c r="B138" s="1409"/>
      <c r="C138" s="1409"/>
      <c r="D138" s="1409"/>
      <c r="E138" s="1409"/>
      <c r="F138" s="1409"/>
      <c r="G138" s="1409"/>
      <c r="H138" s="1409"/>
      <c r="I138" s="1409"/>
      <c r="J138" s="1409"/>
      <c r="K138" s="1409"/>
      <c r="L138" s="1409"/>
      <c r="M138" s="1409"/>
      <c r="N138" s="1409"/>
      <c r="O138" s="1409"/>
      <c r="P138" s="1409"/>
      <c r="Q138" s="1409"/>
      <c r="R138" s="1409"/>
      <c r="S138" s="1409"/>
      <c r="T138" s="1409"/>
      <c r="U138" s="1409"/>
      <c r="V138" s="1409"/>
      <c r="W138" s="1409"/>
      <c r="X138" s="1409"/>
      <c r="Y138" s="1409"/>
      <c r="Z138" s="1409"/>
    </row>
    <row r="139" spans="1:26">
      <c r="A139" s="1409"/>
      <c r="B139" s="1409"/>
      <c r="C139" s="1409"/>
      <c r="D139" s="1409"/>
      <c r="E139" s="1409"/>
      <c r="F139" s="1409"/>
      <c r="G139" s="1409"/>
      <c r="H139" s="1409"/>
      <c r="I139" s="1409"/>
      <c r="J139" s="1409"/>
      <c r="K139" s="1409"/>
      <c r="L139" s="1409"/>
      <c r="M139" s="1409"/>
      <c r="N139" s="1409"/>
      <c r="O139" s="1409"/>
      <c r="P139" s="1409"/>
      <c r="Q139" s="1409"/>
      <c r="R139" s="1409"/>
      <c r="S139" s="1409"/>
      <c r="T139" s="1409"/>
      <c r="U139" s="1409"/>
      <c r="V139" s="1409"/>
      <c r="W139" s="1409"/>
      <c r="X139" s="1409"/>
      <c r="Y139" s="1409"/>
      <c r="Z139" s="1409"/>
    </row>
    <row r="140" spans="1:26">
      <c r="A140" s="1409"/>
      <c r="B140" s="1409"/>
      <c r="C140" s="1409"/>
      <c r="D140" s="1409"/>
      <c r="E140" s="1409"/>
      <c r="F140" s="1409"/>
      <c r="G140" s="1409"/>
      <c r="H140" s="1409"/>
      <c r="I140" s="1409"/>
      <c r="J140" s="1409"/>
      <c r="K140" s="1409"/>
      <c r="L140" s="1409"/>
      <c r="M140" s="1409"/>
      <c r="N140" s="1409"/>
      <c r="O140" s="1409"/>
      <c r="P140" s="1409"/>
      <c r="Q140" s="1409"/>
      <c r="R140" s="1409"/>
      <c r="S140" s="1409"/>
      <c r="T140" s="1409"/>
      <c r="U140" s="1409"/>
      <c r="V140" s="1409"/>
      <c r="W140" s="1409"/>
      <c r="X140" s="1409"/>
      <c r="Y140" s="1409"/>
      <c r="Z140" s="1409"/>
    </row>
    <row r="141" spans="1:26">
      <c r="A141" s="1409"/>
      <c r="B141" s="1409"/>
      <c r="C141" s="1409"/>
      <c r="D141" s="1409"/>
      <c r="E141" s="1409"/>
      <c r="F141" s="1409"/>
      <c r="G141" s="1409"/>
      <c r="H141" s="1409"/>
      <c r="I141" s="1409"/>
      <c r="J141" s="1409"/>
      <c r="K141" s="1409"/>
      <c r="L141" s="1409"/>
      <c r="M141" s="1409"/>
      <c r="N141" s="1409"/>
      <c r="O141" s="1409"/>
      <c r="P141" s="1409"/>
      <c r="Q141" s="1409"/>
      <c r="R141" s="1409"/>
      <c r="S141" s="1409"/>
      <c r="T141" s="1409"/>
      <c r="U141" s="1409"/>
      <c r="V141" s="1409"/>
      <c r="W141" s="1409"/>
      <c r="X141" s="1409"/>
      <c r="Y141" s="1409"/>
      <c r="Z141" s="1409"/>
    </row>
    <row r="142" spans="1:26">
      <c r="A142" s="1409"/>
      <c r="B142" s="1409"/>
      <c r="C142" s="1409"/>
      <c r="D142" s="1409"/>
      <c r="E142" s="1409"/>
      <c r="F142" s="1409"/>
      <c r="G142" s="1409"/>
      <c r="H142" s="1409"/>
      <c r="I142" s="1409"/>
      <c r="J142" s="1409"/>
      <c r="K142" s="1409"/>
      <c r="L142" s="1409"/>
      <c r="M142" s="1409"/>
      <c r="N142" s="1409"/>
      <c r="O142" s="1409"/>
      <c r="P142" s="1409"/>
      <c r="Q142" s="1409"/>
      <c r="R142" s="1409"/>
      <c r="S142" s="1409"/>
      <c r="T142" s="1409"/>
      <c r="U142" s="1409"/>
      <c r="V142" s="1409"/>
      <c r="W142" s="1409"/>
      <c r="X142" s="1409"/>
      <c r="Y142" s="1409"/>
      <c r="Z142" s="1409"/>
    </row>
    <row r="143" spans="1:26">
      <c r="A143" s="1409"/>
      <c r="B143" s="1409"/>
      <c r="C143" s="1409"/>
      <c r="D143" s="1409"/>
      <c r="E143" s="1409"/>
      <c r="F143" s="1409"/>
      <c r="G143" s="1409"/>
      <c r="H143" s="1409"/>
      <c r="I143" s="1409"/>
      <c r="J143" s="1409"/>
      <c r="K143" s="1409"/>
      <c r="L143" s="1409"/>
      <c r="M143" s="1409"/>
      <c r="N143" s="1409"/>
      <c r="O143" s="1409"/>
      <c r="P143" s="1409"/>
      <c r="Q143" s="1409"/>
      <c r="R143" s="1409"/>
      <c r="S143" s="1409"/>
      <c r="T143" s="1409"/>
      <c r="U143" s="1409"/>
      <c r="V143" s="1409"/>
      <c r="W143" s="1409"/>
      <c r="X143" s="1409"/>
      <c r="Y143" s="1409"/>
      <c r="Z143" s="1409"/>
    </row>
    <row r="144" spans="1:26">
      <c r="A144" s="1409"/>
      <c r="B144" s="1409"/>
      <c r="C144" s="1409"/>
      <c r="D144" s="1409"/>
      <c r="E144" s="1409"/>
      <c r="F144" s="1409"/>
      <c r="G144" s="1409"/>
      <c r="H144" s="1409"/>
      <c r="I144" s="1409"/>
      <c r="J144" s="1409"/>
      <c r="K144" s="1409"/>
      <c r="L144" s="1409"/>
      <c r="M144" s="1409"/>
      <c r="N144" s="1409"/>
      <c r="O144" s="1409"/>
      <c r="P144" s="1409"/>
      <c r="Q144" s="1409"/>
      <c r="R144" s="1409"/>
      <c r="S144" s="1409"/>
      <c r="T144" s="1409"/>
      <c r="U144" s="1409"/>
      <c r="V144" s="1409"/>
      <c r="W144" s="1409"/>
      <c r="X144" s="1409"/>
      <c r="Y144" s="1409"/>
      <c r="Z144" s="1409"/>
    </row>
    <row r="145" spans="1:26">
      <c r="A145" s="1409"/>
      <c r="B145" s="1409"/>
      <c r="C145" s="1409"/>
      <c r="D145" s="1409"/>
      <c r="E145" s="1409"/>
      <c r="F145" s="1409"/>
      <c r="G145" s="1409"/>
      <c r="H145" s="1409"/>
      <c r="I145" s="1409"/>
      <c r="J145" s="1409"/>
      <c r="K145" s="1409"/>
      <c r="L145" s="1409"/>
      <c r="M145" s="1409"/>
      <c r="N145" s="1409"/>
      <c r="O145" s="1409"/>
      <c r="P145" s="1409"/>
      <c r="Q145" s="1409"/>
      <c r="R145" s="1409"/>
      <c r="S145" s="1409"/>
      <c r="T145" s="1409"/>
      <c r="U145" s="1409"/>
      <c r="V145" s="1409"/>
      <c r="W145" s="1409"/>
      <c r="X145" s="1409"/>
      <c r="Y145" s="1409"/>
      <c r="Z145" s="1409"/>
    </row>
    <row r="146" spans="1:26">
      <c r="A146" s="1409"/>
      <c r="B146" s="1409"/>
      <c r="C146" s="1409"/>
      <c r="D146" s="1409"/>
      <c r="E146" s="1409"/>
      <c r="F146" s="1409"/>
      <c r="G146" s="1409"/>
      <c r="H146" s="1409"/>
      <c r="I146" s="1409"/>
      <c r="J146" s="1409"/>
      <c r="K146" s="1409"/>
      <c r="L146" s="1409"/>
      <c r="M146" s="1409"/>
      <c r="N146" s="1409"/>
      <c r="O146" s="1409"/>
      <c r="P146" s="1409"/>
      <c r="Q146" s="1409"/>
      <c r="R146" s="1409"/>
      <c r="S146" s="1409"/>
      <c r="T146" s="1409"/>
      <c r="U146" s="1409"/>
      <c r="V146" s="1409"/>
      <c r="W146" s="1409"/>
      <c r="X146" s="1409"/>
      <c r="Y146" s="1409"/>
      <c r="Z146" s="1409"/>
    </row>
    <row r="147" spans="1:26">
      <c r="A147" s="1409"/>
      <c r="B147" s="1409"/>
      <c r="C147" s="1409"/>
      <c r="D147" s="1409"/>
      <c r="E147" s="1409"/>
      <c r="F147" s="1409"/>
      <c r="G147" s="1409"/>
      <c r="H147" s="1409"/>
      <c r="I147" s="1409"/>
      <c r="J147" s="1409"/>
      <c r="K147" s="1409"/>
      <c r="L147" s="1409"/>
      <c r="M147" s="1409"/>
      <c r="N147" s="1409"/>
      <c r="O147" s="1409"/>
      <c r="P147" s="1409"/>
      <c r="Q147" s="1409"/>
      <c r="R147" s="1409"/>
      <c r="S147" s="1409"/>
      <c r="T147" s="1409"/>
      <c r="U147" s="1409"/>
      <c r="V147" s="1409"/>
      <c r="W147" s="1409"/>
      <c r="X147" s="1409"/>
      <c r="Y147" s="1409"/>
      <c r="Z147" s="1409"/>
    </row>
    <row r="148" spans="1:26">
      <c r="A148" s="1409"/>
      <c r="B148" s="1409"/>
      <c r="C148" s="1409"/>
      <c r="D148" s="1409"/>
      <c r="E148" s="1409"/>
      <c r="F148" s="1409"/>
      <c r="G148" s="1409"/>
      <c r="H148" s="1409"/>
      <c r="I148" s="1409"/>
      <c r="J148" s="1409"/>
      <c r="K148" s="1409"/>
      <c r="L148" s="1409"/>
      <c r="M148" s="1409"/>
      <c r="N148" s="1409"/>
      <c r="O148" s="1409"/>
      <c r="P148" s="1409"/>
      <c r="Q148" s="1409"/>
      <c r="R148" s="1409"/>
      <c r="S148" s="1409"/>
      <c r="T148" s="1409"/>
      <c r="U148" s="1409"/>
      <c r="V148" s="1409"/>
      <c r="W148" s="1409"/>
      <c r="X148" s="1409"/>
      <c r="Y148" s="1409"/>
      <c r="Z148" s="1409"/>
    </row>
    <row r="149" spans="1:26">
      <c r="A149" s="1409"/>
      <c r="B149" s="1409"/>
      <c r="C149" s="1409"/>
      <c r="D149" s="1409"/>
      <c r="E149" s="1409"/>
      <c r="F149" s="1409"/>
      <c r="G149" s="1409"/>
      <c r="H149" s="1409"/>
      <c r="I149" s="1409"/>
      <c r="J149" s="1409"/>
      <c r="K149" s="1409"/>
      <c r="L149" s="1409"/>
      <c r="M149" s="1409"/>
      <c r="N149" s="1409"/>
      <c r="O149" s="1409"/>
      <c r="P149" s="1409"/>
      <c r="Q149" s="1409"/>
      <c r="R149" s="1409"/>
      <c r="S149" s="1409"/>
      <c r="T149" s="1409"/>
      <c r="U149" s="1409"/>
      <c r="V149" s="1409"/>
      <c r="W149" s="1409"/>
      <c r="X149" s="1409"/>
      <c r="Y149" s="1409"/>
      <c r="Z149" s="1409"/>
    </row>
    <row r="150" spans="1:26">
      <c r="A150" s="1409"/>
      <c r="B150" s="1409"/>
      <c r="C150" s="1409"/>
      <c r="D150" s="1409"/>
      <c r="E150" s="1409"/>
      <c r="F150" s="1409"/>
      <c r="G150" s="1409"/>
      <c r="H150" s="1409"/>
      <c r="I150" s="1409"/>
      <c r="J150" s="1409"/>
      <c r="K150" s="1409"/>
      <c r="L150" s="1409"/>
      <c r="M150" s="1409"/>
      <c r="N150" s="1409"/>
      <c r="O150" s="1409"/>
      <c r="P150" s="1409"/>
      <c r="Q150" s="1409"/>
      <c r="R150" s="1409"/>
      <c r="S150" s="1409"/>
      <c r="T150" s="1409"/>
      <c r="U150" s="1409"/>
      <c r="V150" s="1409"/>
      <c r="W150" s="1409"/>
      <c r="X150" s="1409"/>
      <c r="Y150" s="1409"/>
      <c r="Z150" s="1409"/>
    </row>
    <row r="151" spans="1:26">
      <c r="A151" s="1409"/>
      <c r="B151" s="1409"/>
      <c r="C151" s="1409"/>
      <c r="D151" s="1409"/>
      <c r="E151" s="1409"/>
      <c r="F151" s="1409"/>
      <c r="G151" s="1409"/>
      <c r="H151" s="1409"/>
      <c r="I151" s="1409"/>
      <c r="J151" s="1409"/>
      <c r="K151" s="1409"/>
      <c r="L151" s="1409"/>
      <c r="M151" s="1409"/>
      <c r="N151" s="1409"/>
      <c r="O151" s="1409"/>
      <c r="P151" s="1409"/>
      <c r="Q151" s="1409"/>
      <c r="R151" s="1409"/>
      <c r="S151" s="1409"/>
      <c r="T151" s="1409"/>
      <c r="U151" s="1409"/>
      <c r="V151" s="1409"/>
      <c r="W151" s="1409"/>
      <c r="X151" s="1409"/>
      <c r="Y151" s="1409"/>
      <c r="Z151" s="1409"/>
    </row>
    <row r="152" spans="1:26">
      <c r="A152" s="1409"/>
      <c r="B152" s="1409"/>
      <c r="C152" s="1409"/>
      <c r="D152" s="1409"/>
      <c r="E152" s="1409"/>
      <c r="F152" s="1409"/>
      <c r="G152" s="1409"/>
      <c r="H152" s="1409"/>
      <c r="I152" s="1409"/>
      <c r="J152" s="1409"/>
      <c r="K152" s="1409"/>
      <c r="L152" s="1409"/>
      <c r="M152" s="1409"/>
      <c r="N152" s="1409"/>
      <c r="O152" s="1409"/>
      <c r="P152" s="1409"/>
      <c r="Q152" s="1409"/>
      <c r="R152" s="1409"/>
      <c r="S152" s="1409"/>
      <c r="T152" s="1409"/>
      <c r="U152" s="1409"/>
      <c r="V152" s="1409"/>
      <c r="W152" s="1409"/>
      <c r="X152" s="1409"/>
      <c r="Y152" s="1409"/>
      <c r="Z152" s="1409"/>
    </row>
    <row r="153" spans="1:26">
      <c r="A153" s="1409"/>
      <c r="B153" s="1409"/>
      <c r="C153" s="1409"/>
      <c r="D153" s="1409"/>
      <c r="E153" s="1409"/>
      <c r="F153" s="1409"/>
      <c r="G153" s="1409"/>
      <c r="H153" s="1409"/>
      <c r="I153" s="1409"/>
      <c r="J153" s="1409"/>
      <c r="K153" s="1409"/>
      <c r="L153" s="1409"/>
      <c r="M153" s="1409"/>
      <c r="N153" s="1409"/>
      <c r="O153" s="1409"/>
      <c r="P153" s="1409"/>
      <c r="Q153" s="1409"/>
      <c r="R153" s="1409"/>
      <c r="S153" s="1409"/>
      <c r="T153" s="1409"/>
      <c r="U153" s="1409"/>
      <c r="V153" s="1409"/>
      <c r="W153" s="1409"/>
      <c r="X153" s="1409"/>
      <c r="Y153" s="1409"/>
      <c r="Z153" s="1409"/>
    </row>
    <row r="154" spans="1:26">
      <c r="A154" s="1409"/>
      <c r="B154" s="1409"/>
      <c r="C154" s="1409"/>
      <c r="D154" s="1409"/>
      <c r="E154" s="1409"/>
      <c r="F154" s="1409"/>
      <c r="G154" s="1409"/>
      <c r="H154" s="1409"/>
      <c r="I154" s="1409"/>
      <c r="J154" s="1409"/>
      <c r="K154" s="1409"/>
      <c r="L154" s="1409"/>
      <c r="M154" s="1409"/>
      <c r="N154" s="1409"/>
      <c r="O154" s="1409"/>
      <c r="P154" s="1409"/>
      <c r="Q154" s="1409"/>
      <c r="R154" s="1409"/>
      <c r="S154" s="1409"/>
      <c r="T154" s="1409"/>
      <c r="U154" s="1409"/>
      <c r="V154" s="1409"/>
      <c r="W154" s="1409"/>
      <c r="X154" s="1409"/>
      <c r="Y154" s="1409"/>
      <c r="Z154" s="1409"/>
    </row>
    <row r="155" spans="1:26">
      <c r="A155" s="1409"/>
      <c r="B155" s="1409"/>
      <c r="C155" s="1409"/>
      <c r="D155" s="1409"/>
      <c r="E155" s="1409"/>
      <c r="F155" s="1409"/>
      <c r="G155" s="1409"/>
      <c r="H155" s="1409"/>
      <c r="I155" s="1409"/>
      <c r="J155" s="1409"/>
      <c r="K155" s="1409"/>
      <c r="L155" s="1409"/>
      <c r="M155" s="1409"/>
      <c r="N155" s="1409"/>
      <c r="O155" s="1409"/>
      <c r="P155" s="1409"/>
      <c r="Q155" s="1409"/>
      <c r="R155" s="1409"/>
      <c r="S155" s="1409"/>
      <c r="T155" s="1409"/>
      <c r="U155" s="1409"/>
      <c r="V155" s="1409"/>
      <c r="W155" s="1409"/>
      <c r="X155" s="1409"/>
      <c r="Y155" s="1409"/>
      <c r="Z155" s="1409"/>
    </row>
    <row r="156" spans="1:26">
      <c r="A156" s="1409"/>
      <c r="B156" s="1409"/>
      <c r="C156" s="1409"/>
      <c r="D156" s="1409"/>
      <c r="E156" s="1409"/>
      <c r="F156" s="1409"/>
      <c r="G156" s="1409"/>
      <c r="H156" s="1409"/>
      <c r="I156" s="1409"/>
      <c r="J156" s="1409"/>
      <c r="K156" s="1409"/>
      <c r="L156" s="1409"/>
      <c r="M156" s="1409"/>
      <c r="N156" s="1409"/>
      <c r="O156" s="1409"/>
      <c r="P156" s="1409"/>
      <c r="Q156" s="1409"/>
      <c r="R156" s="1409"/>
      <c r="S156" s="1409"/>
      <c r="T156" s="1409"/>
      <c r="U156" s="1409"/>
      <c r="V156" s="1409"/>
      <c r="W156" s="1409"/>
      <c r="X156" s="1409"/>
      <c r="Y156" s="1409"/>
      <c r="Z156" s="1409"/>
    </row>
    <row r="157" spans="1:26">
      <c r="A157" s="1409"/>
      <c r="B157" s="1409"/>
      <c r="C157" s="1409"/>
      <c r="D157" s="1409"/>
      <c r="E157" s="1409"/>
      <c r="F157" s="1409"/>
      <c r="G157" s="1409"/>
      <c r="H157" s="1409"/>
      <c r="I157" s="1409"/>
      <c r="J157" s="1409"/>
      <c r="K157" s="1409"/>
      <c r="L157" s="1409"/>
      <c r="M157" s="1409"/>
      <c r="N157" s="1409"/>
      <c r="O157" s="1409"/>
      <c r="P157" s="1409"/>
      <c r="Q157" s="1409"/>
      <c r="R157" s="1409"/>
      <c r="S157" s="1409"/>
      <c r="T157" s="1409"/>
      <c r="U157" s="1409"/>
      <c r="V157" s="1409"/>
      <c r="W157" s="1409"/>
      <c r="X157" s="1409"/>
      <c r="Y157" s="1409"/>
      <c r="Z157" s="1409"/>
    </row>
    <row r="158" spans="1:26">
      <c r="A158" s="1409"/>
      <c r="B158" s="1409"/>
      <c r="C158" s="1409"/>
      <c r="D158" s="1409"/>
      <c r="E158" s="1409"/>
      <c r="F158" s="1409"/>
      <c r="G158" s="1409"/>
      <c r="H158" s="1409"/>
      <c r="I158" s="1409"/>
      <c r="J158" s="1409"/>
      <c r="K158" s="1409"/>
      <c r="L158" s="1409"/>
      <c r="M158" s="1409"/>
      <c r="N158" s="1409"/>
      <c r="O158" s="1409"/>
      <c r="P158" s="1409"/>
      <c r="Q158" s="1409"/>
      <c r="R158" s="1409"/>
      <c r="S158" s="1409"/>
      <c r="T158" s="1409"/>
      <c r="U158" s="1409"/>
      <c r="V158" s="1409"/>
      <c r="W158" s="1409"/>
      <c r="X158" s="1409"/>
      <c r="Y158" s="1409"/>
      <c r="Z158" s="1409"/>
    </row>
    <row r="159" spans="1:26">
      <c r="A159" s="1409"/>
      <c r="B159" s="1409"/>
      <c r="C159" s="1409"/>
      <c r="D159" s="1409"/>
      <c r="E159" s="1409"/>
      <c r="F159" s="1409"/>
      <c r="G159" s="1409"/>
      <c r="H159" s="1409"/>
      <c r="I159" s="1409"/>
      <c r="J159" s="1409"/>
      <c r="K159" s="1409"/>
      <c r="L159" s="1409"/>
      <c r="M159" s="1409"/>
      <c r="N159" s="1409"/>
      <c r="O159" s="1409"/>
      <c r="P159" s="1409"/>
      <c r="Q159" s="1409"/>
      <c r="R159" s="1409"/>
      <c r="S159" s="1409"/>
      <c r="T159" s="1409"/>
      <c r="U159" s="1409"/>
      <c r="V159" s="1409"/>
      <c r="W159" s="1409"/>
      <c r="X159" s="1409"/>
      <c r="Y159" s="1409"/>
      <c r="Z159" s="1409"/>
    </row>
    <row r="160" spans="1:26">
      <c r="A160" s="1409"/>
      <c r="B160" s="1409"/>
      <c r="C160" s="1409"/>
      <c r="D160" s="1409"/>
      <c r="E160" s="1409"/>
      <c r="F160" s="1409"/>
      <c r="G160" s="1409"/>
      <c r="H160" s="1409"/>
      <c r="I160" s="1409"/>
      <c r="J160" s="1409"/>
      <c r="K160" s="1409"/>
      <c r="L160" s="1409"/>
      <c r="M160" s="1409"/>
      <c r="N160" s="1409"/>
      <c r="O160" s="1409"/>
      <c r="P160" s="1409"/>
      <c r="Q160" s="1409"/>
      <c r="R160" s="1409"/>
      <c r="S160" s="1409"/>
      <c r="T160" s="1409"/>
      <c r="U160" s="1409"/>
      <c r="V160" s="1409"/>
      <c r="W160" s="1409"/>
      <c r="X160" s="1409"/>
      <c r="Y160" s="1409"/>
      <c r="Z160" s="1409"/>
    </row>
    <row r="161" spans="1:26">
      <c r="A161" s="1409"/>
      <c r="B161" s="1409"/>
      <c r="C161" s="1409"/>
      <c r="D161" s="1409"/>
      <c r="E161" s="1409"/>
      <c r="F161" s="1409"/>
      <c r="G161" s="1409"/>
      <c r="H161" s="1409"/>
      <c r="I161" s="1409"/>
      <c r="J161" s="1409"/>
      <c r="K161" s="1409"/>
      <c r="L161" s="1409"/>
      <c r="M161" s="1409"/>
      <c r="N161" s="1409"/>
      <c r="O161" s="1409"/>
      <c r="P161" s="1409"/>
      <c r="Q161" s="1409"/>
      <c r="R161" s="1409"/>
      <c r="S161" s="1409"/>
      <c r="T161" s="1409"/>
      <c r="U161" s="1409"/>
      <c r="V161" s="1409"/>
      <c r="W161" s="1409"/>
      <c r="X161" s="1409"/>
      <c r="Y161" s="1409"/>
      <c r="Z161" s="1409"/>
    </row>
    <row r="162" spans="1:26">
      <c r="A162" s="1409"/>
      <c r="B162" s="1409"/>
      <c r="C162" s="1409"/>
      <c r="D162" s="1409"/>
      <c r="E162" s="1409"/>
      <c r="F162" s="1409"/>
      <c r="G162" s="1409"/>
      <c r="H162" s="1409"/>
      <c r="I162" s="1409"/>
      <c r="J162" s="1409"/>
      <c r="K162" s="1409"/>
      <c r="L162" s="1409"/>
      <c r="M162" s="1409"/>
      <c r="N162" s="1409"/>
      <c r="O162" s="1409"/>
      <c r="P162" s="1409"/>
      <c r="Q162" s="1409"/>
      <c r="R162" s="1409"/>
      <c r="S162" s="1409"/>
      <c r="T162" s="1409"/>
      <c r="U162" s="1409"/>
      <c r="V162" s="1409"/>
      <c r="W162" s="1409"/>
      <c r="X162" s="1409"/>
      <c r="Y162" s="1409"/>
      <c r="Z162" s="1409"/>
    </row>
    <row r="163" spans="1:26">
      <c r="A163" s="1409"/>
      <c r="B163" s="1409"/>
      <c r="C163" s="1409"/>
      <c r="D163" s="1409"/>
      <c r="E163" s="1409"/>
      <c r="F163" s="1409"/>
      <c r="G163" s="1409"/>
      <c r="H163" s="1409"/>
      <c r="I163" s="1409"/>
      <c r="J163" s="1409"/>
      <c r="K163" s="1409"/>
      <c r="L163" s="1409"/>
      <c r="M163" s="1409"/>
      <c r="N163" s="1409"/>
      <c r="O163" s="1409"/>
      <c r="P163" s="1409"/>
      <c r="Q163" s="1409"/>
      <c r="R163" s="1409"/>
      <c r="S163" s="1409"/>
      <c r="T163" s="1409"/>
      <c r="U163" s="1409"/>
      <c r="V163" s="1409"/>
      <c r="W163" s="1409"/>
      <c r="X163" s="1409"/>
      <c r="Y163" s="1409"/>
      <c r="Z163" s="1409"/>
    </row>
    <row r="164" spans="1:26">
      <c r="A164" s="1409"/>
      <c r="B164" s="1409"/>
      <c r="C164" s="1409"/>
      <c r="D164" s="1409"/>
      <c r="E164" s="1409"/>
      <c r="F164" s="1409"/>
      <c r="G164" s="1409"/>
      <c r="H164" s="1409"/>
      <c r="I164" s="1409"/>
      <c r="J164" s="1409"/>
      <c r="K164" s="1409"/>
      <c r="L164" s="1409"/>
      <c r="M164" s="1409"/>
      <c r="N164" s="1409"/>
      <c r="O164" s="1409"/>
      <c r="P164" s="1409"/>
      <c r="Q164" s="1409"/>
      <c r="R164" s="1409"/>
      <c r="S164" s="1409"/>
      <c r="T164" s="1409"/>
      <c r="U164" s="1409"/>
      <c r="V164" s="1409"/>
      <c r="W164" s="1409"/>
      <c r="X164" s="1409"/>
      <c r="Y164" s="1409"/>
      <c r="Z164" s="1409"/>
    </row>
    <row r="165" spans="1:26">
      <c r="A165" s="1409"/>
      <c r="B165" s="1409"/>
      <c r="C165" s="1409"/>
      <c r="D165" s="1409"/>
      <c r="E165" s="1409"/>
      <c r="F165" s="1409"/>
      <c r="G165" s="1409"/>
      <c r="H165" s="1409"/>
      <c r="I165" s="1409"/>
      <c r="J165" s="1409"/>
      <c r="K165" s="1409"/>
      <c r="L165" s="1409"/>
      <c r="M165" s="1409"/>
      <c r="N165" s="1409"/>
      <c r="O165" s="1409"/>
      <c r="P165" s="1409"/>
      <c r="Q165" s="1409"/>
      <c r="R165" s="1409"/>
      <c r="S165" s="1409"/>
      <c r="T165" s="1409"/>
      <c r="U165" s="1409"/>
      <c r="V165" s="1409"/>
      <c r="W165" s="1409"/>
      <c r="X165" s="1409"/>
      <c r="Y165" s="1409"/>
      <c r="Z165" s="1409"/>
    </row>
    <row r="166" spans="1:26">
      <c r="A166" s="1409"/>
      <c r="B166" s="1409"/>
      <c r="C166" s="1409"/>
      <c r="D166" s="1409"/>
      <c r="E166" s="1409"/>
      <c r="F166" s="1409"/>
      <c r="G166" s="1409"/>
      <c r="H166" s="1409"/>
      <c r="I166" s="1409"/>
      <c r="J166" s="1409"/>
      <c r="K166" s="1409"/>
      <c r="L166" s="1409"/>
      <c r="M166" s="1409"/>
      <c r="N166" s="1409"/>
      <c r="O166" s="1409"/>
      <c r="P166" s="1409"/>
      <c r="Q166" s="1409"/>
      <c r="R166" s="1409"/>
      <c r="S166" s="1409"/>
      <c r="T166" s="1409"/>
      <c r="U166" s="1409"/>
      <c r="V166" s="1409"/>
      <c r="W166" s="1409"/>
      <c r="X166" s="1409"/>
      <c r="Y166" s="1409"/>
      <c r="Z166" s="1409"/>
    </row>
    <row r="167" spans="1:26">
      <c r="A167" s="1409"/>
      <c r="B167" s="1409"/>
      <c r="C167" s="1409"/>
      <c r="D167" s="1409"/>
      <c r="E167" s="1409"/>
      <c r="F167" s="1409"/>
      <c r="G167" s="1409"/>
      <c r="H167" s="1409"/>
      <c r="I167" s="1409"/>
      <c r="J167" s="1409"/>
      <c r="K167" s="1409"/>
      <c r="L167" s="1409"/>
      <c r="M167" s="1409"/>
      <c r="N167" s="1409"/>
      <c r="O167" s="1409"/>
      <c r="P167" s="1409"/>
      <c r="Q167" s="1409"/>
      <c r="R167" s="1409"/>
      <c r="S167" s="1409"/>
      <c r="T167" s="1409"/>
      <c r="U167" s="1409"/>
      <c r="V167" s="1409"/>
      <c r="W167" s="1409"/>
      <c r="X167" s="1409"/>
      <c r="Y167" s="1409"/>
      <c r="Z167" s="1409"/>
    </row>
    <row r="168" spans="1:26">
      <c r="A168" s="1409"/>
      <c r="B168" s="1409"/>
      <c r="C168" s="1409"/>
      <c r="D168" s="1409"/>
      <c r="E168" s="1409"/>
      <c r="F168" s="1409"/>
      <c r="G168" s="1409"/>
      <c r="H168" s="1409"/>
      <c r="I168" s="1409"/>
      <c r="J168" s="1409"/>
      <c r="K168" s="1409"/>
      <c r="L168" s="1409"/>
      <c r="M168" s="1409"/>
      <c r="N168" s="1409"/>
      <c r="O168" s="1409"/>
      <c r="P168" s="1409"/>
      <c r="Q168" s="1409"/>
      <c r="R168" s="1409"/>
      <c r="S168" s="1409"/>
      <c r="T168" s="1409"/>
      <c r="U168" s="1409"/>
      <c r="V168" s="1409"/>
      <c r="W168" s="1409"/>
      <c r="X168" s="1409"/>
      <c r="Y168" s="1409"/>
      <c r="Z168" s="1409"/>
    </row>
    <row r="169" spans="1:26">
      <c r="A169" s="1409"/>
      <c r="B169" s="1409"/>
      <c r="C169" s="1409"/>
      <c r="D169" s="1409"/>
      <c r="E169" s="1409"/>
      <c r="F169" s="1409"/>
      <c r="G169" s="1409"/>
      <c r="H169" s="1409"/>
      <c r="I169" s="1409"/>
      <c r="J169" s="1409"/>
      <c r="K169" s="1409"/>
      <c r="L169" s="1409"/>
      <c r="M169" s="1409"/>
      <c r="N169" s="1409"/>
      <c r="O169" s="1409"/>
      <c r="P169" s="1409"/>
      <c r="Q169" s="1409"/>
      <c r="R169" s="1409"/>
      <c r="S169" s="1409"/>
      <c r="T169" s="1409"/>
      <c r="U169" s="1409"/>
      <c r="V169" s="1409"/>
      <c r="W169" s="1409"/>
      <c r="X169" s="1409"/>
      <c r="Y169" s="1409"/>
      <c r="Z169" s="1409"/>
    </row>
    <row r="170" spans="1:26">
      <c r="A170" s="1409"/>
      <c r="B170" s="1409"/>
      <c r="C170" s="1409"/>
      <c r="D170" s="1409"/>
      <c r="E170" s="1409"/>
      <c r="F170" s="1409"/>
      <c r="G170" s="1409"/>
      <c r="H170" s="1409"/>
      <c r="I170" s="1409"/>
      <c r="J170" s="1409"/>
      <c r="K170" s="1409"/>
      <c r="L170" s="1409"/>
      <c r="M170" s="1409"/>
      <c r="N170" s="1409"/>
      <c r="O170" s="1409"/>
      <c r="P170" s="1409"/>
      <c r="Q170" s="1409"/>
      <c r="R170" s="1409"/>
      <c r="S170" s="1409"/>
      <c r="T170" s="1409"/>
      <c r="U170" s="1409"/>
      <c r="V170" s="1409"/>
      <c r="W170" s="1409"/>
      <c r="X170" s="1409"/>
      <c r="Y170" s="1409"/>
      <c r="Z170" s="1409"/>
    </row>
    <row r="171" spans="1:26">
      <c r="A171" s="1409"/>
      <c r="B171" s="1409"/>
      <c r="C171" s="1409"/>
      <c r="D171" s="1409"/>
      <c r="E171" s="1409"/>
      <c r="F171" s="1409"/>
      <c r="G171" s="1409"/>
      <c r="H171" s="1409"/>
      <c r="I171" s="1409"/>
      <c r="J171" s="1409"/>
      <c r="K171" s="1409"/>
      <c r="L171" s="1409"/>
      <c r="M171" s="1409"/>
      <c r="N171" s="1409"/>
      <c r="O171" s="1409"/>
      <c r="P171" s="1409"/>
      <c r="Q171" s="1409"/>
      <c r="R171" s="1409"/>
      <c r="S171" s="1409"/>
      <c r="T171" s="1409"/>
      <c r="U171" s="1409"/>
      <c r="V171" s="1409"/>
      <c r="W171" s="1409"/>
      <c r="X171" s="1409"/>
      <c r="Y171" s="1409"/>
      <c r="Z171" s="1409"/>
    </row>
    <row r="172" spans="1:26">
      <c r="A172" s="1409"/>
      <c r="B172" s="1409"/>
      <c r="C172" s="1409"/>
      <c r="D172" s="1409"/>
      <c r="E172" s="1409"/>
      <c r="F172" s="1409"/>
      <c r="G172" s="1409"/>
      <c r="H172" s="1409"/>
      <c r="I172" s="1409"/>
      <c r="J172" s="1409"/>
      <c r="K172" s="1409"/>
      <c r="L172" s="1409"/>
      <c r="M172" s="1409"/>
      <c r="N172" s="1409"/>
      <c r="O172" s="1409"/>
      <c r="P172" s="1409"/>
      <c r="Q172" s="1409"/>
      <c r="R172" s="1409"/>
      <c r="S172" s="1409"/>
      <c r="T172" s="1409"/>
      <c r="U172" s="1409"/>
      <c r="V172" s="1409"/>
      <c r="W172" s="1409"/>
      <c r="X172" s="1409"/>
      <c r="Y172" s="1409"/>
      <c r="Z172" s="1409"/>
    </row>
    <row r="173" spans="1:26">
      <c r="A173" s="1409"/>
      <c r="B173" s="1409"/>
      <c r="C173" s="1409"/>
      <c r="D173" s="1409"/>
      <c r="E173" s="1409"/>
      <c r="F173" s="1409"/>
      <c r="G173" s="1409"/>
      <c r="H173" s="1409"/>
      <c r="I173" s="1409"/>
      <c r="J173" s="1409"/>
      <c r="K173" s="1409"/>
      <c r="L173" s="1409"/>
      <c r="M173" s="1409"/>
      <c r="N173" s="1409"/>
      <c r="O173" s="1409"/>
      <c r="P173" s="1409"/>
      <c r="Q173" s="1409"/>
      <c r="R173" s="1409"/>
      <c r="S173" s="1409"/>
      <c r="T173" s="1409"/>
      <c r="U173" s="1409"/>
      <c r="V173" s="1409"/>
      <c r="W173" s="1409"/>
      <c r="X173" s="1409"/>
      <c r="Y173" s="1409"/>
      <c r="Z173" s="1409"/>
    </row>
    <row r="174" spans="1:26">
      <c r="A174" s="1409"/>
      <c r="B174" s="1409"/>
      <c r="C174" s="1409"/>
      <c r="D174" s="1409"/>
      <c r="E174" s="1409"/>
      <c r="F174" s="1409"/>
      <c r="G174" s="1409"/>
      <c r="H174" s="1409"/>
      <c r="I174" s="1409"/>
      <c r="J174" s="1409"/>
      <c r="K174" s="1409"/>
      <c r="L174" s="1409"/>
      <c r="M174" s="1409"/>
      <c r="N174" s="1409"/>
      <c r="O174" s="1409"/>
      <c r="P174" s="1409"/>
      <c r="Q174" s="1409"/>
      <c r="R174" s="1409"/>
      <c r="S174" s="1409"/>
      <c r="T174" s="1409"/>
      <c r="U174" s="1409"/>
      <c r="V174" s="1409"/>
      <c r="W174" s="1409"/>
      <c r="X174" s="1409"/>
      <c r="Y174" s="1409"/>
      <c r="Z174" s="1409"/>
    </row>
    <row r="175" spans="1:26">
      <c r="A175" s="1409"/>
      <c r="B175" s="1409"/>
      <c r="C175" s="1409"/>
      <c r="D175" s="1409"/>
      <c r="E175" s="1409"/>
      <c r="F175" s="1409"/>
      <c r="G175" s="1409"/>
      <c r="H175" s="1409"/>
      <c r="I175" s="1409"/>
      <c r="J175" s="1409"/>
      <c r="K175" s="1409"/>
      <c r="L175" s="1409"/>
      <c r="M175" s="1409"/>
      <c r="N175" s="1409"/>
      <c r="O175" s="1409"/>
      <c r="P175" s="1409"/>
      <c r="Q175" s="1409"/>
      <c r="R175" s="1409"/>
      <c r="S175" s="1409"/>
      <c r="T175" s="1409"/>
      <c r="U175" s="1409"/>
      <c r="V175" s="1409"/>
      <c r="W175" s="1409"/>
      <c r="X175" s="1409"/>
      <c r="Y175" s="1409"/>
      <c r="Z175" s="1409"/>
    </row>
    <row r="176" spans="1:26">
      <c r="A176" s="1409"/>
      <c r="B176" s="1409"/>
      <c r="C176" s="1409"/>
      <c r="D176" s="1409"/>
      <c r="E176" s="1409"/>
      <c r="F176" s="1409"/>
      <c r="G176" s="1409"/>
      <c r="H176" s="1409"/>
      <c r="I176" s="1409"/>
      <c r="J176" s="1409"/>
      <c r="K176" s="1409"/>
      <c r="L176" s="1409"/>
      <c r="M176" s="1409"/>
      <c r="N176" s="1409"/>
      <c r="O176" s="1409"/>
      <c r="P176" s="1409"/>
      <c r="Q176" s="1409"/>
      <c r="R176" s="1409"/>
      <c r="S176" s="1409"/>
      <c r="T176" s="1409"/>
      <c r="U176" s="1409"/>
      <c r="V176" s="1409"/>
      <c r="W176" s="1409"/>
      <c r="X176" s="1409"/>
      <c r="Y176" s="1409"/>
      <c r="Z176" s="1409"/>
    </row>
    <row r="177" spans="1:26">
      <c r="A177" s="1409"/>
      <c r="B177" s="1409"/>
      <c r="C177" s="1409"/>
      <c r="D177" s="1409"/>
      <c r="E177" s="1409"/>
      <c r="F177" s="1409"/>
      <c r="G177" s="1409"/>
      <c r="H177" s="1409"/>
      <c r="I177" s="1409"/>
      <c r="J177" s="1409"/>
      <c r="K177" s="1409"/>
      <c r="L177" s="1409"/>
      <c r="M177" s="1409"/>
      <c r="N177" s="1409"/>
      <c r="O177" s="1409"/>
      <c r="P177" s="1409"/>
      <c r="Q177" s="1409"/>
      <c r="R177" s="1409"/>
      <c r="S177" s="1409"/>
      <c r="T177" s="1409"/>
      <c r="U177" s="1409"/>
      <c r="V177" s="1409"/>
      <c r="W177" s="1409"/>
      <c r="X177" s="1409"/>
      <c r="Y177" s="1409"/>
      <c r="Z177" s="1409"/>
    </row>
    <row r="178" spans="1:26">
      <c r="A178" s="1409"/>
      <c r="B178" s="1409"/>
      <c r="C178" s="1409"/>
      <c r="D178" s="1409"/>
      <c r="E178" s="1409"/>
      <c r="F178" s="1409"/>
      <c r="G178" s="1409"/>
      <c r="H178" s="1409"/>
      <c r="I178" s="1409"/>
      <c r="J178" s="1409"/>
      <c r="K178" s="1409"/>
      <c r="L178" s="1409"/>
      <c r="M178" s="1409"/>
      <c r="N178" s="1409"/>
      <c r="O178" s="1409"/>
      <c r="P178" s="1409"/>
      <c r="Q178" s="1409"/>
      <c r="R178" s="1409"/>
      <c r="S178" s="1409"/>
      <c r="T178" s="1409"/>
      <c r="U178" s="1409"/>
      <c r="V178" s="1409"/>
      <c r="W178" s="1409"/>
      <c r="X178" s="1409"/>
      <c r="Y178" s="1409"/>
      <c r="Z178" s="1409"/>
    </row>
    <row r="179" spans="1:26">
      <c r="A179" s="1409"/>
      <c r="B179" s="1409"/>
      <c r="C179" s="1409"/>
      <c r="D179" s="1409"/>
      <c r="E179" s="1409"/>
      <c r="F179" s="1409"/>
      <c r="G179" s="1409"/>
      <c r="H179" s="1409"/>
      <c r="I179" s="1409"/>
      <c r="J179" s="1409"/>
      <c r="K179" s="1409"/>
      <c r="L179" s="1409"/>
      <c r="M179" s="1409"/>
      <c r="N179" s="1409"/>
      <c r="O179" s="1409"/>
      <c r="P179" s="1409"/>
      <c r="Q179" s="1409"/>
      <c r="R179" s="1409"/>
      <c r="S179" s="1409"/>
      <c r="T179" s="1409"/>
      <c r="U179" s="1409"/>
      <c r="V179" s="1409"/>
      <c r="W179" s="1409"/>
      <c r="X179" s="1409"/>
      <c r="Y179" s="1409"/>
      <c r="Z179" s="1409"/>
    </row>
    <row r="180" spans="1:26">
      <c r="A180" s="1409"/>
      <c r="B180" s="1409"/>
      <c r="C180" s="1409"/>
      <c r="D180" s="1409"/>
      <c r="E180" s="1409"/>
      <c r="F180" s="1409"/>
      <c r="G180" s="1409"/>
      <c r="H180" s="1409"/>
      <c r="I180" s="1409"/>
      <c r="J180" s="1409"/>
      <c r="K180" s="1409"/>
      <c r="L180" s="1409"/>
      <c r="M180" s="1409"/>
      <c r="N180" s="1409"/>
      <c r="O180" s="1409"/>
      <c r="P180" s="1409"/>
      <c r="Q180" s="1409"/>
      <c r="R180" s="1409"/>
      <c r="S180" s="1409"/>
      <c r="T180" s="1409"/>
      <c r="U180" s="1409"/>
      <c r="V180" s="1409"/>
      <c r="W180" s="1409"/>
      <c r="X180" s="1409"/>
      <c r="Y180" s="1409"/>
      <c r="Z180" s="1409"/>
    </row>
    <row r="181" spans="1:26">
      <c r="A181" s="1409"/>
      <c r="B181" s="1409"/>
      <c r="C181" s="1409"/>
      <c r="D181" s="1409"/>
      <c r="E181" s="1409"/>
      <c r="F181" s="1409"/>
      <c r="G181" s="1409"/>
      <c r="H181" s="1409"/>
      <c r="I181" s="1409"/>
      <c r="J181" s="1409"/>
      <c r="K181" s="1409"/>
      <c r="L181" s="1409"/>
      <c r="M181" s="1409"/>
      <c r="N181" s="1409"/>
      <c r="O181" s="1409"/>
      <c r="P181" s="1409"/>
      <c r="Q181" s="1409"/>
      <c r="R181" s="1409"/>
      <c r="S181" s="1409"/>
      <c r="T181" s="1409"/>
      <c r="U181" s="1409"/>
      <c r="V181" s="1409"/>
      <c r="W181" s="1409"/>
      <c r="X181" s="1409"/>
      <c r="Y181" s="1409"/>
      <c r="Z181" s="1409"/>
    </row>
    <row r="182" spans="1:26">
      <c r="A182" s="1409"/>
      <c r="B182" s="1409"/>
      <c r="C182" s="1409"/>
      <c r="D182" s="1409"/>
      <c r="E182" s="1409"/>
      <c r="F182" s="1409"/>
      <c r="G182" s="1409"/>
      <c r="H182" s="1409"/>
      <c r="I182" s="1409"/>
      <c r="J182" s="1409"/>
      <c r="K182" s="1409"/>
      <c r="L182" s="1409"/>
      <c r="M182" s="1409"/>
      <c r="N182" s="1409"/>
      <c r="O182" s="1409"/>
      <c r="P182" s="1409"/>
      <c r="Q182" s="1409"/>
      <c r="R182" s="1409"/>
      <c r="S182" s="1409"/>
      <c r="T182" s="1409"/>
      <c r="U182" s="1409"/>
      <c r="V182" s="1409"/>
      <c r="W182" s="1409"/>
      <c r="X182" s="1409"/>
      <c r="Y182" s="1409"/>
      <c r="Z182" s="1409"/>
    </row>
    <row r="183" spans="1:26">
      <c r="A183" s="1409"/>
      <c r="B183" s="1409"/>
      <c r="C183" s="1409"/>
      <c r="D183" s="1409"/>
      <c r="E183" s="1409"/>
      <c r="F183" s="1409"/>
      <c r="G183" s="1409"/>
      <c r="H183" s="1409"/>
      <c r="I183" s="1409"/>
      <c r="J183" s="1409"/>
      <c r="K183" s="1409"/>
      <c r="L183" s="1409"/>
      <c r="M183" s="1409"/>
      <c r="N183" s="1409"/>
      <c r="O183" s="1409"/>
      <c r="P183" s="1409"/>
      <c r="Q183" s="1409"/>
      <c r="R183" s="1409"/>
      <c r="S183" s="1409"/>
      <c r="T183" s="1409"/>
      <c r="U183" s="1409"/>
      <c r="V183" s="1409"/>
      <c r="W183" s="1409"/>
      <c r="X183" s="1409"/>
      <c r="Y183" s="1409"/>
      <c r="Z183" s="1409"/>
    </row>
    <row r="184" spans="1:26">
      <c r="A184" s="1409"/>
      <c r="B184" s="1409"/>
      <c r="C184" s="1409"/>
      <c r="D184" s="1409"/>
      <c r="E184" s="1409"/>
      <c r="F184" s="1409"/>
      <c r="G184" s="1409"/>
      <c r="H184" s="1409"/>
      <c r="I184" s="1409"/>
      <c r="J184" s="1409"/>
      <c r="K184" s="1409"/>
      <c r="L184" s="1409"/>
      <c r="M184" s="1409"/>
      <c r="N184" s="1409"/>
      <c r="O184" s="1409"/>
      <c r="P184" s="1409"/>
      <c r="Q184" s="1409"/>
      <c r="R184" s="1409"/>
      <c r="S184" s="1409"/>
      <c r="T184" s="1409"/>
      <c r="U184" s="1409"/>
      <c r="V184" s="1409"/>
      <c r="W184" s="1409"/>
      <c r="X184" s="1409"/>
      <c r="Y184" s="1409"/>
      <c r="Z184" s="1409"/>
    </row>
    <row r="185" spans="1:26">
      <c r="A185" s="1409"/>
      <c r="B185" s="1409"/>
      <c r="C185" s="1409"/>
      <c r="D185" s="1409"/>
      <c r="E185" s="1409"/>
      <c r="F185" s="1409"/>
      <c r="G185" s="1409"/>
      <c r="H185" s="1409"/>
      <c r="I185" s="1409"/>
      <c r="J185" s="1409"/>
      <c r="K185" s="1409"/>
      <c r="L185" s="1409"/>
      <c r="M185" s="1409"/>
      <c r="N185" s="1409"/>
      <c r="O185" s="1409"/>
      <c r="P185" s="1409"/>
      <c r="Q185" s="1409"/>
      <c r="R185" s="1409"/>
      <c r="S185" s="1409"/>
      <c r="T185" s="1409"/>
      <c r="U185" s="1409"/>
      <c r="V185" s="1409"/>
      <c r="W185" s="1409"/>
      <c r="X185" s="1409"/>
      <c r="Y185" s="1409"/>
      <c r="Z185" s="1409"/>
    </row>
    <row r="186" spans="1:26">
      <c r="A186" s="1409"/>
      <c r="B186" s="1409"/>
      <c r="C186" s="1409"/>
      <c r="D186" s="1409"/>
      <c r="E186" s="1409"/>
      <c r="F186" s="1409"/>
      <c r="G186" s="1409"/>
      <c r="H186" s="1409"/>
      <c r="I186" s="1409"/>
      <c r="J186" s="1409"/>
      <c r="K186" s="1409"/>
      <c r="L186" s="1409"/>
      <c r="M186" s="1409"/>
      <c r="N186" s="1409"/>
      <c r="O186" s="1409"/>
      <c r="P186" s="1409"/>
      <c r="Q186" s="1409"/>
      <c r="R186" s="1409"/>
      <c r="S186" s="1409"/>
      <c r="T186" s="1409"/>
      <c r="U186" s="1409"/>
      <c r="V186" s="1409"/>
      <c r="W186" s="1409"/>
      <c r="X186" s="1409"/>
      <c r="Y186" s="1409"/>
      <c r="Z186" s="1409"/>
    </row>
    <row r="187" spans="1:26">
      <c r="A187" s="1409"/>
      <c r="B187" s="1409"/>
      <c r="C187" s="1409"/>
      <c r="D187" s="1409"/>
      <c r="E187" s="1409"/>
      <c r="F187" s="1409"/>
      <c r="G187" s="1409"/>
      <c r="H187" s="1409"/>
      <c r="I187" s="1409"/>
      <c r="J187" s="1409"/>
      <c r="K187" s="1409"/>
      <c r="L187" s="1409"/>
      <c r="M187" s="1409"/>
      <c r="N187" s="1409"/>
      <c r="O187" s="1409"/>
      <c r="P187" s="1409"/>
      <c r="Q187" s="1409"/>
      <c r="R187" s="1409"/>
      <c r="S187" s="1409"/>
      <c r="T187" s="1409"/>
      <c r="U187" s="1409"/>
      <c r="V187" s="1409"/>
      <c r="W187" s="1409"/>
      <c r="X187" s="1409"/>
      <c r="Y187" s="1409"/>
      <c r="Z187" s="1409"/>
    </row>
    <row r="188" spans="1:26">
      <c r="A188" s="1409"/>
      <c r="B188" s="1409"/>
      <c r="C188" s="1409"/>
      <c r="D188" s="1409"/>
      <c r="E188" s="1409"/>
      <c r="F188" s="1409"/>
      <c r="G188" s="1409"/>
      <c r="H188" s="1409"/>
      <c r="I188" s="1409"/>
      <c r="J188" s="1409"/>
      <c r="K188" s="1409"/>
      <c r="L188" s="1409"/>
      <c r="M188" s="1409"/>
      <c r="N188" s="1409"/>
      <c r="O188" s="1409"/>
      <c r="P188" s="1409"/>
      <c r="Q188" s="1409"/>
      <c r="R188" s="1409"/>
      <c r="S188" s="1409"/>
      <c r="T188" s="1409"/>
      <c r="U188" s="1409"/>
      <c r="V188" s="1409"/>
      <c r="W188" s="1409"/>
      <c r="X188" s="1409"/>
      <c r="Y188" s="1409"/>
      <c r="Z188" s="1409"/>
    </row>
    <row r="189" spans="1:26">
      <c r="A189" s="1409"/>
      <c r="B189" s="1409"/>
      <c r="C189" s="1409"/>
      <c r="D189" s="1409"/>
      <c r="E189" s="1409"/>
      <c r="F189" s="1409"/>
      <c r="G189" s="1409"/>
      <c r="H189" s="1409"/>
      <c r="I189" s="1409"/>
      <c r="J189" s="1409"/>
      <c r="K189" s="1409"/>
      <c r="L189" s="1409"/>
      <c r="M189" s="1409"/>
      <c r="N189" s="1409"/>
      <c r="O189" s="1409"/>
      <c r="P189" s="1409"/>
      <c r="Q189" s="1409"/>
      <c r="R189" s="1409"/>
      <c r="S189" s="1409"/>
      <c r="T189" s="1409"/>
      <c r="U189" s="1409"/>
      <c r="V189" s="1409"/>
      <c r="W189" s="1409"/>
      <c r="X189" s="1409"/>
      <c r="Y189" s="1409"/>
      <c r="Z189" s="1409"/>
    </row>
    <row r="190" spans="1:26">
      <c r="A190" s="1409"/>
      <c r="B190" s="1409"/>
      <c r="C190" s="1409"/>
      <c r="D190" s="1409"/>
      <c r="E190" s="1409"/>
      <c r="F190" s="1409"/>
      <c r="G190" s="1409"/>
      <c r="H190" s="1409"/>
      <c r="I190" s="1409"/>
      <c r="J190" s="1409"/>
      <c r="K190" s="1409"/>
      <c r="L190" s="1409"/>
      <c r="M190" s="1409"/>
      <c r="N190" s="1409"/>
      <c r="O190" s="1409"/>
      <c r="P190" s="1409"/>
      <c r="Q190" s="1409"/>
      <c r="R190" s="1409"/>
      <c r="S190" s="1409"/>
      <c r="T190" s="1409"/>
      <c r="U190" s="1409"/>
      <c r="V190" s="1409"/>
      <c r="W190" s="1409"/>
      <c r="X190" s="1409"/>
      <c r="Y190" s="1409"/>
      <c r="Z190" s="1409"/>
    </row>
    <row r="191" spans="1:26">
      <c r="A191" s="1409"/>
      <c r="B191" s="1409"/>
      <c r="C191" s="1409"/>
      <c r="D191" s="1409"/>
      <c r="E191" s="1409"/>
      <c r="F191" s="1409"/>
      <c r="G191" s="1409"/>
      <c r="H191" s="1409"/>
      <c r="I191" s="1409"/>
      <c r="J191" s="1409"/>
      <c r="K191" s="1409"/>
      <c r="L191" s="1409"/>
      <c r="M191" s="1409"/>
      <c r="N191" s="1409"/>
      <c r="O191" s="1409"/>
      <c r="P191" s="1409"/>
      <c r="Q191" s="1409"/>
      <c r="R191" s="1409"/>
      <c r="S191" s="1409"/>
      <c r="T191" s="1409"/>
      <c r="U191" s="1409"/>
      <c r="V191" s="1409"/>
      <c r="W191" s="1409"/>
      <c r="X191" s="1409"/>
      <c r="Y191" s="1409"/>
      <c r="Z191" s="1409"/>
    </row>
    <row r="192" spans="1:26">
      <c r="A192" s="1409"/>
      <c r="B192" s="1409"/>
      <c r="C192" s="1409"/>
      <c r="D192" s="1409"/>
      <c r="E192" s="1409"/>
      <c r="F192" s="1409"/>
      <c r="G192" s="1409"/>
      <c r="H192" s="1409"/>
      <c r="I192" s="1409"/>
      <c r="J192" s="1409"/>
      <c r="K192" s="1409"/>
      <c r="L192" s="1409"/>
      <c r="M192" s="1409"/>
      <c r="N192" s="1409"/>
      <c r="O192" s="1409"/>
      <c r="P192" s="1409"/>
      <c r="Q192" s="1409"/>
      <c r="R192" s="1409"/>
      <c r="S192" s="1409"/>
      <c r="T192" s="1409"/>
      <c r="U192" s="1409"/>
      <c r="V192" s="1409"/>
      <c r="W192" s="1409"/>
      <c r="X192" s="1409"/>
      <c r="Y192" s="1409"/>
      <c r="Z192" s="1409"/>
    </row>
    <row r="193" spans="1:26">
      <c r="A193" s="1409"/>
      <c r="B193" s="1409"/>
      <c r="C193" s="1409"/>
      <c r="D193" s="1409"/>
      <c r="E193" s="1409"/>
      <c r="F193" s="1409"/>
      <c r="G193" s="1409"/>
      <c r="H193" s="1409"/>
      <c r="I193" s="1409"/>
      <c r="J193" s="1409"/>
      <c r="K193" s="1409"/>
      <c r="L193" s="1409"/>
      <c r="M193" s="1409"/>
      <c r="N193" s="1409"/>
      <c r="O193" s="1409"/>
      <c r="P193" s="1409"/>
      <c r="Q193" s="1409"/>
      <c r="R193" s="1409"/>
      <c r="S193" s="1409"/>
      <c r="T193" s="1409"/>
      <c r="U193" s="1409"/>
      <c r="V193" s="1409"/>
      <c r="W193" s="1409"/>
      <c r="X193" s="1409"/>
      <c r="Y193" s="1409"/>
      <c r="Z193" s="1409"/>
    </row>
    <row r="194" spans="1:26">
      <c r="A194" s="1409"/>
      <c r="B194" s="1409"/>
      <c r="C194" s="1409"/>
      <c r="D194" s="1409"/>
      <c r="E194" s="1409"/>
      <c r="F194" s="1409"/>
      <c r="G194" s="1409"/>
      <c r="H194" s="1409"/>
      <c r="I194" s="1409"/>
      <c r="J194" s="1409"/>
      <c r="K194" s="1409"/>
      <c r="L194" s="1409"/>
      <c r="M194" s="1409"/>
      <c r="N194" s="1409"/>
      <c r="O194" s="1409"/>
      <c r="P194" s="1409"/>
      <c r="Q194" s="1409"/>
      <c r="R194" s="1409"/>
      <c r="S194" s="1409"/>
      <c r="T194" s="1409"/>
      <c r="U194" s="1409"/>
      <c r="V194" s="1409"/>
      <c r="W194" s="1409"/>
      <c r="X194" s="1409"/>
      <c r="Y194" s="1409"/>
      <c r="Z194" s="1409"/>
    </row>
    <row r="195" spans="1:26">
      <c r="A195" s="1409"/>
      <c r="B195" s="1409"/>
      <c r="C195" s="1409"/>
      <c r="D195" s="1409"/>
      <c r="E195" s="1409"/>
      <c r="F195" s="1409"/>
      <c r="G195" s="1409"/>
      <c r="H195" s="1409"/>
      <c r="I195" s="1409"/>
      <c r="J195" s="1409"/>
      <c r="K195" s="1409"/>
      <c r="L195" s="1409"/>
      <c r="M195" s="1409"/>
      <c r="N195" s="1409"/>
      <c r="O195" s="1409"/>
      <c r="P195" s="1409"/>
      <c r="Q195" s="1409"/>
      <c r="R195" s="1409"/>
      <c r="S195" s="1409"/>
      <c r="T195" s="1409"/>
      <c r="U195" s="1409"/>
      <c r="V195" s="1409"/>
      <c r="W195" s="1409"/>
      <c r="X195" s="1409"/>
      <c r="Y195" s="1409"/>
      <c r="Z195" s="1409"/>
    </row>
    <row r="196" spans="1:26">
      <c r="A196" s="1409"/>
      <c r="B196" s="1409"/>
      <c r="C196" s="1409"/>
      <c r="D196" s="1409"/>
      <c r="E196" s="1409"/>
      <c r="F196" s="1409"/>
      <c r="G196" s="1409"/>
      <c r="H196" s="1409"/>
      <c r="I196" s="1409"/>
      <c r="J196" s="1409"/>
      <c r="K196" s="1409"/>
      <c r="L196" s="1409"/>
      <c r="M196" s="1409"/>
      <c r="N196" s="1409"/>
      <c r="O196" s="1409"/>
      <c r="P196" s="1409"/>
      <c r="Q196" s="1409"/>
      <c r="R196" s="1409"/>
      <c r="S196" s="1409"/>
      <c r="T196" s="1409"/>
      <c r="U196" s="1409"/>
      <c r="V196" s="1409"/>
      <c r="W196" s="1409"/>
      <c r="X196" s="1409"/>
      <c r="Y196" s="1409"/>
      <c r="Z196" s="1409"/>
    </row>
    <row r="197" spans="1:26">
      <c r="A197" s="1409"/>
      <c r="B197" s="1409"/>
      <c r="C197" s="1409"/>
      <c r="D197" s="1409"/>
      <c r="E197" s="1409"/>
      <c r="F197" s="1409"/>
      <c r="G197" s="1409"/>
      <c r="H197" s="1409"/>
      <c r="I197" s="1409"/>
      <c r="J197" s="1409"/>
      <c r="K197" s="1409"/>
      <c r="L197" s="1409"/>
      <c r="M197" s="1409"/>
      <c r="N197" s="1409"/>
      <c r="O197" s="1409"/>
      <c r="P197" s="1409"/>
      <c r="Q197" s="1409"/>
      <c r="R197" s="1409"/>
      <c r="S197" s="1409"/>
      <c r="T197" s="1409"/>
      <c r="U197" s="1409"/>
      <c r="V197" s="1409"/>
      <c r="W197" s="1409"/>
      <c r="X197" s="1409"/>
      <c r="Y197" s="1409"/>
      <c r="Z197" s="1409"/>
    </row>
    <row r="198" spans="1:26">
      <c r="A198" s="1409"/>
      <c r="B198" s="1409"/>
      <c r="C198" s="1409"/>
      <c r="D198" s="1409"/>
      <c r="E198" s="1409"/>
      <c r="F198" s="1409"/>
      <c r="G198" s="1409"/>
      <c r="H198" s="1409"/>
      <c r="I198" s="1409"/>
      <c r="J198" s="1409"/>
      <c r="K198" s="1409"/>
      <c r="L198" s="1409"/>
      <c r="M198" s="1409"/>
      <c r="N198" s="1409"/>
      <c r="O198" s="1409"/>
      <c r="P198" s="1409"/>
      <c r="Q198" s="1409"/>
      <c r="R198" s="1409"/>
      <c r="S198" s="1409"/>
      <c r="T198" s="1409"/>
      <c r="U198" s="1409"/>
      <c r="V198" s="1409"/>
      <c r="W198" s="1409"/>
      <c r="X198" s="1409"/>
      <c r="Y198" s="1409"/>
      <c r="Z198" s="1409"/>
    </row>
    <row r="199" spans="1:26">
      <c r="A199" s="1409"/>
      <c r="B199" s="1409"/>
      <c r="C199" s="1409"/>
      <c r="D199" s="1409"/>
      <c r="E199" s="1409"/>
      <c r="F199" s="1409"/>
      <c r="G199" s="1409"/>
      <c r="H199" s="1409"/>
      <c r="I199" s="1409"/>
      <c r="J199" s="1409"/>
      <c r="K199" s="1409"/>
      <c r="L199" s="1409"/>
      <c r="M199" s="1409"/>
      <c r="N199" s="1409"/>
      <c r="O199" s="1409"/>
      <c r="P199" s="1409"/>
      <c r="Q199" s="1409"/>
      <c r="R199" s="1409"/>
      <c r="S199" s="1409"/>
      <c r="T199" s="1409"/>
      <c r="U199" s="1409"/>
      <c r="V199" s="1409"/>
      <c r="W199" s="1409"/>
      <c r="X199" s="1409"/>
      <c r="Y199" s="1409"/>
      <c r="Z199" s="1409"/>
    </row>
    <row r="200" spans="1:26">
      <c r="A200" s="1409"/>
      <c r="B200" s="1409"/>
      <c r="C200" s="1409"/>
      <c r="D200" s="1409"/>
      <c r="E200" s="1409"/>
      <c r="F200" s="1409"/>
      <c r="G200" s="1409"/>
      <c r="H200" s="1409"/>
      <c r="I200" s="1409"/>
      <c r="J200" s="1409"/>
      <c r="K200" s="1409"/>
      <c r="L200" s="1409"/>
      <c r="M200" s="1409"/>
      <c r="N200" s="1409"/>
      <c r="O200" s="1409"/>
      <c r="P200" s="1409"/>
      <c r="Q200" s="1409"/>
      <c r="R200" s="1409"/>
      <c r="S200" s="1409"/>
      <c r="T200" s="1409"/>
      <c r="U200" s="1409"/>
      <c r="V200" s="1409"/>
      <c r="W200" s="1409"/>
      <c r="X200" s="1409"/>
      <c r="Y200" s="1409"/>
      <c r="Z200" s="1409"/>
    </row>
    <row r="201" spans="1:26">
      <c r="A201" s="1409"/>
      <c r="B201" s="1409"/>
      <c r="C201" s="1409"/>
      <c r="D201" s="1409"/>
      <c r="E201" s="1409"/>
      <c r="F201" s="1409"/>
      <c r="G201" s="1409"/>
      <c r="H201" s="1409"/>
      <c r="I201" s="1409"/>
      <c r="J201" s="1409"/>
      <c r="K201" s="1409"/>
      <c r="L201" s="1409"/>
      <c r="M201" s="1409"/>
      <c r="N201" s="1409"/>
      <c r="O201" s="1409"/>
      <c r="P201" s="1409"/>
      <c r="Q201" s="1409"/>
      <c r="R201" s="1409"/>
      <c r="S201" s="1409"/>
      <c r="T201" s="1409"/>
      <c r="U201" s="1409"/>
      <c r="V201" s="1409"/>
      <c r="W201" s="1409"/>
      <c r="X201" s="1409"/>
      <c r="Y201" s="1409"/>
      <c r="Z201" s="1409"/>
    </row>
    <row r="202" spans="1:26">
      <c r="A202" s="1409"/>
      <c r="B202" s="1409"/>
      <c r="C202" s="1409"/>
      <c r="D202" s="1409"/>
      <c r="E202" s="1409"/>
      <c r="F202" s="1409"/>
      <c r="G202" s="1409"/>
      <c r="H202" s="1409"/>
      <c r="I202" s="1409"/>
      <c r="J202" s="1409"/>
      <c r="K202" s="1409"/>
      <c r="L202" s="1409"/>
      <c r="M202" s="1409"/>
      <c r="N202" s="1409"/>
      <c r="O202" s="1409"/>
      <c r="P202" s="1409"/>
      <c r="Q202" s="1409"/>
      <c r="R202" s="1409"/>
      <c r="S202" s="1409"/>
      <c r="T202" s="1409"/>
      <c r="U202" s="1409"/>
      <c r="V202" s="1409"/>
      <c r="W202" s="1409"/>
      <c r="X202" s="1409"/>
      <c r="Y202" s="1409"/>
      <c r="Z202" s="1409"/>
    </row>
    <row r="203" spans="1:26">
      <c r="A203" s="1409"/>
      <c r="B203" s="1409"/>
      <c r="C203" s="1409"/>
      <c r="D203" s="1409"/>
      <c r="E203" s="1409"/>
      <c r="F203" s="1409"/>
      <c r="G203" s="1409"/>
      <c r="H203" s="1409"/>
      <c r="I203" s="1409"/>
      <c r="J203" s="1409"/>
      <c r="K203" s="1409"/>
      <c r="L203" s="1409"/>
      <c r="M203" s="1409"/>
      <c r="N203" s="1409"/>
      <c r="O203" s="1409"/>
      <c r="P203" s="1409"/>
      <c r="Q203" s="1409"/>
      <c r="R203" s="1409"/>
      <c r="S203" s="1409"/>
      <c r="T203" s="1409"/>
      <c r="U203" s="1409"/>
      <c r="V203" s="1409"/>
      <c r="W203" s="1409"/>
      <c r="X203" s="1409"/>
      <c r="Y203" s="1409"/>
      <c r="Z203" s="1409"/>
    </row>
    <row r="204" spans="1:26">
      <c r="A204" s="1409"/>
      <c r="B204" s="1409"/>
      <c r="C204" s="1409"/>
      <c r="D204" s="1409"/>
      <c r="E204" s="1409"/>
      <c r="F204" s="1409"/>
      <c r="G204" s="1409"/>
      <c r="H204" s="1409"/>
      <c r="I204" s="1409"/>
      <c r="J204" s="1409"/>
      <c r="K204" s="1409"/>
      <c r="L204" s="1409"/>
      <c r="M204" s="1409"/>
      <c r="N204" s="1409"/>
      <c r="O204" s="1409"/>
      <c r="P204" s="1409"/>
      <c r="Q204" s="1409"/>
      <c r="R204" s="1409"/>
      <c r="S204" s="1409"/>
      <c r="T204" s="1409"/>
      <c r="U204" s="1409"/>
      <c r="V204" s="1409"/>
      <c r="W204" s="1409"/>
      <c r="X204" s="1409"/>
      <c r="Y204" s="1409"/>
      <c r="Z204" s="1409"/>
    </row>
    <row r="205" spans="1:26">
      <c r="A205" s="1409"/>
      <c r="B205" s="1409"/>
      <c r="C205" s="1409"/>
      <c r="D205" s="1409"/>
      <c r="E205" s="1409"/>
      <c r="F205" s="1409"/>
      <c r="G205" s="1409"/>
      <c r="H205" s="1409"/>
      <c r="I205" s="1409"/>
      <c r="J205" s="1409"/>
      <c r="K205" s="1409"/>
      <c r="L205" s="1409"/>
      <c r="M205" s="1409"/>
      <c r="N205" s="1409"/>
      <c r="O205" s="1409"/>
      <c r="P205" s="1409"/>
      <c r="Q205" s="1409"/>
      <c r="R205" s="1409"/>
      <c r="S205" s="1409"/>
      <c r="T205" s="1409"/>
      <c r="U205" s="1409"/>
      <c r="V205" s="1409"/>
      <c r="W205" s="1409"/>
      <c r="X205" s="1409"/>
      <c r="Y205" s="1409"/>
      <c r="Z205" s="1409"/>
    </row>
    <row r="206" spans="1:26">
      <c r="A206" s="1409"/>
      <c r="B206" s="1409"/>
      <c r="C206" s="1409"/>
      <c r="D206" s="1409"/>
      <c r="E206" s="1409"/>
      <c r="F206" s="1409"/>
      <c r="G206" s="1409"/>
      <c r="H206" s="1409"/>
      <c r="I206" s="1409"/>
      <c r="J206" s="1409"/>
      <c r="K206" s="1409"/>
      <c r="L206" s="1409"/>
      <c r="M206" s="1409"/>
      <c r="N206" s="1409"/>
      <c r="O206" s="1409"/>
      <c r="P206" s="1409"/>
      <c r="Q206" s="1409"/>
      <c r="R206" s="1409"/>
      <c r="S206" s="1409"/>
      <c r="T206" s="1409"/>
      <c r="U206" s="1409"/>
      <c r="V206" s="1409"/>
      <c r="W206" s="1409"/>
      <c r="X206" s="1409"/>
      <c r="Y206" s="1409"/>
      <c r="Z206" s="1409"/>
    </row>
    <row r="207" spans="1:26">
      <c r="A207" s="1409"/>
      <c r="B207" s="1409"/>
      <c r="C207" s="1409"/>
      <c r="D207" s="1409"/>
      <c r="E207" s="1409"/>
      <c r="F207" s="1409"/>
      <c r="G207" s="1409"/>
      <c r="H207" s="1409"/>
      <c r="I207" s="1409"/>
      <c r="J207" s="1409"/>
      <c r="K207" s="1409"/>
      <c r="L207" s="1409"/>
      <c r="M207" s="1409"/>
      <c r="N207" s="1409"/>
      <c r="O207" s="1409"/>
      <c r="P207" s="1409"/>
      <c r="Q207" s="1409"/>
      <c r="R207" s="1409"/>
      <c r="S207" s="1409"/>
      <c r="T207" s="1409"/>
      <c r="U207" s="1409"/>
      <c r="V207" s="1409"/>
      <c r="W207" s="1409"/>
      <c r="X207" s="1409"/>
      <c r="Y207" s="1409"/>
      <c r="Z207" s="1409"/>
    </row>
    <row r="208" spans="1:26">
      <c r="A208" s="1409"/>
      <c r="B208" s="1409"/>
      <c r="C208" s="1409"/>
      <c r="D208" s="1409"/>
      <c r="E208" s="1409"/>
      <c r="F208" s="1409"/>
      <c r="G208" s="1409"/>
      <c r="H208" s="1409"/>
      <c r="I208" s="1409"/>
      <c r="J208" s="1409"/>
      <c r="K208" s="1409"/>
      <c r="L208" s="1409"/>
      <c r="M208" s="1409"/>
      <c r="N208" s="1409"/>
      <c r="O208" s="1409"/>
      <c r="P208" s="1409"/>
      <c r="Q208" s="1409"/>
      <c r="R208" s="1409"/>
      <c r="S208" s="1409"/>
      <c r="T208" s="1409"/>
      <c r="U208" s="1409"/>
      <c r="V208" s="1409"/>
      <c r="W208" s="1409"/>
      <c r="X208" s="1409"/>
      <c r="Y208" s="1409"/>
      <c r="Z208" s="1409"/>
    </row>
    <row r="209" spans="1:26">
      <c r="A209" s="1409"/>
      <c r="B209" s="1409"/>
      <c r="C209" s="1409"/>
      <c r="D209" s="1409"/>
      <c r="E209" s="1409"/>
      <c r="F209" s="1409"/>
      <c r="G209" s="1409"/>
      <c r="H209" s="1409"/>
      <c r="I209" s="1409"/>
      <c r="J209" s="1409"/>
      <c r="K209" s="1409"/>
      <c r="L209" s="1409"/>
      <c r="M209" s="1409"/>
      <c r="N209" s="1409"/>
      <c r="O209" s="1409"/>
      <c r="P209" s="1409"/>
      <c r="Q209" s="1409"/>
      <c r="R209" s="1409"/>
      <c r="S209" s="1409"/>
      <c r="T209" s="1409"/>
      <c r="U209" s="1409"/>
      <c r="V209" s="1409"/>
      <c r="W209" s="1409"/>
      <c r="X209" s="1409"/>
      <c r="Y209" s="1409"/>
      <c r="Z209" s="1409"/>
    </row>
    <row r="210" spans="1:26">
      <c r="A210" s="1409"/>
      <c r="B210" s="1409"/>
      <c r="C210" s="1409"/>
      <c r="D210" s="1409"/>
      <c r="E210" s="1409"/>
      <c r="F210" s="1409"/>
      <c r="G210" s="1409"/>
      <c r="H210" s="1409"/>
      <c r="I210" s="1409"/>
      <c r="J210" s="1409"/>
      <c r="K210" s="1409"/>
      <c r="L210" s="1409"/>
      <c r="M210" s="1409"/>
      <c r="N210" s="1409"/>
      <c r="O210" s="1409"/>
      <c r="P210" s="1409"/>
      <c r="Q210" s="1409"/>
      <c r="R210" s="1409"/>
      <c r="S210" s="1409"/>
      <c r="T210" s="1409"/>
      <c r="U210" s="1409"/>
      <c r="V210" s="1409"/>
      <c r="W210" s="1409"/>
      <c r="X210" s="1409"/>
      <c r="Y210" s="1409"/>
      <c r="Z210" s="1409"/>
    </row>
    <row r="211" spans="1:26">
      <c r="A211" s="1409"/>
      <c r="B211" s="1409"/>
      <c r="C211" s="1409"/>
      <c r="D211" s="1409"/>
      <c r="E211" s="1409"/>
      <c r="F211" s="1409"/>
      <c r="G211" s="1409"/>
      <c r="H211" s="1409"/>
      <c r="I211" s="1409"/>
      <c r="J211" s="1409"/>
      <c r="K211" s="1409"/>
      <c r="L211" s="1409"/>
      <c r="M211" s="1409"/>
      <c r="N211" s="1409"/>
      <c r="O211" s="1409"/>
      <c r="P211" s="1409"/>
      <c r="Q211" s="1409"/>
      <c r="R211" s="1409"/>
      <c r="S211" s="1409"/>
      <c r="T211" s="1409"/>
      <c r="U211" s="1409"/>
      <c r="V211" s="1409"/>
      <c r="W211" s="1409"/>
      <c r="X211" s="1409"/>
      <c r="Y211" s="1409"/>
      <c r="Z211" s="1409"/>
    </row>
    <row r="212" spans="1:26">
      <c r="A212" s="1409"/>
      <c r="B212" s="1409"/>
      <c r="C212" s="1409"/>
      <c r="D212" s="1409"/>
      <c r="E212" s="1409"/>
      <c r="F212" s="1409"/>
      <c r="G212" s="1409"/>
      <c r="H212" s="1409"/>
      <c r="I212" s="1409"/>
      <c r="J212" s="1409"/>
      <c r="K212" s="1409"/>
      <c r="L212" s="1409"/>
      <c r="M212" s="1409"/>
      <c r="N212" s="1409"/>
      <c r="O212" s="1409"/>
      <c r="P212" s="1409"/>
      <c r="Q212" s="1409"/>
      <c r="R212" s="1409"/>
      <c r="S212" s="1409"/>
      <c r="T212" s="1409"/>
      <c r="U212" s="1409"/>
      <c r="V212" s="1409"/>
      <c r="W212" s="1409"/>
      <c r="X212" s="1409"/>
      <c r="Y212" s="1409"/>
      <c r="Z212" s="1409"/>
    </row>
    <row r="213" spans="1:26">
      <c r="A213" s="1409"/>
      <c r="B213" s="1409"/>
      <c r="C213" s="1409"/>
      <c r="D213" s="1409"/>
      <c r="E213" s="1409"/>
      <c r="F213" s="1409"/>
      <c r="G213" s="1409"/>
      <c r="H213" s="1409"/>
      <c r="I213" s="1409"/>
      <c r="J213" s="1409"/>
      <c r="K213" s="1409"/>
      <c r="L213" s="1409"/>
      <c r="M213" s="1409"/>
      <c r="N213" s="1409"/>
      <c r="O213" s="1409"/>
      <c r="P213" s="1409"/>
      <c r="Q213" s="1409"/>
      <c r="R213" s="1409"/>
      <c r="S213" s="1409"/>
      <c r="T213" s="1409"/>
      <c r="U213" s="1409"/>
      <c r="V213" s="1409"/>
      <c r="W213" s="1409"/>
      <c r="X213" s="1409"/>
      <c r="Y213" s="1409"/>
      <c r="Z213" s="1409"/>
    </row>
    <row r="214" spans="1:26">
      <c r="A214" s="1409"/>
      <c r="B214" s="1409"/>
      <c r="C214" s="1409"/>
      <c r="D214" s="1409"/>
      <c r="E214" s="1409"/>
      <c r="F214" s="1409"/>
      <c r="G214" s="1409"/>
      <c r="H214" s="1409"/>
      <c r="I214" s="1409"/>
      <c r="J214" s="1409"/>
      <c r="K214" s="1409"/>
      <c r="L214" s="1409"/>
      <c r="M214" s="1409"/>
      <c r="N214" s="1409"/>
      <c r="O214" s="1409"/>
      <c r="P214" s="1409"/>
      <c r="Q214" s="1409"/>
      <c r="R214" s="1409"/>
      <c r="S214" s="1409"/>
      <c r="T214" s="1409"/>
      <c r="U214" s="1409"/>
      <c r="V214" s="1409"/>
      <c r="W214" s="1409"/>
      <c r="X214" s="1409"/>
      <c r="Y214" s="1409"/>
      <c r="Z214" s="1409"/>
    </row>
    <row r="215" spans="1:26">
      <c r="A215" s="1409"/>
      <c r="B215" s="1409"/>
      <c r="C215" s="1409"/>
      <c r="D215" s="1409"/>
      <c r="E215" s="1409"/>
      <c r="F215" s="1409"/>
      <c r="G215" s="1409"/>
      <c r="H215" s="1409"/>
      <c r="I215" s="1409"/>
      <c r="J215" s="1409"/>
      <c r="K215" s="1409"/>
      <c r="L215" s="1409"/>
      <c r="M215" s="1409"/>
      <c r="N215" s="1409"/>
      <c r="O215" s="1409"/>
      <c r="P215" s="1409"/>
      <c r="Q215" s="1409"/>
      <c r="R215" s="1409"/>
      <c r="S215" s="1409"/>
      <c r="T215" s="1409"/>
      <c r="U215" s="1409"/>
      <c r="V215" s="1409"/>
      <c r="W215" s="1409"/>
      <c r="X215" s="1409"/>
      <c r="Y215" s="1409"/>
      <c r="Z215" s="1409"/>
    </row>
    <row r="216" spans="1:26">
      <c r="A216" s="1409"/>
      <c r="B216" s="1409"/>
      <c r="C216" s="1409"/>
      <c r="D216" s="1409"/>
      <c r="E216" s="1409"/>
      <c r="F216" s="1409"/>
      <c r="G216" s="1409"/>
      <c r="H216" s="1409"/>
      <c r="I216" s="1409"/>
      <c r="J216" s="1409"/>
      <c r="K216" s="1409"/>
      <c r="L216" s="1409"/>
      <c r="M216" s="1409"/>
      <c r="N216" s="1409"/>
      <c r="O216" s="1409"/>
      <c r="P216" s="1409"/>
      <c r="Q216" s="1409"/>
      <c r="R216" s="1409"/>
      <c r="S216" s="1409"/>
      <c r="T216" s="1409"/>
      <c r="U216" s="1409"/>
      <c r="V216" s="1409"/>
      <c r="W216" s="1409"/>
      <c r="X216" s="1409"/>
      <c r="Y216" s="1409"/>
      <c r="Z216" s="1409"/>
    </row>
    <row r="217" spans="1:26">
      <c r="A217" s="1409"/>
      <c r="B217" s="1409"/>
      <c r="C217" s="1409"/>
      <c r="D217" s="1409"/>
      <c r="E217" s="1409"/>
      <c r="F217" s="1409"/>
      <c r="G217" s="1409"/>
      <c r="H217" s="1409"/>
      <c r="I217" s="1409"/>
      <c r="J217" s="1409"/>
      <c r="K217" s="1409"/>
      <c r="L217" s="1409"/>
      <c r="M217" s="1409"/>
      <c r="N217" s="1409"/>
      <c r="O217" s="1409"/>
      <c r="P217" s="1409"/>
      <c r="Q217" s="1409"/>
      <c r="R217" s="1409"/>
      <c r="S217" s="1409"/>
      <c r="T217" s="1409"/>
      <c r="U217" s="1409"/>
      <c r="V217" s="1409"/>
      <c r="W217" s="1409"/>
      <c r="X217" s="1409"/>
      <c r="Y217" s="1409"/>
      <c r="Z217" s="1409"/>
    </row>
    <row r="218" spans="1:26">
      <c r="A218" s="1409"/>
      <c r="B218" s="1409"/>
      <c r="C218" s="1409"/>
      <c r="D218" s="1409"/>
      <c r="E218" s="1409"/>
      <c r="F218" s="1409"/>
      <c r="G218" s="1409"/>
      <c r="H218" s="1409"/>
      <c r="I218" s="1409"/>
      <c r="J218" s="1409"/>
      <c r="K218" s="1409"/>
      <c r="L218" s="1409"/>
      <c r="M218" s="1409"/>
      <c r="N218" s="1409"/>
      <c r="O218" s="1409"/>
      <c r="P218" s="1409"/>
      <c r="Q218" s="1409"/>
      <c r="R218" s="1409"/>
      <c r="S218" s="1409"/>
      <c r="T218" s="1409"/>
      <c r="U218" s="1409"/>
      <c r="V218" s="1409"/>
      <c r="W218" s="1409"/>
      <c r="X218" s="1409"/>
      <c r="Y218" s="1409"/>
      <c r="Z218" s="1409"/>
    </row>
    <row r="219" spans="1:26">
      <c r="A219" s="1409"/>
      <c r="B219" s="1409"/>
      <c r="C219" s="1409"/>
      <c r="D219" s="1409"/>
      <c r="E219" s="1409"/>
      <c r="F219" s="1409"/>
      <c r="G219" s="1409"/>
      <c r="H219" s="1409"/>
      <c r="I219" s="1409"/>
      <c r="J219" s="1409"/>
      <c r="K219" s="1409"/>
      <c r="L219" s="1409"/>
      <c r="M219" s="1409"/>
      <c r="N219" s="1409"/>
      <c r="O219" s="1409"/>
      <c r="P219" s="1409"/>
      <c r="Q219" s="1409"/>
      <c r="R219" s="1409"/>
      <c r="S219" s="1409"/>
      <c r="T219" s="1409"/>
      <c r="U219" s="1409"/>
      <c r="V219" s="1409"/>
      <c r="W219" s="1409"/>
      <c r="X219" s="1409"/>
      <c r="Y219" s="1409"/>
      <c r="Z219" s="1409"/>
    </row>
    <row r="220" spans="1:26">
      <c r="A220" s="1409"/>
      <c r="B220" s="1409"/>
      <c r="C220" s="1409"/>
      <c r="D220" s="1409"/>
      <c r="E220" s="1409"/>
      <c r="F220" s="1409"/>
      <c r="G220" s="1409"/>
      <c r="H220" s="1409"/>
      <c r="I220" s="1409"/>
      <c r="J220" s="1409"/>
      <c r="K220" s="1409"/>
      <c r="L220" s="1409"/>
      <c r="M220" s="1409"/>
      <c r="N220" s="1409"/>
      <c r="O220" s="1409"/>
      <c r="P220" s="1409"/>
      <c r="Q220" s="1409"/>
      <c r="R220" s="1409"/>
      <c r="S220" s="1409"/>
      <c r="T220" s="1409"/>
      <c r="U220" s="1409"/>
      <c r="V220" s="1409"/>
      <c r="W220" s="1409"/>
      <c r="X220" s="1409"/>
      <c r="Y220" s="1409"/>
      <c r="Z220" s="1409"/>
    </row>
    <row r="221" spans="1:26">
      <c r="A221" s="1409"/>
      <c r="B221" s="1409"/>
      <c r="C221" s="1409"/>
      <c r="D221" s="1409"/>
      <c r="E221" s="1409"/>
      <c r="F221" s="1409"/>
      <c r="G221" s="1409"/>
      <c r="H221" s="1409"/>
      <c r="I221" s="1409"/>
      <c r="J221" s="1409"/>
      <c r="K221" s="1409"/>
      <c r="L221" s="1409"/>
      <c r="M221" s="1409"/>
      <c r="N221" s="1409"/>
      <c r="O221" s="1409"/>
      <c r="P221" s="1409"/>
      <c r="Q221" s="1409"/>
      <c r="R221" s="1409"/>
      <c r="S221" s="1409"/>
      <c r="T221" s="1409"/>
      <c r="U221" s="1409"/>
      <c r="V221" s="1409"/>
      <c r="W221" s="1409"/>
      <c r="X221" s="1409"/>
      <c r="Y221" s="1409"/>
      <c r="Z221" s="1409"/>
    </row>
    <row r="222" spans="1:26">
      <c r="A222" s="1409"/>
      <c r="B222" s="1409"/>
      <c r="C222" s="1409"/>
      <c r="D222" s="1409"/>
      <c r="E222" s="1409"/>
      <c r="F222" s="1409"/>
      <c r="G222" s="1409"/>
      <c r="H222" s="1409"/>
      <c r="I222" s="1409"/>
      <c r="J222" s="1409"/>
      <c r="K222" s="1409"/>
      <c r="L222" s="1409"/>
      <c r="M222" s="1409"/>
      <c r="N222" s="1409"/>
      <c r="O222" s="1409"/>
      <c r="P222" s="1409"/>
      <c r="Q222" s="1409"/>
      <c r="R222" s="1409"/>
      <c r="S222" s="1409"/>
      <c r="T222" s="1409"/>
      <c r="U222" s="1409"/>
      <c r="V222" s="1409"/>
      <c r="W222" s="1409"/>
      <c r="X222" s="1409"/>
      <c r="Y222" s="1409"/>
      <c r="Z222" s="1409"/>
    </row>
    <row r="223" spans="1:26">
      <c r="A223" s="1409"/>
      <c r="B223" s="1409"/>
      <c r="C223" s="1409"/>
      <c r="D223" s="1409"/>
      <c r="E223" s="1409"/>
      <c r="F223" s="1409"/>
      <c r="G223" s="1409"/>
      <c r="H223" s="1409"/>
      <c r="I223" s="1409"/>
      <c r="J223" s="1409"/>
      <c r="K223" s="1409"/>
      <c r="L223" s="1409"/>
      <c r="M223" s="1409"/>
      <c r="N223" s="1409"/>
      <c r="O223" s="1409"/>
      <c r="P223" s="1409"/>
      <c r="Q223" s="1409"/>
      <c r="R223" s="1409"/>
      <c r="S223" s="1409"/>
      <c r="T223" s="1409"/>
      <c r="U223" s="1409"/>
      <c r="V223" s="1409"/>
      <c r="W223" s="1409"/>
      <c r="X223" s="1409"/>
      <c r="Y223" s="1409"/>
      <c r="Z223" s="1409"/>
    </row>
    <row r="224" spans="1:26">
      <c r="A224" s="1409"/>
      <c r="B224" s="1409"/>
      <c r="C224" s="1409"/>
      <c r="D224" s="1409"/>
      <c r="E224" s="1409"/>
      <c r="F224" s="1409"/>
      <c r="G224" s="1409"/>
      <c r="H224" s="1409"/>
      <c r="I224" s="1409"/>
      <c r="J224" s="1409"/>
      <c r="K224" s="1409"/>
      <c r="L224" s="1409"/>
      <c r="M224" s="1409"/>
      <c r="N224" s="1409"/>
      <c r="O224" s="1409"/>
      <c r="P224" s="1409"/>
      <c r="Q224" s="1409"/>
      <c r="R224" s="1409"/>
      <c r="S224" s="1409"/>
      <c r="T224" s="1409"/>
      <c r="U224" s="1409"/>
      <c r="V224" s="1409"/>
      <c r="W224" s="1409"/>
      <c r="X224" s="1409"/>
      <c r="Y224" s="1409"/>
      <c r="Z224" s="1409"/>
    </row>
    <row r="225" spans="1:26">
      <c r="A225" s="1409"/>
      <c r="B225" s="1409"/>
      <c r="C225" s="1409"/>
      <c r="D225" s="1409"/>
      <c r="E225" s="1409"/>
      <c r="F225" s="1409"/>
      <c r="G225" s="1409"/>
      <c r="H225" s="1409"/>
      <c r="I225" s="1409"/>
      <c r="J225" s="1409"/>
      <c r="K225" s="1409"/>
      <c r="L225" s="1409"/>
      <c r="M225" s="1409"/>
      <c r="N225" s="1409"/>
      <c r="O225" s="1409"/>
      <c r="P225" s="1409"/>
      <c r="Q225" s="1409"/>
      <c r="R225" s="1409"/>
      <c r="S225" s="1409"/>
      <c r="T225" s="1409"/>
      <c r="U225" s="1409"/>
      <c r="V225" s="1409"/>
      <c r="W225" s="1409"/>
      <c r="X225" s="1409"/>
      <c r="Y225" s="1409"/>
      <c r="Z225" s="1409"/>
    </row>
    <row r="226" spans="1:26">
      <c r="A226" s="1409"/>
      <c r="B226" s="1409"/>
      <c r="C226" s="1409"/>
      <c r="D226" s="1409"/>
      <c r="E226" s="1409"/>
      <c r="F226" s="1409"/>
      <c r="G226" s="1409"/>
      <c r="H226" s="1409"/>
      <c r="I226" s="1409"/>
      <c r="J226" s="1409"/>
      <c r="K226" s="1409"/>
      <c r="L226" s="1409"/>
      <c r="M226" s="1409"/>
      <c r="N226" s="1409"/>
      <c r="O226" s="1409"/>
      <c r="P226" s="1409"/>
      <c r="Q226" s="1409"/>
      <c r="R226" s="1409"/>
      <c r="S226" s="1409"/>
      <c r="T226" s="1409"/>
      <c r="U226" s="1409"/>
      <c r="V226" s="1409"/>
      <c r="W226" s="1409"/>
      <c r="X226" s="1409"/>
      <c r="Y226" s="1409"/>
      <c r="Z226" s="1409"/>
    </row>
    <row r="227" spans="1:26">
      <c r="A227" s="1409"/>
      <c r="B227" s="1409"/>
      <c r="C227" s="1409"/>
      <c r="D227" s="1409"/>
      <c r="E227" s="1409"/>
      <c r="F227" s="1409"/>
      <c r="G227" s="1409"/>
      <c r="H227" s="1409"/>
      <c r="I227" s="1409"/>
      <c r="J227" s="1409"/>
      <c r="K227" s="1409"/>
      <c r="L227" s="1409"/>
      <c r="M227" s="1409"/>
      <c r="N227" s="1409"/>
      <c r="O227" s="1409"/>
      <c r="P227" s="1409"/>
      <c r="Q227" s="1409"/>
      <c r="R227" s="1409"/>
      <c r="S227" s="1409"/>
      <c r="T227" s="1409"/>
      <c r="U227" s="1409"/>
      <c r="V227" s="1409"/>
      <c r="W227" s="1409"/>
      <c r="X227" s="1409"/>
      <c r="Y227" s="1409"/>
      <c r="Z227" s="1409"/>
    </row>
    <row r="228" spans="1:26">
      <c r="A228" s="1409"/>
      <c r="B228" s="1409"/>
      <c r="C228" s="1409"/>
      <c r="D228" s="1409"/>
      <c r="E228" s="1409"/>
      <c r="F228" s="1409"/>
      <c r="G228" s="1409"/>
      <c r="H228" s="1409"/>
      <c r="I228" s="1409"/>
      <c r="J228" s="1409"/>
      <c r="K228" s="1409"/>
      <c r="L228" s="1409"/>
      <c r="M228" s="1409"/>
      <c r="N228" s="1409"/>
      <c r="O228" s="1409"/>
      <c r="P228" s="1409"/>
      <c r="Q228" s="1409"/>
      <c r="R228" s="1409"/>
      <c r="S228" s="1409"/>
      <c r="T228" s="1409"/>
      <c r="U228" s="1409"/>
      <c r="V228" s="1409"/>
      <c r="W228" s="1409"/>
      <c r="X228" s="1409"/>
      <c r="Y228" s="1409"/>
      <c r="Z228" s="1409"/>
    </row>
    <row r="229" spans="1:26">
      <c r="A229" s="1409"/>
      <c r="B229" s="1409"/>
      <c r="C229" s="1409"/>
      <c r="D229" s="1409"/>
      <c r="E229" s="1409"/>
      <c r="F229" s="1409"/>
      <c r="G229" s="1409"/>
      <c r="H229" s="1409"/>
      <c r="I229" s="1409"/>
      <c r="J229" s="1409"/>
      <c r="K229" s="1409"/>
      <c r="L229" s="1409"/>
      <c r="M229" s="1409"/>
      <c r="N229" s="1409"/>
      <c r="O229" s="1409"/>
      <c r="P229" s="1409"/>
      <c r="Q229" s="1409"/>
      <c r="R229" s="1409"/>
      <c r="S229" s="1409"/>
      <c r="T229" s="1409"/>
      <c r="U229" s="1409"/>
      <c r="V229" s="1409"/>
      <c r="W229" s="1409"/>
      <c r="X229" s="1409"/>
      <c r="Y229" s="1409"/>
      <c r="Z229" s="1409"/>
    </row>
    <row r="230" spans="1:26">
      <c r="A230" s="1409"/>
      <c r="B230" s="1409"/>
      <c r="C230" s="1409"/>
      <c r="D230" s="1409"/>
      <c r="E230" s="1409"/>
      <c r="F230" s="1409"/>
      <c r="G230" s="1409"/>
      <c r="H230" s="1409"/>
      <c r="I230" s="1409"/>
      <c r="J230" s="1409"/>
      <c r="K230" s="1409"/>
      <c r="L230" s="1409"/>
      <c r="M230" s="1409"/>
      <c r="N230" s="1409"/>
      <c r="O230" s="1409"/>
      <c r="P230" s="1409"/>
      <c r="Q230" s="1409"/>
      <c r="R230" s="1409"/>
      <c r="S230" s="1409"/>
      <c r="T230" s="1409"/>
      <c r="U230" s="1409"/>
      <c r="V230" s="1409"/>
      <c r="W230" s="1409"/>
      <c r="X230" s="1409"/>
      <c r="Y230" s="1409"/>
      <c r="Z230" s="1409"/>
    </row>
    <row r="231" spans="1:26">
      <c r="A231" s="1409"/>
      <c r="B231" s="1409"/>
      <c r="C231" s="1409"/>
      <c r="D231" s="1409"/>
      <c r="E231" s="1409"/>
      <c r="F231" s="1409"/>
      <c r="G231" s="1409"/>
      <c r="H231" s="1409"/>
      <c r="I231" s="1409"/>
      <c r="J231" s="1409"/>
      <c r="K231" s="1409"/>
      <c r="L231" s="1409"/>
      <c r="M231" s="1409"/>
      <c r="N231" s="1409"/>
      <c r="O231" s="1409"/>
      <c r="P231" s="1409"/>
      <c r="Q231" s="1409"/>
      <c r="R231" s="1409"/>
      <c r="S231" s="1409"/>
      <c r="T231" s="1409"/>
      <c r="U231" s="1409"/>
      <c r="V231" s="1409"/>
      <c r="W231" s="1409"/>
      <c r="X231" s="1409"/>
      <c r="Y231" s="1409"/>
      <c r="Z231" s="1409"/>
    </row>
    <row r="232" spans="1:26">
      <c r="A232" s="1409"/>
      <c r="B232" s="1409"/>
      <c r="C232" s="1409"/>
      <c r="D232" s="1409"/>
      <c r="E232" s="1409"/>
      <c r="F232" s="1409"/>
      <c r="G232" s="1409"/>
      <c r="H232" s="1409"/>
      <c r="I232" s="1409"/>
      <c r="J232" s="1409"/>
      <c r="K232" s="1409"/>
      <c r="L232" s="1409"/>
      <c r="M232" s="1409"/>
      <c r="N232" s="1409"/>
      <c r="O232" s="1409"/>
      <c r="P232" s="1409"/>
      <c r="Q232" s="1409"/>
      <c r="R232" s="1409"/>
      <c r="S232" s="1409"/>
      <c r="T232" s="1409"/>
      <c r="U232" s="1409"/>
      <c r="V232" s="1409"/>
      <c r="W232" s="1409"/>
      <c r="X232" s="1409"/>
      <c r="Y232" s="1409"/>
      <c r="Z232" s="1409"/>
    </row>
    <row r="233" spans="1:26">
      <c r="A233" s="1409"/>
      <c r="B233" s="1409"/>
      <c r="C233" s="1409"/>
      <c r="D233" s="1409"/>
      <c r="E233" s="1409"/>
      <c r="F233" s="1409"/>
      <c r="G233" s="1409"/>
      <c r="H233" s="1409"/>
      <c r="I233" s="1409"/>
      <c r="J233" s="1409"/>
      <c r="K233" s="1409"/>
      <c r="L233" s="1409"/>
      <c r="M233" s="1409"/>
      <c r="N233" s="1409"/>
      <c r="O233" s="1409"/>
      <c r="P233" s="1409"/>
      <c r="Q233" s="1409"/>
      <c r="R233" s="1409"/>
      <c r="S233" s="1409"/>
      <c r="T233" s="1409"/>
      <c r="U233" s="1409"/>
      <c r="V233" s="1409"/>
      <c r="W233" s="1409"/>
      <c r="X233" s="1409"/>
      <c r="Y233" s="1409"/>
      <c r="Z233" s="1409"/>
    </row>
    <row r="234" spans="1:26">
      <c r="A234" s="1409"/>
      <c r="B234" s="1409"/>
      <c r="C234" s="1409"/>
      <c r="D234" s="1409"/>
      <c r="E234" s="1409"/>
      <c r="F234" s="1409"/>
      <c r="G234" s="1409"/>
      <c r="H234" s="1409"/>
      <c r="I234" s="1409"/>
      <c r="J234" s="1409"/>
      <c r="K234" s="1409"/>
      <c r="L234" s="1409"/>
      <c r="M234" s="1409"/>
      <c r="N234" s="1409"/>
      <c r="O234" s="1409"/>
      <c r="P234" s="1409"/>
      <c r="Q234" s="1409"/>
      <c r="R234" s="1409"/>
      <c r="S234" s="1409"/>
      <c r="T234" s="1409"/>
      <c r="U234" s="1409"/>
      <c r="V234" s="1409"/>
      <c r="W234" s="1409"/>
      <c r="X234" s="1409"/>
      <c r="Y234" s="1409"/>
      <c r="Z234" s="1409"/>
    </row>
    <row r="235" spans="1:26">
      <c r="A235" s="1409"/>
      <c r="B235" s="1409"/>
      <c r="C235" s="1409"/>
      <c r="D235" s="1409"/>
      <c r="E235" s="1409"/>
      <c r="F235" s="1409"/>
      <c r="G235" s="1409"/>
      <c r="H235" s="1409"/>
      <c r="I235" s="1409"/>
      <c r="J235" s="1409"/>
      <c r="K235" s="1409"/>
      <c r="L235" s="1409"/>
      <c r="M235" s="1409"/>
      <c r="N235" s="1409"/>
      <c r="O235" s="1409"/>
      <c r="P235" s="1409"/>
      <c r="Q235" s="1409"/>
      <c r="R235" s="1409"/>
      <c r="S235" s="1409"/>
      <c r="T235" s="1409"/>
      <c r="U235" s="1409"/>
      <c r="V235" s="1409"/>
      <c r="W235" s="1409"/>
      <c r="X235" s="1409"/>
      <c r="Y235" s="1409"/>
      <c r="Z235" s="1409"/>
    </row>
    <row r="236" spans="1:26">
      <c r="A236" s="1409"/>
      <c r="B236" s="1409"/>
      <c r="C236" s="1409"/>
      <c r="D236" s="1409"/>
      <c r="E236" s="1409"/>
      <c r="F236" s="1409"/>
      <c r="G236" s="1409"/>
      <c r="H236" s="1409"/>
      <c r="I236" s="1409"/>
      <c r="J236" s="1409"/>
      <c r="K236" s="1409"/>
      <c r="L236" s="1409"/>
      <c r="M236" s="1409"/>
      <c r="N236" s="1409"/>
      <c r="O236" s="1409"/>
      <c r="P236" s="1409"/>
      <c r="Q236" s="1409"/>
      <c r="R236" s="1409"/>
      <c r="S236" s="1409"/>
      <c r="T236" s="1409"/>
      <c r="U236" s="1409"/>
      <c r="V236" s="1409"/>
      <c r="W236" s="1409"/>
      <c r="X236" s="1409"/>
      <c r="Y236" s="1409"/>
      <c r="Z236" s="1409"/>
    </row>
    <row r="237" spans="1:26">
      <c r="A237" s="1409"/>
      <c r="B237" s="1409"/>
      <c r="C237" s="1409"/>
      <c r="D237" s="1409"/>
      <c r="E237" s="1409"/>
      <c r="F237" s="1409"/>
      <c r="G237" s="1409"/>
      <c r="H237" s="1409"/>
      <c r="I237" s="1409"/>
      <c r="J237" s="1409"/>
      <c r="K237" s="1409"/>
      <c r="L237" s="1409"/>
      <c r="M237" s="1409"/>
      <c r="N237" s="1409"/>
      <c r="O237" s="1409"/>
      <c r="P237" s="1409"/>
      <c r="Q237" s="1409"/>
      <c r="R237" s="1409"/>
      <c r="S237" s="1409"/>
      <c r="T237" s="1409"/>
      <c r="U237" s="1409"/>
      <c r="V237" s="1409"/>
      <c r="W237" s="1409"/>
      <c r="X237" s="1409"/>
      <c r="Y237" s="1409"/>
      <c r="Z237" s="1409"/>
    </row>
    <row r="238" spans="1:26">
      <c r="A238" s="1409"/>
      <c r="B238" s="1409"/>
      <c r="C238" s="1409"/>
      <c r="D238" s="1409"/>
      <c r="E238" s="1409"/>
      <c r="F238" s="1409"/>
      <c r="G238" s="1409"/>
      <c r="H238" s="1409"/>
      <c r="I238" s="1409"/>
      <c r="J238" s="1409"/>
      <c r="K238" s="1409"/>
      <c r="L238" s="1409"/>
      <c r="M238" s="1409"/>
      <c r="N238" s="1409"/>
      <c r="O238" s="1409"/>
      <c r="P238" s="1409"/>
      <c r="Q238" s="1409"/>
      <c r="R238" s="1409"/>
      <c r="S238" s="1409"/>
      <c r="T238" s="1409"/>
      <c r="U238" s="1409"/>
      <c r="V238" s="1409"/>
      <c r="W238" s="1409"/>
      <c r="X238" s="1409"/>
      <c r="Y238" s="1409"/>
      <c r="Z238" s="1409"/>
    </row>
    <row r="239" spans="1:26">
      <c r="A239" s="1409"/>
      <c r="B239" s="1409"/>
      <c r="C239" s="1409"/>
      <c r="D239" s="1409"/>
      <c r="E239" s="1409"/>
      <c r="F239" s="1409"/>
      <c r="G239" s="1409"/>
      <c r="H239" s="1409"/>
      <c r="I239" s="1409"/>
      <c r="J239" s="1409"/>
      <c r="K239" s="1409"/>
      <c r="L239" s="1409"/>
      <c r="M239" s="1409"/>
      <c r="N239" s="1409"/>
      <c r="O239" s="1409"/>
      <c r="P239" s="1409"/>
      <c r="Q239" s="1409"/>
      <c r="R239" s="1409"/>
      <c r="S239" s="1409"/>
      <c r="T239" s="1409"/>
      <c r="U239" s="1409"/>
      <c r="V239" s="1409"/>
      <c r="W239" s="1409"/>
      <c r="X239" s="1409"/>
      <c r="Y239" s="1409"/>
      <c r="Z239" s="1409"/>
    </row>
    <row r="240" spans="1:26">
      <c r="A240" s="1409"/>
      <c r="B240" s="1409"/>
      <c r="C240" s="1409"/>
      <c r="D240" s="1409"/>
      <c r="E240" s="1409"/>
      <c r="F240" s="1409"/>
      <c r="G240" s="1409"/>
      <c r="H240" s="1409"/>
      <c r="I240" s="1409"/>
      <c r="J240" s="1409"/>
      <c r="K240" s="1409"/>
      <c r="L240" s="1409"/>
      <c r="M240" s="1409"/>
      <c r="N240" s="1409"/>
      <c r="O240" s="1409"/>
      <c r="P240" s="1409"/>
      <c r="Q240" s="1409"/>
      <c r="R240" s="1409"/>
      <c r="S240" s="1409"/>
      <c r="T240" s="1409"/>
      <c r="U240" s="1409"/>
      <c r="V240" s="1409"/>
      <c r="W240" s="1409"/>
      <c r="X240" s="1409"/>
      <c r="Y240" s="1409"/>
      <c r="Z240" s="1409"/>
    </row>
    <row r="241" spans="1:26">
      <c r="A241" s="1409"/>
      <c r="B241" s="1409"/>
      <c r="C241" s="1409"/>
      <c r="D241" s="1409"/>
      <c r="E241" s="1409"/>
      <c r="F241" s="1409"/>
      <c r="G241" s="1409"/>
      <c r="H241" s="1409"/>
      <c r="I241" s="1409"/>
      <c r="J241" s="1409"/>
      <c r="K241" s="1409"/>
      <c r="L241" s="1409"/>
      <c r="M241" s="1409"/>
      <c r="N241" s="1409"/>
      <c r="O241" s="1409"/>
      <c r="P241" s="1409"/>
      <c r="Q241" s="1409"/>
      <c r="R241" s="1409"/>
      <c r="S241" s="1409"/>
      <c r="T241" s="1409"/>
      <c r="U241" s="1409"/>
      <c r="V241" s="1409"/>
      <c r="W241" s="1409"/>
      <c r="X241" s="1409"/>
      <c r="Y241" s="1409"/>
      <c r="Z241" s="1409"/>
    </row>
    <row r="242" spans="1:26">
      <c r="A242" s="1409"/>
      <c r="B242" s="1409"/>
      <c r="C242" s="1409"/>
      <c r="D242" s="1409"/>
      <c r="E242" s="1409"/>
      <c r="F242" s="1409"/>
      <c r="G242" s="1409"/>
      <c r="H242" s="1409"/>
      <c r="I242" s="1409"/>
      <c r="J242" s="1409"/>
      <c r="K242" s="1409"/>
      <c r="L242" s="1409"/>
      <c r="M242" s="1409"/>
      <c r="N242" s="1409"/>
      <c r="O242" s="1409"/>
      <c r="P242" s="1409"/>
      <c r="Q242" s="1409"/>
      <c r="R242" s="1409"/>
      <c r="S242" s="1409"/>
      <c r="T242" s="1409"/>
      <c r="U242" s="1409"/>
      <c r="V242" s="1409"/>
      <c r="W242" s="1409"/>
      <c r="X242" s="1409"/>
      <c r="Y242" s="1409"/>
      <c r="Z242" s="1409"/>
    </row>
    <row r="243" spans="1:26">
      <c r="A243" s="1409"/>
      <c r="B243" s="1409"/>
      <c r="C243" s="1409"/>
      <c r="D243" s="1409"/>
      <c r="E243" s="1409"/>
      <c r="F243" s="1409"/>
      <c r="G243" s="1409"/>
      <c r="H243" s="1409"/>
      <c r="I243" s="1409"/>
      <c r="J243" s="1409"/>
      <c r="K243" s="1409"/>
      <c r="L243" s="1409"/>
      <c r="M243" s="1409"/>
      <c r="N243" s="1409"/>
      <c r="O243" s="1409"/>
      <c r="P243" s="1409"/>
      <c r="Q243" s="1409"/>
      <c r="R243" s="1409"/>
      <c r="S243" s="1409"/>
      <c r="T243" s="1409"/>
      <c r="U243" s="1409"/>
      <c r="V243" s="1409"/>
      <c r="W243" s="1409"/>
      <c r="X243" s="1409"/>
      <c r="Y243" s="1409"/>
      <c r="Z243" s="1409"/>
    </row>
    <row r="244" spans="1:26">
      <c r="A244" s="1409"/>
      <c r="B244" s="1409"/>
      <c r="C244" s="1409"/>
      <c r="D244" s="1409"/>
      <c r="E244" s="1409"/>
      <c r="F244" s="1409"/>
      <c r="G244" s="1409"/>
      <c r="H244" s="1409"/>
      <c r="I244" s="1409"/>
      <c r="J244" s="1409"/>
      <c r="K244" s="1409"/>
      <c r="L244" s="1409"/>
      <c r="M244" s="1409"/>
      <c r="N244" s="1409"/>
      <c r="O244" s="1409"/>
      <c r="P244" s="1409"/>
      <c r="Q244" s="1409"/>
      <c r="R244" s="1409"/>
      <c r="S244" s="1409"/>
      <c r="T244" s="1409"/>
      <c r="U244" s="1409"/>
      <c r="V244" s="1409"/>
      <c r="W244" s="1409"/>
      <c r="X244" s="1409"/>
      <c r="Y244" s="1409"/>
      <c r="Z244" s="1409"/>
    </row>
    <row r="245" spans="1:26">
      <c r="A245" s="1409"/>
      <c r="B245" s="1409"/>
      <c r="C245" s="1409"/>
      <c r="D245" s="1409"/>
      <c r="E245" s="1409"/>
      <c r="F245" s="1409"/>
      <c r="G245" s="1409"/>
      <c r="H245" s="1409"/>
      <c r="I245" s="1409"/>
      <c r="J245" s="1409"/>
      <c r="K245" s="1409"/>
      <c r="L245" s="1409"/>
      <c r="M245" s="1409"/>
      <c r="N245" s="1409"/>
      <c r="O245" s="1409"/>
      <c r="P245" s="1409"/>
      <c r="Q245" s="1409"/>
      <c r="R245" s="1409"/>
      <c r="S245" s="1409"/>
      <c r="T245" s="1409"/>
      <c r="U245" s="1409"/>
      <c r="V245" s="1409"/>
      <c r="W245" s="1409"/>
      <c r="X245" s="1409"/>
      <c r="Y245" s="1409"/>
      <c r="Z245" s="1409"/>
    </row>
    <row r="246" spans="1:26">
      <c r="A246" s="1409"/>
      <c r="B246" s="1409"/>
      <c r="C246" s="1409"/>
      <c r="D246" s="1409"/>
      <c r="E246" s="1409"/>
      <c r="F246" s="1409"/>
      <c r="G246" s="1409"/>
      <c r="H246" s="1409"/>
      <c r="I246" s="1409"/>
      <c r="J246" s="1409"/>
      <c r="K246" s="1409"/>
      <c r="L246" s="1409"/>
      <c r="M246" s="1409"/>
      <c r="N246" s="1409"/>
      <c r="O246" s="1409"/>
      <c r="P246" s="1409"/>
      <c r="Q246" s="1409"/>
      <c r="R246" s="1409"/>
      <c r="S246" s="1409"/>
      <c r="T246" s="1409"/>
      <c r="U246" s="1409"/>
      <c r="V246" s="1409"/>
      <c r="W246" s="1409"/>
      <c r="X246" s="1409"/>
      <c r="Y246" s="1409"/>
      <c r="Z246" s="1409"/>
    </row>
    <row r="247" spans="1:26">
      <c r="A247" s="1409"/>
      <c r="B247" s="1409"/>
      <c r="C247" s="1409"/>
      <c r="D247" s="1409"/>
      <c r="E247" s="1409"/>
      <c r="F247" s="1409"/>
      <c r="G247" s="1409"/>
      <c r="H247" s="1409"/>
      <c r="I247" s="1409"/>
      <c r="J247" s="1409"/>
      <c r="K247" s="1409"/>
      <c r="L247" s="1409"/>
      <c r="M247" s="1409"/>
      <c r="N247" s="1409"/>
      <c r="O247" s="1409"/>
      <c r="P247" s="1409"/>
      <c r="Q247" s="1409"/>
      <c r="R247" s="1409"/>
      <c r="S247" s="1409"/>
      <c r="T247" s="1409"/>
      <c r="U247" s="1409"/>
      <c r="V247" s="1409"/>
      <c r="W247" s="1409"/>
      <c r="X247" s="1409"/>
      <c r="Y247" s="1409"/>
      <c r="Z247" s="1409"/>
    </row>
    <row r="248" spans="1:26">
      <c r="A248" s="1409"/>
      <c r="B248" s="1409"/>
      <c r="C248" s="1409"/>
      <c r="D248" s="1409"/>
      <c r="E248" s="1409"/>
      <c r="F248" s="1409"/>
      <c r="G248" s="1409"/>
      <c r="H248" s="1409"/>
      <c r="I248" s="1409"/>
      <c r="J248" s="1409"/>
      <c r="K248" s="1409"/>
      <c r="L248" s="1409"/>
      <c r="M248" s="1409"/>
      <c r="N248" s="1409"/>
      <c r="O248" s="1409"/>
      <c r="P248" s="1409"/>
      <c r="Q248" s="1409"/>
      <c r="R248" s="1409"/>
      <c r="S248" s="1409"/>
      <c r="T248" s="1409"/>
      <c r="U248" s="1409"/>
      <c r="V248" s="1409"/>
      <c r="W248" s="1409"/>
      <c r="X248" s="1409"/>
      <c r="Y248" s="1409"/>
      <c r="Z248" s="1409"/>
    </row>
    <row r="249" spans="1:26">
      <c r="A249" s="1409"/>
      <c r="B249" s="1409"/>
      <c r="C249" s="1409"/>
      <c r="D249" s="1409"/>
      <c r="E249" s="1409"/>
      <c r="F249" s="1409"/>
      <c r="G249" s="1409"/>
      <c r="H249" s="1409"/>
      <c r="I249" s="1409"/>
      <c r="J249" s="1409"/>
      <c r="K249" s="1409"/>
      <c r="L249" s="1409"/>
      <c r="M249" s="1409"/>
      <c r="N249" s="1409"/>
      <c r="O249" s="1409"/>
      <c r="P249" s="1409"/>
      <c r="Q249" s="1409"/>
      <c r="R249" s="1409"/>
      <c r="S249" s="1409"/>
      <c r="T249" s="1409"/>
      <c r="U249" s="1409"/>
      <c r="V249" s="1409"/>
      <c r="W249" s="1409"/>
      <c r="X249" s="1409"/>
      <c r="Y249" s="1409"/>
      <c r="Z249" s="1409"/>
    </row>
    <row r="250" spans="1:26">
      <c r="A250" s="1409"/>
      <c r="B250" s="1409"/>
      <c r="C250" s="1409"/>
      <c r="D250" s="1409"/>
      <c r="E250" s="1409"/>
      <c r="F250" s="1409"/>
      <c r="G250" s="1409"/>
      <c r="H250" s="1409"/>
      <c r="I250" s="1409"/>
      <c r="J250" s="1409"/>
      <c r="K250" s="1409"/>
      <c r="L250" s="1409"/>
      <c r="M250" s="1409"/>
      <c r="N250" s="1409"/>
      <c r="O250" s="1409"/>
      <c r="P250" s="1409"/>
      <c r="Q250" s="1409"/>
      <c r="R250" s="1409"/>
      <c r="S250" s="1409"/>
      <c r="T250" s="1409"/>
      <c r="U250" s="1409"/>
      <c r="V250" s="1409"/>
      <c r="W250" s="1409"/>
      <c r="X250" s="1409"/>
      <c r="Y250" s="1409"/>
      <c r="Z250" s="1409"/>
    </row>
    <row r="251" spans="1:26">
      <c r="A251" s="1409"/>
      <c r="B251" s="1409"/>
      <c r="C251" s="1409"/>
      <c r="D251" s="1409"/>
      <c r="E251" s="1409"/>
      <c r="F251" s="1409"/>
      <c r="G251" s="1409"/>
      <c r="H251" s="1409"/>
      <c r="I251" s="1409"/>
      <c r="J251" s="1409"/>
      <c r="K251" s="1409"/>
      <c r="L251" s="1409"/>
      <c r="M251" s="1409"/>
      <c r="N251" s="1409"/>
      <c r="O251" s="1409"/>
      <c r="P251" s="1409"/>
      <c r="Q251" s="1409"/>
      <c r="R251" s="1409"/>
      <c r="S251" s="1409"/>
      <c r="T251" s="1409"/>
      <c r="U251" s="1409"/>
      <c r="V251" s="1409"/>
      <c r="W251" s="1409"/>
      <c r="X251" s="1409"/>
      <c r="Y251" s="1409"/>
      <c r="Z251" s="1409"/>
    </row>
    <row r="252" spans="1:26">
      <c r="A252" s="1409"/>
      <c r="B252" s="1409"/>
      <c r="C252" s="1409"/>
      <c r="D252" s="1409"/>
      <c r="E252" s="1409"/>
      <c r="F252" s="1409"/>
      <c r="G252" s="1409"/>
      <c r="H252" s="1409"/>
      <c r="I252" s="1409"/>
      <c r="J252" s="1409"/>
      <c r="K252" s="1409"/>
      <c r="L252" s="1409"/>
      <c r="M252" s="1409"/>
      <c r="N252" s="1409"/>
      <c r="O252" s="1409"/>
      <c r="P252" s="1409"/>
      <c r="Q252" s="1409"/>
      <c r="R252" s="1409"/>
      <c r="S252" s="1409"/>
      <c r="T252" s="1409"/>
      <c r="U252" s="1409"/>
      <c r="V252" s="1409"/>
      <c r="W252" s="1409"/>
      <c r="X252" s="1409"/>
      <c r="Y252" s="1409"/>
      <c r="Z252" s="1409"/>
    </row>
    <row r="253" spans="1:26">
      <c r="A253" s="1409"/>
      <c r="B253" s="1409"/>
      <c r="C253" s="1409"/>
      <c r="D253" s="1409"/>
      <c r="E253" s="1409"/>
      <c r="F253" s="1409"/>
      <c r="G253" s="1409"/>
      <c r="H253" s="1409"/>
      <c r="I253" s="1409"/>
      <c r="J253" s="1409"/>
      <c r="K253" s="1409"/>
      <c r="L253" s="1409"/>
      <c r="M253" s="1409"/>
      <c r="N253" s="1409"/>
      <c r="O253" s="1409"/>
      <c r="P253" s="1409"/>
      <c r="Q253" s="1409"/>
      <c r="R253" s="1409"/>
      <c r="S253" s="1409"/>
      <c r="T253" s="1409"/>
      <c r="U253" s="1409"/>
      <c r="V253" s="1409"/>
      <c r="W253" s="1409"/>
      <c r="X253" s="1409"/>
      <c r="Y253" s="1409"/>
      <c r="Z253" s="1409"/>
    </row>
    <row r="254" spans="1:26">
      <c r="A254" s="1409"/>
      <c r="B254" s="1409"/>
      <c r="C254" s="1409"/>
      <c r="D254" s="1409"/>
      <c r="E254" s="1409"/>
      <c r="F254" s="1409"/>
      <c r="G254" s="1409"/>
      <c r="H254" s="1409"/>
      <c r="I254" s="1409"/>
      <c r="J254" s="1409"/>
      <c r="K254" s="1409"/>
      <c r="L254" s="1409"/>
      <c r="M254" s="1409"/>
      <c r="N254" s="1409"/>
      <c r="O254" s="1409"/>
      <c r="P254" s="1409"/>
      <c r="Q254" s="1409"/>
      <c r="R254" s="1409"/>
      <c r="S254" s="1409"/>
      <c r="T254" s="1409"/>
      <c r="U254" s="1409"/>
      <c r="V254" s="1409"/>
      <c r="W254" s="1409"/>
      <c r="X254" s="1409"/>
      <c r="Y254" s="1409"/>
      <c r="Z254" s="1409"/>
    </row>
    <row r="255" spans="1:26">
      <c r="A255" s="1409"/>
      <c r="B255" s="1409"/>
      <c r="C255" s="1409"/>
      <c r="D255" s="1409"/>
      <c r="E255" s="1409"/>
      <c r="F255" s="1409"/>
      <c r="G255" s="1409"/>
      <c r="H255" s="1409"/>
      <c r="I255" s="1409"/>
      <c r="J255" s="1409"/>
      <c r="K255" s="1409"/>
      <c r="L255" s="1409"/>
      <c r="M255" s="1409"/>
      <c r="N255" s="1409"/>
      <c r="O255" s="1409"/>
      <c r="P255" s="1409"/>
      <c r="Q255" s="1409"/>
      <c r="R255" s="1409"/>
      <c r="S255" s="1409"/>
      <c r="T255" s="1409"/>
      <c r="U255" s="1409"/>
      <c r="V255" s="1409"/>
      <c r="W255" s="1409"/>
      <c r="X255" s="1409"/>
      <c r="Y255" s="1409"/>
      <c r="Z255" s="1409"/>
    </row>
    <row r="256" spans="1:26">
      <c r="A256" s="1409"/>
      <c r="B256" s="1409"/>
      <c r="C256" s="1409"/>
      <c r="D256" s="1409"/>
      <c r="E256" s="1409"/>
      <c r="F256" s="1409"/>
      <c r="G256" s="1409"/>
      <c r="H256" s="1409"/>
      <c r="I256" s="1409"/>
      <c r="J256" s="1409"/>
      <c r="K256" s="1409"/>
      <c r="L256" s="1409"/>
      <c r="M256" s="1409"/>
      <c r="N256" s="1409"/>
      <c r="O256" s="1409"/>
      <c r="P256" s="1409"/>
      <c r="Q256" s="1409"/>
      <c r="R256" s="1409"/>
      <c r="S256" s="1409"/>
      <c r="T256" s="1409"/>
      <c r="U256" s="1409"/>
      <c r="V256" s="1409"/>
      <c r="W256" s="1409"/>
      <c r="X256" s="1409"/>
      <c r="Y256" s="1409"/>
      <c r="Z256" s="1409"/>
    </row>
    <row r="257" spans="1:26">
      <c r="A257" s="1409"/>
      <c r="B257" s="1409"/>
      <c r="C257" s="1409"/>
      <c r="D257" s="1409"/>
      <c r="E257" s="1409"/>
      <c r="F257" s="1409"/>
      <c r="G257" s="1409"/>
      <c r="H257" s="1409"/>
      <c r="I257" s="1409"/>
      <c r="J257" s="1409"/>
      <c r="K257" s="1409"/>
      <c r="L257" s="1409"/>
      <c r="M257" s="1409"/>
      <c r="N257" s="1409"/>
      <c r="O257" s="1409"/>
      <c r="P257" s="1409"/>
      <c r="Q257" s="1409"/>
      <c r="R257" s="1409"/>
      <c r="S257" s="1409"/>
      <c r="T257" s="1409"/>
      <c r="U257" s="1409"/>
      <c r="V257" s="1409"/>
      <c r="W257" s="1409"/>
      <c r="X257" s="1409"/>
      <c r="Y257" s="1409"/>
      <c r="Z257" s="1409"/>
    </row>
    <row r="258" spans="1:26">
      <c r="A258" s="1409"/>
      <c r="B258" s="1409"/>
      <c r="C258" s="1409"/>
      <c r="D258" s="1409"/>
      <c r="E258" s="1409"/>
      <c r="F258" s="1409"/>
      <c r="G258" s="1409"/>
      <c r="H258" s="1409"/>
      <c r="I258" s="1409"/>
      <c r="J258" s="1409"/>
      <c r="K258" s="1409"/>
      <c r="L258" s="1409"/>
      <c r="M258" s="1409"/>
      <c r="N258" s="1409"/>
      <c r="O258" s="1409"/>
      <c r="P258" s="1409"/>
      <c r="Q258" s="1409"/>
      <c r="R258" s="1409"/>
      <c r="S258" s="1409"/>
      <c r="T258" s="1409"/>
      <c r="U258" s="1409"/>
      <c r="V258" s="1409"/>
      <c r="W258" s="1409"/>
      <c r="X258" s="1409"/>
      <c r="Y258" s="1409"/>
      <c r="Z258" s="1409"/>
    </row>
    <row r="259" spans="1:26">
      <c r="A259" s="1409"/>
      <c r="B259" s="1409"/>
      <c r="C259" s="1409"/>
      <c r="D259" s="1409"/>
      <c r="E259" s="1409"/>
      <c r="F259" s="1409"/>
      <c r="G259" s="1409"/>
      <c r="H259" s="1409"/>
      <c r="I259" s="1409"/>
      <c r="J259" s="1409"/>
      <c r="K259" s="1409"/>
      <c r="L259" s="1409"/>
      <c r="M259" s="1409"/>
      <c r="N259" s="1409"/>
      <c r="O259" s="1409"/>
      <c r="P259" s="1409"/>
      <c r="Q259" s="1409"/>
      <c r="R259" s="1409"/>
      <c r="S259" s="1409"/>
      <c r="T259" s="1409"/>
      <c r="U259" s="1409"/>
      <c r="V259" s="1409"/>
      <c r="W259" s="1409"/>
      <c r="X259" s="1409"/>
      <c r="Y259" s="1409"/>
      <c r="Z259" s="1409"/>
    </row>
    <row r="260" spans="1:26">
      <c r="A260" s="1409"/>
      <c r="B260" s="1409"/>
      <c r="C260" s="1409"/>
      <c r="D260" s="1409"/>
      <c r="E260" s="1409"/>
      <c r="F260" s="1409"/>
      <c r="G260" s="1409"/>
      <c r="H260" s="1409"/>
      <c r="I260" s="1409"/>
      <c r="J260" s="1409"/>
      <c r="K260" s="1409"/>
      <c r="L260" s="1409"/>
      <c r="M260" s="1409"/>
      <c r="N260" s="1409"/>
      <c r="O260" s="1409"/>
      <c r="P260" s="1409"/>
      <c r="Q260" s="1409"/>
      <c r="R260" s="1409"/>
      <c r="S260" s="1409"/>
      <c r="T260" s="1409"/>
      <c r="U260" s="1409"/>
      <c r="V260" s="1409"/>
      <c r="W260" s="1409"/>
      <c r="X260" s="1409"/>
      <c r="Y260" s="1409"/>
      <c r="Z260" s="1409"/>
    </row>
    <row r="261" spans="1:26">
      <c r="A261" s="1409"/>
      <c r="B261" s="1409"/>
      <c r="C261" s="1409"/>
      <c r="D261" s="1409"/>
      <c r="E261" s="1409"/>
      <c r="F261" s="1409"/>
      <c r="G261" s="1409"/>
      <c r="H261" s="1409"/>
      <c r="I261" s="1409"/>
      <c r="J261" s="1409"/>
      <c r="K261" s="1409"/>
      <c r="L261" s="1409"/>
      <c r="M261" s="1409"/>
      <c r="N261" s="1409"/>
      <c r="O261" s="1409"/>
      <c r="P261" s="1409"/>
      <c r="Q261" s="1409"/>
      <c r="R261" s="1409"/>
      <c r="S261" s="1409"/>
      <c r="T261" s="1409"/>
      <c r="U261" s="1409"/>
      <c r="V261" s="1409"/>
      <c r="W261" s="1409"/>
      <c r="X261" s="1409"/>
      <c r="Y261" s="1409"/>
      <c r="Z261" s="1409"/>
    </row>
    <row r="262" spans="1:26">
      <c r="A262" s="1409"/>
      <c r="B262" s="1409"/>
      <c r="C262" s="1409"/>
      <c r="D262" s="1409"/>
      <c r="E262" s="1409"/>
      <c r="F262" s="1409"/>
      <c r="G262" s="1409"/>
      <c r="H262" s="1409"/>
      <c r="I262" s="1409"/>
      <c r="J262" s="1409"/>
      <c r="K262" s="1409"/>
      <c r="L262" s="1409"/>
      <c r="M262" s="1409"/>
      <c r="N262" s="1409"/>
      <c r="O262" s="1409"/>
      <c r="P262" s="1409"/>
      <c r="Q262" s="1409"/>
      <c r="R262" s="1409"/>
      <c r="S262" s="1409"/>
      <c r="T262" s="1409"/>
      <c r="U262" s="1409"/>
      <c r="V262" s="1409"/>
      <c r="W262" s="1409"/>
      <c r="X262" s="1409"/>
      <c r="Y262" s="1409"/>
      <c r="Z262" s="1409"/>
    </row>
    <row r="263" spans="1:26">
      <c r="A263" s="1409"/>
      <c r="B263" s="1409"/>
      <c r="C263" s="1409"/>
      <c r="D263" s="1409"/>
      <c r="E263" s="1409"/>
      <c r="F263" s="1409"/>
      <c r="G263" s="1409"/>
      <c r="H263" s="1409"/>
      <c r="I263" s="1409"/>
      <c r="J263" s="1409"/>
      <c r="K263" s="1409"/>
      <c r="L263" s="1409"/>
      <c r="M263" s="1409"/>
      <c r="N263" s="1409"/>
      <c r="O263" s="1409"/>
      <c r="P263" s="1409"/>
      <c r="Q263" s="1409"/>
      <c r="R263" s="1409"/>
      <c r="S263" s="1409"/>
      <c r="T263" s="1409"/>
      <c r="U263" s="1409"/>
      <c r="V263" s="1409"/>
      <c r="W263" s="1409"/>
      <c r="X263" s="1409"/>
      <c r="Y263" s="1409"/>
      <c r="Z263" s="1409"/>
    </row>
    <row r="264" spans="1:26">
      <c r="A264" s="1409"/>
      <c r="B264" s="1409"/>
      <c r="C264" s="1409"/>
      <c r="D264" s="1409"/>
      <c r="E264" s="1409"/>
      <c r="F264" s="1409"/>
      <c r="G264" s="1409"/>
      <c r="H264" s="1409"/>
      <c r="I264" s="1409"/>
      <c r="J264" s="1409"/>
      <c r="K264" s="1409"/>
      <c r="L264" s="1409"/>
      <c r="M264" s="1409"/>
      <c r="N264" s="1409"/>
      <c r="O264" s="1409"/>
      <c r="P264" s="1409"/>
      <c r="Q264" s="1409"/>
      <c r="R264" s="1409"/>
      <c r="S264" s="1409"/>
      <c r="T264" s="1409"/>
      <c r="U264" s="1409"/>
      <c r="V264" s="1409"/>
      <c r="W264" s="1409"/>
      <c r="X264" s="1409"/>
      <c r="Y264" s="1409"/>
      <c r="Z264" s="1409"/>
    </row>
    <row r="265" spans="1:26">
      <c r="A265" s="1409"/>
      <c r="B265" s="1409"/>
      <c r="C265" s="1409"/>
      <c r="D265" s="1409"/>
      <c r="E265" s="1409"/>
      <c r="F265" s="1409"/>
      <c r="G265" s="1409"/>
      <c r="H265" s="1409"/>
      <c r="I265" s="1409"/>
      <c r="J265" s="1409"/>
      <c r="K265" s="1409"/>
      <c r="L265" s="1409"/>
      <c r="M265" s="1409"/>
      <c r="N265" s="1409"/>
      <c r="O265" s="1409"/>
      <c r="P265" s="1409"/>
      <c r="Q265" s="1409"/>
      <c r="R265" s="1409"/>
      <c r="S265" s="1409"/>
      <c r="T265" s="1409"/>
      <c r="U265" s="1409"/>
      <c r="V265" s="1409"/>
      <c r="W265" s="1409"/>
      <c r="X265" s="1409"/>
      <c r="Y265" s="1409"/>
      <c r="Z265" s="1409"/>
    </row>
    <row r="266" spans="1:26">
      <c r="A266" s="1409"/>
      <c r="B266" s="1409"/>
      <c r="C266" s="1409"/>
      <c r="D266" s="1409"/>
      <c r="E266" s="1409"/>
      <c r="F266" s="1409"/>
      <c r="G266" s="1409"/>
      <c r="H266" s="1409"/>
      <c r="I266" s="1409"/>
      <c r="J266" s="1409"/>
      <c r="K266" s="1409"/>
      <c r="L266" s="1409"/>
      <c r="M266" s="1409"/>
      <c r="N266" s="1409"/>
      <c r="O266" s="1409"/>
      <c r="P266" s="1409"/>
      <c r="Q266" s="1409"/>
      <c r="R266" s="1409"/>
      <c r="S266" s="1409"/>
      <c r="T266" s="1409"/>
      <c r="U266" s="1409"/>
      <c r="V266" s="1409"/>
      <c r="W266" s="1409"/>
      <c r="X266" s="1409"/>
      <c r="Y266" s="1409"/>
      <c r="Z266" s="1409"/>
    </row>
    <row r="267" spans="1:26">
      <c r="A267" s="1409"/>
      <c r="B267" s="1409"/>
      <c r="C267" s="1409"/>
      <c r="D267" s="1409"/>
      <c r="E267" s="1409"/>
      <c r="F267" s="1409"/>
      <c r="G267" s="1409"/>
      <c r="H267" s="1409"/>
      <c r="I267" s="1409"/>
      <c r="J267" s="1409"/>
      <c r="K267" s="1409"/>
      <c r="L267" s="1409"/>
      <c r="M267" s="1409"/>
      <c r="N267" s="1409"/>
      <c r="O267" s="1409"/>
      <c r="P267" s="1409"/>
      <c r="Q267" s="1409"/>
      <c r="R267" s="1409"/>
      <c r="S267" s="1409"/>
      <c r="T267" s="1409"/>
      <c r="U267" s="1409"/>
      <c r="V267" s="1409"/>
      <c r="W267" s="1409"/>
      <c r="X267" s="1409"/>
      <c r="Y267" s="1409"/>
      <c r="Z267" s="1409"/>
    </row>
    <row r="268" spans="1:26">
      <c r="A268" s="1409"/>
      <c r="B268" s="1409"/>
      <c r="C268" s="1409"/>
      <c r="D268" s="1409"/>
      <c r="E268" s="1409"/>
      <c r="F268" s="1409"/>
      <c r="G268" s="1409"/>
      <c r="H268" s="1409"/>
      <c r="I268" s="1409"/>
      <c r="J268" s="1409"/>
      <c r="K268" s="1409"/>
      <c r="L268" s="1409"/>
      <c r="M268" s="1409"/>
      <c r="N268" s="1409"/>
      <c r="O268" s="1409"/>
      <c r="P268" s="1409"/>
      <c r="Q268" s="1409"/>
      <c r="R268" s="1409"/>
      <c r="S268" s="1409"/>
      <c r="T268" s="1409"/>
      <c r="U268" s="1409"/>
      <c r="V268" s="1409"/>
      <c r="W268" s="1409"/>
      <c r="X268" s="1409"/>
      <c r="Y268" s="1409"/>
      <c r="Z268" s="1409"/>
    </row>
    <row r="269" spans="1:26">
      <c r="A269" s="1409"/>
      <c r="B269" s="1409"/>
      <c r="C269" s="1409"/>
      <c r="D269" s="1409"/>
      <c r="E269" s="1409"/>
      <c r="F269" s="1409"/>
      <c r="G269" s="1409"/>
      <c r="H269" s="1409"/>
      <c r="I269" s="1409"/>
      <c r="J269" s="1409"/>
      <c r="K269" s="1409"/>
      <c r="L269" s="1409"/>
      <c r="M269" s="1409"/>
      <c r="N269" s="1409"/>
      <c r="O269" s="1409"/>
      <c r="P269" s="1409"/>
      <c r="Q269" s="1409"/>
      <c r="R269" s="1409"/>
      <c r="S269" s="1409"/>
      <c r="T269" s="1409"/>
      <c r="U269" s="1409"/>
      <c r="V269" s="1409"/>
      <c r="W269" s="1409"/>
      <c r="X269" s="1409"/>
      <c r="Y269" s="1409"/>
      <c r="Z269" s="1409"/>
    </row>
    <row r="270" spans="1:26">
      <c r="A270" s="1409"/>
      <c r="B270" s="1409"/>
      <c r="C270" s="1409"/>
      <c r="D270" s="1409"/>
      <c r="E270" s="1409"/>
      <c r="F270" s="1409"/>
      <c r="G270" s="1409"/>
      <c r="H270" s="1409"/>
      <c r="I270" s="1409"/>
      <c r="J270" s="1409"/>
      <c r="K270" s="1409"/>
      <c r="L270" s="1409"/>
      <c r="M270" s="1409"/>
      <c r="N270" s="1409"/>
      <c r="O270" s="1409"/>
      <c r="P270" s="1409"/>
      <c r="Q270" s="1409"/>
      <c r="R270" s="1409"/>
      <c r="S270" s="1409"/>
      <c r="T270" s="1409"/>
      <c r="U270" s="1409"/>
      <c r="V270" s="1409"/>
      <c r="W270" s="1409"/>
      <c r="X270" s="1409"/>
      <c r="Y270" s="1409"/>
      <c r="Z270" s="1409"/>
    </row>
    <row r="271" spans="1:26">
      <c r="A271" s="1409"/>
      <c r="B271" s="1409"/>
      <c r="C271" s="1409"/>
      <c r="D271" s="1409"/>
      <c r="E271" s="1409"/>
      <c r="F271" s="1409"/>
      <c r="G271" s="1409"/>
      <c r="H271" s="1409"/>
      <c r="I271" s="1409"/>
      <c r="J271" s="1409"/>
      <c r="K271" s="1409"/>
      <c r="L271" s="1409"/>
      <c r="M271" s="1409"/>
      <c r="N271" s="1409"/>
      <c r="O271" s="1409"/>
      <c r="P271" s="1409"/>
      <c r="Q271" s="1409"/>
      <c r="R271" s="1409"/>
      <c r="S271" s="1409"/>
      <c r="T271" s="1409"/>
      <c r="U271" s="1409"/>
      <c r="V271" s="1409"/>
      <c r="W271" s="1409"/>
      <c r="X271" s="1409"/>
      <c r="Y271" s="1409"/>
      <c r="Z271" s="1409"/>
    </row>
    <row r="272" spans="1:26">
      <c r="A272" s="1409"/>
      <c r="B272" s="1409"/>
      <c r="C272" s="1409"/>
      <c r="D272" s="1409"/>
      <c r="E272" s="1409"/>
      <c r="F272" s="1409"/>
      <c r="G272" s="1409"/>
      <c r="H272" s="1409"/>
      <c r="I272" s="1409"/>
      <c r="J272" s="1409"/>
      <c r="K272" s="1409"/>
      <c r="L272" s="1409"/>
      <c r="M272" s="1409"/>
      <c r="N272" s="1409"/>
      <c r="O272" s="1409"/>
      <c r="P272" s="1409"/>
      <c r="Q272" s="1409"/>
      <c r="R272" s="1409"/>
      <c r="S272" s="1409"/>
      <c r="T272" s="1409"/>
      <c r="U272" s="1409"/>
      <c r="V272" s="1409"/>
      <c r="W272" s="1409"/>
      <c r="X272" s="1409"/>
      <c r="Y272" s="1409"/>
      <c r="Z272" s="1409"/>
    </row>
    <row r="273" spans="1:26">
      <c r="A273" s="1409"/>
      <c r="B273" s="1409"/>
      <c r="C273" s="1409"/>
      <c r="D273" s="1409"/>
      <c r="E273" s="1409"/>
      <c r="F273" s="1409"/>
      <c r="G273" s="1409"/>
      <c r="H273" s="1409"/>
      <c r="I273" s="1409"/>
      <c r="J273" s="1409"/>
      <c r="K273" s="1409"/>
      <c r="L273" s="1409"/>
      <c r="M273" s="1409"/>
      <c r="N273" s="1409"/>
      <c r="O273" s="1409"/>
      <c r="P273" s="1409"/>
      <c r="Q273" s="1409"/>
      <c r="R273" s="1409"/>
      <c r="S273" s="1409"/>
      <c r="T273" s="1409"/>
      <c r="U273" s="1409"/>
      <c r="V273" s="1409"/>
      <c r="W273" s="1409"/>
      <c r="X273" s="1409"/>
      <c r="Y273" s="1409"/>
      <c r="Z273" s="1409"/>
    </row>
    <row r="274" spans="1:26">
      <c r="A274" s="1409"/>
      <c r="B274" s="1409"/>
      <c r="C274" s="1409"/>
      <c r="D274" s="1409"/>
      <c r="E274" s="1409"/>
      <c r="F274" s="1409"/>
      <c r="G274" s="1409"/>
      <c r="H274" s="1409"/>
      <c r="I274" s="1409"/>
      <c r="J274" s="1409"/>
      <c r="K274" s="1409"/>
      <c r="L274" s="1409"/>
      <c r="M274" s="1409"/>
      <c r="N274" s="1409"/>
      <c r="O274" s="1409"/>
      <c r="P274" s="1409"/>
      <c r="Q274" s="1409"/>
      <c r="R274" s="1409"/>
      <c r="S274" s="1409"/>
      <c r="T274" s="1409"/>
      <c r="U274" s="1409"/>
      <c r="V274" s="1409"/>
      <c r="W274" s="1409"/>
      <c r="X274" s="1409"/>
      <c r="Y274" s="1409"/>
      <c r="Z274" s="1409"/>
    </row>
    <row r="275" spans="1:26">
      <c r="A275" s="1409"/>
      <c r="B275" s="1409"/>
      <c r="C275" s="1409"/>
      <c r="D275" s="1409"/>
      <c r="E275" s="1409"/>
      <c r="F275" s="1409"/>
      <c r="G275" s="1409"/>
      <c r="H275" s="1409"/>
      <c r="I275" s="1409"/>
      <c r="J275" s="1409"/>
      <c r="K275" s="1409"/>
      <c r="L275" s="1409"/>
      <c r="M275" s="1409"/>
      <c r="N275" s="1409"/>
      <c r="O275" s="1409"/>
      <c r="P275" s="1409"/>
      <c r="Q275" s="1409"/>
      <c r="R275" s="1409"/>
      <c r="S275" s="1409"/>
      <c r="T275" s="1409"/>
      <c r="U275" s="1409"/>
      <c r="V275" s="1409"/>
      <c r="W275" s="1409"/>
      <c r="X275" s="1409"/>
      <c r="Y275" s="1409"/>
      <c r="Z275" s="1409"/>
    </row>
    <row r="276" spans="1:26">
      <c r="A276" s="1409"/>
      <c r="B276" s="1409"/>
      <c r="C276" s="1409"/>
      <c r="D276" s="1409"/>
      <c r="E276" s="1409"/>
      <c r="F276" s="1409"/>
      <c r="G276" s="1409"/>
      <c r="H276" s="1409"/>
      <c r="I276" s="1409"/>
      <c r="J276" s="1409"/>
      <c r="K276" s="1409"/>
      <c r="L276" s="1409"/>
      <c r="M276" s="1409"/>
      <c r="N276" s="1409"/>
      <c r="O276" s="1409"/>
      <c r="P276" s="1409"/>
      <c r="Q276" s="1409"/>
      <c r="R276" s="1409"/>
      <c r="S276" s="1409"/>
      <c r="T276" s="1409"/>
      <c r="U276" s="1409"/>
      <c r="V276" s="1409"/>
      <c r="W276" s="1409"/>
      <c r="X276" s="1409"/>
      <c r="Y276" s="1409"/>
      <c r="Z276" s="1409"/>
    </row>
    <row r="277" spans="1:26">
      <c r="A277" s="1409"/>
      <c r="B277" s="1409"/>
      <c r="C277" s="1409"/>
      <c r="D277" s="1409"/>
      <c r="E277" s="1409"/>
      <c r="F277" s="1409"/>
      <c r="G277" s="1409"/>
      <c r="H277" s="1409"/>
      <c r="I277" s="1409"/>
      <c r="J277" s="1409"/>
      <c r="K277" s="1409"/>
      <c r="L277" s="1409"/>
      <c r="M277" s="1409"/>
      <c r="N277" s="1409"/>
      <c r="O277" s="1409"/>
      <c r="P277" s="1409"/>
      <c r="Q277" s="1409"/>
      <c r="R277" s="1409"/>
      <c r="S277" s="1409"/>
      <c r="T277" s="1409"/>
      <c r="U277" s="1409"/>
      <c r="V277" s="1409"/>
      <c r="W277" s="1409"/>
      <c r="X277" s="1409"/>
      <c r="Y277" s="1409"/>
      <c r="Z277" s="1409"/>
    </row>
    <row r="278" spans="1:26">
      <c r="A278" s="1409"/>
      <c r="B278" s="1409"/>
      <c r="C278" s="1409"/>
      <c r="D278" s="1409"/>
      <c r="E278" s="1409"/>
      <c r="F278" s="1409"/>
      <c r="G278" s="1409"/>
      <c r="H278" s="1409"/>
      <c r="I278" s="1409"/>
      <c r="J278" s="1409"/>
      <c r="K278" s="1409"/>
      <c r="L278" s="1409"/>
      <c r="M278" s="1409"/>
      <c r="N278" s="1409"/>
      <c r="O278" s="1409"/>
      <c r="P278" s="1409"/>
      <c r="Q278" s="1409"/>
      <c r="R278" s="1409"/>
      <c r="S278" s="1409"/>
      <c r="T278" s="1409"/>
      <c r="U278" s="1409"/>
      <c r="V278" s="1409"/>
      <c r="W278" s="1409"/>
      <c r="X278" s="1409"/>
      <c r="Y278" s="1409"/>
      <c r="Z278" s="1409"/>
    </row>
    <row r="279" spans="1:26">
      <c r="A279" s="1409"/>
      <c r="B279" s="1409"/>
      <c r="C279" s="1409"/>
      <c r="D279" s="1409"/>
      <c r="E279" s="1409"/>
      <c r="F279" s="1409"/>
      <c r="G279" s="1409"/>
      <c r="H279" s="1409"/>
      <c r="I279" s="1409"/>
      <c r="J279" s="1409"/>
      <c r="K279" s="1409"/>
      <c r="L279" s="1409"/>
      <c r="M279" s="1409"/>
      <c r="N279" s="1409"/>
      <c r="O279" s="1409"/>
      <c r="P279" s="1409"/>
      <c r="Q279" s="1409"/>
      <c r="R279" s="1409"/>
      <c r="S279" s="1409"/>
      <c r="T279" s="1409"/>
      <c r="U279" s="1409"/>
      <c r="V279" s="1409"/>
      <c r="W279" s="1409"/>
      <c r="X279" s="1409"/>
      <c r="Y279" s="1409"/>
      <c r="Z279" s="1409"/>
    </row>
    <row r="280" spans="1:26">
      <c r="A280" s="1409"/>
      <c r="B280" s="1409"/>
      <c r="C280" s="1409"/>
      <c r="D280" s="1409"/>
      <c r="E280" s="1409"/>
      <c r="F280" s="1409"/>
      <c r="G280" s="1409"/>
      <c r="H280" s="1409"/>
      <c r="I280" s="1409"/>
      <c r="J280" s="1409"/>
      <c r="K280" s="1409"/>
      <c r="L280" s="1409"/>
      <c r="M280" s="1409"/>
      <c r="N280" s="1409"/>
      <c r="O280" s="1409"/>
      <c r="P280" s="1409"/>
      <c r="Q280" s="1409"/>
      <c r="R280" s="1409"/>
      <c r="S280" s="1409"/>
      <c r="T280" s="1409"/>
      <c r="U280" s="1409"/>
      <c r="V280" s="1409"/>
      <c r="W280" s="1409"/>
      <c r="X280" s="1409"/>
      <c r="Y280" s="1409"/>
      <c r="Z280" s="1409"/>
    </row>
    <row r="281" spans="1:26">
      <c r="A281" s="1409"/>
      <c r="B281" s="1409"/>
      <c r="C281" s="1409"/>
      <c r="D281" s="1409"/>
      <c r="E281" s="1409"/>
      <c r="F281" s="1409"/>
      <c r="G281" s="1409"/>
      <c r="H281" s="1409"/>
      <c r="I281" s="1409"/>
      <c r="J281" s="1409"/>
      <c r="K281" s="1409"/>
      <c r="L281" s="1409"/>
      <c r="M281" s="1409"/>
      <c r="N281" s="1409"/>
      <c r="O281" s="1409"/>
      <c r="P281" s="1409"/>
      <c r="Q281" s="1409"/>
      <c r="R281" s="1409"/>
      <c r="S281" s="1409"/>
      <c r="T281" s="1409"/>
      <c r="U281" s="1409"/>
      <c r="V281" s="1409"/>
      <c r="W281" s="1409"/>
      <c r="X281" s="1409"/>
      <c r="Y281" s="1409"/>
      <c r="Z281" s="1409"/>
    </row>
    <row r="282" spans="1:26">
      <c r="A282" s="1409"/>
      <c r="B282" s="1409"/>
      <c r="C282" s="1409"/>
      <c r="D282" s="1409"/>
      <c r="E282" s="1409"/>
      <c r="F282" s="1409"/>
      <c r="G282" s="1409"/>
      <c r="H282" s="1409"/>
      <c r="I282" s="1409"/>
      <c r="J282" s="1409"/>
      <c r="K282" s="1409"/>
      <c r="L282" s="1409"/>
      <c r="M282" s="1409"/>
      <c r="N282" s="1409"/>
      <c r="O282" s="1409"/>
      <c r="P282" s="1409"/>
      <c r="Q282" s="1409"/>
      <c r="R282" s="1409"/>
      <c r="S282" s="1409"/>
      <c r="T282" s="1409"/>
      <c r="U282" s="1409"/>
      <c r="V282" s="1409"/>
      <c r="W282" s="1409"/>
      <c r="X282" s="1409"/>
      <c r="Y282" s="1409"/>
      <c r="Z282" s="1409"/>
    </row>
    <row r="283" spans="1:26">
      <c r="A283" s="1409"/>
      <c r="B283" s="1409"/>
      <c r="C283" s="1409"/>
      <c r="D283" s="1409"/>
      <c r="E283" s="1409"/>
      <c r="F283" s="1409"/>
      <c r="G283" s="1409"/>
      <c r="H283" s="1409"/>
      <c r="I283" s="1409"/>
      <c r="J283" s="1409"/>
      <c r="K283" s="1409"/>
      <c r="L283" s="1409"/>
      <c r="M283" s="1409"/>
      <c r="N283" s="1409"/>
      <c r="O283" s="1409"/>
      <c r="P283" s="1409"/>
      <c r="Q283" s="1409"/>
      <c r="R283" s="1409"/>
      <c r="S283" s="1409"/>
      <c r="T283" s="1409"/>
      <c r="U283" s="1409"/>
      <c r="V283" s="1409"/>
      <c r="W283" s="1409"/>
      <c r="X283" s="1409"/>
      <c r="Y283" s="1409"/>
      <c r="Z283" s="1409"/>
    </row>
    <row r="284" spans="1:26">
      <c r="A284" s="1409"/>
      <c r="B284" s="1409"/>
      <c r="C284" s="1409"/>
      <c r="D284" s="1409"/>
      <c r="E284" s="1409"/>
      <c r="F284" s="1409"/>
      <c r="G284" s="1409"/>
      <c r="H284" s="1409"/>
      <c r="I284" s="1409"/>
      <c r="J284" s="1409"/>
      <c r="K284" s="1409"/>
      <c r="L284" s="1409"/>
      <c r="M284" s="1409"/>
      <c r="N284" s="1409"/>
      <c r="O284" s="1409"/>
      <c r="P284" s="1409"/>
      <c r="Q284" s="1409"/>
      <c r="R284" s="1409"/>
      <c r="S284" s="1409"/>
      <c r="T284" s="1409"/>
      <c r="U284" s="1409"/>
      <c r="V284" s="1409"/>
      <c r="W284" s="1409"/>
      <c r="X284" s="1409"/>
      <c r="Y284" s="1409"/>
      <c r="Z284" s="1409"/>
    </row>
    <row r="285" spans="1:26">
      <c r="A285" s="1409"/>
      <c r="B285" s="1409"/>
      <c r="C285" s="1409"/>
      <c r="D285" s="1409"/>
      <c r="E285" s="1409"/>
      <c r="F285" s="1409"/>
      <c r="G285" s="1409"/>
      <c r="H285" s="1409"/>
      <c r="I285" s="1409"/>
      <c r="J285" s="1409"/>
      <c r="K285" s="1409"/>
      <c r="L285" s="1409"/>
      <c r="M285" s="1409"/>
      <c r="N285" s="1409"/>
      <c r="O285" s="1409"/>
      <c r="P285" s="1409"/>
      <c r="Q285" s="1409"/>
      <c r="R285" s="1409"/>
      <c r="S285" s="1409"/>
      <c r="T285" s="1409"/>
      <c r="U285" s="1409"/>
      <c r="V285" s="1409"/>
      <c r="W285" s="1409"/>
      <c r="X285" s="1409"/>
      <c r="Y285" s="1409"/>
      <c r="Z285" s="1409"/>
    </row>
    <row r="286" spans="1:26">
      <c r="A286" s="1409"/>
      <c r="B286" s="1409"/>
      <c r="C286" s="1409"/>
      <c r="D286" s="1409"/>
      <c r="E286" s="1409"/>
      <c r="F286" s="1409"/>
      <c r="G286" s="1409"/>
      <c r="H286" s="1409"/>
      <c r="I286" s="1409"/>
      <c r="J286" s="1409"/>
      <c r="K286" s="1409"/>
      <c r="L286" s="1409"/>
      <c r="M286" s="1409"/>
      <c r="N286" s="1409"/>
      <c r="O286" s="1409"/>
      <c r="P286" s="1409"/>
      <c r="Q286" s="1409"/>
      <c r="R286" s="1409"/>
      <c r="S286" s="1409"/>
      <c r="T286" s="1409"/>
      <c r="U286" s="1409"/>
      <c r="V286" s="1409"/>
      <c r="W286" s="1409"/>
      <c r="X286" s="1409"/>
      <c r="Y286" s="1409"/>
      <c r="Z286" s="1409"/>
    </row>
    <row r="287" spans="1:26">
      <c r="A287" s="1409"/>
      <c r="B287" s="1409"/>
      <c r="C287" s="1409"/>
      <c r="D287" s="1409"/>
      <c r="E287" s="1409"/>
      <c r="F287" s="1409"/>
      <c r="G287" s="1409"/>
      <c r="H287" s="1409"/>
      <c r="I287" s="1409"/>
      <c r="J287" s="1409"/>
      <c r="K287" s="1409"/>
      <c r="L287" s="1409"/>
      <c r="M287" s="1409"/>
      <c r="N287" s="1409"/>
      <c r="O287" s="1409"/>
      <c r="P287" s="1409"/>
      <c r="Q287" s="1409"/>
      <c r="R287" s="1409"/>
      <c r="S287" s="1409"/>
      <c r="T287" s="1409"/>
      <c r="U287" s="1409"/>
      <c r="V287" s="1409"/>
      <c r="W287" s="1409"/>
      <c r="X287" s="1409"/>
      <c r="Y287" s="1409"/>
      <c r="Z287" s="1409"/>
    </row>
    <row r="288" spans="1:26">
      <c r="A288" s="1409"/>
      <c r="B288" s="1409"/>
      <c r="C288" s="1409"/>
      <c r="D288" s="1409"/>
      <c r="E288" s="1409"/>
      <c r="F288" s="1409"/>
      <c r="G288" s="1409"/>
      <c r="H288" s="1409"/>
      <c r="I288" s="1409"/>
      <c r="J288" s="1409"/>
      <c r="K288" s="1409"/>
      <c r="L288" s="1409"/>
      <c r="M288" s="1409"/>
      <c r="N288" s="1409"/>
      <c r="O288" s="1409"/>
      <c r="P288" s="1409"/>
      <c r="Q288" s="1409"/>
      <c r="R288" s="1409"/>
      <c r="S288" s="1409"/>
      <c r="T288" s="1409"/>
      <c r="U288" s="1409"/>
      <c r="V288" s="1409"/>
      <c r="W288" s="1409"/>
      <c r="X288" s="1409"/>
      <c r="Y288" s="1409"/>
      <c r="Z288" s="1409"/>
    </row>
    <row r="289" spans="1:26">
      <c r="A289" s="1409"/>
      <c r="B289" s="1409"/>
      <c r="C289" s="1409"/>
      <c r="D289" s="1409"/>
      <c r="E289" s="1409"/>
      <c r="F289" s="1409"/>
      <c r="G289" s="1409"/>
      <c r="H289" s="1409"/>
      <c r="I289" s="1409"/>
      <c r="J289" s="1409"/>
      <c r="K289" s="1409"/>
      <c r="L289" s="1409"/>
      <c r="M289" s="1409"/>
      <c r="N289" s="1409"/>
      <c r="O289" s="1409"/>
      <c r="P289" s="1409"/>
      <c r="Q289" s="1409"/>
      <c r="R289" s="1409"/>
      <c r="S289" s="1409"/>
      <c r="T289" s="1409"/>
      <c r="U289" s="1409"/>
      <c r="V289" s="1409"/>
      <c r="W289" s="1409"/>
      <c r="X289" s="1409"/>
      <c r="Y289" s="1409"/>
      <c r="Z289" s="1409"/>
    </row>
    <row r="290" spans="1:26">
      <c r="A290" s="1409"/>
      <c r="B290" s="1409"/>
      <c r="C290" s="1409"/>
      <c r="D290" s="1409"/>
      <c r="E290" s="1409"/>
      <c r="F290" s="1409"/>
      <c r="G290" s="1409"/>
      <c r="H290" s="1409"/>
      <c r="I290" s="1409"/>
      <c r="J290" s="1409"/>
      <c r="K290" s="1409"/>
      <c r="L290" s="1409"/>
      <c r="M290" s="1409"/>
      <c r="N290" s="1409"/>
      <c r="O290" s="1409"/>
      <c r="P290" s="1409"/>
      <c r="Q290" s="1409"/>
      <c r="R290" s="1409"/>
      <c r="S290" s="1409"/>
      <c r="T290" s="1409"/>
      <c r="U290" s="1409"/>
      <c r="V290" s="1409"/>
      <c r="W290" s="1409"/>
      <c r="X290" s="1409"/>
      <c r="Y290" s="1409"/>
      <c r="Z290" s="1409"/>
    </row>
    <row r="291" spans="1:26">
      <c r="A291" s="1409"/>
      <c r="B291" s="1409"/>
      <c r="C291" s="1409"/>
      <c r="D291" s="1409"/>
      <c r="E291" s="1409"/>
      <c r="F291" s="1409"/>
      <c r="G291" s="1409"/>
      <c r="H291" s="1409"/>
      <c r="I291" s="1409"/>
      <c r="J291" s="1409"/>
      <c r="K291" s="1409"/>
      <c r="L291" s="1409"/>
      <c r="M291" s="1409"/>
      <c r="N291" s="1409"/>
      <c r="O291" s="1409"/>
      <c r="P291" s="1409"/>
      <c r="Q291" s="1409"/>
      <c r="R291" s="1409"/>
      <c r="S291" s="1409"/>
      <c r="T291" s="1409"/>
      <c r="U291" s="1409"/>
      <c r="V291" s="1409"/>
      <c r="W291" s="1409"/>
      <c r="X291" s="1409"/>
      <c r="Y291" s="1409"/>
      <c r="Z291" s="1409"/>
    </row>
    <row r="292" spans="1:26">
      <c r="A292" s="1409"/>
      <c r="B292" s="1409"/>
      <c r="C292" s="1409"/>
      <c r="D292" s="1409"/>
      <c r="E292" s="1409"/>
      <c r="F292" s="1409"/>
      <c r="G292" s="1409"/>
      <c r="H292" s="1409"/>
      <c r="I292" s="1409"/>
      <c r="J292" s="1409"/>
      <c r="K292" s="1409"/>
      <c r="L292" s="1409"/>
      <c r="M292" s="1409"/>
      <c r="N292" s="1409"/>
      <c r="O292" s="1409"/>
      <c r="P292" s="1409"/>
      <c r="Q292" s="1409"/>
      <c r="R292" s="1409"/>
      <c r="S292" s="1409"/>
      <c r="T292" s="1409"/>
      <c r="U292" s="1409"/>
      <c r="V292" s="1409"/>
      <c r="W292" s="1409"/>
      <c r="X292" s="1409"/>
      <c r="Y292" s="1409"/>
      <c r="Z292" s="1409"/>
    </row>
    <row r="293" spans="1:26">
      <c r="A293" s="1409"/>
      <c r="B293" s="1409"/>
      <c r="C293" s="1409"/>
      <c r="D293" s="1409"/>
      <c r="E293" s="1409"/>
      <c r="F293" s="1409"/>
      <c r="G293" s="1409"/>
      <c r="H293" s="1409"/>
      <c r="I293" s="1409"/>
      <c r="J293" s="1409"/>
      <c r="K293" s="1409"/>
      <c r="L293" s="1409"/>
      <c r="M293" s="1409"/>
      <c r="N293" s="1409"/>
      <c r="O293" s="1409"/>
      <c r="P293" s="1409"/>
      <c r="Q293" s="1409"/>
      <c r="R293" s="1409"/>
      <c r="S293" s="1409"/>
      <c r="T293" s="1409"/>
      <c r="U293" s="1409"/>
      <c r="V293" s="1409"/>
      <c r="W293" s="1409"/>
      <c r="X293" s="1409"/>
      <c r="Y293" s="1409"/>
      <c r="Z293" s="1409"/>
    </row>
    <row r="294" spans="1:26">
      <c r="A294" s="1409"/>
      <c r="B294" s="1409"/>
      <c r="C294" s="1409"/>
      <c r="D294" s="1409"/>
      <c r="E294" s="1409"/>
      <c r="F294" s="1409"/>
      <c r="G294" s="1409"/>
      <c r="H294" s="1409"/>
      <c r="I294" s="1409"/>
      <c r="J294" s="1409"/>
      <c r="K294" s="1409"/>
      <c r="L294" s="1409"/>
      <c r="M294" s="1409"/>
      <c r="N294" s="1409"/>
      <c r="O294" s="1409"/>
      <c r="P294" s="1409"/>
      <c r="Q294" s="1409"/>
      <c r="R294" s="1409"/>
      <c r="S294" s="1409"/>
      <c r="T294" s="1409"/>
      <c r="U294" s="1409"/>
      <c r="V294" s="1409"/>
      <c r="W294" s="1409"/>
      <c r="X294" s="1409"/>
      <c r="Y294" s="1409"/>
      <c r="Z294" s="1409"/>
    </row>
    <row r="295" spans="1:26">
      <c r="A295" s="1409"/>
      <c r="B295" s="1409"/>
      <c r="C295" s="1409"/>
      <c r="D295" s="1409"/>
      <c r="E295" s="1409"/>
      <c r="F295" s="1409"/>
      <c r="G295" s="1409"/>
      <c r="H295" s="1409"/>
      <c r="I295" s="1409"/>
      <c r="J295" s="1409"/>
      <c r="K295" s="1409"/>
      <c r="L295" s="1409"/>
      <c r="M295" s="1409"/>
      <c r="N295" s="1409"/>
      <c r="O295" s="1409"/>
      <c r="P295" s="1409"/>
      <c r="Q295" s="1409"/>
      <c r="R295" s="1409"/>
      <c r="S295" s="1409"/>
      <c r="T295" s="1409"/>
      <c r="U295" s="1409"/>
      <c r="V295" s="1409"/>
      <c r="W295" s="1409"/>
      <c r="X295" s="1409"/>
      <c r="Y295" s="1409"/>
      <c r="Z295" s="1409"/>
    </row>
    <row r="296" spans="1:26">
      <c r="A296" s="1409"/>
      <c r="B296" s="1409"/>
      <c r="C296" s="1409"/>
      <c r="D296" s="1409"/>
      <c r="E296" s="1409"/>
      <c r="F296" s="1409"/>
      <c r="G296" s="1409"/>
      <c r="H296" s="1409"/>
      <c r="I296" s="1409"/>
      <c r="J296" s="1409"/>
      <c r="K296" s="1409"/>
      <c r="L296" s="1409"/>
      <c r="M296" s="1409"/>
      <c r="N296" s="1409"/>
      <c r="O296" s="1409"/>
      <c r="P296" s="1409"/>
      <c r="Q296" s="1409"/>
      <c r="R296" s="1409"/>
      <c r="S296" s="1409"/>
      <c r="T296" s="1409"/>
      <c r="U296" s="1409"/>
      <c r="V296" s="1409"/>
      <c r="W296" s="1409"/>
      <c r="X296" s="1409"/>
      <c r="Y296" s="1409"/>
      <c r="Z296" s="1409"/>
    </row>
    <row r="297" spans="1:26">
      <c r="A297" s="1409"/>
      <c r="B297" s="1409"/>
      <c r="C297" s="1409"/>
      <c r="D297" s="1409"/>
      <c r="E297" s="1409"/>
      <c r="F297" s="1409"/>
      <c r="G297" s="1409"/>
      <c r="H297" s="1409"/>
      <c r="I297" s="1409"/>
      <c r="J297" s="1409"/>
      <c r="K297" s="1409"/>
      <c r="L297" s="1409"/>
      <c r="M297" s="1409"/>
      <c r="N297" s="1409"/>
      <c r="O297" s="1409"/>
      <c r="P297" s="1409"/>
      <c r="Q297" s="1409"/>
      <c r="R297" s="1409"/>
      <c r="S297" s="1409"/>
      <c r="T297" s="1409"/>
      <c r="U297" s="1409"/>
      <c r="V297" s="1409"/>
      <c r="W297" s="1409"/>
      <c r="X297" s="1409"/>
      <c r="Y297" s="1409"/>
      <c r="Z297" s="1409"/>
    </row>
    <row r="298" spans="1:26">
      <c r="A298" s="1409"/>
      <c r="B298" s="1409"/>
      <c r="C298" s="1409"/>
      <c r="D298" s="1409"/>
      <c r="E298" s="1409"/>
      <c r="F298" s="1409"/>
      <c r="G298" s="1409"/>
      <c r="H298" s="1409"/>
      <c r="I298" s="1409"/>
      <c r="J298" s="1409"/>
      <c r="K298" s="1409"/>
      <c r="L298" s="1409"/>
      <c r="M298" s="1409"/>
      <c r="N298" s="1409"/>
      <c r="O298" s="1409"/>
      <c r="P298" s="1409"/>
      <c r="Q298" s="1409"/>
      <c r="R298" s="1409"/>
      <c r="S298" s="1409"/>
      <c r="T298" s="1409"/>
      <c r="U298" s="1409"/>
      <c r="V298" s="1409"/>
      <c r="W298" s="1409"/>
      <c r="X298" s="1409"/>
      <c r="Y298" s="1409"/>
      <c r="Z298" s="1409"/>
    </row>
    <row r="299" spans="1:26">
      <c r="A299" s="1409"/>
      <c r="B299" s="1409"/>
      <c r="C299" s="1409"/>
      <c r="D299" s="1409"/>
      <c r="E299" s="1409"/>
      <c r="F299" s="1409"/>
      <c r="G299" s="1409"/>
      <c r="H299" s="1409"/>
      <c r="I299" s="1409"/>
      <c r="J299" s="1409"/>
      <c r="K299" s="1409"/>
      <c r="L299" s="1409"/>
      <c r="M299" s="1409"/>
      <c r="N299" s="1409"/>
      <c r="O299" s="1409"/>
      <c r="P299" s="1409"/>
      <c r="Q299" s="1409"/>
      <c r="R299" s="1409"/>
      <c r="S299" s="1409"/>
      <c r="T299" s="1409"/>
      <c r="U299" s="1409"/>
      <c r="V299" s="1409"/>
      <c r="W299" s="1409"/>
      <c r="X299" s="1409"/>
      <c r="Y299" s="1409"/>
      <c r="Z299" s="1409"/>
    </row>
    <row r="300" spans="1:26">
      <c r="A300" s="1409"/>
      <c r="B300" s="1409"/>
      <c r="C300" s="1409"/>
      <c r="D300" s="1409"/>
      <c r="E300" s="1409"/>
      <c r="F300" s="1409"/>
      <c r="G300" s="1409"/>
      <c r="H300" s="1409"/>
      <c r="I300" s="1409"/>
      <c r="J300" s="1409"/>
      <c r="K300" s="1409"/>
      <c r="L300" s="1409"/>
      <c r="M300" s="1409"/>
      <c r="N300" s="1409"/>
      <c r="O300" s="1409"/>
      <c r="P300" s="1409"/>
      <c r="Q300" s="1409"/>
      <c r="R300" s="1409"/>
      <c r="S300" s="1409"/>
      <c r="T300" s="1409"/>
      <c r="U300" s="1409"/>
      <c r="V300" s="1409"/>
      <c r="W300" s="1409"/>
      <c r="X300" s="1409"/>
      <c r="Y300" s="1409"/>
      <c r="Z300" s="1409"/>
    </row>
    <row r="301" spans="1:26">
      <c r="A301" s="1409"/>
      <c r="B301" s="1409"/>
      <c r="C301" s="1409"/>
      <c r="D301" s="1409"/>
      <c r="E301" s="1409"/>
      <c r="F301" s="1409"/>
      <c r="G301" s="1409"/>
      <c r="H301" s="1409"/>
      <c r="I301" s="1409"/>
      <c r="J301" s="1409"/>
      <c r="K301" s="1409"/>
      <c r="L301" s="1409"/>
      <c r="M301" s="1409"/>
      <c r="N301" s="1409"/>
      <c r="O301" s="1409"/>
      <c r="P301" s="1409"/>
      <c r="Q301" s="1409"/>
      <c r="R301" s="1409"/>
      <c r="S301" s="1409"/>
      <c r="T301" s="1409"/>
      <c r="U301" s="1409"/>
      <c r="V301" s="1409"/>
      <c r="W301" s="1409"/>
      <c r="X301" s="1409"/>
      <c r="Y301" s="1409"/>
      <c r="Z301" s="1409"/>
    </row>
    <row r="302" spans="1:26">
      <c r="A302" s="1409"/>
      <c r="B302" s="1409"/>
      <c r="C302" s="1409"/>
      <c r="D302" s="1409"/>
      <c r="E302" s="1409"/>
      <c r="F302" s="1409"/>
      <c r="G302" s="1409"/>
      <c r="H302" s="1409"/>
      <c r="I302" s="1409"/>
      <c r="J302" s="1409"/>
      <c r="K302" s="1409"/>
      <c r="L302" s="1409"/>
      <c r="M302" s="1409"/>
      <c r="N302" s="1409"/>
      <c r="O302" s="1409"/>
      <c r="P302" s="1409"/>
      <c r="Q302" s="1409"/>
      <c r="R302" s="1409"/>
      <c r="S302" s="1409"/>
      <c r="T302" s="1409"/>
      <c r="U302" s="1409"/>
      <c r="V302" s="1409"/>
      <c r="W302" s="1409"/>
      <c r="X302" s="1409"/>
      <c r="Y302" s="1409"/>
      <c r="Z302" s="1409"/>
    </row>
    <row r="303" spans="1:26">
      <c r="A303" s="1409"/>
      <c r="B303" s="1409"/>
      <c r="C303" s="1409"/>
      <c r="D303" s="1409"/>
      <c r="E303" s="1409"/>
      <c r="F303" s="1409"/>
      <c r="G303" s="1409"/>
      <c r="H303" s="1409"/>
      <c r="I303" s="1409"/>
      <c r="J303" s="1409"/>
      <c r="K303" s="1409"/>
      <c r="L303" s="1409"/>
      <c r="M303" s="1409"/>
      <c r="N303" s="1409"/>
      <c r="O303" s="1409"/>
      <c r="P303" s="1409"/>
      <c r="Q303" s="1409"/>
      <c r="R303" s="1409"/>
      <c r="S303" s="1409"/>
      <c r="T303" s="1409"/>
      <c r="U303" s="1409"/>
      <c r="V303" s="1409"/>
      <c r="W303" s="1409"/>
      <c r="X303" s="1409"/>
      <c r="Y303" s="1409"/>
      <c r="Z303" s="1409"/>
    </row>
    <row r="304" spans="1:26">
      <c r="A304" s="1409"/>
      <c r="B304" s="1409"/>
      <c r="C304" s="1409"/>
      <c r="D304" s="1409"/>
      <c r="E304" s="1409"/>
      <c r="F304" s="1409"/>
      <c r="G304" s="1409"/>
      <c r="H304" s="1409"/>
      <c r="I304" s="1409"/>
      <c r="J304" s="1409"/>
      <c r="K304" s="1409"/>
      <c r="L304" s="1409"/>
      <c r="M304" s="1409"/>
      <c r="N304" s="1409"/>
      <c r="O304" s="1409"/>
      <c r="P304" s="1409"/>
      <c r="Q304" s="1409"/>
      <c r="R304" s="1409"/>
      <c r="S304" s="1409"/>
      <c r="T304" s="1409"/>
      <c r="U304" s="1409"/>
      <c r="V304" s="1409"/>
      <c r="W304" s="1409"/>
      <c r="X304" s="1409"/>
      <c r="Y304" s="1409"/>
      <c r="Z304" s="1409"/>
    </row>
    <row r="305" spans="1:26">
      <c r="A305" s="1409"/>
      <c r="B305" s="1409"/>
      <c r="C305" s="1409"/>
      <c r="D305" s="1409"/>
      <c r="E305" s="1409"/>
      <c r="F305" s="1409"/>
      <c r="G305" s="1409"/>
      <c r="H305" s="1409"/>
      <c r="I305" s="1409"/>
      <c r="J305" s="1409"/>
      <c r="K305" s="1409"/>
      <c r="L305" s="1409"/>
      <c r="M305" s="1409"/>
      <c r="N305" s="1409"/>
      <c r="O305" s="1409"/>
      <c r="P305" s="1409"/>
      <c r="Q305" s="1409"/>
      <c r="R305" s="1409"/>
      <c r="S305" s="1409"/>
      <c r="T305" s="1409"/>
      <c r="U305" s="1409"/>
      <c r="V305" s="1409"/>
      <c r="W305" s="1409"/>
      <c r="X305" s="1409"/>
      <c r="Y305" s="1409"/>
      <c r="Z305" s="1409"/>
    </row>
    <row r="306" spans="1:26">
      <c r="A306" s="1409"/>
      <c r="B306" s="1409"/>
      <c r="C306" s="1409"/>
      <c r="D306" s="1409"/>
      <c r="E306" s="1409"/>
      <c r="F306" s="1409"/>
      <c r="G306" s="1409"/>
      <c r="H306" s="1409"/>
      <c r="I306" s="1409"/>
      <c r="J306" s="1409"/>
      <c r="K306" s="1409"/>
      <c r="L306" s="1409"/>
      <c r="M306" s="1409"/>
      <c r="N306" s="1409"/>
      <c r="O306" s="1409"/>
      <c r="P306" s="1409"/>
      <c r="Q306" s="1409"/>
      <c r="R306" s="1409"/>
      <c r="S306" s="1409"/>
      <c r="T306" s="1409"/>
      <c r="U306" s="1409"/>
      <c r="V306" s="1409"/>
      <c r="W306" s="1409"/>
      <c r="X306" s="1409"/>
      <c r="Y306" s="1409"/>
      <c r="Z306" s="1409"/>
    </row>
    <row r="307" spans="1:26">
      <c r="A307" s="1409"/>
      <c r="B307" s="1409"/>
      <c r="C307" s="1409"/>
      <c r="D307" s="1409"/>
      <c r="E307" s="1409"/>
      <c r="F307" s="1409"/>
      <c r="G307" s="1409"/>
      <c r="H307" s="1409"/>
      <c r="I307" s="1409"/>
      <c r="J307" s="1409"/>
      <c r="K307" s="1409"/>
      <c r="L307" s="1409"/>
      <c r="M307" s="1409"/>
      <c r="N307" s="1409"/>
      <c r="O307" s="1409"/>
      <c r="P307" s="1409"/>
      <c r="Q307" s="1409"/>
      <c r="R307" s="1409"/>
      <c r="S307" s="1409"/>
      <c r="T307" s="1409"/>
      <c r="U307" s="1409"/>
      <c r="V307" s="1409"/>
      <c r="W307" s="1409"/>
      <c r="X307" s="1409"/>
      <c r="Y307" s="1409"/>
      <c r="Z307" s="1409"/>
    </row>
    <row r="308" spans="1:26">
      <c r="A308" s="1409"/>
      <c r="B308" s="1409"/>
      <c r="C308" s="1409"/>
      <c r="D308" s="1409"/>
      <c r="E308" s="1409"/>
      <c r="F308" s="1409"/>
      <c r="G308" s="1409"/>
      <c r="H308" s="1409"/>
      <c r="I308" s="1409"/>
      <c r="J308" s="1409"/>
      <c r="K308" s="1409"/>
      <c r="L308" s="1409"/>
      <c r="M308" s="1409"/>
      <c r="N308" s="1409"/>
      <c r="O308" s="1409"/>
      <c r="P308" s="1409"/>
      <c r="Q308" s="1409"/>
      <c r="R308" s="1409"/>
      <c r="S308" s="1409"/>
      <c r="T308" s="1409"/>
      <c r="U308" s="1409"/>
      <c r="V308" s="1409"/>
      <c r="W308" s="1409"/>
      <c r="X308" s="1409"/>
      <c r="Y308" s="1409"/>
      <c r="Z308" s="1409"/>
    </row>
    <row r="309" spans="1:26">
      <c r="A309" s="1409"/>
      <c r="B309" s="1409"/>
      <c r="C309" s="1409"/>
      <c r="D309" s="1409"/>
      <c r="E309" s="1409"/>
      <c r="F309" s="1409"/>
      <c r="G309" s="1409"/>
      <c r="H309" s="1409"/>
      <c r="I309" s="1409"/>
      <c r="J309" s="1409"/>
      <c r="K309" s="1409"/>
      <c r="L309" s="1409"/>
      <c r="M309" s="1409"/>
      <c r="N309" s="1409"/>
      <c r="O309" s="1409"/>
      <c r="P309" s="1409"/>
      <c r="Q309" s="1409"/>
      <c r="R309" s="1409"/>
      <c r="S309" s="1409"/>
      <c r="T309" s="1409"/>
      <c r="U309" s="1409"/>
      <c r="V309" s="1409"/>
      <c r="W309" s="1409"/>
      <c r="X309" s="1409"/>
      <c r="Y309" s="1409"/>
      <c r="Z309" s="1409"/>
    </row>
    <row r="310" spans="1:26">
      <c r="A310" s="1409"/>
      <c r="B310" s="1409"/>
      <c r="C310" s="1409"/>
      <c r="D310" s="1409"/>
      <c r="E310" s="1409"/>
      <c r="F310" s="1409"/>
      <c r="G310" s="1409"/>
      <c r="H310" s="1409"/>
      <c r="I310" s="1409"/>
      <c r="J310" s="1409"/>
      <c r="K310" s="1409"/>
      <c r="L310" s="1409"/>
      <c r="M310" s="1409"/>
      <c r="N310" s="1409"/>
      <c r="O310" s="1409"/>
      <c r="P310" s="1409"/>
      <c r="Q310" s="1409"/>
      <c r="R310" s="1409"/>
      <c r="S310" s="1409"/>
      <c r="T310" s="1409"/>
      <c r="U310" s="1409"/>
      <c r="V310" s="1409"/>
      <c r="W310" s="1409"/>
      <c r="X310" s="1409"/>
      <c r="Y310" s="1409"/>
      <c r="Z310" s="1409"/>
    </row>
    <row r="311" spans="1:26">
      <c r="A311" s="1409"/>
      <c r="B311" s="1409"/>
      <c r="C311" s="1409"/>
      <c r="D311" s="1409"/>
      <c r="E311" s="1409"/>
      <c r="F311" s="1409"/>
      <c r="G311" s="1409"/>
      <c r="H311" s="1409"/>
      <c r="I311" s="1409"/>
      <c r="J311" s="1409"/>
      <c r="K311" s="1409"/>
      <c r="L311" s="1409"/>
      <c r="M311" s="1409"/>
      <c r="N311" s="1409"/>
      <c r="O311" s="1409"/>
      <c r="P311" s="1409"/>
      <c r="Q311" s="1409"/>
      <c r="R311" s="1409"/>
      <c r="S311" s="1409"/>
      <c r="T311" s="1409"/>
      <c r="U311" s="1409"/>
      <c r="V311" s="1409"/>
      <c r="W311" s="1409"/>
      <c r="X311" s="1409"/>
      <c r="Y311" s="1409"/>
      <c r="Z311" s="1409"/>
    </row>
    <row r="312" spans="1:26">
      <c r="A312" s="1409"/>
      <c r="B312" s="1409"/>
      <c r="C312" s="1409"/>
      <c r="D312" s="1409"/>
      <c r="E312" s="1409"/>
      <c r="F312" s="1409"/>
      <c r="G312" s="1409"/>
      <c r="H312" s="1409"/>
      <c r="I312" s="1409"/>
      <c r="J312" s="1409"/>
      <c r="K312" s="1409"/>
      <c r="L312" s="1409"/>
      <c r="M312" s="1409"/>
      <c r="N312" s="1409"/>
      <c r="O312" s="1409"/>
      <c r="P312" s="1409"/>
      <c r="Q312" s="1409"/>
      <c r="R312" s="1409"/>
      <c r="S312" s="1409"/>
      <c r="T312" s="1409"/>
      <c r="U312" s="1409"/>
      <c r="V312" s="1409"/>
      <c r="W312" s="1409"/>
      <c r="X312" s="1409"/>
      <c r="Y312" s="1409"/>
      <c r="Z312" s="1409"/>
    </row>
    <row r="313" spans="1:26">
      <c r="A313" s="1409"/>
      <c r="B313" s="1409"/>
      <c r="C313" s="1409"/>
      <c r="D313" s="1409"/>
      <c r="E313" s="1409"/>
      <c r="F313" s="1409"/>
      <c r="G313" s="1409"/>
      <c r="H313" s="1409"/>
      <c r="I313" s="1409"/>
      <c r="J313" s="1409"/>
      <c r="K313" s="1409"/>
      <c r="L313" s="1409"/>
      <c r="M313" s="1409"/>
      <c r="N313" s="1409"/>
      <c r="O313" s="1409"/>
      <c r="P313" s="1409"/>
      <c r="Q313" s="1409"/>
      <c r="R313" s="1409"/>
      <c r="S313" s="1409"/>
      <c r="T313" s="1409"/>
      <c r="U313" s="1409"/>
      <c r="V313" s="1409"/>
      <c r="W313" s="1409"/>
      <c r="X313" s="1409"/>
      <c r="Y313" s="1409"/>
      <c r="Z313" s="1409"/>
    </row>
    <row r="314" spans="1:26">
      <c r="A314" s="1409"/>
      <c r="B314" s="1409"/>
      <c r="C314" s="1409"/>
      <c r="D314" s="1409"/>
      <c r="E314" s="1409"/>
      <c r="F314" s="1409"/>
      <c r="G314" s="1409"/>
      <c r="H314" s="1409"/>
      <c r="I314" s="1409"/>
      <c r="J314" s="1409"/>
      <c r="K314" s="1409"/>
      <c r="L314" s="1409"/>
      <c r="M314" s="1409"/>
      <c r="N314" s="1409"/>
      <c r="O314" s="1409"/>
      <c r="P314" s="1409"/>
      <c r="Q314" s="1409"/>
      <c r="R314" s="1409"/>
      <c r="S314" s="1409"/>
      <c r="T314" s="1409"/>
      <c r="U314" s="1409"/>
      <c r="V314" s="1409"/>
      <c r="W314" s="1409"/>
      <c r="X314" s="1409"/>
      <c r="Y314" s="1409"/>
      <c r="Z314" s="1409"/>
    </row>
    <row r="315" spans="1:26">
      <c r="A315" s="1409"/>
      <c r="B315" s="1409"/>
      <c r="C315" s="1409"/>
      <c r="D315" s="1409"/>
      <c r="E315" s="1409"/>
      <c r="F315" s="1409"/>
      <c r="G315" s="1409"/>
      <c r="H315" s="1409"/>
      <c r="I315" s="1409"/>
      <c r="J315" s="1409"/>
      <c r="K315" s="1409"/>
      <c r="L315" s="1409"/>
      <c r="M315" s="1409"/>
      <c r="N315" s="1409"/>
      <c r="O315" s="1409"/>
      <c r="P315" s="1409"/>
      <c r="Q315" s="1409"/>
      <c r="R315" s="1409"/>
      <c r="S315" s="1409"/>
      <c r="T315" s="1409"/>
      <c r="U315" s="1409"/>
      <c r="V315" s="1409"/>
      <c r="W315" s="1409"/>
      <c r="X315" s="1409"/>
      <c r="Y315" s="1409"/>
      <c r="Z315" s="1409"/>
    </row>
    <row r="316" spans="1:26">
      <c r="A316" s="1409"/>
      <c r="B316" s="1409"/>
      <c r="C316" s="1409"/>
      <c r="D316" s="1409"/>
      <c r="E316" s="1409"/>
      <c r="F316" s="1409"/>
      <c r="G316" s="1409"/>
      <c r="H316" s="1409"/>
      <c r="I316" s="1409"/>
      <c r="J316" s="1409"/>
      <c r="K316" s="1409"/>
      <c r="L316" s="1409"/>
      <c r="M316" s="1409"/>
      <c r="N316" s="1409"/>
      <c r="O316" s="1409"/>
      <c r="P316" s="1409"/>
      <c r="Q316" s="1409"/>
      <c r="R316" s="1409"/>
      <c r="S316" s="1409"/>
      <c r="T316" s="1409"/>
      <c r="U316" s="1409"/>
      <c r="V316" s="1409"/>
      <c r="W316" s="1409"/>
      <c r="X316" s="1409"/>
      <c r="Y316" s="1409"/>
      <c r="Z316" s="1409"/>
    </row>
    <row r="317" spans="1:26">
      <c r="A317" s="1409"/>
      <c r="B317" s="1409"/>
      <c r="C317" s="1409"/>
      <c r="D317" s="1409"/>
      <c r="E317" s="1409"/>
      <c r="F317" s="1409"/>
      <c r="G317" s="1409"/>
      <c r="H317" s="1409"/>
      <c r="I317" s="1409"/>
      <c r="J317" s="1409"/>
      <c r="K317" s="1409"/>
      <c r="L317" s="1409"/>
      <c r="M317" s="1409"/>
      <c r="N317" s="1409"/>
      <c r="O317" s="1409"/>
      <c r="P317" s="1409"/>
      <c r="Q317" s="1409"/>
      <c r="R317" s="1409"/>
      <c r="S317" s="1409"/>
      <c r="T317" s="1409"/>
      <c r="U317" s="1409"/>
      <c r="V317" s="1409"/>
      <c r="W317" s="1409"/>
      <c r="X317" s="1409"/>
      <c r="Y317" s="1409"/>
      <c r="Z317" s="1409"/>
    </row>
    <row r="318" spans="1:26">
      <c r="A318" s="1409"/>
      <c r="B318" s="1409"/>
      <c r="C318" s="1409"/>
      <c r="D318" s="1409"/>
      <c r="E318" s="1409"/>
      <c r="F318" s="1409"/>
      <c r="G318" s="1409"/>
      <c r="H318" s="1409"/>
      <c r="I318" s="1409"/>
      <c r="J318" s="1409"/>
      <c r="K318" s="1409"/>
      <c r="L318" s="1409"/>
      <c r="M318" s="1409"/>
      <c r="N318" s="1409"/>
      <c r="O318" s="1409"/>
      <c r="P318" s="1409"/>
      <c r="Q318" s="1409"/>
      <c r="R318" s="1409"/>
      <c r="S318" s="1409"/>
      <c r="T318" s="1409"/>
      <c r="U318" s="1409"/>
      <c r="V318" s="1409"/>
      <c r="W318" s="1409"/>
      <c r="X318" s="1409"/>
      <c r="Y318" s="1409"/>
      <c r="Z318" s="1409"/>
    </row>
    <row r="319" spans="1:26">
      <c r="A319" s="1409"/>
      <c r="B319" s="1409"/>
      <c r="C319" s="1409"/>
      <c r="D319" s="1409"/>
      <c r="E319" s="1409"/>
      <c r="F319" s="1409"/>
      <c r="G319" s="1409"/>
      <c r="H319" s="1409"/>
      <c r="I319" s="1409"/>
      <c r="J319" s="1409"/>
      <c r="K319" s="1409"/>
      <c r="L319" s="1409"/>
      <c r="M319" s="1409"/>
      <c r="N319" s="1409"/>
      <c r="O319" s="1409"/>
      <c r="P319" s="1409"/>
      <c r="Q319" s="1409"/>
      <c r="R319" s="1409"/>
      <c r="S319" s="1409"/>
      <c r="T319" s="1409"/>
      <c r="U319" s="1409"/>
      <c r="V319" s="1409"/>
      <c r="W319" s="1409"/>
      <c r="X319" s="1409"/>
      <c r="Y319" s="1409"/>
      <c r="Z319" s="1409"/>
    </row>
    <row r="320" spans="1:26">
      <c r="A320" s="1409"/>
      <c r="B320" s="1409"/>
      <c r="C320" s="1409"/>
      <c r="D320" s="1409"/>
      <c r="E320" s="1409"/>
      <c r="F320" s="1409"/>
      <c r="G320" s="1409"/>
      <c r="H320" s="1409"/>
      <c r="I320" s="1409"/>
      <c r="J320" s="1409"/>
      <c r="K320" s="1409"/>
      <c r="L320" s="1409"/>
      <c r="M320" s="1409"/>
      <c r="N320" s="1409"/>
      <c r="O320" s="1409"/>
      <c r="P320" s="1409"/>
      <c r="Q320" s="1409"/>
      <c r="R320" s="1409"/>
      <c r="S320" s="1409"/>
      <c r="T320" s="1409"/>
      <c r="U320" s="1409"/>
      <c r="V320" s="1409"/>
      <c r="W320" s="1409"/>
      <c r="X320" s="1409"/>
      <c r="Y320" s="1409"/>
      <c r="Z320" s="1409"/>
    </row>
    <row r="321" spans="1:26">
      <c r="A321" s="1409"/>
      <c r="B321" s="1409"/>
      <c r="C321" s="1409"/>
      <c r="D321" s="1409"/>
      <c r="E321" s="1409"/>
      <c r="F321" s="1409"/>
      <c r="G321" s="1409"/>
      <c r="H321" s="1409"/>
      <c r="I321" s="1409"/>
      <c r="J321" s="1409"/>
      <c r="K321" s="1409"/>
      <c r="L321" s="1409"/>
      <c r="M321" s="1409"/>
      <c r="N321" s="1409"/>
      <c r="O321" s="1409"/>
      <c r="P321" s="1409"/>
      <c r="Q321" s="1409"/>
      <c r="R321" s="1409"/>
      <c r="S321" s="1409"/>
      <c r="T321" s="1409"/>
      <c r="U321" s="1409"/>
      <c r="V321" s="1409"/>
      <c r="W321" s="1409"/>
      <c r="X321" s="1409"/>
      <c r="Y321" s="1409"/>
      <c r="Z321" s="1409"/>
    </row>
    <row r="322" spans="1:26">
      <c r="A322" s="1409"/>
      <c r="B322" s="1409"/>
      <c r="C322" s="1409"/>
      <c r="D322" s="1409"/>
      <c r="E322" s="1409"/>
      <c r="F322" s="1409"/>
      <c r="G322" s="1409"/>
      <c r="H322" s="1409"/>
      <c r="I322" s="1409"/>
      <c r="J322" s="1409"/>
      <c r="K322" s="1409"/>
      <c r="L322" s="1409"/>
      <c r="M322" s="1409"/>
      <c r="N322" s="1409"/>
      <c r="O322" s="1409"/>
      <c r="P322" s="1409"/>
      <c r="Q322" s="1409"/>
      <c r="R322" s="1409"/>
      <c r="S322" s="1409"/>
      <c r="T322" s="1409"/>
      <c r="U322" s="1409"/>
      <c r="V322" s="1409"/>
      <c r="W322" s="1409"/>
      <c r="X322" s="1409"/>
      <c r="Y322" s="1409"/>
      <c r="Z322" s="1409"/>
    </row>
    <row r="323" spans="1:26">
      <c r="A323" s="1409"/>
      <c r="B323" s="1409"/>
      <c r="C323" s="1409"/>
      <c r="D323" s="1409"/>
      <c r="E323" s="1409"/>
      <c r="F323" s="1409"/>
      <c r="G323" s="1409"/>
      <c r="H323" s="1409"/>
      <c r="I323" s="1409"/>
      <c r="J323" s="1409"/>
      <c r="K323" s="1409"/>
      <c r="L323" s="1409"/>
      <c r="M323" s="1409"/>
      <c r="N323" s="1409"/>
      <c r="O323" s="1409"/>
      <c r="P323" s="1409"/>
      <c r="Q323" s="1409"/>
      <c r="R323" s="1409"/>
      <c r="S323" s="1409"/>
      <c r="T323" s="1409"/>
      <c r="U323" s="1409"/>
      <c r="V323" s="1409"/>
      <c r="W323" s="1409"/>
      <c r="X323" s="1409"/>
      <c r="Y323" s="1409"/>
      <c r="Z323" s="1409"/>
    </row>
    <row r="324" spans="1:26">
      <c r="A324" s="1409"/>
      <c r="B324" s="1409"/>
      <c r="C324" s="1409"/>
      <c r="D324" s="1409"/>
      <c r="E324" s="1409"/>
      <c r="F324" s="1409"/>
      <c r="G324" s="1409"/>
      <c r="H324" s="1409"/>
      <c r="I324" s="1409"/>
      <c r="J324" s="1409"/>
      <c r="K324" s="1409"/>
      <c r="L324" s="1409"/>
      <c r="M324" s="1409"/>
      <c r="N324" s="1409"/>
      <c r="O324" s="1409"/>
      <c r="P324" s="1409"/>
      <c r="Q324" s="1409"/>
      <c r="R324" s="1409"/>
      <c r="S324" s="1409"/>
      <c r="T324" s="1409"/>
      <c r="U324" s="1409"/>
      <c r="V324" s="1409"/>
      <c r="W324" s="1409"/>
      <c r="X324" s="1409"/>
      <c r="Y324" s="1409"/>
      <c r="Z324" s="1409"/>
    </row>
    <row r="325" spans="1:26">
      <c r="A325" s="1409"/>
      <c r="B325" s="1409"/>
      <c r="C325" s="1409"/>
      <c r="D325" s="1409"/>
      <c r="E325" s="1409"/>
      <c r="F325" s="1409"/>
      <c r="G325" s="1409"/>
      <c r="H325" s="1409"/>
      <c r="I325" s="1409"/>
      <c r="J325" s="1409"/>
      <c r="K325" s="1409"/>
      <c r="L325" s="1409"/>
      <c r="M325" s="1409"/>
      <c r="N325" s="1409"/>
      <c r="O325" s="1409"/>
      <c r="P325" s="1409"/>
      <c r="Q325" s="1409"/>
      <c r="R325" s="1409"/>
      <c r="S325" s="1409"/>
      <c r="T325" s="1409"/>
      <c r="U325" s="1409"/>
      <c r="V325" s="1409"/>
      <c r="W325" s="1409"/>
      <c r="X325" s="1409"/>
      <c r="Y325" s="1409"/>
      <c r="Z325" s="1409"/>
    </row>
    <row r="326" spans="1:26">
      <c r="A326" s="1409"/>
      <c r="B326" s="1409"/>
      <c r="C326" s="1409"/>
      <c r="D326" s="1409"/>
      <c r="E326" s="1409"/>
      <c r="F326" s="1409"/>
      <c r="G326" s="1409"/>
      <c r="H326" s="1409"/>
      <c r="I326" s="1409"/>
      <c r="J326" s="1409"/>
      <c r="K326" s="1409"/>
      <c r="L326" s="1409"/>
      <c r="M326" s="1409"/>
      <c r="N326" s="1409"/>
      <c r="O326" s="1409"/>
      <c r="P326" s="1409"/>
      <c r="Q326" s="1409"/>
      <c r="R326" s="1409"/>
      <c r="S326" s="1409"/>
      <c r="T326" s="1409"/>
      <c r="U326" s="1409"/>
      <c r="V326" s="1409"/>
      <c r="W326" s="1409"/>
      <c r="X326" s="1409"/>
      <c r="Y326" s="1409"/>
      <c r="Z326" s="1409"/>
    </row>
    <row r="327" spans="1:26">
      <c r="A327" s="1409"/>
      <c r="B327" s="1409"/>
      <c r="C327" s="1409"/>
      <c r="D327" s="1409"/>
      <c r="E327" s="1409"/>
      <c r="F327" s="1409"/>
      <c r="G327" s="1409"/>
      <c r="H327" s="1409"/>
      <c r="I327" s="1409"/>
      <c r="J327" s="1409"/>
      <c r="K327" s="1409"/>
      <c r="L327" s="1409"/>
      <c r="M327" s="1409"/>
      <c r="N327" s="1409"/>
      <c r="O327" s="1409"/>
      <c r="P327" s="1409"/>
      <c r="Q327" s="1409"/>
      <c r="R327" s="1409"/>
      <c r="S327" s="1409"/>
      <c r="T327" s="1409"/>
      <c r="U327" s="1409"/>
      <c r="V327" s="1409"/>
      <c r="W327" s="1409"/>
      <c r="X327" s="1409"/>
      <c r="Y327" s="1409"/>
      <c r="Z327" s="1409"/>
    </row>
    <row r="328" spans="1:26">
      <c r="A328" s="1409"/>
      <c r="B328" s="1409"/>
      <c r="C328" s="1409"/>
      <c r="D328" s="1409"/>
      <c r="E328" s="1409"/>
      <c r="F328" s="1409"/>
      <c r="G328" s="1409"/>
      <c r="H328" s="1409"/>
      <c r="I328" s="1409"/>
      <c r="J328" s="1409"/>
      <c r="K328" s="1409"/>
      <c r="L328" s="1409"/>
      <c r="M328" s="1409"/>
      <c r="N328" s="1409"/>
      <c r="O328" s="1409"/>
      <c r="P328" s="1409"/>
      <c r="Q328" s="1409"/>
      <c r="R328" s="1409"/>
      <c r="S328" s="1409"/>
      <c r="T328" s="1409"/>
      <c r="U328" s="1409"/>
      <c r="V328" s="1409"/>
      <c r="W328" s="1409"/>
      <c r="X328" s="1409"/>
      <c r="Y328" s="1409"/>
      <c r="Z328" s="1409"/>
    </row>
    <row r="329" spans="1:26">
      <c r="A329" s="1409"/>
      <c r="B329" s="1409"/>
      <c r="C329" s="1409"/>
      <c r="D329" s="1409"/>
      <c r="E329" s="1409"/>
      <c r="F329" s="1409"/>
      <c r="G329" s="1409"/>
      <c r="H329" s="1409"/>
      <c r="I329" s="1409"/>
      <c r="J329" s="1409"/>
      <c r="K329" s="1409"/>
      <c r="L329" s="1409"/>
      <c r="M329" s="1409"/>
      <c r="N329" s="1409"/>
      <c r="O329" s="1409"/>
      <c r="P329" s="1409"/>
      <c r="Q329" s="1409"/>
      <c r="R329" s="1409"/>
      <c r="S329" s="1409"/>
      <c r="T329" s="1409"/>
      <c r="U329" s="1409"/>
      <c r="V329" s="1409"/>
      <c r="W329" s="1409"/>
      <c r="X329" s="1409"/>
      <c r="Y329" s="1409"/>
      <c r="Z329" s="1409"/>
    </row>
    <row r="330" spans="1:26">
      <c r="A330" s="1409"/>
      <c r="B330" s="1409"/>
      <c r="C330" s="1409"/>
      <c r="D330" s="1409"/>
      <c r="E330" s="1409"/>
      <c r="F330" s="1409"/>
      <c r="G330" s="1409"/>
      <c r="H330" s="1409"/>
      <c r="I330" s="1409"/>
      <c r="J330" s="1409"/>
      <c r="K330" s="1409"/>
      <c r="L330" s="1409"/>
      <c r="M330" s="1409"/>
      <c r="N330" s="1409"/>
      <c r="O330" s="1409"/>
      <c r="P330" s="1409"/>
      <c r="Q330" s="1409"/>
      <c r="R330" s="1409"/>
      <c r="S330" s="1409"/>
      <c r="T330" s="1409"/>
      <c r="U330" s="1409"/>
      <c r="V330" s="1409"/>
      <c r="W330" s="1409"/>
      <c r="X330" s="1409"/>
      <c r="Y330" s="1409"/>
      <c r="Z330" s="1409"/>
    </row>
    <row r="331" spans="1:26">
      <c r="A331" s="1409"/>
      <c r="B331" s="1409"/>
      <c r="C331" s="1409"/>
      <c r="D331" s="1409"/>
      <c r="E331" s="1409"/>
      <c r="F331" s="1409"/>
      <c r="G331" s="1409"/>
      <c r="H331" s="1409"/>
      <c r="I331" s="1409"/>
      <c r="J331" s="1409"/>
      <c r="K331" s="1409"/>
      <c r="L331" s="1409"/>
      <c r="M331" s="1409"/>
      <c r="N331" s="1409"/>
      <c r="O331" s="1409"/>
      <c r="P331" s="1409"/>
      <c r="Q331" s="1409"/>
      <c r="R331" s="1409"/>
      <c r="S331" s="1409"/>
      <c r="T331" s="1409"/>
      <c r="U331" s="1409"/>
      <c r="V331" s="1409"/>
      <c r="W331" s="1409"/>
      <c r="X331" s="1409"/>
      <c r="Y331" s="1409"/>
      <c r="Z331" s="1409"/>
    </row>
    <row r="332" spans="1:26">
      <c r="A332" s="1409"/>
      <c r="B332" s="1409"/>
      <c r="C332" s="1409"/>
      <c r="D332" s="1409"/>
      <c r="E332" s="1409"/>
      <c r="F332" s="1409"/>
      <c r="G332" s="1409"/>
      <c r="H332" s="1409"/>
      <c r="I332" s="1409"/>
      <c r="J332" s="1409"/>
      <c r="K332" s="1409"/>
      <c r="L332" s="1409"/>
      <c r="M332" s="1409"/>
      <c r="N332" s="1409"/>
      <c r="O332" s="1409"/>
      <c r="P332" s="1409"/>
      <c r="Q332" s="1409"/>
      <c r="R332" s="1409"/>
      <c r="S332" s="1409"/>
      <c r="T332" s="1409"/>
      <c r="U332" s="1409"/>
      <c r="V332" s="1409"/>
      <c r="W332" s="1409"/>
      <c r="X332" s="1409"/>
      <c r="Y332" s="1409"/>
      <c r="Z332" s="1409"/>
    </row>
    <row r="333" spans="1:26">
      <c r="A333" s="1409"/>
      <c r="B333" s="1409"/>
      <c r="C333" s="1409"/>
      <c r="D333" s="1409"/>
      <c r="E333" s="1409"/>
      <c r="F333" s="1409"/>
      <c r="G333" s="1409"/>
      <c r="H333" s="1409"/>
      <c r="I333" s="1409"/>
      <c r="J333" s="1409"/>
      <c r="K333" s="1409"/>
      <c r="L333" s="1409"/>
      <c r="M333" s="1409"/>
      <c r="N333" s="1409"/>
      <c r="O333" s="1409"/>
      <c r="P333" s="1409"/>
      <c r="Q333" s="1409"/>
      <c r="R333" s="1409"/>
      <c r="S333" s="1409"/>
      <c r="T333" s="1409"/>
      <c r="U333" s="1409"/>
      <c r="V333" s="1409"/>
      <c r="W333" s="1409"/>
      <c r="X333" s="1409"/>
      <c r="Y333" s="1409"/>
      <c r="Z333" s="1409"/>
    </row>
    <row r="334" spans="1:26">
      <c r="A334" s="1409"/>
      <c r="B334" s="1409"/>
      <c r="C334" s="1409"/>
      <c r="D334" s="1409"/>
      <c r="E334" s="1409"/>
      <c r="F334" s="1409"/>
      <c r="G334" s="1409"/>
      <c r="H334" s="1409"/>
      <c r="I334" s="1409"/>
      <c r="J334" s="1409"/>
      <c r="K334" s="1409"/>
      <c r="L334" s="1409"/>
      <c r="M334" s="1409"/>
      <c r="N334" s="1409"/>
      <c r="O334" s="1409"/>
      <c r="P334" s="1409"/>
      <c r="Q334" s="1409"/>
      <c r="R334" s="1409"/>
      <c r="S334" s="1409"/>
      <c r="T334" s="1409"/>
      <c r="U334" s="1409"/>
      <c r="V334" s="1409"/>
      <c r="W334" s="1409"/>
      <c r="X334" s="1409"/>
      <c r="Y334" s="1409"/>
      <c r="Z334" s="1409"/>
    </row>
    <row r="335" spans="1:26">
      <c r="A335" s="1409"/>
      <c r="B335" s="1409"/>
      <c r="C335" s="1409"/>
      <c r="D335" s="1409"/>
      <c r="E335" s="1409"/>
      <c r="F335" s="1409"/>
      <c r="G335" s="1409"/>
      <c r="H335" s="1409"/>
      <c r="I335" s="1409"/>
      <c r="J335" s="1409"/>
      <c r="K335" s="1409"/>
      <c r="L335" s="1409"/>
      <c r="M335" s="1409"/>
      <c r="N335" s="1409"/>
      <c r="O335" s="1409"/>
      <c r="P335" s="1409"/>
      <c r="Q335" s="1409"/>
      <c r="R335" s="1409"/>
      <c r="S335" s="1409"/>
      <c r="T335" s="1409"/>
      <c r="U335" s="1409"/>
      <c r="V335" s="1409"/>
      <c r="W335" s="1409"/>
      <c r="X335" s="1409"/>
      <c r="Y335" s="1409"/>
      <c r="Z335" s="1409"/>
    </row>
    <row r="336" spans="1:26">
      <c r="A336" s="1409"/>
      <c r="B336" s="1409"/>
      <c r="C336" s="1409"/>
      <c r="D336" s="1409"/>
      <c r="E336" s="1409"/>
      <c r="F336" s="1409"/>
      <c r="G336" s="1409"/>
      <c r="H336" s="1409"/>
      <c r="I336" s="1409"/>
      <c r="J336" s="1409"/>
      <c r="K336" s="1409"/>
      <c r="L336" s="1409"/>
      <c r="M336" s="1409"/>
      <c r="N336" s="1409"/>
      <c r="O336" s="1409"/>
      <c r="P336" s="1409"/>
      <c r="Q336" s="1409"/>
      <c r="R336" s="1409"/>
      <c r="S336" s="1409"/>
      <c r="T336" s="1409"/>
      <c r="U336" s="1409"/>
      <c r="V336" s="1409"/>
      <c r="W336" s="1409"/>
      <c r="X336" s="1409"/>
      <c r="Y336" s="1409"/>
      <c r="Z336" s="1409"/>
    </row>
    <row r="337" spans="1:26">
      <c r="A337" s="1409"/>
      <c r="B337" s="1409"/>
      <c r="C337" s="1409"/>
      <c r="D337" s="1409"/>
      <c r="E337" s="1409"/>
      <c r="F337" s="1409"/>
      <c r="G337" s="1409"/>
      <c r="H337" s="1409"/>
      <c r="I337" s="1409"/>
      <c r="J337" s="1409"/>
      <c r="K337" s="1409"/>
      <c r="L337" s="1409"/>
      <c r="M337" s="1409"/>
      <c r="N337" s="1409"/>
      <c r="O337" s="1409"/>
      <c r="P337" s="1409"/>
      <c r="Q337" s="1409"/>
      <c r="R337" s="1409"/>
      <c r="S337" s="1409"/>
      <c r="T337" s="1409"/>
      <c r="U337" s="1409"/>
      <c r="V337" s="1409"/>
      <c r="W337" s="1409"/>
      <c r="X337" s="1409"/>
      <c r="Y337" s="1409"/>
      <c r="Z337" s="1409"/>
    </row>
    <row r="338" spans="1:26">
      <c r="A338" s="1409"/>
      <c r="B338" s="1409"/>
      <c r="C338" s="1409"/>
      <c r="D338" s="1409"/>
      <c r="E338" s="1409"/>
      <c r="F338" s="1409"/>
      <c r="G338" s="1409"/>
      <c r="H338" s="1409"/>
      <c r="I338" s="1409"/>
      <c r="J338" s="1409"/>
      <c r="K338" s="1409"/>
      <c r="L338" s="1409"/>
      <c r="M338" s="1409"/>
      <c r="N338" s="1409"/>
      <c r="O338" s="1409"/>
      <c r="P338" s="1409"/>
      <c r="Q338" s="1409"/>
      <c r="R338" s="1409"/>
      <c r="S338" s="1409"/>
      <c r="T338" s="1409"/>
      <c r="U338" s="1409"/>
      <c r="V338" s="1409"/>
      <c r="W338" s="1409"/>
      <c r="X338" s="1409"/>
      <c r="Y338" s="1409"/>
      <c r="Z338" s="1409"/>
    </row>
    <row r="339" spans="1:26">
      <c r="A339" s="1409"/>
      <c r="B339" s="1409"/>
      <c r="C339" s="1409"/>
      <c r="D339" s="1409"/>
      <c r="E339" s="1409"/>
      <c r="F339" s="1409"/>
      <c r="G339" s="1409"/>
      <c r="H339" s="1409"/>
      <c r="I339" s="1409"/>
      <c r="J339" s="1409"/>
      <c r="K339" s="1409"/>
      <c r="L339" s="1409"/>
      <c r="M339" s="1409"/>
      <c r="N339" s="1409"/>
      <c r="O339" s="1409"/>
      <c r="P339" s="1409"/>
      <c r="Q339" s="1409"/>
      <c r="R339" s="1409"/>
      <c r="S339" s="1409"/>
      <c r="T339" s="1409"/>
      <c r="U339" s="1409"/>
      <c r="V339" s="1409"/>
      <c r="W339" s="1409"/>
      <c r="X339" s="1409"/>
      <c r="Y339" s="1409"/>
      <c r="Z339" s="1409"/>
    </row>
    <row r="340" spans="1:26">
      <c r="A340" s="1409"/>
      <c r="B340" s="1409"/>
      <c r="C340" s="1409"/>
      <c r="D340" s="1409"/>
      <c r="E340" s="1409"/>
      <c r="F340" s="1409"/>
      <c r="G340" s="1409"/>
      <c r="H340" s="1409"/>
      <c r="I340" s="1409"/>
      <c r="J340" s="1409"/>
      <c r="K340" s="1409"/>
      <c r="L340" s="1409"/>
      <c r="M340" s="1409"/>
      <c r="N340" s="1409"/>
      <c r="O340" s="1409"/>
      <c r="P340" s="1409"/>
      <c r="Q340" s="1409"/>
      <c r="R340" s="1409"/>
      <c r="S340" s="1409"/>
      <c r="T340" s="1409"/>
      <c r="U340" s="1409"/>
      <c r="V340" s="1409"/>
      <c r="W340" s="1409"/>
      <c r="X340" s="1409"/>
      <c r="Y340" s="1409"/>
      <c r="Z340" s="1409"/>
    </row>
    <row r="341" spans="1:26">
      <c r="A341" s="1409"/>
      <c r="B341" s="1409"/>
      <c r="C341" s="1409"/>
      <c r="D341" s="1409"/>
      <c r="E341" s="1409"/>
      <c r="F341" s="1409"/>
      <c r="G341" s="1409"/>
      <c r="H341" s="1409"/>
      <c r="I341" s="1409"/>
      <c r="J341" s="1409"/>
      <c r="K341" s="1409"/>
      <c r="L341" s="1409"/>
      <c r="M341" s="1409"/>
      <c r="N341" s="1409"/>
      <c r="O341" s="1409"/>
      <c r="P341" s="1409"/>
      <c r="Q341" s="1409"/>
      <c r="R341" s="1409"/>
      <c r="S341" s="1409"/>
      <c r="T341" s="1409"/>
      <c r="U341" s="1409"/>
      <c r="V341" s="1409"/>
      <c r="W341" s="1409"/>
      <c r="X341" s="1409"/>
      <c r="Y341" s="1409"/>
      <c r="Z341" s="1409"/>
    </row>
    <row r="342" spans="1:26">
      <c r="A342" s="1409"/>
      <c r="B342" s="1409"/>
      <c r="C342" s="1409"/>
      <c r="D342" s="1409"/>
      <c r="E342" s="1409"/>
      <c r="F342" s="1409"/>
      <c r="G342" s="1409"/>
      <c r="H342" s="1409"/>
      <c r="I342" s="1409"/>
      <c r="J342" s="1409"/>
      <c r="K342" s="1409"/>
      <c r="L342" s="1409"/>
      <c r="M342" s="1409"/>
      <c r="N342" s="1409"/>
      <c r="O342" s="1409"/>
      <c r="P342" s="1409"/>
      <c r="Q342" s="1409"/>
      <c r="R342" s="1409"/>
      <c r="S342" s="1409"/>
      <c r="T342" s="1409"/>
      <c r="U342" s="1409"/>
      <c r="V342" s="1409"/>
      <c r="W342" s="1409"/>
      <c r="X342" s="1409"/>
      <c r="Y342" s="1409"/>
      <c r="Z342" s="1409"/>
    </row>
    <row r="343" spans="1:26">
      <c r="A343" s="1409"/>
      <c r="B343" s="1409"/>
      <c r="C343" s="1409"/>
      <c r="D343" s="1409"/>
      <c r="E343" s="1409"/>
      <c r="F343" s="1409"/>
      <c r="G343" s="1409"/>
      <c r="H343" s="1409"/>
      <c r="I343" s="1409"/>
      <c r="J343" s="1409"/>
      <c r="K343" s="1409"/>
      <c r="L343" s="1409"/>
      <c r="M343" s="1409"/>
      <c r="N343" s="1409"/>
      <c r="O343" s="1409"/>
      <c r="P343" s="1409"/>
      <c r="Q343" s="1409"/>
      <c r="R343" s="1409"/>
      <c r="S343" s="1409"/>
      <c r="T343" s="1409"/>
      <c r="U343" s="1409"/>
      <c r="V343" s="1409"/>
      <c r="W343" s="1409"/>
      <c r="X343" s="1409"/>
      <c r="Y343" s="1409"/>
      <c r="Z343" s="1409"/>
    </row>
    <row r="344" spans="1:26">
      <c r="A344" s="1409"/>
      <c r="B344" s="1409"/>
      <c r="C344" s="1409"/>
      <c r="D344" s="1409"/>
      <c r="E344" s="1409"/>
      <c r="F344" s="1409"/>
      <c r="G344" s="1409"/>
      <c r="H344" s="1409"/>
      <c r="I344" s="1409"/>
      <c r="J344" s="1409"/>
      <c r="K344" s="1409"/>
      <c r="L344" s="1409"/>
      <c r="M344" s="1409"/>
      <c r="N344" s="1409"/>
      <c r="O344" s="1409"/>
      <c r="P344" s="1409"/>
      <c r="Q344" s="1409"/>
      <c r="R344" s="1409"/>
      <c r="S344" s="1409"/>
      <c r="T344" s="1409"/>
      <c r="U344" s="1409"/>
      <c r="V344" s="1409"/>
      <c r="W344" s="1409"/>
      <c r="X344" s="1409"/>
      <c r="Y344" s="1409"/>
      <c r="Z344" s="1409"/>
    </row>
    <row r="345" spans="1:26">
      <c r="A345" s="1409"/>
      <c r="B345" s="1409"/>
      <c r="C345" s="1409"/>
      <c r="D345" s="1409"/>
      <c r="E345" s="1409"/>
      <c r="F345" s="1409"/>
      <c r="G345" s="1409"/>
      <c r="H345" s="1409"/>
      <c r="I345" s="1409"/>
      <c r="J345" s="1409"/>
      <c r="K345" s="1409"/>
      <c r="L345" s="1409"/>
      <c r="M345" s="1409"/>
      <c r="N345" s="1409"/>
      <c r="O345" s="1409"/>
      <c r="P345" s="1409"/>
      <c r="Q345" s="1409"/>
      <c r="R345" s="1409"/>
      <c r="S345" s="1409"/>
      <c r="T345" s="1409"/>
      <c r="U345" s="1409"/>
      <c r="V345" s="1409"/>
      <c r="W345" s="1409"/>
      <c r="X345" s="1409"/>
      <c r="Y345" s="1409"/>
      <c r="Z345" s="1409"/>
    </row>
    <row r="346" spans="1:26">
      <c r="A346" s="1409"/>
      <c r="B346" s="1409"/>
      <c r="C346" s="1409"/>
      <c r="D346" s="1409"/>
      <c r="E346" s="1409"/>
      <c r="F346" s="1409"/>
      <c r="G346" s="1409"/>
      <c r="H346" s="1409"/>
      <c r="I346" s="1409"/>
      <c r="J346" s="1409"/>
      <c r="K346" s="1409"/>
      <c r="L346" s="1409"/>
      <c r="M346" s="1409"/>
      <c r="N346" s="1409"/>
      <c r="O346" s="1409"/>
      <c r="P346" s="1409"/>
      <c r="Q346" s="1409"/>
      <c r="R346" s="1409"/>
      <c r="S346" s="1409"/>
      <c r="T346" s="1409"/>
      <c r="U346" s="1409"/>
      <c r="V346" s="1409"/>
      <c r="W346" s="1409"/>
      <c r="X346" s="1409"/>
      <c r="Y346" s="1409"/>
      <c r="Z346" s="1409"/>
    </row>
    <row r="347" spans="1:26">
      <c r="A347" s="1409"/>
      <c r="B347" s="1409"/>
      <c r="C347" s="1409"/>
      <c r="D347" s="1409"/>
      <c r="E347" s="1409"/>
      <c r="F347" s="1409"/>
      <c r="G347" s="1409"/>
      <c r="H347" s="1409"/>
      <c r="I347" s="1409"/>
      <c r="J347" s="1409"/>
      <c r="K347" s="1409"/>
      <c r="L347" s="1409"/>
      <c r="M347" s="1409"/>
      <c r="N347" s="1409"/>
      <c r="O347" s="1409"/>
      <c r="P347" s="1409"/>
      <c r="Q347" s="1409"/>
      <c r="R347" s="1409"/>
      <c r="S347" s="1409"/>
      <c r="T347" s="1409"/>
      <c r="U347" s="1409"/>
      <c r="V347" s="1409"/>
      <c r="W347" s="1409"/>
      <c r="X347" s="1409"/>
      <c r="Y347" s="1409"/>
      <c r="Z347" s="1409"/>
    </row>
    <row r="348" spans="1:26">
      <c r="A348" s="1409"/>
      <c r="B348" s="1409"/>
      <c r="C348" s="1409"/>
      <c r="D348" s="1409"/>
      <c r="E348" s="1409"/>
      <c r="F348" s="1409"/>
      <c r="G348" s="1409"/>
      <c r="H348" s="1409"/>
      <c r="I348" s="1409"/>
      <c r="J348" s="1409"/>
      <c r="K348" s="1409"/>
      <c r="L348" s="1409"/>
      <c r="M348" s="1409"/>
      <c r="N348" s="1409"/>
      <c r="O348" s="1409"/>
      <c r="P348" s="1409"/>
      <c r="Q348" s="1409"/>
      <c r="R348" s="1409"/>
      <c r="S348" s="1409"/>
      <c r="T348" s="1409"/>
      <c r="U348" s="1409"/>
      <c r="V348" s="1409"/>
      <c r="W348" s="1409"/>
      <c r="X348" s="1409"/>
      <c r="Y348" s="1409"/>
      <c r="Z348" s="1409"/>
    </row>
    <row r="349" spans="1:26">
      <c r="A349" s="1409"/>
      <c r="B349" s="1409"/>
      <c r="C349" s="1409"/>
      <c r="D349" s="1409"/>
      <c r="E349" s="1409"/>
      <c r="F349" s="1409"/>
      <c r="G349" s="1409"/>
      <c r="H349" s="1409"/>
      <c r="I349" s="1409"/>
      <c r="J349" s="1409"/>
      <c r="K349" s="1409"/>
      <c r="L349" s="1409"/>
      <c r="M349" s="1409"/>
      <c r="N349" s="1409"/>
      <c r="O349" s="1409"/>
      <c r="P349" s="1409"/>
      <c r="Q349" s="1409"/>
      <c r="R349" s="1409"/>
      <c r="S349" s="1409"/>
      <c r="T349" s="1409"/>
      <c r="U349" s="1409"/>
      <c r="V349" s="1409"/>
      <c r="W349" s="1409"/>
      <c r="X349" s="1409"/>
      <c r="Y349" s="1409"/>
      <c r="Z349" s="1409"/>
    </row>
    <row r="350" spans="1:26">
      <c r="A350" s="1409"/>
      <c r="B350" s="1409"/>
      <c r="C350" s="1409"/>
      <c r="D350" s="1409"/>
      <c r="E350" s="1409"/>
      <c r="F350" s="1409"/>
      <c r="G350" s="1409"/>
      <c r="H350" s="1409"/>
      <c r="I350" s="1409"/>
      <c r="J350" s="1409"/>
      <c r="K350" s="1409"/>
      <c r="L350" s="1409"/>
      <c r="M350" s="1409"/>
      <c r="N350" s="1409"/>
      <c r="O350" s="1409"/>
      <c r="P350" s="1409"/>
      <c r="Q350" s="1409"/>
      <c r="R350" s="1409"/>
      <c r="S350" s="1409"/>
      <c r="T350" s="1409"/>
      <c r="U350" s="1409"/>
      <c r="V350" s="1409"/>
      <c r="W350" s="1409"/>
      <c r="X350" s="1409"/>
      <c r="Y350" s="1409"/>
      <c r="Z350" s="1409"/>
    </row>
    <row r="351" spans="1:26">
      <c r="A351" s="1409"/>
      <c r="B351" s="1409"/>
      <c r="C351" s="1409"/>
      <c r="D351" s="1409"/>
      <c r="E351" s="1409"/>
      <c r="F351" s="1409"/>
      <c r="G351" s="1409"/>
      <c r="H351" s="1409"/>
      <c r="I351" s="1409"/>
      <c r="J351" s="1409"/>
      <c r="K351" s="1409"/>
      <c r="L351" s="1409"/>
      <c r="M351" s="1409"/>
      <c r="N351" s="1409"/>
      <c r="O351" s="1409"/>
      <c r="P351" s="1409"/>
      <c r="Q351" s="1409"/>
      <c r="R351" s="1409"/>
      <c r="S351" s="1409"/>
      <c r="T351" s="1409"/>
      <c r="U351" s="1409"/>
      <c r="V351" s="1409"/>
      <c r="W351" s="1409"/>
      <c r="X351" s="1409"/>
      <c r="Y351" s="1409"/>
      <c r="Z351" s="1409"/>
    </row>
    <row r="352" spans="1:26">
      <c r="A352" s="1409"/>
      <c r="B352" s="1409"/>
      <c r="C352" s="1409"/>
      <c r="D352" s="1409"/>
      <c r="E352" s="1409"/>
      <c r="F352" s="1409"/>
      <c r="G352" s="1409"/>
      <c r="H352" s="1409"/>
      <c r="I352" s="1409"/>
      <c r="J352" s="1409"/>
      <c r="K352" s="1409"/>
      <c r="L352" s="1409"/>
      <c r="M352" s="1409"/>
      <c r="N352" s="1409"/>
      <c r="O352" s="1409"/>
      <c r="P352" s="1409"/>
      <c r="Q352" s="1409"/>
      <c r="R352" s="1409"/>
      <c r="S352" s="1409"/>
      <c r="T352" s="1409"/>
      <c r="U352" s="1409"/>
      <c r="V352" s="1409"/>
      <c r="W352" s="1409"/>
      <c r="X352" s="1409"/>
      <c r="Y352" s="1409"/>
      <c r="Z352" s="1409"/>
    </row>
    <row r="353" spans="1:26">
      <c r="A353" s="1409"/>
      <c r="B353" s="1409"/>
      <c r="C353" s="1409"/>
      <c r="D353" s="1409"/>
      <c r="E353" s="1409"/>
      <c r="F353" s="1409"/>
      <c r="G353" s="1409"/>
      <c r="H353" s="1409"/>
      <c r="I353" s="1409"/>
      <c r="J353" s="1409"/>
      <c r="K353" s="1409"/>
      <c r="L353" s="1409"/>
      <c r="M353" s="1409"/>
      <c r="N353" s="1409"/>
      <c r="O353" s="1409"/>
      <c r="P353" s="1409"/>
      <c r="Q353" s="1409"/>
      <c r="R353" s="1409"/>
      <c r="S353" s="1409"/>
      <c r="T353" s="1409"/>
      <c r="U353" s="1409"/>
      <c r="V353" s="1409"/>
      <c r="W353" s="1409"/>
      <c r="X353" s="1409"/>
      <c r="Y353" s="1409"/>
      <c r="Z353" s="1409"/>
    </row>
    <row r="354" spans="1:26">
      <c r="A354" s="1409"/>
      <c r="B354" s="1409"/>
      <c r="C354" s="1409"/>
      <c r="D354" s="1409"/>
      <c r="E354" s="1409"/>
      <c r="F354" s="1409"/>
      <c r="G354" s="1409"/>
      <c r="H354" s="1409"/>
      <c r="I354" s="1409"/>
      <c r="J354" s="1409"/>
      <c r="K354" s="1409"/>
      <c r="L354" s="1409"/>
      <c r="M354" s="1409"/>
      <c r="N354" s="1409"/>
      <c r="O354" s="1409"/>
      <c r="P354" s="1409"/>
      <c r="Q354" s="1409"/>
      <c r="R354" s="1409"/>
      <c r="S354" s="1409"/>
      <c r="T354" s="1409"/>
      <c r="U354" s="1409"/>
      <c r="V354" s="1409"/>
      <c r="W354" s="1409"/>
      <c r="X354" s="1409"/>
      <c r="Y354" s="1409"/>
      <c r="Z354" s="1409"/>
    </row>
    <row r="355" spans="1:26">
      <c r="A355" s="1409"/>
      <c r="B355" s="1409"/>
      <c r="C355" s="1409"/>
      <c r="D355" s="1409"/>
      <c r="E355" s="1409"/>
      <c r="F355" s="1409"/>
      <c r="G355" s="1409"/>
      <c r="H355" s="1409"/>
      <c r="I355" s="1409"/>
      <c r="J355" s="1409"/>
      <c r="K355" s="1409"/>
      <c r="L355" s="1409"/>
      <c r="M355" s="1409"/>
      <c r="N355" s="1409"/>
      <c r="O355" s="1409"/>
      <c r="P355" s="1409"/>
      <c r="Q355" s="1409"/>
      <c r="R355" s="1409"/>
      <c r="S355" s="1409"/>
      <c r="T355" s="1409"/>
      <c r="U355" s="1409"/>
      <c r="V355" s="1409"/>
      <c r="W355" s="1409"/>
      <c r="X355" s="1409"/>
      <c r="Y355" s="1409"/>
      <c r="Z355" s="1409"/>
    </row>
    <row r="356" spans="1:26">
      <c r="A356" s="1409"/>
      <c r="B356" s="1409"/>
      <c r="C356" s="1409"/>
      <c r="D356" s="1409"/>
      <c r="E356" s="1409"/>
      <c r="F356" s="1409"/>
      <c r="G356" s="1409"/>
      <c r="H356" s="1409"/>
      <c r="I356" s="1409"/>
      <c r="J356" s="1409"/>
      <c r="K356" s="1409"/>
      <c r="L356" s="1409"/>
      <c r="M356" s="1409"/>
      <c r="N356" s="1409"/>
      <c r="O356" s="1409"/>
      <c r="P356" s="1409"/>
      <c r="Q356" s="1409"/>
      <c r="R356" s="1409"/>
      <c r="S356" s="1409"/>
      <c r="T356" s="1409"/>
      <c r="U356" s="1409"/>
      <c r="V356" s="1409"/>
      <c r="W356" s="1409"/>
      <c r="X356" s="1409"/>
      <c r="Y356" s="1409"/>
      <c r="Z356" s="1409"/>
    </row>
    <row r="357" spans="1:26">
      <c r="A357" s="1409"/>
      <c r="B357" s="1409"/>
      <c r="C357" s="1409"/>
      <c r="D357" s="1409"/>
      <c r="E357" s="1409"/>
      <c r="F357" s="1409"/>
      <c r="G357" s="1409"/>
      <c r="H357" s="1409"/>
      <c r="I357" s="1409"/>
      <c r="J357" s="1409"/>
      <c r="K357" s="1409"/>
      <c r="L357" s="1409"/>
      <c r="M357" s="1409"/>
      <c r="N357" s="1409"/>
      <c r="O357" s="1409"/>
      <c r="P357" s="1409"/>
      <c r="Q357" s="1409"/>
      <c r="R357" s="1409"/>
      <c r="S357" s="1409"/>
      <c r="T357" s="1409"/>
      <c r="U357" s="1409"/>
      <c r="V357" s="1409"/>
      <c r="W357" s="1409"/>
      <c r="X357" s="1409"/>
      <c r="Y357" s="1409"/>
      <c r="Z357" s="1409"/>
    </row>
    <row r="358" spans="1:26">
      <c r="A358" s="1409"/>
      <c r="B358" s="1409"/>
      <c r="C358" s="1409"/>
      <c r="D358" s="1409"/>
      <c r="E358" s="1409"/>
      <c r="F358" s="1409"/>
      <c r="G358" s="1409"/>
      <c r="H358" s="1409"/>
      <c r="I358" s="1409"/>
      <c r="J358" s="1409"/>
      <c r="K358" s="1409"/>
      <c r="L358" s="1409"/>
      <c r="M358" s="1409"/>
      <c r="N358" s="1409"/>
      <c r="O358" s="1409"/>
      <c r="P358" s="1409"/>
      <c r="Q358" s="1409"/>
      <c r="R358" s="1409"/>
      <c r="S358" s="1409"/>
      <c r="T358" s="1409"/>
      <c r="U358" s="1409"/>
      <c r="V358" s="1409"/>
      <c r="W358" s="1409"/>
      <c r="X358" s="1409"/>
      <c r="Y358" s="1409"/>
      <c r="Z358" s="1409"/>
    </row>
    <row r="359" spans="1:26">
      <c r="A359" s="1409"/>
      <c r="B359" s="1409"/>
      <c r="C359" s="1409"/>
      <c r="D359" s="1409"/>
      <c r="E359" s="1409"/>
      <c r="F359" s="1409"/>
      <c r="G359" s="1409"/>
      <c r="H359" s="1409"/>
      <c r="I359" s="1409"/>
      <c r="J359" s="1409"/>
      <c r="K359" s="1409"/>
      <c r="L359" s="1409"/>
      <c r="M359" s="1409"/>
      <c r="N359" s="1409"/>
      <c r="O359" s="1409"/>
      <c r="P359" s="1409"/>
      <c r="Q359" s="1409"/>
      <c r="R359" s="1409"/>
      <c r="S359" s="1409"/>
      <c r="T359" s="1409"/>
      <c r="U359" s="1409"/>
      <c r="V359" s="1409"/>
      <c r="W359" s="1409"/>
      <c r="X359" s="1409"/>
      <c r="Y359" s="1409"/>
      <c r="Z359" s="1409"/>
    </row>
    <row r="360" spans="1:26">
      <c r="A360" s="1409"/>
      <c r="B360" s="1409"/>
      <c r="C360" s="1409"/>
      <c r="D360" s="1409"/>
      <c r="E360" s="1409"/>
      <c r="F360" s="1409"/>
      <c r="G360" s="1409"/>
      <c r="H360" s="1409"/>
      <c r="I360" s="1409"/>
      <c r="J360" s="1409"/>
      <c r="K360" s="1409"/>
      <c r="L360" s="1409"/>
      <c r="M360" s="1409"/>
      <c r="N360" s="1409"/>
      <c r="O360" s="1409"/>
      <c r="P360" s="1409"/>
      <c r="Q360" s="1409"/>
      <c r="R360" s="1409"/>
      <c r="S360" s="1409"/>
      <c r="T360" s="1409"/>
      <c r="U360" s="1409"/>
      <c r="V360" s="1409"/>
      <c r="W360" s="1409"/>
      <c r="X360" s="1409"/>
      <c r="Y360" s="1409"/>
      <c r="Z360" s="1409"/>
    </row>
    <row r="361" spans="1:26">
      <c r="A361" s="1409"/>
      <c r="B361" s="1409"/>
      <c r="C361" s="1409"/>
      <c r="D361" s="1409"/>
      <c r="E361" s="1409"/>
      <c r="F361" s="1409"/>
      <c r="G361" s="1409"/>
      <c r="H361" s="1409"/>
      <c r="I361" s="1409"/>
      <c r="J361" s="1409"/>
      <c r="K361" s="1409"/>
      <c r="L361" s="1409"/>
      <c r="M361" s="1409"/>
      <c r="N361" s="1409"/>
      <c r="O361" s="1409"/>
      <c r="P361" s="1409"/>
      <c r="Q361" s="1409"/>
      <c r="R361" s="1409"/>
      <c r="S361" s="1409"/>
      <c r="T361" s="1409"/>
      <c r="U361" s="1409"/>
      <c r="V361" s="1409"/>
      <c r="W361" s="1409"/>
      <c r="X361" s="1409"/>
      <c r="Y361" s="1409"/>
      <c r="Z361" s="1409"/>
    </row>
    <row r="362" spans="1:26">
      <c r="A362" s="1409"/>
      <c r="B362" s="1409"/>
      <c r="C362" s="1409"/>
      <c r="D362" s="1409"/>
      <c r="E362" s="1409"/>
      <c r="F362" s="1409"/>
      <c r="G362" s="1409"/>
      <c r="H362" s="1409"/>
      <c r="I362" s="1409"/>
      <c r="J362" s="1409"/>
      <c r="K362" s="1409"/>
      <c r="L362" s="1409"/>
      <c r="M362" s="1409"/>
      <c r="N362" s="1409"/>
      <c r="O362" s="1409"/>
      <c r="P362" s="1409"/>
      <c r="Q362" s="1409"/>
      <c r="R362" s="1409"/>
      <c r="S362" s="1409"/>
      <c r="T362" s="1409"/>
      <c r="U362" s="1409"/>
      <c r="V362" s="1409"/>
      <c r="W362" s="1409"/>
      <c r="X362" s="1409"/>
      <c r="Y362" s="1409"/>
      <c r="Z362" s="1409"/>
    </row>
    <row r="363" spans="1:26">
      <c r="A363" s="1409"/>
      <c r="B363" s="1409"/>
      <c r="C363" s="1409"/>
      <c r="D363" s="1409"/>
      <c r="E363" s="1409"/>
      <c r="F363" s="1409"/>
      <c r="G363" s="1409"/>
      <c r="H363" s="1409"/>
      <c r="I363" s="1409"/>
      <c r="J363" s="1409"/>
      <c r="K363" s="1409"/>
      <c r="L363" s="1409"/>
      <c r="M363" s="1409"/>
      <c r="N363" s="1409"/>
      <c r="O363" s="1409"/>
      <c r="P363" s="1409"/>
      <c r="Q363" s="1409"/>
      <c r="R363" s="1409"/>
      <c r="S363" s="1409"/>
      <c r="T363" s="1409"/>
      <c r="U363" s="1409"/>
      <c r="V363" s="1409"/>
      <c r="W363" s="1409"/>
      <c r="X363" s="1409"/>
      <c r="Y363" s="1409"/>
      <c r="Z363" s="1409"/>
    </row>
    <row r="364" spans="1:26">
      <c r="A364" s="1409"/>
      <c r="B364" s="1409"/>
      <c r="C364" s="1409"/>
      <c r="D364" s="1409"/>
      <c r="E364" s="1409"/>
      <c r="F364" s="1409"/>
      <c r="G364" s="1409"/>
      <c r="H364" s="1409"/>
      <c r="I364" s="1409"/>
      <c r="J364" s="1409"/>
      <c r="K364" s="1409"/>
      <c r="L364" s="1409"/>
      <c r="M364" s="1409"/>
      <c r="N364" s="1409"/>
      <c r="O364" s="1409"/>
      <c r="P364" s="1409"/>
      <c r="Q364" s="1409"/>
      <c r="R364" s="1409"/>
      <c r="S364" s="1409"/>
      <c r="T364" s="1409"/>
      <c r="U364" s="1409"/>
      <c r="V364" s="1409"/>
      <c r="W364" s="1409"/>
      <c r="X364" s="1409"/>
      <c r="Y364" s="1409"/>
      <c r="Z364" s="1409"/>
    </row>
    <row r="365" spans="1:26">
      <c r="A365" s="1409"/>
      <c r="B365" s="1409"/>
      <c r="C365" s="1409"/>
      <c r="D365" s="1409"/>
      <c r="E365" s="1409"/>
      <c r="F365" s="1409"/>
      <c r="G365" s="1409"/>
      <c r="H365" s="1409"/>
      <c r="I365" s="1409"/>
      <c r="J365" s="1409"/>
      <c r="K365" s="1409"/>
      <c r="L365" s="1409"/>
      <c r="M365" s="1409"/>
      <c r="N365" s="1409"/>
      <c r="O365" s="1409"/>
      <c r="P365" s="1409"/>
      <c r="Q365" s="1409"/>
      <c r="R365" s="1409"/>
      <c r="S365" s="1409"/>
      <c r="T365" s="1409"/>
      <c r="U365" s="1409"/>
      <c r="V365" s="1409"/>
      <c r="W365" s="1409"/>
      <c r="X365" s="1409"/>
      <c r="Y365" s="1409"/>
      <c r="Z365" s="1409"/>
    </row>
    <row r="366" spans="1:26">
      <c r="A366" s="1409"/>
      <c r="B366" s="1409"/>
      <c r="C366" s="1409"/>
      <c r="D366" s="1409"/>
      <c r="E366" s="1409"/>
      <c r="F366" s="1409"/>
      <c r="G366" s="1409"/>
      <c r="H366" s="1409"/>
      <c r="I366" s="1409"/>
      <c r="J366" s="1409"/>
      <c r="K366" s="1409"/>
      <c r="L366" s="1409"/>
      <c r="M366" s="1409"/>
      <c r="N366" s="1409"/>
      <c r="O366" s="1409"/>
      <c r="P366" s="1409"/>
      <c r="Q366" s="1409"/>
      <c r="R366" s="1409"/>
      <c r="S366" s="1409"/>
      <c r="T366" s="1409"/>
      <c r="U366" s="1409"/>
      <c r="V366" s="1409"/>
      <c r="W366" s="1409"/>
      <c r="X366" s="1409"/>
      <c r="Y366" s="1409"/>
      <c r="Z366" s="1409"/>
    </row>
    <row r="367" spans="1:26">
      <c r="A367" s="1409"/>
      <c r="B367" s="1409"/>
      <c r="C367" s="1409"/>
      <c r="D367" s="1409"/>
      <c r="E367" s="1409"/>
      <c r="F367" s="1409"/>
      <c r="G367" s="1409"/>
      <c r="H367" s="1409"/>
      <c r="I367" s="1409"/>
      <c r="J367" s="1409"/>
      <c r="K367" s="1409"/>
      <c r="L367" s="1409"/>
      <c r="M367" s="1409"/>
      <c r="N367" s="1409"/>
      <c r="O367" s="1409"/>
      <c r="P367" s="1409"/>
      <c r="Q367" s="1409"/>
      <c r="R367" s="1409"/>
      <c r="S367" s="1409"/>
      <c r="T367" s="1409"/>
      <c r="U367" s="1409"/>
      <c r="V367" s="1409"/>
      <c r="W367" s="1409"/>
      <c r="X367" s="1409"/>
      <c r="Y367" s="1409"/>
      <c r="Z367" s="1409"/>
    </row>
    <row r="368" spans="1:26">
      <c r="A368" s="1409"/>
      <c r="B368" s="1409"/>
      <c r="C368" s="1409"/>
      <c r="D368" s="1409"/>
      <c r="E368" s="1409"/>
      <c r="F368" s="1409"/>
      <c r="G368" s="1409"/>
      <c r="H368" s="1409"/>
      <c r="I368" s="1409"/>
      <c r="J368" s="1409"/>
      <c r="K368" s="1409"/>
      <c r="L368" s="1409"/>
      <c r="M368" s="1409"/>
      <c r="N368" s="1409"/>
      <c r="O368" s="1409"/>
      <c r="P368" s="1409"/>
      <c r="Q368" s="1409"/>
      <c r="R368" s="1409"/>
      <c r="S368" s="1409"/>
      <c r="T368" s="1409"/>
      <c r="U368" s="1409"/>
      <c r="V368" s="1409"/>
      <c r="W368" s="1409"/>
      <c r="X368" s="1409"/>
      <c r="Y368" s="1409"/>
      <c r="Z368" s="1409"/>
    </row>
    <row r="369" spans="1:26">
      <c r="A369" s="1409"/>
      <c r="B369" s="1409"/>
      <c r="C369" s="1409"/>
      <c r="D369" s="1409"/>
      <c r="E369" s="1409"/>
      <c r="F369" s="1409"/>
      <c r="G369" s="1409"/>
      <c r="H369" s="1409"/>
      <c r="I369" s="1409"/>
      <c r="J369" s="1409"/>
      <c r="K369" s="1409"/>
      <c r="L369" s="1409"/>
      <c r="M369" s="1409"/>
      <c r="N369" s="1409"/>
      <c r="O369" s="1409"/>
      <c r="P369" s="1409"/>
      <c r="Q369" s="1409"/>
      <c r="R369" s="1409"/>
      <c r="S369" s="1409"/>
      <c r="T369" s="1409"/>
      <c r="U369" s="1409"/>
      <c r="V369" s="1409"/>
      <c r="W369" s="1409"/>
      <c r="X369" s="1409"/>
      <c r="Y369" s="1409"/>
      <c r="Z369" s="1409"/>
    </row>
    <row r="370" spans="1:26">
      <c r="A370" s="1409"/>
      <c r="B370" s="1409"/>
      <c r="C370" s="1409"/>
      <c r="D370" s="1409"/>
      <c r="E370" s="1409"/>
      <c r="F370" s="1409"/>
      <c r="G370" s="1409"/>
      <c r="H370" s="1409"/>
      <c r="I370" s="1409"/>
      <c r="J370" s="1409"/>
      <c r="K370" s="1409"/>
      <c r="L370" s="1409"/>
      <c r="M370" s="1409"/>
      <c r="N370" s="1409"/>
      <c r="O370" s="1409"/>
      <c r="P370" s="1409"/>
      <c r="Q370" s="1409"/>
      <c r="R370" s="1409"/>
      <c r="S370" s="1409"/>
      <c r="T370" s="1409"/>
      <c r="U370" s="1409"/>
      <c r="V370" s="1409"/>
      <c r="W370" s="1409"/>
      <c r="X370" s="1409"/>
      <c r="Y370" s="1409"/>
      <c r="Z370" s="1409"/>
    </row>
    <row r="371" spans="1:26">
      <c r="A371" s="1409"/>
      <c r="B371" s="1409"/>
      <c r="C371" s="1409"/>
      <c r="D371" s="1409"/>
      <c r="E371" s="1409"/>
      <c r="F371" s="1409"/>
      <c r="G371" s="1409"/>
      <c r="H371" s="1409"/>
      <c r="I371" s="1409"/>
      <c r="J371" s="1409"/>
      <c r="K371" s="1409"/>
      <c r="L371" s="1409"/>
      <c r="M371" s="1409"/>
      <c r="N371" s="1409"/>
      <c r="O371" s="1409"/>
      <c r="P371" s="1409"/>
      <c r="Q371" s="1409"/>
      <c r="R371" s="1409"/>
      <c r="S371" s="1409"/>
      <c r="T371" s="1409"/>
      <c r="U371" s="1409"/>
      <c r="V371" s="1409"/>
      <c r="W371" s="1409"/>
      <c r="X371" s="1409"/>
      <c r="Y371" s="1409"/>
      <c r="Z371" s="1409"/>
    </row>
    <row r="372" spans="1:26">
      <c r="A372" s="1409"/>
      <c r="B372" s="1409"/>
      <c r="C372" s="1409"/>
      <c r="D372" s="1409"/>
      <c r="E372" s="1409"/>
      <c r="F372" s="1409"/>
      <c r="G372" s="1409"/>
      <c r="H372" s="1409"/>
      <c r="I372" s="1409"/>
      <c r="J372" s="1409"/>
      <c r="K372" s="1409"/>
      <c r="L372" s="1409"/>
      <c r="M372" s="1409"/>
      <c r="N372" s="1409"/>
      <c r="O372" s="1409"/>
      <c r="P372" s="1409"/>
      <c r="Q372" s="1409"/>
      <c r="R372" s="1409"/>
      <c r="S372" s="1409"/>
      <c r="T372" s="1409"/>
      <c r="U372" s="1409"/>
      <c r="V372" s="1409"/>
      <c r="W372" s="1409"/>
      <c r="X372" s="1409"/>
      <c r="Y372" s="1409"/>
      <c r="Z372" s="1409"/>
    </row>
    <row r="373" spans="1:26">
      <c r="A373" s="1409"/>
      <c r="B373" s="1409"/>
      <c r="C373" s="1409"/>
      <c r="D373" s="1409"/>
      <c r="E373" s="1409"/>
      <c r="F373" s="1409"/>
      <c r="G373" s="1409"/>
      <c r="H373" s="1409"/>
      <c r="I373" s="1409"/>
      <c r="J373" s="1409"/>
      <c r="K373" s="1409"/>
      <c r="L373" s="1409"/>
      <c r="M373" s="1409"/>
      <c r="N373" s="1409"/>
      <c r="O373" s="1409"/>
      <c r="P373" s="1409"/>
      <c r="Q373" s="1409"/>
      <c r="R373" s="1409"/>
      <c r="S373" s="1409"/>
      <c r="T373" s="1409"/>
      <c r="U373" s="1409"/>
      <c r="V373" s="1409"/>
      <c r="W373" s="1409"/>
      <c r="X373" s="1409"/>
      <c r="Y373" s="1409"/>
      <c r="Z373" s="1409"/>
    </row>
    <row r="374" spans="1:26">
      <c r="A374" s="1409"/>
      <c r="B374" s="1409"/>
      <c r="C374" s="1409"/>
      <c r="D374" s="1409"/>
      <c r="E374" s="1409"/>
      <c r="F374" s="1409"/>
      <c r="G374" s="1409"/>
      <c r="H374" s="1409"/>
      <c r="I374" s="1409"/>
      <c r="J374" s="1409"/>
      <c r="K374" s="1409"/>
      <c r="L374" s="1409"/>
      <c r="M374" s="1409"/>
      <c r="N374" s="1409"/>
      <c r="O374" s="1409"/>
      <c r="P374" s="1409"/>
      <c r="Q374" s="1409"/>
      <c r="R374" s="1409"/>
      <c r="S374" s="1409"/>
      <c r="T374" s="1409"/>
      <c r="U374" s="1409"/>
      <c r="V374" s="1409"/>
      <c r="W374" s="1409"/>
      <c r="X374" s="1409"/>
      <c r="Y374" s="1409"/>
      <c r="Z374" s="1409"/>
    </row>
    <row r="375" spans="1:26">
      <c r="A375" s="1409"/>
      <c r="B375" s="1409"/>
      <c r="C375" s="1409"/>
      <c r="D375" s="1409"/>
      <c r="E375" s="1409"/>
      <c r="F375" s="1409"/>
      <c r="G375" s="1409"/>
      <c r="H375" s="1409"/>
      <c r="I375" s="1409"/>
      <c r="J375" s="1409"/>
      <c r="K375" s="1409"/>
      <c r="L375" s="1409"/>
      <c r="M375" s="1409"/>
      <c r="N375" s="1409"/>
      <c r="O375" s="1409"/>
      <c r="P375" s="1409"/>
      <c r="Q375" s="1409"/>
      <c r="R375" s="1409"/>
      <c r="S375" s="1409"/>
      <c r="T375" s="1409"/>
      <c r="U375" s="1409"/>
      <c r="V375" s="1409"/>
      <c r="W375" s="1409"/>
      <c r="X375" s="1409"/>
      <c r="Y375" s="1409"/>
      <c r="Z375" s="1409"/>
    </row>
    <row r="376" spans="1:26">
      <c r="A376" s="1409"/>
      <c r="B376" s="1409"/>
      <c r="C376" s="1409"/>
      <c r="D376" s="1409"/>
      <c r="E376" s="1409"/>
      <c r="F376" s="1409"/>
      <c r="G376" s="1409"/>
      <c r="H376" s="1409"/>
      <c r="I376" s="1409"/>
      <c r="J376" s="1409"/>
      <c r="K376" s="1409"/>
      <c r="L376" s="1409"/>
      <c r="M376" s="1409"/>
      <c r="N376" s="1409"/>
      <c r="O376" s="1409"/>
      <c r="P376" s="1409"/>
      <c r="Q376" s="1409"/>
      <c r="R376" s="1409"/>
      <c r="S376" s="1409"/>
      <c r="T376" s="1409"/>
      <c r="U376" s="1409"/>
      <c r="V376" s="1409"/>
      <c r="W376" s="1409"/>
      <c r="X376" s="1409"/>
      <c r="Y376" s="1409"/>
      <c r="Z376" s="1409"/>
    </row>
    <row r="377" spans="1:26">
      <c r="A377" s="1409"/>
      <c r="B377" s="1409"/>
      <c r="C377" s="1409"/>
      <c r="D377" s="1409"/>
      <c r="E377" s="1409"/>
      <c r="F377" s="1409"/>
      <c r="G377" s="1409"/>
      <c r="H377" s="1409"/>
      <c r="I377" s="1409"/>
      <c r="J377" s="1409"/>
      <c r="K377" s="1409"/>
      <c r="L377" s="1409"/>
      <c r="M377" s="1409"/>
      <c r="N377" s="1409"/>
      <c r="O377" s="1409"/>
      <c r="P377" s="1409"/>
      <c r="Q377" s="1409"/>
      <c r="R377" s="1409"/>
      <c r="S377" s="1409"/>
      <c r="T377" s="1409"/>
      <c r="U377" s="1409"/>
      <c r="V377" s="1409"/>
      <c r="W377" s="1409"/>
      <c r="X377" s="1409"/>
      <c r="Y377" s="1409"/>
      <c r="Z377" s="1409"/>
    </row>
    <row r="378" spans="1:26">
      <c r="A378" s="1409"/>
      <c r="B378" s="1409"/>
      <c r="C378" s="1409"/>
      <c r="D378" s="1409"/>
      <c r="E378" s="1409"/>
      <c r="F378" s="1409"/>
      <c r="G378" s="1409"/>
      <c r="H378" s="1409"/>
      <c r="I378" s="1409"/>
      <c r="J378" s="1409"/>
      <c r="K378" s="1409"/>
      <c r="L378" s="1409"/>
      <c r="M378" s="1409"/>
      <c r="N378" s="1409"/>
      <c r="O378" s="1409"/>
      <c r="P378" s="1409"/>
      <c r="Q378" s="1409"/>
      <c r="R378" s="1409"/>
      <c r="S378" s="1409"/>
      <c r="T378" s="1409"/>
      <c r="U378" s="1409"/>
      <c r="V378" s="1409"/>
      <c r="W378" s="1409"/>
      <c r="X378" s="1409"/>
      <c r="Y378" s="1409"/>
      <c r="Z378" s="1409"/>
    </row>
    <row r="379" spans="1:26">
      <c r="A379" s="1409"/>
      <c r="B379" s="1409"/>
      <c r="C379" s="1409"/>
      <c r="D379" s="1409"/>
      <c r="E379" s="1409"/>
      <c r="F379" s="1409"/>
      <c r="G379" s="1409"/>
      <c r="H379" s="1409"/>
      <c r="I379" s="1409"/>
      <c r="J379" s="1409"/>
      <c r="K379" s="1409"/>
      <c r="L379" s="1409"/>
      <c r="M379" s="1409"/>
      <c r="N379" s="1409"/>
      <c r="O379" s="1409"/>
      <c r="P379" s="1409"/>
      <c r="Q379" s="1409"/>
      <c r="R379" s="1409"/>
      <c r="S379" s="1409"/>
      <c r="T379" s="1409"/>
      <c r="U379" s="1409"/>
      <c r="V379" s="1409"/>
      <c r="W379" s="1409"/>
      <c r="X379" s="1409"/>
      <c r="Y379" s="1409"/>
      <c r="Z379" s="1409"/>
    </row>
    <row r="380" spans="1:26">
      <c r="A380" s="1409"/>
      <c r="B380" s="1409"/>
      <c r="C380" s="1409"/>
      <c r="D380" s="1409"/>
      <c r="E380" s="1409"/>
      <c r="F380" s="1409"/>
      <c r="G380" s="1409"/>
      <c r="H380" s="1409"/>
      <c r="I380" s="1409"/>
      <c r="J380" s="1409"/>
      <c r="K380" s="1409"/>
      <c r="L380" s="1409"/>
      <c r="M380" s="1409"/>
      <c r="N380" s="1409"/>
      <c r="O380" s="1409"/>
      <c r="P380" s="1409"/>
      <c r="Q380" s="1409"/>
      <c r="R380" s="1409"/>
      <c r="S380" s="1409"/>
      <c r="T380" s="1409"/>
      <c r="U380" s="1409"/>
      <c r="V380" s="1409"/>
      <c r="W380" s="1409"/>
      <c r="X380" s="1409"/>
      <c r="Y380" s="1409"/>
      <c r="Z380" s="1409"/>
    </row>
    <row r="381" spans="1:26">
      <c r="A381" s="1409"/>
      <c r="B381" s="1409"/>
      <c r="C381" s="1409"/>
      <c r="D381" s="1409"/>
      <c r="E381" s="1409"/>
      <c r="F381" s="1409"/>
      <c r="G381" s="1409"/>
      <c r="H381" s="1409"/>
      <c r="I381" s="1409"/>
      <c r="J381" s="1409"/>
      <c r="K381" s="1409"/>
      <c r="L381" s="1409"/>
      <c r="M381" s="1409"/>
      <c r="N381" s="1409"/>
      <c r="O381" s="1409"/>
      <c r="P381" s="1409"/>
      <c r="Q381" s="1409"/>
      <c r="R381" s="1409"/>
      <c r="S381" s="1409"/>
      <c r="T381" s="1409"/>
      <c r="U381" s="1409"/>
      <c r="V381" s="1409"/>
      <c r="W381" s="1409"/>
      <c r="X381" s="1409"/>
      <c r="Y381" s="1409"/>
      <c r="Z381" s="1409"/>
    </row>
    <row r="382" spans="1:26">
      <c r="A382" s="1409"/>
      <c r="B382" s="1409"/>
      <c r="C382" s="1409"/>
      <c r="D382" s="1409"/>
      <c r="E382" s="1409"/>
      <c r="F382" s="1409"/>
      <c r="G382" s="1409"/>
      <c r="H382" s="1409"/>
      <c r="I382" s="1409"/>
      <c r="J382" s="1409"/>
      <c r="K382" s="1409"/>
      <c r="L382" s="1409"/>
      <c r="M382" s="1409"/>
      <c r="N382" s="1409"/>
      <c r="O382" s="1409"/>
      <c r="P382" s="1409"/>
      <c r="Q382" s="1409"/>
      <c r="R382" s="1409"/>
      <c r="S382" s="1409"/>
      <c r="T382" s="1409"/>
      <c r="U382" s="1409"/>
      <c r="V382" s="1409"/>
      <c r="W382" s="1409"/>
      <c r="X382" s="1409"/>
      <c r="Y382" s="1409"/>
      <c r="Z382" s="1409"/>
    </row>
    <row r="383" spans="1:26">
      <c r="A383" s="1409"/>
      <c r="B383" s="1409"/>
      <c r="C383" s="1409"/>
      <c r="D383" s="1409"/>
      <c r="E383" s="1409"/>
      <c r="F383" s="1409"/>
      <c r="G383" s="1409"/>
      <c r="H383" s="1409"/>
      <c r="I383" s="1409"/>
      <c r="J383" s="1409"/>
      <c r="K383" s="1409"/>
      <c r="L383" s="1409"/>
      <c r="M383" s="1409"/>
      <c r="N383" s="1409"/>
      <c r="O383" s="1409"/>
      <c r="P383" s="1409"/>
      <c r="Q383" s="1409"/>
      <c r="R383" s="1409"/>
      <c r="S383" s="1409"/>
      <c r="T383" s="1409"/>
      <c r="U383" s="1409"/>
      <c r="V383" s="1409"/>
      <c r="W383" s="1409"/>
      <c r="X383" s="1409"/>
      <c r="Y383" s="1409"/>
      <c r="Z383" s="1409"/>
    </row>
    <row r="384" spans="1:26">
      <c r="A384" s="1409"/>
      <c r="B384" s="1409"/>
      <c r="C384" s="1409"/>
      <c r="D384" s="1409"/>
      <c r="E384" s="1409"/>
      <c r="F384" s="1409"/>
      <c r="G384" s="1409"/>
      <c r="H384" s="1409"/>
      <c r="I384" s="1409"/>
      <c r="J384" s="1409"/>
      <c r="K384" s="1409"/>
      <c r="L384" s="1409"/>
      <c r="M384" s="1409"/>
      <c r="N384" s="1409"/>
      <c r="O384" s="1409"/>
      <c r="P384" s="1409"/>
      <c r="Q384" s="1409"/>
      <c r="R384" s="1409"/>
      <c r="S384" s="1409"/>
      <c r="T384" s="1409"/>
      <c r="U384" s="1409"/>
      <c r="V384" s="1409"/>
      <c r="W384" s="1409"/>
      <c r="X384" s="1409"/>
      <c r="Y384" s="1409"/>
      <c r="Z384" s="1409"/>
    </row>
    <row r="385" spans="1:26">
      <c r="A385" s="1409"/>
      <c r="B385" s="1409"/>
      <c r="C385" s="1409"/>
      <c r="D385" s="1409"/>
      <c r="E385" s="1409"/>
      <c r="F385" s="1409"/>
      <c r="G385" s="1409"/>
      <c r="H385" s="1409"/>
      <c r="I385" s="1409"/>
      <c r="J385" s="1409"/>
      <c r="K385" s="1409"/>
      <c r="L385" s="1409"/>
      <c r="M385" s="1409"/>
      <c r="N385" s="1409"/>
      <c r="O385" s="1409"/>
      <c r="P385" s="1409"/>
      <c r="Q385" s="1409"/>
      <c r="R385" s="1409"/>
      <c r="S385" s="1409"/>
      <c r="T385" s="1409"/>
      <c r="U385" s="1409"/>
      <c r="V385" s="1409"/>
      <c r="W385" s="1409"/>
      <c r="X385" s="1409"/>
      <c r="Y385" s="1409"/>
      <c r="Z385" s="1409"/>
    </row>
    <row r="386" spans="1:26">
      <c r="A386" s="1409"/>
      <c r="B386" s="1409"/>
      <c r="C386" s="1409"/>
      <c r="D386" s="1409"/>
      <c r="E386" s="1409"/>
      <c r="F386" s="1409"/>
      <c r="G386" s="1409"/>
      <c r="H386" s="1409"/>
      <c r="I386" s="1409"/>
      <c r="J386" s="1409"/>
      <c r="K386" s="1409"/>
      <c r="L386" s="1409"/>
      <c r="M386" s="1409"/>
      <c r="N386" s="1409"/>
      <c r="O386" s="1409"/>
      <c r="P386" s="1409"/>
      <c r="Q386" s="1409"/>
      <c r="R386" s="1409"/>
      <c r="S386" s="1409"/>
      <c r="T386" s="1409"/>
      <c r="U386" s="1409"/>
      <c r="V386" s="1409"/>
      <c r="W386" s="1409"/>
      <c r="X386" s="1409"/>
      <c r="Y386" s="1409"/>
      <c r="Z386" s="1409"/>
    </row>
    <row r="387" spans="1:26">
      <c r="A387" s="1409"/>
      <c r="B387" s="1409"/>
      <c r="C387" s="1409"/>
      <c r="D387" s="1409"/>
      <c r="E387" s="1409"/>
      <c r="F387" s="1409"/>
      <c r="G387" s="1409"/>
      <c r="H387" s="1409"/>
      <c r="I387" s="1409"/>
      <c r="J387" s="1409"/>
      <c r="K387" s="1409"/>
      <c r="L387" s="1409"/>
      <c r="M387" s="1409"/>
      <c r="N387" s="1409"/>
      <c r="O387" s="1409"/>
      <c r="P387" s="1409"/>
      <c r="Q387" s="1409"/>
      <c r="R387" s="1409"/>
      <c r="S387" s="1409"/>
      <c r="T387" s="1409"/>
      <c r="U387" s="1409"/>
      <c r="V387" s="1409"/>
      <c r="W387" s="1409"/>
      <c r="X387" s="1409"/>
      <c r="Y387" s="1409"/>
      <c r="Z387" s="1409"/>
    </row>
    <row r="388" spans="1:26">
      <c r="A388" s="1409"/>
      <c r="B388" s="1409"/>
      <c r="C388" s="1409"/>
      <c r="D388" s="1409"/>
      <c r="E388" s="1409"/>
      <c r="F388" s="1409"/>
      <c r="G388" s="1409"/>
      <c r="H388" s="1409"/>
      <c r="I388" s="1409"/>
      <c r="J388" s="1409"/>
      <c r="K388" s="1409"/>
      <c r="L388" s="1409"/>
      <c r="M388" s="1409"/>
      <c r="N388" s="1409"/>
      <c r="O388" s="1409"/>
      <c r="P388" s="1409"/>
      <c r="Q388" s="1409"/>
      <c r="R388" s="1409"/>
      <c r="S388" s="1409"/>
      <c r="T388" s="1409"/>
      <c r="U388" s="1409"/>
      <c r="V388" s="1409"/>
      <c r="W388" s="1409"/>
      <c r="X388" s="1409"/>
      <c r="Y388" s="1409"/>
      <c r="Z388" s="1409"/>
    </row>
    <row r="389" spans="1:26">
      <c r="A389" s="1409"/>
      <c r="B389" s="1409"/>
      <c r="C389" s="1409"/>
      <c r="D389" s="1409"/>
      <c r="E389" s="1409"/>
      <c r="F389" s="1409"/>
      <c r="G389" s="1409"/>
      <c r="H389" s="1409"/>
      <c r="I389" s="1409"/>
      <c r="J389" s="1409"/>
      <c r="K389" s="1409"/>
      <c r="L389" s="1409"/>
      <c r="M389" s="1409"/>
      <c r="N389" s="1409"/>
      <c r="O389" s="1409"/>
      <c r="P389" s="1409"/>
      <c r="Q389" s="1409"/>
      <c r="R389" s="1409"/>
      <c r="S389" s="1409"/>
      <c r="T389" s="1409"/>
      <c r="U389" s="1409"/>
      <c r="V389" s="1409"/>
      <c r="W389" s="1409"/>
      <c r="X389" s="1409"/>
      <c r="Y389" s="1409"/>
      <c r="Z389" s="1409"/>
    </row>
    <row r="390" spans="1:26">
      <c r="A390" s="1409"/>
      <c r="B390" s="1409"/>
      <c r="C390" s="1409"/>
      <c r="D390" s="1409"/>
      <c r="E390" s="1409"/>
      <c r="F390" s="1409"/>
      <c r="G390" s="1409"/>
      <c r="H390" s="1409"/>
      <c r="I390" s="1409"/>
      <c r="J390" s="1409"/>
      <c r="K390" s="1409"/>
      <c r="L390" s="1409"/>
      <c r="M390" s="1409"/>
      <c r="N390" s="1409"/>
      <c r="O390" s="1409"/>
      <c r="P390" s="1409"/>
      <c r="Q390" s="1409"/>
      <c r="R390" s="1409"/>
      <c r="S390" s="1409"/>
      <c r="T390" s="1409"/>
      <c r="U390" s="1409"/>
      <c r="V390" s="1409"/>
      <c r="W390" s="1409"/>
      <c r="X390" s="1409"/>
      <c r="Y390" s="1409"/>
      <c r="Z390" s="1409"/>
    </row>
    <row r="391" spans="1:26">
      <c r="A391" s="1409"/>
      <c r="B391" s="1409"/>
      <c r="C391" s="1409"/>
      <c r="D391" s="1409"/>
      <c r="E391" s="1409"/>
      <c r="F391" s="1409"/>
      <c r="G391" s="1409"/>
      <c r="H391" s="1409"/>
      <c r="I391" s="1409"/>
      <c r="J391" s="1409"/>
      <c r="K391" s="1409"/>
      <c r="L391" s="1409"/>
      <c r="M391" s="1409"/>
      <c r="N391" s="1409"/>
      <c r="O391" s="1409"/>
      <c r="P391" s="1409"/>
      <c r="Q391" s="1409"/>
      <c r="R391" s="1409"/>
      <c r="S391" s="1409"/>
      <c r="T391" s="1409"/>
      <c r="U391" s="1409"/>
      <c r="V391" s="1409"/>
      <c r="W391" s="1409"/>
      <c r="X391" s="1409"/>
      <c r="Y391" s="1409"/>
      <c r="Z391" s="1409"/>
    </row>
    <row r="392" spans="1:26">
      <c r="A392" s="1409"/>
      <c r="B392" s="1409"/>
      <c r="C392" s="1409"/>
      <c r="D392" s="1409"/>
      <c r="E392" s="1409"/>
      <c r="F392" s="1409"/>
      <c r="G392" s="1409"/>
      <c r="H392" s="1409"/>
      <c r="I392" s="1409"/>
      <c r="J392" s="1409"/>
      <c r="K392" s="1409"/>
      <c r="L392" s="1409"/>
      <c r="M392" s="1409"/>
      <c r="N392" s="1409"/>
      <c r="O392" s="1409"/>
      <c r="P392" s="1409"/>
      <c r="Q392" s="1409"/>
      <c r="R392" s="1409"/>
      <c r="S392" s="1409"/>
      <c r="T392" s="1409"/>
      <c r="U392" s="1409"/>
      <c r="V392" s="1409"/>
      <c r="W392" s="1409"/>
      <c r="X392" s="1409"/>
      <c r="Y392" s="1409"/>
      <c r="Z392" s="1409"/>
    </row>
    <row r="393" spans="1:26">
      <c r="A393" s="1409"/>
      <c r="B393" s="1409"/>
      <c r="C393" s="1409"/>
      <c r="D393" s="1409"/>
      <c r="E393" s="1409"/>
      <c r="F393" s="1409"/>
      <c r="G393" s="1409"/>
      <c r="H393" s="1409"/>
      <c r="I393" s="1409"/>
      <c r="J393" s="1409"/>
      <c r="K393" s="1409"/>
      <c r="L393" s="1409"/>
      <c r="M393" s="1409"/>
      <c r="N393" s="1409"/>
      <c r="O393" s="1409"/>
      <c r="P393" s="1409"/>
      <c r="Q393" s="1409"/>
      <c r="R393" s="1409"/>
      <c r="S393" s="1409"/>
      <c r="T393" s="1409"/>
      <c r="U393" s="1409"/>
      <c r="V393" s="1409"/>
      <c r="W393" s="1409"/>
      <c r="X393" s="1409"/>
      <c r="Y393" s="1409"/>
      <c r="Z393" s="1409"/>
    </row>
    <row r="394" spans="1:26">
      <c r="A394" s="1409"/>
      <c r="B394" s="1409"/>
      <c r="C394" s="1409"/>
      <c r="D394" s="1409"/>
      <c r="E394" s="1409"/>
      <c r="F394" s="1409"/>
      <c r="G394" s="1409"/>
      <c r="H394" s="1409"/>
      <c r="I394" s="1409"/>
      <c r="J394" s="1409"/>
      <c r="K394" s="1409"/>
      <c r="L394" s="1409"/>
      <c r="M394" s="1409"/>
      <c r="N394" s="1409"/>
      <c r="O394" s="1409"/>
      <c r="P394" s="1409"/>
      <c r="Q394" s="1409"/>
      <c r="R394" s="1409"/>
      <c r="S394" s="1409"/>
      <c r="T394" s="1409"/>
      <c r="U394" s="1409"/>
      <c r="V394" s="1409"/>
      <c r="W394" s="1409"/>
      <c r="X394" s="1409"/>
      <c r="Y394" s="1409"/>
      <c r="Z394" s="1409"/>
    </row>
    <row r="395" spans="1:26">
      <c r="A395" s="1409"/>
      <c r="B395" s="1409"/>
      <c r="C395" s="1409"/>
      <c r="D395" s="1409"/>
      <c r="E395" s="1409"/>
      <c r="F395" s="1409"/>
      <c r="G395" s="1409"/>
      <c r="H395" s="1409"/>
      <c r="I395" s="1409"/>
      <c r="J395" s="1409"/>
      <c r="K395" s="1409"/>
      <c r="L395" s="1409"/>
      <c r="M395" s="1409"/>
      <c r="N395" s="1409"/>
      <c r="O395" s="1409"/>
      <c r="P395" s="1409"/>
      <c r="Q395" s="1409"/>
      <c r="R395" s="1409"/>
      <c r="S395" s="1409"/>
      <c r="T395" s="1409"/>
      <c r="U395" s="1409"/>
      <c r="V395" s="1409"/>
      <c r="W395" s="1409"/>
      <c r="X395" s="1409"/>
      <c r="Y395" s="1409"/>
      <c r="Z395" s="1409"/>
    </row>
    <row r="396" spans="1:26">
      <c r="A396" s="1409"/>
      <c r="B396" s="1409"/>
      <c r="C396" s="1409"/>
      <c r="D396" s="1409"/>
      <c r="E396" s="1409"/>
      <c r="F396" s="1409"/>
      <c r="G396" s="1409"/>
      <c r="H396" s="1409"/>
      <c r="I396" s="1409"/>
      <c r="J396" s="1409"/>
      <c r="K396" s="1409"/>
      <c r="L396" s="1409"/>
      <c r="M396" s="1409"/>
      <c r="N396" s="1409"/>
      <c r="O396" s="1409"/>
      <c r="P396" s="1409"/>
      <c r="Q396" s="1409"/>
      <c r="R396" s="1409"/>
      <c r="S396" s="1409"/>
      <c r="T396" s="1409"/>
      <c r="U396" s="1409"/>
      <c r="V396" s="1409"/>
      <c r="W396" s="1409"/>
      <c r="X396" s="1409"/>
      <c r="Y396" s="1409"/>
      <c r="Z396" s="1409"/>
    </row>
    <row r="397" spans="1:26">
      <c r="A397" s="1409"/>
      <c r="B397" s="1409"/>
      <c r="C397" s="1409"/>
      <c r="D397" s="1409"/>
      <c r="E397" s="1409"/>
      <c r="F397" s="1409"/>
      <c r="G397" s="1409"/>
      <c r="H397" s="1409"/>
      <c r="I397" s="1409"/>
      <c r="J397" s="1409"/>
      <c r="K397" s="1409"/>
      <c r="L397" s="1409"/>
      <c r="M397" s="1409"/>
      <c r="N397" s="1409"/>
      <c r="O397" s="1409"/>
      <c r="P397" s="1409"/>
      <c r="Q397" s="1409"/>
      <c r="R397" s="1409"/>
      <c r="S397" s="1409"/>
      <c r="T397" s="1409"/>
      <c r="U397" s="1409"/>
      <c r="V397" s="1409"/>
      <c r="W397" s="1409"/>
      <c r="X397" s="1409"/>
      <c r="Y397" s="1409"/>
      <c r="Z397" s="1409"/>
    </row>
    <row r="398" spans="1:26">
      <c r="A398" s="1409"/>
      <c r="B398" s="1409"/>
      <c r="C398" s="1409"/>
      <c r="D398" s="1409"/>
      <c r="E398" s="1409"/>
      <c r="F398" s="1409"/>
      <c r="G398" s="1409"/>
      <c r="H398" s="1409"/>
      <c r="I398" s="1409"/>
      <c r="J398" s="1409"/>
      <c r="K398" s="1409"/>
      <c r="L398" s="1409"/>
      <c r="M398" s="1409"/>
      <c r="N398" s="1409"/>
      <c r="O398" s="1409"/>
      <c r="P398" s="1409"/>
      <c r="Q398" s="1409"/>
      <c r="R398" s="1409"/>
      <c r="S398" s="1409"/>
      <c r="T398" s="1409"/>
      <c r="U398" s="1409"/>
      <c r="V398" s="1409"/>
      <c r="W398" s="1409"/>
      <c r="X398" s="1409"/>
      <c r="Y398" s="1409"/>
      <c r="Z398" s="1409"/>
    </row>
    <row r="399" spans="1:26">
      <c r="A399" s="1409"/>
      <c r="B399" s="1409"/>
      <c r="C399" s="1409"/>
      <c r="D399" s="1409"/>
      <c r="E399" s="1409"/>
      <c r="F399" s="1409"/>
      <c r="G399" s="1409"/>
      <c r="H399" s="1409"/>
      <c r="I399" s="1409"/>
      <c r="J399" s="1409"/>
      <c r="K399" s="1409"/>
      <c r="L399" s="1409"/>
      <c r="M399" s="1409"/>
      <c r="N399" s="1409"/>
      <c r="O399" s="1409"/>
      <c r="P399" s="1409"/>
      <c r="Q399" s="1409"/>
      <c r="R399" s="1409"/>
      <c r="S399" s="1409"/>
      <c r="T399" s="1409"/>
      <c r="U399" s="1409"/>
      <c r="V399" s="1409"/>
      <c r="W399" s="1409"/>
      <c r="X399" s="1409"/>
      <c r="Y399" s="1409"/>
      <c r="Z399" s="1409"/>
    </row>
    <row r="400" spans="1:26">
      <c r="A400" s="1409"/>
      <c r="B400" s="1409"/>
      <c r="C400" s="1409"/>
      <c r="D400" s="1409"/>
      <c r="E400" s="1409"/>
      <c r="F400" s="1409"/>
      <c r="G400" s="1409"/>
      <c r="H400" s="1409"/>
      <c r="I400" s="1409"/>
      <c r="J400" s="1409"/>
      <c r="K400" s="1409"/>
      <c r="L400" s="1409"/>
      <c r="M400" s="1409"/>
      <c r="N400" s="1409"/>
      <c r="O400" s="1409"/>
      <c r="P400" s="1409"/>
      <c r="Q400" s="1409"/>
      <c r="R400" s="1409"/>
      <c r="S400" s="1409"/>
      <c r="T400" s="1409"/>
      <c r="U400" s="1409"/>
      <c r="V400" s="1409"/>
      <c r="W400" s="1409"/>
      <c r="X400" s="1409"/>
      <c r="Y400" s="1409"/>
      <c r="Z400" s="1409"/>
    </row>
    <row r="401" spans="1:26">
      <c r="A401" s="1409"/>
      <c r="B401" s="1409"/>
      <c r="C401" s="1409"/>
      <c r="D401" s="1409"/>
      <c r="E401" s="1409"/>
      <c r="F401" s="1409"/>
      <c r="G401" s="1409"/>
      <c r="H401" s="1409"/>
      <c r="I401" s="1409"/>
      <c r="J401" s="1409"/>
      <c r="K401" s="1409"/>
      <c r="L401" s="1409"/>
      <c r="M401" s="1409"/>
      <c r="N401" s="1409"/>
      <c r="O401" s="1409"/>
      <c r="P401" s="1409"/>
      <c r="Q401" s="1409"/>
      <c r="R401" s="1409"/>
      <c r="S401" s="1409"/>
      <c r="T401" s="1409"/>
      <c r="U401" s="1409"/>
      <c r="V401" s="1409"/>
      <c r="W401" s="1409"/>
      <c r="X401" s="1409"/>
      <c r="Y401" s="1409"/>
      <c r="Z401" s="1409"/>
    </row>
    <row r="402" spans="1:26">
      <c r="A402" s="1409"/>
      <c r="B402" s="1409"/>
      <c r="C402" s="1409"/>
      <c r="D402" s="1409"/>
      <c r="E402" s="1409"/>
      <c r="F402" s="1409"/>
      <c r="G402" s="1409"/>
      <c r="H402" s="1409"/>
      <c r="I402" s="1409"/>
      <c r="J402" s="1409"/>
      <c r="K402" s="1409"/>
      <c r="L402" s="1409"/>
      <c r="M402" s="1409"/>
      <c r="N402" s="1409"/>
      <c r="O402" s="1409"/>
      <c r="P402" s="1409"/>
      <c r="Q402" s="1409"/>
      <c r="R402" s="1409"/>
      <c r="S402" s="1409"/>
      <c r="T402" s="1409"/>
      <c r="U402" s="1409"/>
      <c r="V402" s="1409"/>
      <c r="W402" s="1409"/>
      <c r="X402" s="1409"/>
      <c r="Y402" s="1409"/>
      <c r="Z402" s="1409"/>
    </row>
    <row r="403" spans="1:26">
      <c r="A403" s="1409"/>
      <c r="B403" s="1409"/>
      <c r="C403" s="1409"/>
      <c r="D403" s="1409"/>
      <c r="E403" s="1409"/>
      <c r="F403" s="1409"/>
      <c r="G403" s="1409"/>
      <c r="H403" s="1409"/>
      <c r="I403" s="1409"/>
      <c r="J403" s="1409"/>
      <c r="K403" s="1409"/>
      <c r="L403" s="1409"/>
      <c r="M403" s="1409"/>
      <c r="N403" s="1409"/>
      <c r="O403" s="1409"/>
      <c r="P403" s="1409"/>
      <c r="Q403" s="1409"/>
      <c r="R403" s="1409"/>
      <c r="S403" s="1409"/>
      <c r="T403" s="1409"/>
      <c r="U403" s="1409"/>
      <c r="V403" s="1409"/>
      <c r="W403" s="1409"/>
      <c r="X403" s="1409"/>
      <c r="Y403" s="1409"/>
      <c r="Z403" s="1409"/>
    </row>
    <row r="404" spans="1:26">
      <c r="A404" s="1409"/>
      <c r="B404" s="1409"/>
      <c r="C404" s="1409"/>
      <c r="D404" s="1409"/>
      <c r="E404" s="1409"/>
      <c r="F404" s="1409"/>
      <c r="G404" s="1409"/>
      <c r="H404" s="1409"/>
      <c r="I404" s="1409"/>
      <c r="J404" s="1409"/>
      <c r="K404" s="1409"/>
      <c r="L404" s="1409"/>
      <c r="M404" s="1409"/>
      <c r="N404" s="1409"/>
      <c r="O404" s="1409"/>
      <c r="P404" s="1409"/>
      <c r="Q404" s="1409"/>
      <c r="R404" s="1409"/>
      <c r="S404" s="1409"/>
      <c r="T404" s="1409"/>
      <c r="U404" s="1409"/>
      <c r="V404" s="1409"/>
      <c r="W404" s="1409"/>
      <c r="X404" s="1409"/>
      <c r="Y404" s="1409"/>
      <c r="Z404" s="1409"/>
    </row>
    <row r="405" spans="1:26">
      <c r="A405" s="1409"/>
      <c r="B405" s="1409"/>
      <c r="C405" s="1409"/>
      <c r="D405" s="1409"/>
      <c r="E405" s="1409"/>
      <c r="F405" s="1409"/>
      <c r="G405" s="1409"/>
      <c r="H405" s="1409"/>
      <c r="I405" s="1409"/>
      <c r="J405" s="1409"/>
      <c r="K405" s="1409"/>
      <c r="L405" s="1409"/>
      <c r="M405" s="1409"/>
      <c r="N405" s="1409"/>
      <c r="O405" s="1409"/>
      <c r="P405" s="1409"/>
      <c r="Q405" s="1409"/>
      <c r="R405" s="1409"/>
      <c r="S405" s="1409"/>
      <c r="T405" s="1409"/>
      <c r="U405" s="1409"/>
      <c r="V405" s="1409"/>
      <c r="W405" s="1409"/>
      <c r="X405" s="1409"/>
      <c r="Y405" s="1409"/>
      <c r="Z405" s="1409"/>
    </row>
    <row r="406" spans="1:26">
      <c r="A406" s="1409"/>
      <c r="B406" s="1409"/>
      <c r="C406" s="1409"/>
      <c r="D406" s="1409"/>
      <c r="E406" s="1409"/>
      <c r="F406" s="1409"/>
      <c r="G406" s="1409"/>
      <c r="H406" s="1409"/>
      <c r="I406" s="1409"/>
      <c r="J406" s="1409"/>
      <c r="K406" s="1409"/>
      <c r="L406" s="1409"/>
      <c r="M406" s="1409"/>
      <c r="N406" s="1409"/>
      <c r="O406" s="1409"/>
      <c r="P406" s="1409"/>
      <c r="Q406" s="1409"/>
      <c r="R406" s="1409"/>
      <c r="S406" s="1409"/>
      <c r="T406" s="1409"/>
      <c r="U406" s="1409"/>
      <c r="V406" s="1409"/>
      <c r="W406" s="1409"/>
      <c r="X406" s="1409"/>
      <c r="Y406" s="1409"/>
      <c r="Z406" s="1409"/>
    </row>
    <row r="407" spans="1:26">
      <c r="A407" s="1409"/>
      <c r="B407" s="1409"/>
      <c r="C407" s="1409"/>
      <c r="D407" s="1409"/>
      <c r="E407" s="1409"/>
      <c r="F407" s="1409"/>
      <c r="G407" s="1409"/>
      <c r="H407" s="1409"/>
      <c r="I407" s="1409"/>
      <c r="J407" s="1409"/>
      <c r="K407" s="1409"/>
      <c r="L407" s="1409"/>
      <c r="M407" s="1409"/>
      <c r="N407" s="1409"/>
      <c r="O407" s="1409"/>
      <c r="P407" s="1409"/>
      <c r="Q407" s="1409"/>
      <c r="R407" s="1409"/>
      <c r="S407" s="1409"/>
      <c r="T407" s="1409"/>
      <c r="U407" s="1409"/>
      <c r="V407" s="1409"/>
      <c r="W407" s="1409"/>
      <c r="X407" s="1409"/>
      <c r="Y407" s="1409"/>
      <c r="Z407" s="1409"/>
    </row>
    <row r="408" spans="1:26">
      <c r="A408" s="1409"/>
      <c r="B408" s="1409"/>
      <c r="C408" s="1409"/>
      <c r="D408" s="1409"/>
      <c r="E408" s="1409"/>
      <c r="F408" s="1409"/>
      <c r="G408" s="1409"/>
      <c r="H408" s="1409"/>
      <c r="I408" s="1409"/>
      <c r="J408" s="1409"/>
      <c r="K408" s="1409"/>
      <c r="L408" s="1409"/>
      <c r="M408" s="1409"/>
      <c r="N408" s="1409"/>
      <c r="O408" s="1409"/>
      <c r="P408" s="1409"/>
      <c r="Q408" s="1409"/>
      <c r="R408" s="1409"/>
      <c r="S408" s="1409"/>
      <c r="T408" s="1409"/>
      <c r="U408" s="1409"/>
      <c r="V408" s="1409"/>
      <c r="W408" s="1409"/>
      <c r="X408" s="1409"/>
      <c r="Y408" s="1409"/>
      <c r="Z408" s="1409"/>
    </row>
    <row r="409" spans="1:26">
      <c r="A409" s="1409"/>
      <c r="B409" s="1409"/>
      <c r="C409" s="1409"/>
      <c r="D409" s="1409"/>
      <c r="E409" s="1409"/>
      <c r="F409" s="1409"/>
      <c r="G409" s="1409"/>
      <c r="H409" s="1409"/>
      <c r="I409" s="1409"/>
      <c r="J409" s="1409"/>
      <c r="K409" s="1409"/>
      <c r="L409" s="1409"/>
      <c r="M409" s="1409"/>
      <c r="N409" s="1409"/>
      <c r="O409" s="1409"/>
      <c r="P409" s="1409"/>
      <c r="Q409" s="1409"/>
      <c r="R409" s="1409"/>
      <c r="S409" s="1409"/>
      <c r="T409" s="1409"/>
      <c r="U409" s="1409"/>
      <c r="V409" s="1409"/>
      <c r="W409" s="1409"/>
      <c r="X409" s="1409"/>
      <c r="Y409" s="1409"/>
      <c r="Z409" s="1409"/>
    </row>
    <row r="410" spans="1:26">
      <c r="A410" s="1409"/>
      <c r="B410" s="1409"/>
      <c r="C410" s="1409"/>
      <c r="D410" s="1409"/>
      <c r="E410" s="1409"/>
      <c r="F410" s="1409"/>
      <c r="G410" s="1409"/>
      <c r="H410" s="1409"/>
      <c r="I410" s="1409"/>
      <c r="J410" s="1409"/>
      <c r="K410" s="1409"/>
      <c r="L410" s="1409"/>
      <c r="M410" s="1409"/>
      <c r="N410" s="1409"/>
      <c r="O410" s="1409"/>
      <c r="P410" s="1409"/>
      <c r="Q410" s="1409"/>
      <c r="R410" s="1409"/>
      <c r="S410" s="1409"/>
      <c r="T410" s="1409"/>
      <c r="U410" s="1409"/>
      <c r="V410" s="1409"/>
      <c r="W410" s="1409"/>
      <c r="X410" s="1409"/>
      <c r="Y410" s="1409"/>
      <c r="Z410" s="1409"/>
    </row>
    <row r="411" spans="1:26">
      <c r="A411" s="1409"/>
      <c r="B411" s="1409"/>
      <c r="C411" s="1409"/>
      <c r="D411" s="1409"/>
      <c r="E411" s="1409"/>
      <c r="F411" s="1409"/>
      <c r="G411" s="1409"/>
      <c r="H411" s="1409"/>
      <c r="I411" s="1409"/>
      <c r="J411" s="1409"/>
      <c r="K411" s="1409"/>
      <c r="L411" s="1409"/>
      <c r="M411" s="1409"/>
      <c r="N411" s="1409"/>
      <c r="O411" s="1409"/>
      <c r="P411" s="1409"/>
      <c r="Q411" s="1409"/>
      <c r="R411" s="1409"/>
      <c r="S411" s="1409"/>
      <c r="T411" s="1409"/>
      <c r="U411" s="1409"/>
      <c r="V411" s="1409"/>
      <c r="W411" s="1409"/>
      <c r="X411" s="1409"/>
      <c r="Y411" s="1409"/>
      <c r="Z411" s="1409"/>
    </row>
    <row r="412" spans="1:26">
      <c r="A412" s="1409"/>
      <c r="B412" s="1409"/>
      <c r="C412" s="1409"/>
      <c r="D412" s="1409"/>
      <c r="E412" s="1409"/>
      <c r="F412" s="1409"/>
      <c r="G412" s="1409"/>
      <c r="H412" s="1409"/>
      <c r="I412" s="1409"/>
      <c r="J412" s="1409"/>
      <c r="K412" s="1409"/>
      <c r="L412" s="1409"/>
      <c r="M412" s="1409"/>
      <c r="N412" s="1409"/>
      <c r="O412" s="1409"/>
      <c r="P412" s="1409"/>
      <c r="Q412" s="1409"/>
      <c r="R412" s="1409"/>
      <c r="S412" s="1409"/>
      <c r="T412" s="1409"/>
      <c r="U412" s="1409"/>
      <c r="V412" s="1409"/>
      <c r="W412" s="1409"/>
      <c r="X412" s="1409"/>
      <c r="Y412" s="1409"/>
      <c r="Z412" s="1409"/>
    </row>
    <row r="413" spans="1:26">
      <c r="A413" s="1409"/>
      <c r="B413" s="1409"/>
      <c r="C413" s="1409"/>
      <c r="D413" s="1409"/>
      <c r="E413" s="1409"/>
      <c r="F413" s="1409"/>
      <c r="G413" s="1409"/>
      <c r="H413" s="1409"/>
      <c r="I413" s="1409"/>
      <c r="J413" s="1409"/>
      <c r="K413" s="1409"/>
      <c r="L413" s="1409"/>
      <c r="M413" s="1409"/>
      <c r="N413" s="1409"/>
      <c r="O413" s="1409"/>
      <c r="P413" s="1409"/>
      <c r="Q413" s="1409"/>
      <c r="R413" s="1409"/>
      <c r="S413" s="1409"/>
      <c r="T413" s="1409"/>
      <c r="U413" s="1409"/>
      <c r="V413" s="1409"/>
      <c r="W413" s="1409"/>
      <c r="X413" s="1409"/>
      <c r="Y413" s="1409"/>
      <c r="Z413" s="1409"/>
    </row>
    <row r="414" spans="1:26">
      <c r="A414" s="1409"/>
      <c r="B414" s="1409"/>
      <c r="C414" s="1409"/>
      <c r="D414" s="1409"/>
      <c r="E414" s="1409"/>
      <c r="F414" s="1409"/>
      <c r="G414" s="1409"/>
      <c r="H414" s="1409"/>
      <c r="I414" s="1409"/>
      <c r="J414" s="1409"/>
      <c r="K414" s="1409"/>
      <c r="L414" s="1409"/>
      <c r="M414" s="1409"/>
      <c r="N414" s="1409"/>
      <c r="O414" s="1409"/>
      <c r="P414" s="1409"/>
      <c r="Q414" s="1409"/>
      <c r="R414" s="1409"/>
      <c r="S414" s="1409"/>
      <c r="T414" s="1409"/>
      <c r="U414" s="1409"/>
      <c r="V414" s="1409"/>
      <c r="W414" s="1409"/>
      <c r="X414" s="1409"/>
      <c r="Y414" s="1409"/>
      <c r="Z414" s="1409"/>
    </row>
    <row r="415" spans="1:26">
      <c r="A415" s="1409"/>
      <c r="B415" s="1409"/>
      <c r="C415" s="1409"/>
      <c r="D415" s="1409"/>
      <c r="E415" s="1409"/>
      <c r="F415" s="1409"/>
      <c r="G415" s="1409"/>
      <c r="H415" s="1409"/>
      <c r="I415" s="1409"/>
      <c r="J415" s="1409"/>
      <c r="K415" s="1409"/>
      <c r="L415" s="1409"/>
      <c r="M415" s="1409"/>
      <c r="N415" s="1409"/>
      <c r="O415" s="1409"/>
      <c r="P415" s="1409"/>
      <c r="Q415" s="1409"/>
      <c r="R415" s="1409"/>
      <c r="S415" s="1409"/>
      <c r="T415" s="1409"/>
      <c r="U415" s="1409"/>
      <c r="V415" s="1409"/>
      <c r="W415" s="1409"/>
      <c r="X415" s="1409"/>
      <c r="Y415" s="1409"/>
      <c r="Z415" s="1409"/>
    </row>
    <row r="416" spans="1:26">
      <c r="A416" s="1409"/>
      <c r="B416" s="1409"/>
      <c r="C416" s="1409"/>
      <c r="D416" s="1409"/>
      <c r="E416" s="1409"/>
      <c r="F416" s="1409"/>
      <c r="G416" s="1409"/>
      <c r="H416" s="1409"/>
      <c r="I416" s="1409"/>
      <c r="J416" s="1409"/>
      <c r="K416" s="1409"/>
      <c r="L416" s="1409"/>
      <c r="M416" s="1409"/>
      <c r="N416" s="1409"/>
      <c r="O416" s="1409"/>
      <c r="P416" s="1409"/>
      <c r="Q416" s="1409"/>
      <c r="R416" s="1409"/>
      <c r="S416" s="1409"/>
      <c r="T416" s="1409"/>
      <c r="U416" s="1409"/>
      <c r="V416" s="1409"/>
      <c r="W416" s="1409"/>
      <c r="X416" s="1409"/>
      <c r="Y416" s="1409"/>
      <c r="Z416" s="1409"/>
    </row>
    <row r="417" spans="1:26">
      <c r="A417" s="1409"/>
      <c r="B417" s="1409"/>
      <c r="C417" s="1409"/>
      <c r="D417" s="1409"/>
      <c r="E417" s="1409"/>
      <c r="F417" s="1409"/>
      <c r="G417" s="1409"/>
      <c r="H417" s="1409"/>
      <c r="I417" s="1409"/>
      <c r="J417" s="1409"/>
      <c r="K417" s="1409"/>
      <c r="L417" s="1409"/>
      <c r="M417" s="1409"/>
      <c r="N417" s="1409"/>
      <c r="O417" s="1409"/>
      <c r="P417" s="1409"/>
      <c r="Q417" s="1409"/>
      <c r="R417" s="1409"/>
      <c r="S417" s="1409"/>
      <c r="T417" s="1409"/>
      <c r="U417" s="1409"/>
      <c r="V417" s="1409"/>
      <c r="W417" s="1409"/>
      <c r="X417" s="1409"/>
      <c r="Y417" s="1409"/>
      <c r="Z417" s="1409"/>
    </row>
    <row r="418" spans="1:26">
      <c r="A418" s="1409"/>
      <c r="B418" s="1409"/>
      <c r="C418" s="1409"/>
      <c r="D418" s="1409"/>
      <c r="E418" s="1409"/>
      <c r="F418" s="1409"/>
      <c r="G418" s="1409"/>
      <c r="H418" s="1409"/>
      <c r="I418" s="1409"/>
      <c r="J418" s="1409"/>
      <c r="K418" s="1409"/>
      <c r="L418" s="1409"/>
      <c r="M418" s="1409"/>
      <c r="N418" s="1409"/>
      <c r="O418" s="1409"/>
      <c r="P418" s="1409"/>
      <c r="Q418" s="1409"/>
      <c r="R418" s="1409"/>
      <c r="S418" s="1409"/>
      <c r="T418" s="1409"/>
      <c r="U418" s="1409"/>
      <c r="V418" s="1409"/>
      <c r="W418" s="1409"/>
      <c r="X418" s="1409"/>
      <c r="Y418" s="1409"/>
      <c r="Z418" s="1409"/>
    </row>
    <row r="419" spans="1:26">
      <c r="A419" s="1409"/>
      <c r="B419" s="1409"/>
      <c r="C419" s="1409"/>
      <c r="D419" s="1409"/>
      <c r="E419" s="1409"/>
      <c r="F419" s="1409"/>
      <c r="G419" s="1409"/>
      <c r="H419" s="1409"/>
      <c r="I419" s="1409"/>
      <c r="J419" s="1409"/>
      <c r="K419" s="1409"/>
      <c r="L419" s="1409"/>
      <c r="M419" s="1409"/>
      <c r="N419" s="1409"/>
      <c r="O419" s="1409"/>
      <c r="P419" s="1409"/>
      <c r="Q419" s="1409"/>
      <c r="R419" s="1409"/>
      <c r="S419" s="1409"/>
      <c r="T419" s="1409"/>
      <c r="U419" s="1409"/>
      <c r="V419" s="1409"/>
      <c r="W419" s="1409"/>
      <c r="X419" s="1409"/>
      <c r="Y419" s="1409"/>
      <c r="Z419" s="1409"/>
    </row>
    <row r="420" spans="1:26">
      <c r="A420" s="1409"/>
      <c r="B420" s="1409"/>
      <c r="C420" s="1409"/>
      <c r="D420" s="1409"/>
      <c r="E420" s="1409"/>
      <c r="F420" s="1409"/>
      <c r="G420" s="1409"/>
      <c r="H420" s="1409"/>
      <c r="I420" s="1409"/>
      <c r="J420" s="1409"/>
      <c r="K420" s="1409"/>
      <c r="L420" s="1409"/>
      <c r="M420" s="1409"/>
      <c r="N420" s="1409"/>
      <c r="O420" s="1409"/>
      <c r="P420" s="1409"/>
      <c r="Q420" s="1409"/>
      <c r="R420" s="1409"/>
      <c r="S420" s="1409"/>
      <c r="T420" s="1409"/>
      <c r="U420" s="1409"/>
      <c r="V420" s="1409"/>
      <c r="W420" s="1409"/>
      <c r="X420" s="1409"/>
      <c r="Y420" s="1409"/>
      <c r="Z420" s="1409"/>
    </row>
    <row r="421" spans="1:26">
      <c r="A421" s="1409"/>
      <c r="B421" s="1409"/>
      <c r="C421" s="1409"/>
      <c r="D421" s="1409"/>
      <c r="E421" s="1409"/>
      <c r="F421" s="1409"/>
      <c r="G421" s="1409"/>
      <c r="H421" s="1409"/>
      <c r="I421" s="1409"/>
      <c r="J421" s="1409"/>
      <c r="K421" s="1409"/>
      <c r="L421" s="1409"/>
      <c r="M421" s="1409"/>
      <c r="N421" s="1409"/>
      <c r="O421" s="1409"/>
      <c r="P421" s="1409"/>
      <c r="Q421" s="1409"/>
      <c r="R421" s="1409"/>
      <c r="S421" s="1409"/>
      <c r="T421" s="1409"/>
      <c r="U421" s="1409"/>
      <c r="V421" s="1409"/>
      <c r="W421" s="1409"/>
      <c r="X421" s="1409"/>
      <c r="Y421" s="1409"/>
      <c r="Z421" s="1409"/>
    </row>
    <row r="422" spans="1:26">
      <c r="A422" s="1409"/>
      <c r="B422" s="1409"/>
      <c r="C422" s="1409"/>
      <c r="D422" s="1409"/>
      <c r="E422" s="1409"/>
      <c r="F422" s="1409"/>
      <c r="G422" s="1409"/>
      <c r="H422" s="1409"/>
      <c r="I422" s="1409"/>
      <c r="J422" s="1409"/>
      <c r="K422" s="1409"/>
      <c r="L422" s="1409"/>
      <c r="M422" s="1409"/>
      <c r="N422" s="1409"/>
      <c r="O422" s="1409"/>
      <c r="P422" s="1409"/>
      <c r="Q422" s="1409"/>
      <c r="R422" s="1409"/>
      <c r="S422" s="1409"/>
      <c r="T422" s="1409"/>
      <c r="U422" s="1409"/>
      <c r="V422" s="1409"/>
      <c r="W422" s="1409"/>
      <c r="X422" s="1409"/>
      <c r="Y422" s="1409"/>
      <c r="Z422" s="1409"/>
    </row>
    <row r="423" spans="1:26">
      <c r="A423" s="1409"/>
      <c r="B423" s="1409"/>
      <c r="C423" s="1409"/>
      <c r="D423" s="1409"/>
      <c r="E423" s="1409"/>
      <c r="F423" s="1409"/>
      <c r="G423" s="1409"/>
      <c r="H423" s="1409"/>
      <c r="I423" s="1409"/>
      <c r="J423" s="1409"/>
      <c r="K423" s="1409"/>
      <c r="L423" s="1409"/>
      <c r="M423" s="1409"/>
      <c r="N423" s="1409"/>
      <c r="O423" s="1409"/>
      <c r="P423" s="1409"/>
      <c r="Q423" s="1409"/>
      <c r="R423" s="1409"/>
      <c r="S423" s="1409"/>
      <c r="T423" s="1409"/>
      <c r="U423" s="1409"/>
      <c r="V423" s="1409"/>
      <c r="W423" s="1409"/>
      <c r="X423" s="1409"/>
      <c r="Y423" s="1409"/>
      <c r="Z423" s="1409"/>
    </row>
    <row r="424" spans="1:26">
      <c r="A424" s="1409"/>
      <c r="B424" s="1409"/>
      <c r="C424" s="1409"/>
      <c r="D424" s="1409"/>
      <c r="E424" s="1409"/>
      <c r="F424" s="1409"/>
      <c r="G424" s="1409"/>
      <c r="H424" s="1409"/>
      <c r="I424" s="1409"/>
      <c r="J424" s="1409"/>
      <c r="K424" s="1409"/>
      <c r="L424" s="1409"/>
      <c r="M424" s="1409"/>
      <c r="N424" s="1409"/>
      <c r="O424" s="1409"/>
      <c r="P424" s="1409"/>
      <c r="Q424" s="1409"/>
      <c r="R424" s="1409"/>
      <c r="S424" s="1409"/>
      <c r="T424" s="1409"/>
      <c r="U424" s="1409"/>
      <c r="V424" s="1409"/>
      <c r="W424" s="1409"/>
      <c r="X424" s="1409"/>
      <c r="Y424" s="1409"/>
      <c r="Z424" s="1409"/>
    </row>
    <row r="425" spans="1:26">
      <c r="A425" s="1409"/>
      <c r="B425" s="1409"/>
      <c r="C425" s="1409"/>
      <c r="D425" s="1409"/>
      <c r="E425" s="1409"/>
      <c r="F425" s="1409"/>
      <c r="G425" s="1409"/>
      <c r="H425" s="1409"/>
      <c r="I425" s="1409"/>
      <c r="J425" s="1409"/>
      <c r="K425" s="1409"/>
      <c r="L425" s="1409"/>
      <c r="M425" s="1409"/>
      <c r="N425" s="1409"/>
      <c r="O425" s="1409"/>
      <c r="P425" s="1409"/>
      <c r="Q425" s="1409"/>
      <c r="R425" s="1409"/>
      <c r="S425" s="1409"/>
      <c r="T425" s="1409"/>
      <c r="U425" s="1409"/>
      <c r="V425" s="1409"/>
      <c r="W425" s="1409"/>
      <c r="X425" s="1409"/>
      <c r="Y425" s="1409"/>
      <c r="Z425" s="1409"/>
    </row>
    <row r="426" spans="1:26">
      <c r="A426" s="1409"/>
      <c r="B426" s="1409"/>
      <c r="C426" s="1409"/>
      <c r="D426" s="1409"/>
      <c r="E426" s="1409"/>
      <c r="F426" s="1409"/>
      <c r="G426" s="1409"/>
      <c r="H426" s="1409"/>
      <c r="I426" s="1409"/>
      <c r="J426" s="1409"/>
      <c r="K426" s="1409"/>
      <c r="L426" s="1409"/>
      <c r="M426" s="1409"/>
      <c r="N426" s="1409"/>
      <c r="O426" s="1409"/>
      <c r="P426" s="1409"/>
      <c r="Q426" s="1409"/>
      <c r="R426" s="1409"/>
      <c r="S426" s="1409"/>
      <c r="T426" s="1409"/>
      <c r="U426" s="1409"/>
      <c r="V426" s="1409"/>
      <c r="W426" s="1409"/>
      <c r="X426" s="1409"/>
      <c r="Y426" s="1409"/>
      <c r="Z426" s="1409"/>
    </row>
    <row r="427" spans="1:26">
      <c r="A427" s="1409"/>
      <c r="B427" s="1409"/>
      <c r="C427" s="1409"/>
      <c r="D427" s="1409"/>
      <c r="E427" s="1409"/>
      <c r="F427" s="1409"/>
      <c r="G427" s="1409"/>
      <c r="H427" s="1409"/>
      <c r="I427" s="1409"/>
      <c r="J427" s="1409"/>
      <c r="K427" s="1409"/>
      <c r="L427" s="1409"/>
      <c r="M427" s="1409"/>
      <c r="N427" s="1409"/>
      <c r="O427" s="1409"/>
      <c r="P427" s="1409"/>
      <c r="Q427" s="1409"/>
      <c r="R427" s="1409"/>
      <c r="S427" s="1409"/>
      <c r="T427" s="1409"/>
      <c r="U427" s="1409"/>
      <c r="V427" s="1409"/>
      <c r="W427" s="1409"/>
      <c r="X427" s="1409"/>
      <c r="Y427" s="1409"/>
      <c r="Z427" s="1409"/>
    </row>
    <row r="428" spans="1:26">
      <c r="A428" s="1409"/>
      <c r="B428" s="1409"/>
      <c r="C428" s="1409"/>
      <c r="D428" s="1409"/>
      <c r="E428" s="1409"/>
      <c r="F428" s="1409"/>
      <c r="G428" s="1409"/>
      <c r="H428" s="1409"/>
      <c r="I428" s="1409"/>
      <c r="J428" s="1409"/>
      <c r="K428" s="1409"/>
      <c r="L428" s="1409"/>
      <c r="M428" s="1409"/>
      <c r="N428" s="1409"/>
      <c r="O428" s="1409"/>
      <c r="P428" s="1409"/>
      <c r="Q428" s="1409"/>
      <c r="R428" s="1409"/>
      <c r="S428" s="1409"/>
      <c r="T428" s="1409"/>
      <c r="U428" s="1409"/>
      <c r="V428" s="1409"/>
      <c r="W428" s="1409"/>
      <c r="X428" s="1409"/>
      <c r="Y428" s="1409"/>
      <c r="Z428" s="1409"/>
    </row>
    <row r="429" spans="1:26">
      <c r="A429" s="1409"/>
      <c r="B429" s="1409"/>
      <c r="C429" s="1409"/>
      <c r="D429" s="1409"/>
      <c r="E429" s="1409"/>
      <c r="F429" s="1409"/>
      <c r="G429" s="1409"/>
      <c r="H429" s="1409"/>
      <c r="I429" s="1409"/>
      <c r="J429" s="1409"/>
      <c r="K429" s="1409"/>
      <c r="L429" s="1409"/>
      <c r="M429" s="1409"/>
      <c r="N429" s="1409"/>
      <c r="O429" s="1409"/>
      <c r="P429" s="1409"/>
      <c r="Q429" s="1409"/>
      <c r="R429" s="1409"/>
      <c r="S429" s="1409"/>
      <c r="T429" s="1409"/>
      <c r="U429" s="1409"/>
      <c r="V429" s="1409"/>
      <c r="W429" s="1409"/>
      <c r="X429" s="1409"/>
      <c r="Y429" s="1409"/>
      <c r="Z429" s="1409"/>
    </row>
    <row r="430" spans="1:26">
      <c r="A430" s="1409"/>
      <c r="B430" s="1409"/>
      <c r="C430" s="1409"/>
      <c r="D430" s="1409"/>
      <c r="E430" s="1409"/>
      <c r="F430" s="1409"/>
      <c r="G430" s="1409"/>
      <c r="H430" s="1409"/>
      <c r="I430" s="1409"/>
      <c r="J430" s="1409"/>
      <c r="K430" s="1409"/>
      <c r="L430" s="1409"/>
      <c r="M430" s="1409"/>
      <c r="N430" s="1409"/>
      <c r="O430" s="1409"/>
      <c r="P430" s="1409"/>
      <c r="Q430" s="1409"/>
      <c r="R430" s="1409"/>
      <c r="S430" s="1409"/>
      <c r="T430" s="1409"/>
      <c r="U430" s="1409"/>
      <c r="V430" s="1409"/>
      <c r="W430" s="1409"/>
      <c r="X430" s="1409"/>
      <c r="Y430" s="1409"/>
      <c r="Z430" s="1409"/>
    </row>
    <row r="431" spans="1:26">
      <c r="A431" s="1409"/>
      <c r="B431" s="1409"/>
      <c r="C431" s="1409"/>
      <c r="D431" s="1409"/>
      <c r="E431" s="1409"/>
      <c r="F431" s="1409"/>
      <c r="G431" s="1409"/>
      <c r="H431" s="1409"/>
      <c r="I431" s="1409"/>
      <c r="J431" s="1409"/>
      <c r="K431" s="1409"/>
      <c r="L431" s="1409"/>
      <c r="M431" s="1409"/>
      <c r="N431" s="1409"/>
      <c r="O431" s="1409"/>
      <c r="P431" s="1409"/>
      <c r="Q431" s="1409"/>
      <c r="R431" s="1409"/>
      <c r="S431" s="1409"/>
      <c r="T431" s="1409"/>
      <c r="U431" s="1409"/>
      <c r="V431" s="1409"/>
      <c r="W431" s="1409"/>
      <c r="X431" s="1409"/>
      <c r="Y431" s="1409"/>
      <c r="Z431" s="1409"/>
    </row>
    <row r="432" spans="1:26">
      <c r="A432" s="1409"/>
      <c r="B432" s="1409"/>
      <c r="C432" s="1409"/>
      <c r="D432" s="1409"/>
      <c r="E432" s="1409"/>
      <c r="F432" s="1409"/>
      <c r="G432" s="1409"/>
      <c r="H432" s="1409"/>
      <c r="I432" s="1409"/>
      <c r="J432" s="1409"/>
      <c r="K432" s="1409"/>
      <c r="L432" s="1409"/>
      <c r="M432" s="1409"/>
      <c r="N432" s="1409"/>
      <c r="O432" s="1409"/>
      <c r="P432" s="1409"/>
      <c r="Q432" s="1409"/>
      <c r="R432" s="1409"/>
      <c r="S432" s="1409"/>
      <c r="T432" s="1409"/>
      <c r="U432" s="1409"/>
      <c r="V432" s="1409"/>
      <c r="W432" s="1409"/>
      <c r="X432" s="1409"/>
      <c r="Y432" s="1409"/>
      <c r="Z432" s="1409"/>
    </row>
    <row r="433" spans="1:26">
      <c r="A433" s="1409"/>
      <c r="B433" s="1409"/>
      <c r="C433" s="1409"/>
      <c r="D433" s="1409"/>
      <c r="E433" s="1409"/>
      <c r="F433" s="1409"/>
      <c r="G433" s="1409"/>
      <c r="H433" s="1409"/>
      <c r="I433" s="1409"/>
      <c r="J433" s="1409"/>
      <c r="K433" s="1409"/>
      <c r="L433" s="1409"/>
      <c r="M433" s="1409"/>
      <c r="N433" s="1409"/>
      <c r="O433" s="1409"/>
      <c r="P433" s="1409"/>
      <c r="Q433" s="1409"/>
      <c r="R433" s="1409"/>
      <c r="S433" s="1409"/>
      <c r="T433" s="1409"/>
      <c r="U433" s="1409"/>
      <c r="V433" s="1409"/>
      <c r="W433" s="1409"/>
      <c r="X433" s="1409"/>
      <c r="Y433" s="1409"/>
      <c r="Z433" s="1409"/>
    </row>
    <row r="434" spans="1:26">
      <c r="A434" s="1409"/>
      <c r="B434" s="1409"/>
      <c r="C434" s="1409"/>
      <c r="D434" s="1409"/>
      <c r="E434" s="1409"/>
      <c r="F434" s="1409"/>
      <c r="G434" s="1409"/>
      <c r="H434" s="1409"/>
      <c r="I434" s="1409"/>
      <c r="J434" s="1409"/>
      <c r="K434" s="1409"/>
      <c r="L434" s="1409"/>
      <c r="M434" s="1409"/>
      <c r="N434" s="1409"/>
      <c r="O434" s="1409"/>
      <c r="P434" s="1409"/>
      <c r="Q434" s="1409"/>
      <c r="R434" s="1409"/>
      <c r="S434" s="1409"/>
      <c r="T434" s="1409"/>
      <c r="U434" s="1409"/>
      <c r="V434" s="1409"/>
      <c r="W434" s="1409"/>
      <c r="X434" s="1409"/>
      <c r="Y434" s="1409"/>
      <c r="Z434" s="1409"/>
    </row>
    <row r="435" spans="1:26">
      <c r="A435" s="1409"/>
      <c r="B435" s="1409"/>
      <c r="C435" s="1409"/>
      <c r="D435" s="1409"/>
      <c r="E435" s="1409"/>
      <c r="F435" s="1409"/>
      <c r="G435" s="1409"/>
      <c r="H435" s="1409"/>
      <c r="I435" s="1409"/>
      <c r="J435" s="1409"/>
      <c r="K435" s="1409"/>
      <c r="L435" s="1409"/>
      <c r="M435" s="1409"/>
      <c r="N435" s="1409"/>
      <c r="O435" s="1409"/>
      <c r="P435" s="1409"/>
      <c r="Q435" s="1409"/>
      <c r="R435" s="1409"/>
      <c r="S435" s="1409"/>
      <c r="T435" s="1409"/>
      <c r="U435" s="1409"/>
      <c r="V435" s="1409"/>
      <c r="W435" s="1409"/>
      <c r="X435" s="1409"/>
      <c r="Y435" s="1409"/>
      <c r="Z435" s="1409"/>
    </row>
    <row r="436" spans="1:26">
      <c r="A436" s="1409"/>
      <c r="B436" s="1409"/>
      <c r="C436" s="1409"/>
      <c r="D436" s="1409"/>
      <c r="E436" s="1409"/>
      <c r="F436" s="1409"/>
      <c r="G436" s="1409"/>
      <c r="H436" s="1409"/>
      <c r="I436" s="1409"/>
      <c r="J436" s="1409"/>
      <c r="K436" s="1409"/>
      <c r="L436" s="1409"/>
      <c r="M436" s="1409"/>
      <c r="N436" s="1409"/>
      <c r="O436" s="1409"/>
      <c r="P436" s="1409"/>
      <c r="Q436" s="1409"/>
      <c r="R436" s="1409"/>
      <c r="S436" s="1409"/>
      <c r="T436" s="1409"/>
      <c r="U436" s="1409"/>
      <c r="V436" s="1409"/>
      <c r="W436" s="1409"/>
      <c r="X436" s="1409"/>
      <c r="Y436" s="1409"/>
      <c r="Z436" s="1409"/>
    </row>
    <row r="437" spans="1:26">
      <c r="A437" s="1409"/>
      <c r="B437" s="1409"/>
      <c r="C437" s="1409"/>
      <c r="D437" s="1409"/>
      <c r="E437" s="1409"/>
      <c r="F437" s="1409"/>
      <c r="G437" s="1409"/>
      <c r="H437" s="1409"/>
      <c r="I437" s="1409"/>
      <c r="J437" s="1409"/>
      <c r="K437" s="1409"/>
      <c r="L437" s="1409"/>
      <c r="M437" s="1409"/>
      <c r="N437" s="1409"/>
      <c r="O437" s="1409"/>
      <c r="P437" s="1409"/>
      <c r="Q437" s="1409"/>
      <c r="R437" s="1409"/>
      <c r="S437" s="1409"/>
      <c r="T437" s="1409"/>
      <c r="U437" s="1409"/>
      <c r="V437" s="1409"/>
      <c r="W437" s="1409"/>
      <c r="X437" s="1409"/>
      <c r="Y437" s="1409"/>
      <c r="Z437" s="1409"/>
    </row>
    <row r="438" spans="1:26">
      <c r="A438" s="1409"/>
      <c r="B438" s="1409"/>
      <c r="C438" s="1409"/>
      <c r="D438" s="1409"/>
      <c r="E438" s="1409"/>
      <c r="F438" s="1409"/>
      <c r="G438" s="1409"/>
      <c r="H438" s="1409"/>
      <c r="I438" s="1409"/>
      <c r="J438" s="1409"/>
      <c r="K438" s="1409"/>
      <c r="L438" s="1409"/>
      <c r="M438" s="1409"/>
      <c r="N438" s="1409"/>
      <c r="O438" s="1409"/>
      <c r="P438" s="1409"/>
      <c r="Q438" s="1409"/>
      <c r="R438" s="1409"/>
      <c r="S438" s="1409"/>
      <c r="T438" s="1409"/>
      <c r="U438" s="1409"/>
      <c r="V438" s="1409"/>
      <c r="W438" s="1409"/>
      <c r="X438" s="1409"/>
      <c r="Y438" s="1409"/>
      <c r="Z438" s="1409"/>
    </row>
    <row r="439" spans="1:26">
      <c r="A439" s="1409"/>
      <c r="B439" s="1409"/>
      <c r="C439" s="1409"/>
      <c r="D439" s="1409"/>
      <c r="E439" s="1409"/>
      <c r="F439" s="1409"/>
      <c r="G439" s="1409"/>
      <c r="H439" s="1409"/>
      <c r="I439" s="1409"/>
      <c r="J439" s="1409"/>
      <c r="K439" s="1409"/>
      <c r="L439" s="1409"/>
      <c r="M439" s="1409"/>
      <c r="N439" s="1409"/>
      <c r="O439" s="1409"/>
      <c r="P439" s="1409"/>
      <c r="Q439" s="1409"/>
      <c r="R439" s="1409"/>
      <c r="S439" s="1409"/>
      <c r="T439" s="1409"/>
      <c r="U439" s="1409"/>
      <c r="V439" s="1409"/>
      <c r="W439" s="1409"/>
      <c r="X439" s="1409"/>
      <c r="Y439" s="1409"/>
      <c r="Z439" s="1409"/>
    </row>
    <row r="440" spans="1:26">
      <c r="A440" s="1409"/>
      <c r="B440" s="1409"/>
      <c r="C440" s="1409"/>
      <c r="D440" s="1409"/>
      <c r="E440" s="1409"/>
      <c r="F440" s="1409"/>
      <c r="G440" s="1409"/>
      <c r="H440" s="1409"/>
      <c r="I440" s="1409"/>
      <c r="J440" s="1409"/>
      <c r="K440" s="1409"/>
      <c r="L440" s="1409"/>
      <c r="M440" s="1409"/>
      <c r="N440" s="1409"/>
      <c r="O440" s="1409"/>
      <c r="P440" s="1409"/>
      <c r="Q440" s="1409"/>
      <c r="R440" s="1409"/>
      <c r="S440" s="1409"/>
      <c r="T440" s="1409"/>
      <c r="U440" s="1409"/>
      <c r="V440" s="1409"/>
      <c r="W440" s="1409"/>
      <c r="X440" s="1409"/>
      <c r="Y440" s="1409"/>
      <c r="Z440" s="1409"/>
    </row>
    <row r="441" spans="1:26">
      <c r="A441" s="1409"/>
      <c r="B441" s="1409"/>
      <c r="C441" s="1409"/>
      <c r="D441" s="1409"/>
      <c r="E441" s="1409"/>
      <c r="F441" s="1409"/>
      <c r="G441" s="1409"/>
      <c r="H441" s="1409"/>
      <c r="I441" s="1409"/>
      <c r="J441" s="1409"/>
      <c r="K441" s="1409"/>
      <c r="L441" s="1409"/>
      <c r="M441" s="1409"/>
      <c r="N441" s="1409"/>
      <c r="O441" s="1409"/>
      <c r="P441" s="1409"/>
      <c r="Q441" s="1409"/>
      <c r="R441" s="1409"/>
      <c r="S441" s="1409"/>
      <c r="T441" s="1409"/>
      <c r="U441" s="1409"/>
      <c r="V441" s="1409"/>
      <c r="W441" s="1409"/>
      <c r="X441" s="1409"/>
      <c r="Y441" s="1409"/>
      <c r="Z441" s="1409"/>
    </row>
    <row r="442" spans="1:26">
      <c r="A442" s="1409"/>
      <c r="B442" s="1409"/>
      <c r="C442" s="1409"/>
      <c r="D442" s="1409"/>
      <c r="E442" s="1409"/>
      <c r="F442" s="1409"/>
      <c r="G442" s="1409"/>
      <c r="H442" s="1409"/>
      <c r="I442" s="1409"/>
      <c r="J442" s="1409"/>
      <c r="K442" s="1409"/>
      <c r="L442" s="1409"/>
      <c r="M442" s="1409"/>
      <c r="N442" s="1409"/>
      <c r="O442" s="1409"/>
      <c r="P442" s="1409"/>
      <c r="Q442" s="1409"/>
      <c r="R442" s="1409"/>
      <c r="S442" s="1409"/>
      <c r="T442" s="1409"/>
      <c r="U442" s="1409"/>
      <c r="V442" s="1409"/>
      <c r="W442" s="1409"/>
      <c r="X442" s="1409"/>
      <c r="Y442" s="1409"/>
      <c r="Z442" s="1409"/>
    </row>
    <row r="443" spans="1:26">
      <c r="A443" s="1409"/>
      <c r="B443" s="1409"/>
      <c r="C443" s="1409"/>
      <c r="D443" s="1409"/>
      <c r="E443" s="1409"/>
      <c r="F443" s="1409"/>
      <c r="G443" s="1409"/>
      <c r="H443" s="1409"/>
      <c r="I443" s="1409"/>
      <c r="J443" s="1409"/>
      <c r="K443" s="1409"/>
      <c r="L443" s="1409"/>
      <c r="M443" s="1409"/>
      <c r="N443" s="1409"/>
      <c r="O443" s="1409"/>
      <c r="P443" s="1409"/>
      <c r="Q443" s="1409"/>
      <c r="R443" s="1409"/>
      <c r="S443" s="1409"/>
      <c r="T443" s="1409"/>
      <c r="U443" s="1409"/>
      <c r="V443" s="1409"/>
      <c r="W443" s="1409"/>
      <c r="X443" s="1409"/>
      <c r="Y443" s="1409"/>
      <c r="Z443" s="1409"/>
    </row>
    <row r="444" spans="1:26">
      <c r="A444" s="1409"/>
      <c r="B444" s="1409"/>
      <c r="C444" s="1409"/>
      <c r="D444" s="1409"/>
      <c r="E444" s="1409"/>
      <c r="F444" s="1409"/>
      <c r="G444" s="1409"/>
      <c r="H444" s="1409"/>
      <c r="I444" s="1409"/>
      <c r="J444" s="1409"/>
      <c r="K444" s="1409"/>
      <c r="L444" s="1409"/>
      <c r="M444" s="1409"/>
      <c r="N444" s="1409"/>
      <c r="O444" s="1409"/>
      <c r="P444" s="1409"/>
      <c r="Q444" s="1409"/>
      <c r="R444" s="1409"/>
      <c r="S444" s="1409"/>
      <c r="T444" s="1409"/>
      <c r="U444" s="1409"/>
      <c r="V444" s="1409"/>
      <c r="W444" s="1409"/>
      <c r="X444" s="1409"/>
      <c r="Y444" s="1409"/>
      <c r="Z444" s="1409"/>
    </row>
    <row r="445" spans="1:26">
      <c r="A445" s="1409"/>
      <c r="B445" s="1409"/>
      <c r="C445" s="1409"/>
      <c r="D445" s="1409"/>
      <c r="E445" s="1409"/>
      <c r="F445" s="1409"/>
      <c r="G445" s="1409"/>
      <c r="H445" s="1409"/>
      <c r="I445" s="1409"/>
      <c r="J445" s="1409"/>
      <c r="K445" s="1409"/>
      <c r="L445" s="1409"/>
      <c r="M445" s="1409"/>
      <c r="N445" s="1409"/>
      <c r="O445" s="1409"/>
      <c r="P445" s="1409"/>
      <c r="Q445" s="1409"/>
      <c r="R445" s="1409"/>
      <c r="S445" s="1409"/>
      <c r="T445" s="1409"/>
      <c r="U445" s="1409"/>
      <c r="V445" s="1409"/>
      <c r="W445" s="1409"/>
      <c r="X445" s="1409"/>
      <c r="Y445" s="1409"/>
      <c r="Z445" s="1409"/>
    </row>
    <row r="446" spans="1:26">
      <c r="A446" s="1409"/>
      <c r="B446" s="1409"/>
      <c r="C446" s="1409"/>
      <c r="D446" s="1409"/>
      <c r="E446" s="1409"/>
      <c r="F446" s="1409"/>
      <c r="G446" s="1409"/>
      <c r="H446" s="1409"/>
      <c r="I446" s="1409"/>
      <c r="J446" s="1409"/>
      <c r="K446" s="1409"/>
      <c r="L446" s="1409"/>
      <c r="M446" s="1409"/>
      <c r="N446" s="1409"/>
      <c r="O446" s="1409"/>
      <c r="P446" s="1409"/>
      <c r="Q446" s="1409"/>
      <c r="R446" s="1409"/>
      <c r="S446" s="1409"/>
      <c r="T446" s="1409"/>
      <c r="U446" s="1409"/>
      <c r="V446" s="1409"/>
      <c r="W446" s="1409"/>
      <c r="X446" s="1409"/>
      <c r="Y446" s="1409"/>
      <c r="Z446" s="1409"/>
    </row>
    <row r="447" spans="1:26">
      <c r="A447" s="1409"/>
      <c r="B447" s="1409"/>
      <c r="C447" s="1409"/>
      <c r="D447" s="1409"/>
      <c r="E447" s="1409"/>
      <c r="F447" s="1409"/>
      <c r="G447" s="1409"/>
      <c r="H447" s="1409"/>
      <c r="I447" s="1409"/>
      <c r="J447" s="1409"/>
      <c r="K447" s="1409"/>
      <c r="L447" s="1409"/>
      <c r="M447" s="1409"/>
      <c r="N447" s="1409"/>
      <c r="O447" s="1409"/>
      <c r="P447" s="1409"/>
      <c r="Q447" s="1409"/>
      <c r="R447" s="1409"/>
      <c r="S447" s="1409"/>
      <c r="T447" s="1409"/>
      <c r="U447" s="1409"/>
      <c r="V447" s="1409"/>
      <c r="W447" s="1409"/>
      <c r="X447" s="1409"/>
      <c r="Y447" s="1409"/>
      <c r="Z447" s="1409"/>
    </row>
    <row r="448" spans="1:26">
      <c r="A448" s="1409"/>
      <c r="B448" s="1409"/>
      <c r="C448" s="1409"/>
      <c r="D448" s="1409"/>
      <c r="E448" s="1409"/>
      <c r="F448" s="1409"/>
      <c r="G448" s="1409"/>
      <c r="H448" s="1409"/>
      <c r="I448" s="1409"/>
      <c r="J448" s="1409"/>
      <c r="K448" s="1409"/>
      <c r="L448" s="1409"/>
      <c r="M448" s="1409"/>
      <c r="N448" s="1409"/>
      <c r="O448" s="1409"/>
      <c r="P448" s="1409"/>
      <c r="Q448" s="1409"/>
      <c r="R448" s="1409"/>
      <c r="S448" s="1409"/>
      <c r="T448" s="1409"/>
      <c r="U448" s="1409"/>
      <c r="V448" s="1409"/>
      <c r="W448" s="1409"/>
      <c r="X448" s="1409"/>
      <c r="Y448" s="1409"/>
      <c r="Z448" s="1409"/>
    </row>
    <row r="449" spans="1:26">
      <c r="A449" s="1409"/>
      <c r="B449" s="1409"/>
      <c r="C449" s="1409"/>
      <c r="D449" s="1409"/>
      <c r="E449" s="1409"/>
      <c r="F449" s="1409"/>
      <c r="G449" s="1409"/>
      <c r="H449" s="1409"/>
      <c r="I449" s="1409"/>
      <c r="J449" s="1409"/>
      <c r="K449" s="1409"/>
      <c r="L449" s="1409"/>
      <c r="M449" s="1409"/>
      <c r="N449" s="1409"/>
      <c r="O449" s="1409"/>
      <c r="P449" s="1409"/>
      <c r="Q449" s="1409"/>
      <c r="R449" s="1409"/>
      <c r="S449" s="1409"/>
      <c r="T449" s="1409"/>
      <c r="U449" s="1409"/>
      <c r="V449" s="1409"/>
      <c r="W449" s="1409"/>
      <c r="X449" s="1409"/>
      <c r="Y449" s="1409"/>
      <c r="Z449" s="1409"/>
    </row>
    <row r="450" spans="1:26">
      <c r="A450" s="1409"/>
      <c r="B450" s="1409"/>
      <c r="C450" s="1409"/>
      <c r="D450" s="1409"/>
      <c r="E450" s="1409"/>
      <c r="F450" s="1409"/>
      <c r="G450" s="1409"/>
      <c r="H450" s="1409"/>
      <c r="I450" s="1409"/>
      <c r="J450" s="1409"/>
      <c r="K450" s="1409"/>
      <c r="L450" s="1409"/>
      <c r="M450" s="1409"/>
      <c r="N450" s="1409"/>
      <c r="O450" s="1409"/>
      <c r="P450" s="1409"/>
      <c r="Q450" s="1409"/>
      <c r="R450" s="1409"/>
      <c r="S450" s="1409"/>
      <c r="T450" s="1409"/>
      <c r="U450" s="1409"/>
      <c r="V450" s="1409"/>
      <c r="W450" s="1409"/>
      <c r="X450" s="1409"/>
      <c r="Y450" s="1409"/>
      <c r="Z450" s="1409"/>
    </row>
    <row r="451" spans="1:26">
      <c r="A451" s="1409"/>
      <c r="B451" s="1409"/>
      <c r="C451" s="1409"/>
      <c r="D451" s="1409"/>
      <c r="E451" s="1409"/>
      <c r="F451" s="1409"/>
      <c r="G451" s="1409"/>
      <c r="H451" s="1409"/>
      <c r="I451" s="1409"/>
      <c r="J451" s="1409"/>
      <c r="K451" s="1409"/>
      <c r="L451" s="1409"/>
      <c r="M451" s="1409"/>
      <c r="N451" s="1409"/>
      <c r="O451" s="1409"/>
      <c r="P451" s="1409"/>
      <c r="Q451" s="1409"/>
      <c r="R451" s="1409"/>
      <c r="S451" s="1409"/>
      <c r="T451" s="1409"/>
      <c r="U451" s="1409"/>
      <c r="V451" s="1409"/>
      <c r="W451" s="1409"/>
      <c r="X451" s="1409"/>
      <c r="Y451" s="1409"/>
      <c r="Z451" s="1409"/>
    </row>
    <row r="452" spans="1:26">
      <c r="A452" s="1409"/>
      <c r="B452" s="1409"/>
      <c r="C452" s="1409"/>
      <c r="D452" s="1409"/>
      <c r="E452" s="1409"/>
      <c r="F452" s="1409"/>
      <c r="G452" s="1409"/>
      <c r="H452" s="1409"/>
      <c r="I452" s="1409"/>
      <c r="J452" s="1409"/>
      <c r="K452" s="1409"/>
      <c r="L452" s="1409"/>
      <c r="M452" s="1409"/>
      <c r="N452" s="1409"/>
      <c r="O452" s="1409"/>
      <c r="P452" s="1409"/>
      <c r="Q452" s="1409"/>
      <c r="R452" s="1409"/>
      <c r="S452" s="1409"/>
      <c r="T452" s="1409"/>
      <c r="U452" s="1409"/>
      <c r="V452" s="1409"/>
      <c r="W452" s="1409"/>
      <c r="X452" s="1409"/>
      <c r="Y452" s="1409"/>
      <c r="Z452" s="1409"/>
    </row>
    <row r="453" spans="1:26">
      <c r="A453" s="1409"/>
      <c r="B453" s="1409"/>
      <c r="C453" s="1409"/>
      <c r="D453" s="1409"/>
      <c r="E453" s="1409"/>
      <c r="F453" s="1409"/>
      <c r="G453" s="1409"/>
      <c r="H453" s="1409"/>
      <c r="I453" s="1409"/>
      <c r="J453" s="1409"/>
      <c r="K453" s="1409"/>
      <c r="L453" s="1409"/>
      <c r="M453" s="1409"/>
      <c r="N453" s="1409"/>
      <c r="O453" s="1409"/>
      <c r="P453" s="1409"/>
      <c r="Q453" s="1409"/>
      <c r="R453" s="1409"/>
      <c r="S453" s="1409"/>
      <c r="T453" s="1409"/>
      <c r="U453" s="1409"/>
      <c r="V453" s="1409"/>
      <c r="W453" s="1409"/>
      <c r="X453" s="1409"/>
      <c r="Y453" s="1409"/>
      <c r="Z453" s="1409"/>
    </row>
    <row r="454" spans="1:26">
      <c r="A454" s="1409"/>
      <c r="B454" s="1409"/>
      <c r="C454" s="1409"/>
      <c r="D454" s="1409"/>
      <c r="E454" s="1409"/>
      <c r="F454" s="1409"/>
      <c r="G454" s="1409"/>
      <c r="H454" s="1409"/>
      <c r="I454" s="1409"/>
      <c r="J454" s="1409"/>
      <c r="K454" s="1409"/>
      <c r="L454" s="1409"/>
      <c r="M454" s="1409"/>
      <c r="N454" s="1409"/>
      <c r="O454" s="1409"/>
      <c r="P454" s="1409"/>
      <c r="Q454" s="1409"/>
      <c r="R454" s="1409"/>
      <c r="S454" s="1409"/>
      <c r="T454" s="1409"/>
      <c r="U454" s="1409"/>
      <c r="V454" s="1409"/>
      <c r="W454" s="1409"/>
      <c r="X454" s="1409"/>
      <c r="Y454" s="1409"/>
      <c r="Z454" s="1409"/>
    </row>
    <row r="455" spans="1:26">
      <c r="A455" s="1409"/>
      <c r="B455" s="1409"/>
      <c r="C455" s="1409"/>
      <c r="D455" s="1409"/>
      <c r="E455" s="1409"/>
      <c r="F455" s="1409"/>
      <c r="G455" s="1409"/>
      <c r="H455" s="1409"/>
      <c r="I455" s="1409"/>
      <c r="J455" s="1409"/>
      <c r="K455" s="1409"/>
      <c r="L455" s="1409"/>
      <c r="M455" s="1409"/>
      <c r="N455" s="1409"/>
      <c r="O455" s="1409"/>
      <c r="P455" s="1409"/>
      <c r="Q455" s="1409"/>
      <c r="R455" s="1409"/>
      <c r="S455" s="1409"/>
      <c r="T455" s="1409"/>
      <c r="U455" s="1409"/>
      <c r="V455" s="1409"/>
      <c r="W455" s="1409"/>
      <c r="X455" s="1409"/>
      <c r="Y455" s="1409"/>
      <c r="Z455" s="1409"/>
    </row>
    <row r="456" spans="1:26">
      <c r="A456" s="1409"/>
      <c r="B456" s="1409"/>
      <c r="C456" s="1409"/>
      <c r="D456" s="1409"/>
      <c r="E456" s="1409"/>
      <c r="F456" s="1409"/>
      <c r="G456" s="1409"/>
      <c r="H456" s="1409"/>
      <c r="I456" s="1409"/>
      <c r="J456" s="1409"/>
      <c r="K456" s="1409"/>
      <c r="L456" s="1409"/>
      <c r="M456" s="1409"/>
      <c r="N456" s="1409"/>
      <c r="O456" s="1409"/>
      <c r="P456" s="1409"/>
      <c r="Q456" s="1409"/>
      <c r="R456" s="1409"/>
      <c r="S456" s="1409"/>
      <c r="T456" s="1409"/>
      <c r="U456" s="1409"/>
      <c r="V456" s="1409"/>
      <c r="W456" s="1409"/>
      <c r="X456" s="1409"/>
      <c r="Y456" s="1409"/>
      <c r="Z456" s="1409"/>
    </row>
    <row r="457" spans="1:26">
      <c r="A457" s="1409"/>
      <c r="B457" s="1409"/>
      <c r="C457" s="1409"/>
      <c r="D457" s="1409"/>
      <c r="E457" s="1409"/>
      <c r="F457" s="1409"/>
      <c r="G457" s="1409"/>
      <c r="H457" s="1409"/>
      <c r="I457" s="1409"/>
      <c r="J457" s="1409"/>
      <c r="K457" s="1409"/>
      <c r="L457" s="1409"/>
      <c r="M457" s="1409"/>
      <c r="N457" s="1409"/>
      <c r="O457" s="1409"/>
      <c r="P457" s="1409"/>
      <c r="Q457" s="1409"/>
      <c r="R457" s="1409"/>
      <c r="S457" s="1409"/>
      <c r="T457" s="1409"/>
      <c r="U457" s="1409"/>
      <c r="V457" s="1409"/>
      <c r="W457" s="1409"/>
      <c r="X457" s="1409"/>
      <c r="Y457" s="1409"/>
      <c r="Z457" s="1409"/>
    </row>
    <row r="458" spans="1:26">
      <c r="A458" s="1409"/>
      <c r="B458" s="1409"/>
      <c r="C458" s="1409"/>
      <c r="D458" s="1409"/>
      <c r="E458" s="1409"/>
      <c r="F458" s="1409"/>
      <c r="G458" s="1409"/>
      <c r="H458" s="1409"/>
      <c r="I458" s="1409"/>
      <c r="J458" s="1409"/>
      <c r="K458" s="1409"/>
      <c r="L458" s="1409"/>
      <c r="M458" s="1409"/>
      <c r="N458" s="1409"/>
      <c r="O458" s="1409"/>
      <c r="P458" s="1409"/>
      <c r="Q458" s="1409"/>
      <c r="R458" s="1409"/>
      <c r="S458" s="1409"/>
      <c r="T458" s="1409"/>
      <c r="U458" s="1409"/>
      <c r="V458" s="1409"/>
      <c r="W458" s="1409"/>
      <c r="X458" s="1409"/>
      <c r="Y458" s="1409"/>
      <c r="Z458" s="1409"/>
    </row>
    <row r="459" spans="1:26">
      <c r="A459" s="1409"/>
      <c r="B459" s="1409"/>
      <c r="C459" s="1409"/>
      <c r="D459" s="1409"/>
      <c r="E459" s="1409"/>
      <c r="F459" s="1409"/>
      <c r="G459" s="1409"/>
      <c r="H459" s="1409"/>
      <c r="I459" s="1409"/>
      <c r="J459" s="1409"/>
      <c r="K459" s="1409"/>
      <c r="L459" s="1409"/>
      <c r="M459" s="1409"/>
      <c r="N459" s="1409"/>
      <c r="O459" s="1409"/>
      <c r="P459" s="1409"/>
      <c r="Q459" s="1409"/>
      <c r="R459" s="1409"/>
      <c r="S459" s="1409"/>
      <c r="T459" s="1409"/>
      <c r="U459" s="1409"/>
      <c r="V459" s="1409"/>
      <c r="W459" s="1409"/>
      <c r="X459" s="1409"/>
      <c r="Y459" s="1409"/>
      <c r="Z459" s="1409"/>
    </row>
    <row r="460" spans="1:26">
      <c r="A460" s="1409"/>
      <c r="B460" s="1409"/>
      <c r="C460" s="1409"/>
      <c r="D460" s="1409"/>
      <c r="E460" s="1409"/>
      <c r="F460" s="1409"/>
      <c r="G460" s="1409"/>
      <c r="H460" s="1409"/>
      <c r="I460" s="1409"/>
      <c r="J460" s="1409"/>
      <c r="K460" s="1409"/>
      <c r="L460" s="1409"/>
      <c r="M460" s="1409"/>
      <c r="N460" s="1409"/>
      <c r="O460" s="1409"/>
      <c r="P460" s="1409"/>
      <c r="Q460" s="1409"/>
      <c r="R460" s="1409"/>
      <c r="S460" s="1409"/>
      <c r="T460" s="1409"/>
      <c r="U460" s="1409"/>
      <c r="V460" s="1409"/>
      <c r="W460" s="1409"/>
      <c r="X460" s="1409"/>
      <c r="Y460" s="1409"/>
      <c r="Z460" s="1409"/>
    </row>
    <row r="461" spans="1:26">
      <c r="A461" s="1409"/>
      <c r="B461" s="1409"/>
      <c r="C461" s="1409"/>
      <c r="D461" s="1409"/>
      <c r="E461" s="1409"/>
      <c r="F461" s="1409"/>
      <c r="G461" s="1409"/>
      <c r="H461" s="1409"/>
      <c r="I461" s="1409"/>
      <c r="J461" s="1409"/>
      <c r="K461" s="1409"/>
      <c r="L461" s="1409"/>
      <c r="M461" s="1409"/>
      <c r="N461" s="1409"/>
      <c r="O461" s="1409"/>
      <c r="P461" s="1409"/>
      <c r="Q461" s="1409"/>
      <c r="R461" s="1409"/>
      <c r="S461" s="1409"/>
      <c r="T461" s="1409"/>
      <c r="U461" s="1409"/>
      <c r="V461" s="1409"/>
      <c r="W461" s="1409"/>
      <c r="X461" s="1409"/>
      <c r="Y461" s="1409"/>
      <c r="Z461" s="1409"/>
    </row>
    <row r="462" spans="1:26">
      <c r="A462" s="1409"/>
      <c r="B462" s="1409"/>
      <c r="C462" s="1409"/>
      <c r="D462" s="1409"/>
      <c r="E462" s="1409"/>
      <c r="F462" s="1409"/>
      <c r="G462" s="1409"/>
      <c r="H462" s="1409"/>
      <c r="I462" s="1409"/>
      <c r="J462" s="1409"/>
      <c r="K462" s="1409"/>
      <c r="L462" s="1409"/>
      <c r="M462" s="1409"/>
      <c r="N462" s="1409"/>
      <c r="O462" s="1409"/>
      <c r="P462" s="1409"/>
      <c r="Q462" s="1409"/>
      <c r="R462" s="1409"/>
      <c r="S462" s="1409"/>
      <c r="T462" s="1409"/>
      <c r="U462" s="1409"/>
      <c r="V462" s="1409"/>
      <c r="W462" s="1409"/>
      <c r="X462" s="1409"/>
      <c r="Y462" s="1409"/>
      <c r="Z462" s="1409"/>
    </row>
    <row r="463" spans="1:26">
      <c r="A463" s="1409"/>
      <c r="B463" s="1409"/>
      <c r="C463" s="1409"/>
      <c r="D463" s="1409"/>
      <c r="E463" s="1409"/>
      <c r="F463" s="1409"/>
      <c r="G463" s="1409"/>
      <c r="H463" s="1409"/>
      <c r="I463" s="1409"/>
      <c r="J463" s="1409"/>
      <c r="K463" s="1409"/>
      <c r="L463" s="1409"/>
      <c r="M463" s="1409"/>
      <c r="N463" s="1409"/>
      <c r="O463" s="1409"/>
      <c r="P463" s="1409"/>
      <c r="Q463" s="1409"/>
      <c r="R463" s="1409"/>
      <c r="S463" s="1409"/>
      <c r="T463" s="1409"/>
      <c r="U463" s="1409"/>
      <c r="V463" s="1409"/>
      <c r="W463" s="1409"/>
      <c r="X463" s="1409"/>
      <c r="Y463" s="1409"/>
      <c r="Z463" s="1409"/>
    </row>
    <row r="464" spans="1:26">
      <c r="A464" s="1409"/>
      <c r="B464" s="1409"/>
      <c r="C464" s="1409"/>
      <c r="D464" s="1409"/>
      <c r="E464" s="1409"/>
      <c r="F464" s="1409"/>
      <c r="G464" s="1409"/>
      <c r="H464" s="1409"/>
      <c r="I464" s="1409"/>
      <c r="J464" s="1409"/>
      <c r="K464" s="1409"/>
      <c r="L464" s="1409"/>
      <c r="M464" s="1409"/>
      <c r="N464" s="1409"/>
      <c r="O464" s="1409"/>
      <c r="P464" s="1409"/>
      <c r="Q464" s="1409"/>
      <c r="R464" s="1409"/>
      <c r="S464" s="1409"/>
      <c r="T464" s="1409"/>
      <c r="U464" s="1409"/>
      <c r="V464" s="1409"/>
      <c r="W464" s="1409"/>
      <c r="X464" s="1409"/>
      <c r="Y464" s="1409"/>
      <c r="Z464" s="1409"/>
    </row>
    <row r="465" spans="1:26">
      <c r="A465" s="1409"/>
      <c r="B465" s="1409"/>
      <c r="C465" s="1409"/>
      <c r="D465" s="1409"/>
      <c r="E465" s="1409"/>
      <c r="F465" s="1409"/>
      <c r="G465" s="1409"/>
      <c r="H465" s="1409"/>
      <c r="I465" s="1409"/>
      <c r="J465" s="1409"/>
      <c r="K465" s="1409"/>
      <c r="L465" s="1409"/>
      <c r="M465" s="1409"/>
      <c r="N465" s="1409"/>
      <c r="O465" s="1409"/>
      <c r="P465" s="1409"/>
      <c r="Q465" s="1409"/>
      <c r="R465" s="1409"/>
      <c r="S465" s="1409"/>
      <c r="T465" s="1409"/>
      <c r="U465" s="1409"/>
      <c r="V465" s="1409"/>
      <c r="W465" s="1409"/>
      <c r="X465" s="1409"/>
      <c r="Y465" s="1409"/>
      <c r="Z465" s="1409"/>
    </row>
    <row r="466" spans="1:26">
      <c r="A466" s="1409"/>
      <c r="B466" s="1409"/>
      <c r="C466" s="1409"/>
      <c r="D466" s="1409"/>
      <c r="E466" s="1409"/>
      <c r="F466" s="1409"/>
      <c r="G466" s="1409"/>
      <c r="H466" s="1409"/>
      <c r="I466" s="1409"/>
      <c r="J466" s="1409"/>
      <c r="K466" s="1409"/>
      <c r="L466" s="1409"/>
      <c r="M466" s="1409"/>
      <c r="N466" s="1409"/>
      <c r="O466" s="1409"/>
      <c r="P466" s="1409"/>
      <c r="Q466" s="1409"/>
      <c r="R466" s="1409"/>
      <c r="S466" s="1409"/>
      <c r="T466" s="1409"/>
      <c r="U466" s="1409"/>
      <c r="V466" s="1409"/>
      <c r="W466" s="1409"/>
      <c r="X466" s="1409"/>
      <c r="Y466" s="1409"/>
      <c r="Z466" s="1409"/>
    </row>
    <row r="467" spans="1:26">
      <c r="A467" s="1409"/>
      <c r="B467" s="1409"/>
      <c r="C467" s="1409"/>
      <c r="D467" s="1409"/>
      <c r="E467" s="1409"/>
      <c r="F467" s="1409"/>
      <c r="G467" s="1409"/>
      <c r="H467" s="1409"/>
      <c r="I467" s="1409"/>
      <c r="J467" s="1409"/>
      <c r="K467" s="1409"/>
      <c r="L467" s="1409"/>
      <c r="M467" s="1409"/>
      <c r="N467" s="1409"/>
      <c r="O467" s="1409"/>
      <c r="P467" s="1409"/>
      <c r="Q467" s="1409"/>
      <c r="R467" s="1409"/>
      <c r="S467" s="1409"/>
      <c r="T467" s="1409"/>
      <c r="U467" s="1409"/>
      <c r="V467" s="1409"/>
      <c r="W467" s="1409"/>
      <c r="X467" s="1409"/>
      <c r="Y467" s="1409"/>
      <c r="Z467" s="1409"/>
    </row>
    <row r="468" spans="1:26">
      <c r="A468" s="1409"/>
      <c r="B468" s="1409"/>
      <c r="C468" s="1409"/>
      <c r="D468" s="1409"/>
      <c r="E468" s="1409"/>
      <c r="F468" s="1409"/>
      <c r="G468" s="1409"/>
      <c r="H468" s="1409"/>
      <c r="I468" s="1409"/>
      <c r="J468" s="1409"/>
      <c r="K468" s="1409"/>
      <c r="L468" s="1409"/>
      <c r="M468" s="1409"/>
      <c r="N468" s="1409"/>
      <c r="O468" s="1409"/>
      <c r="P468" s="1409"/>
      <c r="Q468" s="1409"/>
      <c r="R468" s="1409"/>
      <c r="S468" s="1409"/>
      <c r="T468" s="1409"/>
      <c r="U468" s="1409"/>
      <c r="V468" s="1409"/>
      <c r="W468" s="1409"/>
      <c r="X468" s="1409"/>
      <c r="Y468" s="1409"/>
      <c r="Z468" s="1409"/>
    </row>
    <row r="469" spans="1:26">
      <c r="A469" s="1409"/>
      <c r="B469" s="1409"/>
      <c r="C469" s="1409"/>
      <c r="D469" s="1409"/>
      <c r="E469" s="1409"/>
      <c r="F469" s="1409"/>
      <c r="G469" s="1409"/>
      <c r="H469" s="1409"/>
      <c r="I469" s="1409"/>
      <c r="J469" s="1409"/>
      <c r="K469" s="1409"/>
      <c r="L469" s="1409"/>
      <c r="M469" s="1409"/>
      <c r="N469" s="1409"/>
      <c r="O469" s="1409"/>
      <c r="P469" s="1409"/>
      <c r="Q469" s="1409"/>
      <c r="R469" s="1409"/>
      <c r="S469" s="1409"/>
      <c r="T469" s="1409"/>
      <c r="U469" s="1409"/>
      <c r="V469" s="1409"/>
      <c r="W469" s="1409"/>
      <c r="X469" s="1409"/>
      <c r="Y469" s="1409"/>
      <c r="Z469" s="1409"/>
    </row>
    <row r="470" spans="1:26">
      <c r="A470" s="1409"/>
      <c r="B470" s="1409"/>
      <c r="C470" s="1409"/>
      <c r="D470" s="1409"/>
      <c r="E470" s="1409"/>
      <c r="F470" s="1409"/>
      <c r="G470" s="1409"/>
      <c r="H470" s="1409"/>
      <c r="I470" s="1409"/>
      <c r="J470" s="1409"/>
      <c r="K470" s="1409"/>
      <c r="L470" s="1409"/>
      <c r="M470" s="1409"/>
      <c r="N470" s="1409"/>
      <c r="O470" s="1409"/>
      <c r="P470" s="1409"/>
      <c r="Q470" s="1409"/>
      <c r="R470" s="1409"/>
      <c r="S470" s="1409"/>
      <c r="T470" s="1409"/>
      <c r="U470" s="1409"/>
      <c r="V470" s="1409"/>
      <c r="W470" s="1409"/>
      <c r="X470" s="1409"/>
      <c r="Y470" s="1409"/>
      <c r="Z470" s="1409"/>
    </row>
    <row r="471" spans="1:26">
      <c r="A471" s="1409"/>
      <c r="B471" s="1409"/>
      <c r="C471" s="1409"/>
      <c r="D471" s="1409"/>
      <c r="E471" s="1409"/>
      <c r="F471" s="1409"/>
      <c r="G471" s="1409"/>
      <c r="H471" s="1409"/>
      <c r="I471" s="1409"/>
      <c r="J471" s="1409"/>
      <c r="K471" s="1409"/>
      <c r="L471" s="1409"/>
      <c r="M471" s="1409"/>
      <c r="N471" s="1409"/>
      <c r="O471" s="1409"/>
      <c r="P471" s="1409"/>
      <c r="Q471" s="1409"/>
      <c r="R471" s="1409"/>
      <c r="S471" s="1409"/>
      <c r="T471" s="1409"/>
      <c r="U471" s="1409"/>
      <c r="V471" s="1409"/>
      <c r="W471" s="1409"/>
      <c r="X471" s="1409"/>
      <c r="Y471" s="1409"/>
      <c r="Z471" s="1409"/>
    </row>
    <row r="472" spans="1:26">
      <c r="A472" s="1409"/>
      <c r="B472" s="1409"/>
      <c r="C472" s="1409"/>
      <c r="D472" s="1409"/>
      <c r="E472" s="1409"/>
      <c r="F472" s="1409"/>
      <c r="G472" s="1409"/>
      <c r="H472" s="1409"/>
      <c r="I472" s="1409"/>
      <c r="J472" s="1409"/>
      <c r="K472" s="1409"/>
      <c r="L472" s="1409"/>
      <c r="M472" s="1409"/>
      <c r="N472" s="1409"/>
      <c r="O472" s="1409"/>
      <c r="P472" s="1409"/>
      <c r="Q472" s="1409"/>
      <c r="R472" s="1409"/>
      <c r="S472" s="1409"/>
      <c r="T472" s="1409"/>
      <c r="U472" s="1409"/>
      <c r="V472" s="1409"/>
      <c r="W472" s="1409"/>
      <c r="X472" s="1409"/>
      <c r="Y472" s="1409"/>
      <c r="Z472" s="1409"/>
    </row>
    <row r="473" spans="1:26">
      <c r="A473" s="1409"/>
      <c r="B473" s="1409"/>
      <c r="C473" s="1409"/>
      <c r="D473" s="1409"/>
      <c r="E473" s="1409"/>
      <c r="F473" s="1409"/>
      <c r="G473" s="1409"/>
      <c r="H473" s="1409"/>
      <c r="I473" s="1409"/>
      <c r="J473" s="1409"/>
      <c r="K473" s="1409"/>
      <c r="L473" s="1409"/>
      <c r="M473" s="1409"/>
      <c r="N473" s="1409"/>
      <c r="O473" s="1409"/>
      <c r="P473" s="1409"/>
      <c r="Q473" s="1409"/>
      <c r="R473" s="1409"/>
      <c r="S473" s="1409"/>
      <c r="T473" s="1409"/>
      <c r="U473" s="1409"/>
      <c r="V473" s="1409"/>
      <c r="W473" s="1409"/>
      <c r="X473" s="1409"/>
      <c r="Y473" s="1409"/>
      <c r="Z473" s="1409"/>
    </row>
    <row r="474" spans="1:26">
      <c r="A474" s="1409"/>
      <c r="B474" s="1409"/>
      <c r="C474" s="1409"/>
      <c r="D474" s="1409"/>
      <c r="E474" s="1409"/>
      <c r="F474" s="1409"/>
      <c r="G474" s="1409"/>
      <c r="H474" s="1409"/>
      <c r="I474" s="1409"/>
      <c r="J474" s="1409"/>
      <c r="K474" s="1409"/>
      <c r="L474" s="1409"/>
      <c r="M474" s="1409"/>
      <c r="N474" s="1409"/>
      <c r="O474" s="1409"/>
      <c r="P474" s="1409"/>
      <c r="Q474" s="1409"/>
      <c r="R474" s="1409"/>
      <c r="S474" s="1409"/>
      <c r="T474" s="1409"/>
      <c r="U474" s="1409"/>
      <c r="V474" s="1409"/>
      <c r="W474" s="1409"/>
      <c r="X474" s="1409"/>
      <c r="Y474" s="1409"/>
      <c r="Z474" s="1409"/>
    </row>
    <row r="475" spans="1:26">
      <c r="A475" s="1409"/>
      <c r="B475" s="1409"/>
      <c r="C475" s="1409"/>
      <c r="D475" s="1409"/>
      <c r="E475" s="1409"/>
      <c r="F475" s="1409"/>
      <c r="G475" s="1409"/>
      <c r="H475" s="1409"/>
      <c r="I475" s="1409"/>
      <c r="J475" s="1409"/>
      <c r="K475" s="1409"/>
      <c r="L475" s="1409"/>
      <c r="M475" s="1409"/>
      <c r="N475" s="1409"/>
      <c r="O475" s="1409"/>
      <c r="P475" s="1409"/>
      <c r="Q475" s="1409"/>
      <c r="R475" s="1409"/>
      <c r="S475" s="1409"/>
      <c r="T475" s="1409"/>
      <c r="U475" s="1409"/>
      <c r="V475" s="1409"/>
      <c r="W475" s="1409"/>
      <c r="X475" s="1409"/>
      <c r="Y475" s="1409"/>
      <c r="Z475" s="1409"/>
    </row>
    <row r="476" spans="1:26">
      <c r="A476" s="1409"/>
      <c r="B476" s="1409"/>
      <c r="C476" s="1409"/>
      <c r="D476" s="1409"/>
      <c r="E476" s="1409"/>
      <c r="F476" s="1409"/>
      <c r="G476" s="1409"/>
      <c r="H476" s="1409"/>
      <c r="I476" s="1409"/>
      <c r="J476" s="1409"/>
      <c r="K476" s="1409"/>
      <c r="L476" s="1409"/>
      <c r="M476" s="1409"/>
      <c r="N476" s="1409"/>
      <c r="O476" s="1409"/>
      <c r="P476" s="1409"/>
      <c r="Q476" s="1409"/>
      <c r="R476" s="1409"/>
      <c r="S476" s="1409"/>
      <c r="T476" s="1409"/>
      <c r="U476" s="1409"/>
      <c r="V476" s="1409"/>
      <c r="W476" s="1409"/>
      <c r="X476" s="1409"/>
      <c r="Y476" s="1409"/>
      <c r="Z476" s="1409"/>
    </row>
    <row r="477" spans="1:26">
      <c r="A477" s="1409"/>
      <c r="B477" s="1409"/>
      <c r="C477" s="1409"/>
      <c r="D477" s="1409"/>
      <c r="E477" s="1409"/>
      <c r="F477" s="1409"/>
      <c r="G477" s="1409"/>
      <c r="H477" s="1409"/>
      <c r="I477" s="1409"/>
      <c r="J477" s="1409"/>
      <c r="K477" s="1409"/>
      <c r="L477" s="1409"/>
      <c r="M477" s="1409"/>
      <c r="N477" s="1409"/>
      <c r="O477" s="1409"/>
      <c r="P477" s="1409"/>
      <c r="Q477" s="1409"/>
      <c r="R477" s="1409"/>
      <c r="S477" s="1409"/>
      <c r="T477" s="1409"/>
      <c r="U477" s="1409"/>
      <c r="V477" s="1409"/>
      <c r="W477" s="1409"/>
      <c r="X477" s="1409"/>
      <c r="Y477" s="1409"/>
      <c r="Z477" s="1409"/>
    </row>
    <row r="478" spans="1:26">
      <c r="A478" s="1409"/>
      <c r="B478" s="1409"/>
      <c r="C478" s="1409"/>
      <c r="D478" s="1409"/>
      <c r="E478" s="1409"/>
      <c r="F478" s="1409"/>
      <c r="G478" s="1409"/>
      <c r="H478" s="1409"/>
      <c r="I478" s="1409"/>
      <c r="J478" s="1409"/>
      <c r="K478" s="1409"/>
      <c r="L478" s="1409"/>
      <c r="M478" s="1409"/>
      <c r="N478" s="1409"/>
      <c r="O478" s="1409"/>
      <c r="P478" s="1409"/>
      <c r="Q478" s="1409"/>
      <c r="R478" s="1409"/>
      <c r="S478" s="1409"/>
      <c r="T478" s="1409"/>
      <c r="U478" s="1409"/>
      <c r="V478" s="1409"/>
      <c r="W478" s="1409"/>
      <c r="X478" s="1409"/>
      <c r="Y478" s="1409"/>
      <c r="Z478" s="1409"/>
    </row>
    <row r="479" spans="1:26">
      <c r="A479" s="1409"/>
      <c r="B479" s="1409"/>
      <c r="C479" s="1409"/>
      <c r="D479" s="1409"/>
      <c r="E479" s="1409"/>
      <c r="F479" s="1409"/>
      <c r="G479" s="1409"/>
      <c r="H479" s="1409"/>
      <c r="I479" s="1409"/>
      <c r="J479" s="1409"/>
      <c r="K479" s="1409"/>
      <c r="L479" s="1409"/>
      <c r="M479" s="1409"/>
      <c r="N479" s="1409"/>
      <c r="O479" s="1409"/>
      <c r="P479" s="1409"/>
      <c r="Q479" s="1409"/>
      <c r="R479" s="1409"/>
      <c r="S479" s="1409"/>
      <c r="T479" s="1409"/>
      <c r="U479" s="1409"/>
      <c r="V479" s="1409"/>
      <c r="W479" s="1409"/>
      <c r="X479" s="1409"/>
      <c r="Y479" s="1409"/>
      <c r="Z479" s="1409"/>
    </row>
    <row r="480" spans="1:26">
      <c r="A480" s="1409"/>
      <c r="B480" s="1409"/>
      <c r="C480" s="1409"/>
      <c r="D480" s="1409"/>
      <c r="E480" s="1409"/>
      <c r="F480" s="1409"/>
      <c r="G480" s="1409"/>
      <c r="H480" s="1409"/>
      <c r="I480" s="1409"/>
      <c r="J480" s="1409"/>
      <c r="K480" s="1409"/>
      <c r="L480" s="1409"/>
      <c r="M480" s="1409"/>
      <c r="N480" s="1409"/>
      <c r="O480" s="1409"/>
      <c r="P480" s="1409"/>
      <c r="Q480" s="1409"/>
      <c r="R480" s="1409"/>
      <c r="S480" s="1409"/>
      <c r="T480" s="1409"/>
      <c r="U480" s="1409"/>
      <c r="V480" s="1409"/>
      <c r="W480" s="1409"/>
      <c r="X480" s="1409"/>
      <c r="Y480" s="1409"/>
      <c r="Z480" s="1409"/>
    </row>
    <row r="481" spans="1:26">
      <c r="A481" s="1409"/>
      <c r="B481" s="1409"/>
      <c r="C481" s="1409"/>
      <c r="D481" s="1409"/>
      <c r="E481" s="1409"/>
      <c r="F481" s="1409"/>
      <c r="G481" s="1409"/>
      <c r="H481" s="1409"/>
      <c r="I481" s="1409"/>
      <c r="J481" s="1409"/>
      <c r="K481" s="1409"/>
      <c r="L481" s="1409"/>
      <c r="M481" s="1409"/>
      <c r="N481" s="1409"/>
      <c r="O481" s="1409"/>
      <c r="P481" s="1409"/>
      <c r="Q481" s="1409"/>
      <c r="R481" s="1409"/>
      <c r="S481" s="1409"/>
      <c r="T481" s="1409"/>
      <c r="U481" s="1409"/>
      <c r="V481" s="1409"/>
      <c r="W481" s="1409"/>
      <c r="X481" s="1409"/>
      <c r="Y481" s="1409"/>
      <c r="Z481" s="1409"/>
    </row>
    <row r="482" spans="1:26">
      <c r="A482" s="1409"/>
      <c r="B482" s="1409"/>
      <c r="C482" s="1409"/>
      <c r="D482" s="1409"/>
      <c r="E482" s="1409"/>
      <c r="F482" s="1409"/>
      <c r="G482" s="1409"/>
      <c r="H482" s="1409"/>
      <c r="I482" s="1409"/>
      <c r="J482" s="1409"/>
      <c r="K482" s="1409"/>
      <c r="L482" s="1409"/>
      <c r="M482" s="1409"/>
      <c r="N482" s="1409"/>
      <c r="O482" s="1409"/>
      <c r="P482" s="1409"/>
      <c r="Q482" s="1409"/>
      <c r="R482" s="1409"/>
      <c r="S482" s="1409"/>
      <c r="T482" s="1409"/>
      <c r="U482" s="1409"/>
      <c r="V482" s="1409"/>
      <c r="W482" s="1409"/>
      <c r="X482" s="1409"/>
      <c r="Y482" s="1409"/>
      <c r="Z482" s="1409"/>
    </row>
    <row r="483" spans="1:26">
      <c r="A483" s="1409"/>
      <c r="B483" s="1409"/>
      <c r="C483" s="1409"/>
      <c r="D483" s="1409"/>
      <c r="E483" s="1409"/>
      <c r="F483" s="1409"/>
      <c r="G483" s="1409"/>
      <c r="H483" s="1409"/>
      <c r="I483" s="1409"/>
      <c r="J483" s="1409"/>
      <c r="K483" s="1409"/>
      <c r="L483" s="1409"/>
      <c r="M483" s="1409"/>
      <c r="N483" s="1409"/>
      <c r="O483" s="1409"/>
      <c r="P483" s="1409"/>
      <c r="Q483" s="1409"/>
      <c r="R483" s="1409"/>
      <c r="S483" s="1409"/>
      <c r="T483" s="1409"/>
      <c r="U483" s="1409"/>
      <c r="V483" s="1409"/>
      <c r="W483" s="1409"/>
      <c r="X483" s="1409"/>
      <c r="Y483" s="1409"/>
      <c r="Z483" s="1409"/>
    </row>
    <row r="484" spans="1:26">
      <c r="A484" s="1409"/>
      <c r="B484" s="1409"/>
      <c r="C484" s="1409"/>
      <c r="D484" s="1409"/>
      <c r="E484" s="1409"/>
      <c r="F484" s="1409"/>
      <c r="G484" s="1409"/>
      <c r="H484" s="1409"/>
      <c r="I484" s="1409"/>
      <c r="J484" s="1409"/>
      <c r="K484" s="1409"/>
      <c r="L484" s="1409"/>
      <c r="M484" s="1409"/>
      <c r="N484" s="1409"/>
      <c r="O484" s="1409"/>
      <c r="P484" s="1409"/>
      <c r="Q484" s="1409"/>
      <c r="R484" s="1409"/>
      <c r="S484" s="1409"/>
      <c r="T484" s="1409"/>
      <c r="U484" s="1409"/>
      <c r="V484" s="1409"/>
      <c r="W484" s="1409"/>
      <c r="X484" s="1409"/>
      <c r="Y484" s="1409"/>
      <c r="Z484" s="1409"/>
    </row>
    <row r="485" spans="1:26">
      <c r="A485" s="1409"/>
      <c r="B485" s="1409"/>
      <c r="C485" s="1409"/>
      <c r="D485" s="1409"/>
      <c r="E485" s="1409"/>
      <c r="F485" s="1409"/>
      <c r="G485" s="1409"/>
      <c r="H485" s="1409"/>
      <c r="I485" s="1409"/>
      <c r="J485" s="1409"/>
      <c r="K485" s="1409"/>
      <c r="L485" s="1409"/>
      <c r="M485" s="1409"/>
      <c r="N485" s="1409"/>
      <c r="O485" s="1409"/>
      <c r="P485" s="1409"/>
      <c r="Q485" s="1409"/>
      <c r="R485" s="1409"/>
      <c r="S485" s="1409"/>
      <c r="T485" s="1409"/>
      <c r="U485" s="1409"/>
      <c r="V485" s="1409"/>
      <c r="W485" s="1409"/>
      <c r="X485" s="1409"/>
      <c r="Y485" s="1409"/>
      <c r="Z485" s="1409"/>
    </row>
    <row r="486" spans="1:26">
      <c r="A486" s="1409"/>
      <c r="B486" s="1409"/>
      <c r="C486" s="1409"/>
      <c r="D486" s="1409"/>
      <c r="E486" s="1409"/>
      <c r="F486" s="1409"/>
      <c r="G486" s="1409"/>
      <c r="H486" s="1409"/>
      <c r="I486" s="1409"/>
      <c r="J486" s="1409"/>
      <c r="K486" s="1409"/>
      <c r="L486" s="1409"/>
      <c r="M486" s="1409"/>
      <c r="N486" s="1409"/>
      <c r="O486" s="1409"/>
      <c r="P486" s="1409"/>
      <c r="Q486" s="1409"/>
      <c r="R486" s="1409"/>
      <c r="S486" s="1409"/>
      <c r="T486" s="1409"/>
      <c r="U486" s="1409"/>
      <c r="V486" s="1409"/>
      <c r="W486" s="1409"/>
      <c r="X486" s="1409"/>
      <c r="Y486" s="1409"/>
      <c r="Z486" s="1409"/>
    </row>
    <row r="487" spans="1:26">
      <c r="A487" s="1409"/>
      <c r="B487" s="1409"/>
      <c r="C487" s="1409"/>
      <c r="D487" s="1409"/>
      <c r="E487" s="1409"/>
      <c r="F487" s="1409"/>
      <c r="G487" s="1409"/>
      <c r="H487" s="1409"/>
      <c r="I487" s="1409"/>
      <c r="J487" s="1409"/>
      <c r="K487" s="1409"/>
      <c r="L487" s="1409"/>
      <c r="M487" s="1409"/>
      <c r="N487" s="1409"/>
      <c r="O487" s="1409"/>
      <c r="P487" s="1409"/>
      <c r="Q487" s="1409"/>
      <c r="R487" s="1409"/>
      <c r="S487" s="1409"/>
      <c r="T487" s="1409"/>
      <c r="U487" s="1409"/>
      <c r="V487" s="1409"/>
      <c r="W487" s="1409"/>
      <c r="X487" s="1409"/>
      <c r="Y487" s="1409"/>
      <c r="Z487" s="1409"/>
    </row>
    <row r="488" spans="1:26">
      <c r="A488" s="1409"/>
      <c r="B488" s="1409"/>
      <c r="C488" s="1409"/>
      <c r="D488" s="1409"/>
      <c r="E488" s="1409"/>
      <c r="F488" s="1409"/>
      <c r="G488" s="1409"/>
      <c r="H488" s="1409"/>
      <c r="I488" s="1409"/>
      <c r="J488" s="1409"/>
      <c r="K488" s="1409"/>
      <c r="L488" s="1409"/>
      <c r="M488" s="1409"/>
      <c r="N488" s="1409"/>
      <c r="O488" s="1409"/>
      <c r="P488" s="1409"/>
      <c r="Q488" s="1409"/>
      <c r="R488" s="1409"/>
      <c r="S488" s="1409"/>
      <c r="T488" s="1409"/>
      <c r="U488" s="1409"/>
      <c r="V488" s="1409"/>
      <c r="W488" s="1409"/>
      <c r="X488" s="1409"/>
      <c r="Y488" s="1409"/>
      <c r="Z488" s="1409"/>
    </row>
    <row r="489" spans="1:26">
      <c r="A489" s="1409"/>
      <c r="B489" s="1409"/>
      <c r="C489" s="1409"/>
      <c r="D489" s="1409"/>
      <c r="E489" s="1409"/>
      <c r="F489" s="1409"/>
      <c r="G489" s="1409"/>
      <c r="H489" s="1409"/>
      <c r="I489" s="1409"/>
      <c r="J489" s="1409"/>
      <c r="K489" s="1409"/>
      <c r="L489" s="1409"/>
      <c r="M489" s="1409"/>
      <c r="N489" s="1409"/>
      <c r="O489" s="1409"/>
      <c r="P489" s="1409"/>
      <c r="Q489" s="1409"/>
      <c r="R489" s="1409"/>
      <c r="S489" s="1409"/>
      <c r="T489" s="1409"/>
      <c r="U489" s="1409"/>
      <c r="V489" s="1409"/>
      <c r="W489" s="1409"/>
      <c r="X489" s="1409"/>
      <c r="Y489" s="1409"/>
      <c r="Z489" s="1409"/>
    </row>
    <row r="490" spans="1:26">
      <c r="A490" s="1409"/>
      <c r="B490" s="1409"/>
      <c r="C490" s="1409"/>
      <c r="D490" s="1409"/>
      <c r="E490" s="1409"/>
      <c r="F490" s="1409"/>
      <c r="G490" s="1409"/>
      <c r="H490" s="1409"/>
      <c r="I490" s="1409"/>
      <c r="J490" s="1409"/>
      <c r="K490" s="1409"/>
      <c r="L490" s="1409"/>
      <c r="M490" s="1409"/>
      <c r="N490" s="1409"/>
      <c r="O490" s="1409"/>
      <c r="P490" s="1409"/>
      <c r="Q490" s="1409"/>
      <c r="R490" s="1409"/>
      <c r="S490" s="1409"/>
      <c r="T490" s="1409"/>
      <c r="U490" s="1409"/>
      <c r="V490" s="1409"/>
      <c r="W490" s="1409"/>
      <c r="X490" s="1409"/>
      <c r="Y490" s="1409"/>
      <c r="Z490" s="1409"/>
    </row>
    <row r="491" spans="1:26">
      <c r="A491" s="1409"/>
      <c r="B491" s="1409"/>
      <c r="C491" s="1409"/>
      <c r="D491" s="1409"/>
      <c r="E491" s="1409"/>
      <c r="F491" s="1409"/>
      <c r="G491" s="1409"/>
      <c r="H491" s="1409"/>
      <c r="I491" s="1409"/>
      <c r="J491" s="1409"/>
      <c r="K491" s="1409"/>
      <c r="L491" s="1409"/>
      <c r="M491" s="1409"/>
      <c r="N491" s="1409"/>
      <c r="O491" s="1409"/>
      <c r="P491" s="1409"/>
      <c r="Q491" s="1409"/>
      <c r="R491" s="1409"/>
      <c r="S491" s="1409"/>
      <c r="T491" s="1409"/>
      <c r="U491" s="1409"/>
      <c r="V491" s="1409"/>
      <c r="W491" s="1409"/>
      <c r="X491" s="1409"/>
      <c r="Y491" s="1409"/>
      <c r="Z491" s="1409"/>
    </row>
    <row r="492" spans="1:26">
      <c r="A492" s="1409"/>
      <c r="B492" s="1409"/>
      <c r="C492" s="1409"/>
      <c r="D492" s="1409"/>
      <c r="E492" s="1409"/>
      <c r="F492" s="1409"/>
      <c r="G492" s="1409"/>
      <c r="H492" s="1409"/>
      <c r="I492" s="1409"/>
      <c r="J492" s="1409"/>
      <c r="K492" s="1409"/>
      <c r="L492" s="1409"/>
      <c r="M492" s="1409"/>
      <c r="N492" s="1409"/>
      <c r="O492" s="1409"/>
      <c r="P492" s="1409"/>
      <c r="Q492" s="1409"/>
      <c r="R492" s="1409"/>
      <c r="S492" s="1409"/>
      <c r="T492" s="1409"/>
      <c r="U492" s="1409"/>
      <c r="V492" s="1409"/>
      <c r="W492" s="1409"/>
      <c r="X492" s="1409"/>
      <c r="Y492" s="1409"/>
      <c r="Z492" s="1409"/>
    </row>
    <row r="493" spans="1:26">
      <c r="A493" s="1409"/>
      <c r="B493" s="1409"/>
      <c r="C493" s="1409"/>
      <c r="D493" s="1409"/>
      <c r="E493" s="1409"/>
      <c r="F493" s="1409"/>
      <c r="G493" s="1409"/>
      <c r="H493" s="1409"/>
      <c r="I493" s="1409"/>
      <c r="J493" s="1409"/>
      <c r="K493" s="1409"/>
      <c r="L493" s="1409"/>
      <c r="M493" s="1409"/>
      <c r="N493" s="1409"/>
      <c r="O493" s="1409"/>
      <c r="P493" s="1409"/>
      <c r="Q493" s="1409"/>
      <c r="R493" s="1409"/>
      <c r="S493" s="1409"/>
      <c r="T493" s="1409"/>
      <c r="U493" s="1409"/>
      <c r="V493" s="1409"/>
      <c r="W493" s="1409"/>
      <c r="X493" s="1409"/>
      <c r="Y493" s="1409"/>
      <c r="Z493" s="1409"/>
    </row>
    <row r="494" spans="1:26">
      <c r="A494" s="1409"/>
      <c r="B494" s="1409"/>
      <c r="C494" s="1409"/>
      <c r="D494" s="1409"/>
      <c r="E494" s="1409"/>
      <c r="F494" s="1409"/>
      <c r="G494" s="1409"/>
      <c r="H494" s="1409"/>
      <c r="I494" s="1409"/>
      <c r="J494" s="1409"/>
      <c r="K494" s="1409"/>
      <c r="L494" s="1409"/>
      <c r="M494" s="1409"/>
      <c r="N494" s="1409"/>
      <c r="O494" s="1409"/>
      <c r="P494" s="1409"/>
      <c r="Q494" s="1409"/>
      <c r="R494" s="1409"/>
      <c r="S494" s="1409"/>
      <c r="T494" s="1409"/>
      <c r="U494" s="1409"/>
      <c r="V494" s="1409"/>
      <c r="W494" s="1409"/>
      <c r="X494" s="1409"/>
      <c r="Y494" s="1409"/>
      <c r="Z494" s="1409"/>
    </row>
    <row r="495" spans="1:26">
      <c r="A495" s="1409"/>
      <c r="B495" s="1409"/>
      <c r="C495" s="1409"/>
      <c r="D495" s="1409"/>
      <c r="E495" s="1409"/>
      <c r="F495" s="1409"/>
      <c r="G495" s="1409"/>
      <c r="H495" s="1409"/>
      <c r="I495" s="1409"/>
      <c r="J495" s="1409"/>
      <c r="K495" s="1409"/>
      <c r="L495" s="1409"/>
      <c r="M495" s="1409"/>
      <c r="N495" s="1409"/>
      <c r="O495" s="1409"/>
      <c r="P495" s="1409"/>
      <c r="Q495" s="1409"/>
      <c r="R495" s="1409"/>
      <c r="S495" s="1409"/>
      <c r="T495" s="1409"/>
      <c r="U495" s="1409"/>
      <c r="V495" s="1409"/>
      <c r="W495" s="1409"/>
      <c r="X495" s="1409"/>
      <c r="Y495" s="1409"/>
      <c r="Z495" s="1409"/>
    </row>
    <row r="496" spans="1:26">
      <c r="A496" s="1409"/>
      <c r="B496" s="1409"/>
      <c r="C496" s="1409"/>
      <c r="D496" s="1409"/>
      <c r="E496" s="1409"/>
      <c r="F496" s="1409"/>
      <c r="G496" s="1409"/>
      <c r="H496" s="1409"/>
      <c r="I496" s="1409"/>
      <c r="J496" s="1409"/>
      <c r="K496" s="1409"/>
      <c r="L496" s="1409"/>
      <c r="M496" s="1409"/>
      <c r="N496" s="1409"/>
      <c r="O496" s="1409"/>
      <c r="P496" s="1409"/>
      <c r="Q496" s="1409"/>
      <c r="R496" s="1409"/>
      <c r="S496" s="1409"/>
      <c r="T496" s="1409"/>
      <c r="U496" s="1409"/>
      <c r="V496" s="1409"/>
      <c r="W496" s="1409"/>
      <c r="X496" s="1409"/>
      <c r="Y496" s="1409"/>
      <c r="Z496" s="1409"/>
    </row>
    <row r="497" spans="1:26">
      <c r="A497" s="1409"/>
      <c r="B497" s="1409"/>
      <c r="C497" s="1409"/>
      <c r="D497" s="1409"/>
      <c r="E497" s="1409"/>
      <c r="F497" s="1409"/>
      <c r="G497" s="1409"/>
      <c r="H497" s="1409"/>
      <c r="I497" s="1409"/>
      <c r="J497" s="1409"/>
      <c r="K497" s="1409"/>
      <c r="L497" s="1409"/>
      <c r="M497" s="1409"/>
      <c r="N497" s="1409"/>
      <c r="O497" s="1409"/>
      <c r="P497" s="1409"/>
      <c r="Q497" s="1409"/>
      <c r="R497" s="1409"/>
      <c r="S497" s="1409"/>
      <c r="T497" s="1409"/>
      <c r="U497" s="1409"/>
      <c r="V497" s="1409"/>
      <c r="W497" s="1409"/>
      <c r="X497" s="1409"/>
      <c r="Y497" s="1409"/>
      <c r="Z497" s="1409"/>
    </row>
    <row r="498" spans="1:26">
      <c r="A498" s="1409"/>
      <c r="B498" s="1409"/>
      <c r="C498" s="1409"/>
      <c r="D498" s="1409"/>
      <c r="E498" s="1409"/>
      <c r="F498" s="1409"/>
      <c r="G498" s="1409"/>
      <c r="H498" s="1409"/>
      <c r="I498" s="1409"/>
      <c r="J498" s="1409"/>
      <c r="K498" s="1409"/>
      <c r="L498" s="1409"/>
      <c r="M498" s="1409"/>
      <c r="N498" s="1409"/>
      <c r="O498" s="1409"/>
      <c r="P498" s="1409"/>
      <c r="Q498" s="1409"/>
      <c r="R498" s="1409"/>
      <c r="S498" s="1409"/>
      <c r="T498" s="1409"/>
      <c r="U498" s="1409"/>
      <c r="V498" s="1409"/>
      <c r="W498" s="1409"/>
      <c r="X498" s="1409"/>
      <c r="Y498" s="1409"/>
      <c r="Z498" s="1409"/>
    </row>
    <row r="499" spans="1:26">
      <c r="A499" s="1409"/>
      <c r="B499" s="1409"/>
      <c r="C499" s="1409"/>
      <c r="D499" s="1409"/>
      <c r="E499" s="1409"/>
      <c r="F499" s="1409"/>
      <c r="G499" s="1409"/>
      <c r="H499" s="1409"/>
      <c r="I499" s="1409"/>
      <c r="J499" s="1409"/>
      <c r="K499" s="1409"/>
      <c r="L499" s="1409"/>
      <c r="M499" s="1409"/>
      <c r="N499" s="1409"/>
      <c r="O499" s="1409"/>
      <c r="P499" s="1409"/>
      <c r="Q499" s="1409"/>
      <c r="R499" s="1409"/>
      <c r="S499" s="1409"/>
      <c r="T499" s="1409"/>
      <c r="U499" s="1409"/>
      <c r="V499" s="1409"/>
      <c r="W499" s="1409"/>
      <c r="X499" s="1409"/>
      <c r="Y499" s="1409"/>
      <c r="Z499" s="1409"/>
    </row>
    <row r="500" spans="1:26">
      <c r="A500" s="1409"/>
      <c r="B500" s="1409"/>
      <c r="C500" s="1409"/>
      <c r="D500" s="1409"/>
      <c r="E500" s="1409"/>
      <c r="F500" s="1409"/>
      <c r="G500" s="1409"/>
      <c r="H500" s="1409"/>
      <c r="I500" s="1409"/>
      <c r="J500" s="1409"/>
      <c r="K500" s="1409"/>
      <c r="L500" s="1409"/>
      <c r="M500" s="1409"/>
      <c r="N500" s="1409"/>
      <c r="O500" s="1409"/>
      <c r="P500" s="1409"/>
      <c r="Q500" s="1409"/>
      <c r="R500" s="1409"/>
      <c r="S500" s="1409"/>
      <c r="T500" s="1409"/>
      <c r="U500" s="1409"/>
      <c r="V500" s="1409"/>
      <c r="W500" s="1409"/>
      <c r="X500" s="1409"/>
      <c r="Y500" s="1409"/>
      <c r="Z500" s="1409"/>
    </row>
    <row r="501" spans="1:26">
      <c r="A501" s="1409"/>
      <c r="B501" s="1409"/>
      <c r="C501" s="1409"/>
      <c r="D501" s="1409"/>
      <c r="E501" s="1409"/>
      <c r="F501" s="1409"/>
      <c r="G501" s="1409"/>
      <c r="H501" s="1409"/>
      <c r="I501" s="1409"/>
      <c r="J501" s="1409"/>
      <c r="K501" s="1409"/>
      <c r="L501" s="1409"/>
      <c r="M501" s="1409"/>
      <c r="N501" s="1409"/>
      <c r="O501" s="1409"/>
      <c r="P501" s="1409"/>
      <c r="Q501" s="1409"/>
      <c r="R501" s="1409"/>
      <c r="S501" s="1409"/>
      <c r="T501" s="1409"/>
      <c r="U501" s="1409"/>
      <c r="V501" s="1409"/>
      <c r="W501" s="1409"/>
      <c r="X501" s="1409"/>
      <c r="Y501" s="1409"/>
      <c r="Z501" s="1409"/>
    </row>
    <row r="502" spans="1:26">
      <c r="A502" s="1409"/>
      <c r="B502" s="1409"/>
      <c r="C502" s="1409"/>
      <c r="D502" s="1409"/>
      <c r="E502" s="1409"/>
      <c r="F502" s="1409"/>
      <c r="G502" s="1409"/>
      <c r="H502" s="1409"/>
      <c r="I502" s="1409"/>
      <c r="J502" s="1409"/>
      <c r="K502" s="1409"/>
      <c r="L502" s="1409"/>
      <c r="M502" s="1409"/>
      <c r="N502" s="1409"/>
      <c r="O502" s="1409"/>
      <c r="P502" s="1409"/>
      <c r="Q502" s="1409"/>
      <c r="R502" s="1409"/>
      <c r="S502" s="1409"/>
      <c r="T502" s="1409"/>
      <c r="U502" s="1409"/>
      <c r="V502" s="1409"/>
      <c r="W502" s="1409"/>
      <c r="X502" s="1409"/>
      <c r="Y502" s="1409"/>
      <c r="Z502" s="1409"/>
    </row>
    <row r="503" spans="1:26">
      <c r="A503" s="1409"/>
      <c r="B503" s="1409"/>
      <c r="C503" s="1409"/>
      <c r="D503" s="1409"/>
      <c r="E503" s="1409"/>
      <c r="F503" s="1409"/>
      <c r="G503" s="1409"/>
      <c r="H503" s="1409"/>
      <c r="I503" s="1409"/>
      <c r="J503" s="1409"/>
      <c r="K503" s="1409"/>
      <c r="L503" s="1409"/>
      <c r="M503" s="1409"/>
      <c r="N503" s="1409"/>
      <c r="O503" s="1409"/>
      <c r="P503" s="1409"/>
      <c r="Q503" s="1409"/>
      <c r="R503" s="1409"/>
      <c r="S503" s="1409"/>
      <c r="T503" s="1409"/>
      <c r="U503" s="1409"/>
      <c r="V503" s="1409"/>
      <c r="W503" s="1409"/>
      <c r="X503" s="1409"/>
      <c r="Y503" s="1409"/>
      <c r="Z503" s="1409"/>
    </row>
    <row r="504" spans="1:26">
      <c r="A504" s="1409"/>
      <c r="B504" s="1409"/>
      <c r="C504" s="1409"/>
      <c r="D504" s="1409"/>
      <c r="E504" s="1409"/>
      <c r="F504" s="1409"/>
      <c r="G504" s="1409"/>
      <c r="H504" s="1409"/>
      <c r="I504" s="1409"/>
      <c r="J504" s="1409"/>
      <c r="K504" s="1409"/>
      <c r="L504" s="1409"/>
      <c r="M504" s="1409"/>
      <c r="N504" s="1409"/>
      <c r="O504" s="1409"/>
      <c r="P504" s="1409"/>
      <c r="Q504" s="1409"/>
      <c r="R504" s="1409"/>
      <c r="S504" s="1409"/>
      <c r="T504" s="1409"/>
      <c r="U504" s="1409"/>
      <c r="V504" s="1409"/>
      <c r="W504" s="1409"/>
      <c r="X504" s="1409"/>
      <c r="Y504" s="1409"/>
      <c r="Z504" s="1409"/>
    </row>
    <row r="505" spans="1:26">
      <c r="A505" s="1409"/>
      <c r="B505" s="1409"/>
      <c r="C505" s="1409"/>
      <c r="D505" s="1409"/>
      <c r="E505" s="1409"/>
      <c r="F505" s="1409"/>
      <c r="G505" s="1409"/>
      <c r="H505" s="1409"/>
      <c r="I505" s="1409"/>
      <c r="J505" s="1409"/>
      <c r="K505" s="1409"/>
      <c r="L505" s="1409"/>
      <c r="M505" s="1409"/>
      <c r="N505" s="1409"/>
      <c r="O505" s="1409"/>
      <c r="P505" s="1409"/>
      <c r="Q505" s="1409"/>
      <c r="R505" s="1409"/>
      <c r="S505" s="1409"/>
      <c r="T505" s="1409"/>
      <c r="U505" s="1409"/>
      <c r="V505" s="1409"/>
      <c r="W505" s="1409"/>
      <c r="X505" s="1409"/>
      <c r="Y505" s="1409"/>
      <c r="Z505" s="1409"/>
    </row>
    <row r="506" spans="1:26">
      <c r="A506" s="1409"/>
      <c r="B506" s="1409"/>
      <c r="C506" s="1409"/>
      <c r="D506" s="1409"/>
      <c r="E506" s="1409"/>
      <c r="F506" s="1409"/>
      <c r="G506" s="1409"/>
      <c r="H506" s="1409"/>
      <c r="I506" s="1409"/>
      <c r="J506" s="1409"/>
      <c r="K506" s="1409"/>
      <c r="L506" s="1409"/>
      <c r="M506" s="1409"/>
      <c r="N506" s="1409"/>
      <c r="O506" s="1409"/>
      <c r="P506" s="1409"/>
      <c r="Q506" s="1409"/>
      <c r="R506" s="1409"/>
      <c r="S506" s="1409"/>
      <c r="T506" s="1409"/>
      <c r="U506" s="1409"/>
      <c r="V506" s="1409"/>
      <c r="W506" s="1409"/>
      <c r="X506" s="1409"/>
      <c r="Y506" s="1409"/>
      <c r="Z506" s="1409"/>
    </row>
    <row r="507" spans="1:26">
      <c r="A507" s="1409"/>
      <c r="B507" s="1409"/>
      <c r="C507" s="1409"/>
      <c r="D507" s="1409"/>
      <c r="E507" s="1409"/>
      <c r="F507" s="1409"/>
      <c r="G507" s="1409"/>
      <c r="H507" s="1409"/>
      <c r="I507" s="1409"/>
      <c r="J507" s="1409"/>
      <c r="K507" s="1409"/>
      <c r="L507" s="1409"/>
      <c r="M507" s="1409"/>
      <c r="N507" s="1409"/>
      <c r="O507" s="1409"/>
      <c r="P507" s="1409"/>
      <c r="Q507" s="1409"/>
      <c r="R507" s="1409"/>
      <c r="S507" s="1409"/>
      <c r="T507" s="1409"/>
      <c r="U507" s="1409"/>
      <c r="V507" s="1409"/>
      <c r="W507" s="1409"/>
      <c r="X507" s="1409"/>
      <c r="Y507" s="1409"/>
      <c r="Z507" s="1409"/>
    </row>
    <row r="508" spans="1:26">
      <c r="A508" s="1409"/>
      <c r="B508" s="1409"/>
      <c r="C508" s="1409"/>
      <c r="D508" s="1409"/>
      <c r="E508" s="1409"/>
      <c r="F508" s="1409"/>
      <c r="G508" s="1409"/>
      <c r="H508" s="1409"/>
      <c r="I508" s="1409"/>
      <c r="J508" s="1409"/>
      <c r="K508" s="1409"/>
      <c r="L508" s="1409"/>
      <c r="M508" s="1409"/>
      <c r="N508" s="1409"/>
      <c r="O508" s="1409"/>
      <c r="P508" s="1409"/>
      <c r="Q508" s="1409"/>
      <c r="R508" s="1409"/>
      <c r="S508" s="1409"/>
      <c r="T508" s="1409"/>
      <c r="U508" s="1409"/>
      <c r="V508" s="1409"/>
      <c r="W508" s="1409"/>
      <c r="X508" s="1409"/>
      <c r="Y508" s="1409"/>
      <c r="Z508" s="1409"/>
    </row>
    <row r="509" spans="1:26">
      <c r="A509" s="1409"/>
      <c r="B509" s="1409"/>
      <c r="C509" s="1409"/>
      <c r="D509" s="1409"/>
      <c r="E509" s="1409"/>
      <c r="F509" s="1409"/>
      <c r="G509" s="1409"/>
      <c r="H509" s="1409"/>
      <c r="I509" s="1409"/>
      <c r="J509" s="1409"/>
      <c r="K509" s="1409"/>
      <c r="L509" s="1409"/>
      <c r="M509" s="1409"/>
      <c r="N509" s="1409"/>
      <c r="O509" s="1409"/>
      <c r="P509" s="1409"/>
      <c r="Q509" s="1409"/>
      <c r="R509" s="1409"/>
      <c r="S509" s="1409"/>
      <c r="T509" s="1409"/>
      <c r="U509" s="1409"/>
      <c r="V509" s="1409"/>
      <c r="W509" s="1409"/>
      <c r="X509" s="1409"/>
      <c r="Y509" s="1409"/>
      <c r="Z509" s="1409"/>
    </row>
    <row r="510" spans="1:26">
      <c r="A510" s="1409"/>
      <c r="B510" s="1409"/>
      <c r="C510" s="1409"/>
      <c r="D510" s="1409"/>
      <c r="E510" s="1409"/>
      <c r="F510" s="1409"/>
      <c r="G510" s="1409"/>
      <c r="H510" s="1409"/>
      <c r="I510" s="1409"/>
      <c r="J510" s="1409"/>
      <c r="K510" s="1409"/>
      <c r="L510" s="1409"/>
      <c r="M510" s="1409"/>
      <c r="N510" s="1409"/>
      <c r="O510" s="1409"/>
      <c r="P510" s="1409"/>
      <c r="Q510" s="1409"/>
      <c r="R510" s="1409"/>
      <c r="S510" s="1409"/>
      <c r="T510" s="1409"/>
      <c r="U510" s="1409"/>
      <c r="V510" s="1409"/>
      <c r="W510" s="1409"/>
      <c r="X510" s="1409"/>
      <c r="Y510" s="1409"/>
      <c r="Z510" s="1409"/>
    </row>
    <row r="511" spans="1:26">
      <c r="A511" s="1409"/>
      <c r="B511" s="1409"/>
      <c r="C511" s="1409"/>
      <c r="D511" s="1409"/>
      <c r="E511" s="1409"/>
      <c r="F511" s="1409"/>
      <c r="G511" s="1409"/>
      <c r="H511" s="1409"/>
      <c r="I511" s="1409"/>
      <c r="J511" s="1409"/>
      <c r="K511" s="1409"/>
      <c r="L511" s="1409"/>
      <c r="M511" s="1409"/>
      <c r="N511" s="1409"/>
      <c r="O511" s="1409"/>
      <c r="P511" s="1409"/>
      <c r="Q511" s="1409"/>
      <c r="R511" s="1409"/>
      <c r="S511" s="1409"/>
      <c r="T511" s="1409"/>
      <c r="U511" s="1409"/>
      <c r="V511" s="1409"/>
      <c r="W511" s="1409"/>
      <c r="X511" s="1409"/>
      <c r="Y511" s="1409"/>
      <c r="Z511" s="1409"/>
    </row>
    <row r="512" spans="1:26">
      <c r="A512" s="1409"/>
      <c r="B512" s="1409"/>
      <c r="C512" s="1409"/>
      <c r="D512" s="1409"/>
      <c r="E512" s="1409"/>
      <c r="F512" s="1409"/>
      <c r="G512" s="1409"/>
      <c r="H512" s="1409"/>
      <c r="I512" s="1409"/>
      <c r="J512" s="1409"/>
      <c r="K512" s="1409"/>
      <c r="L512" s="1409"/>
      <c r="M512" s="1409"/>
      <c r="N512" s="1409"/>
      <c r="O512" s="1409"/>
      <c r="P512" s="1409"/>
      <c r="Q512" s="1409"/>
      <c r="R512" s="1409"/>
      <c r="S512" s="1409"/>
      <c r="T512" s="1409"/>
      <c r="U512" s="1409"/>
      <c r="V512" s="1409"/>
      <c r="W512" s="1409"/>
      <c r="X512" s="1409"/>
      <c r="Y512" s="1409"/>
      <c r="Z512" s="1409"/>
    </row>
    <row r="513" spans="1:26">
      <c r="A513" s="1409"/>
      <c r="B513" s="1409"/>
      <c r="C513" s="1409"/>
      <c r="D513" s="1409"/>
      <c r="E513" s="1409"/>
      <c r="F513" s="1409"/>
      <c r="G513" s="1409"/>
      <c r="H513" s="1409"/>
      <c r="I513" s="1409"/>
      <c r="J513" s="1409"/>
      <c r="K513" s="1409"/>
      <c r="L513" s="1409"/>
      <c r="M513" s="1409"/>
      <c r="N513" s="1409"/>
      <c r="O513" s="1409"/>
      <c r="P513" s="1409"/>
      <c r="Q513" s="1409"/>
      <c r="R513" s="1409"/>
      <c r="S513" s="1409"/>
      <c r="T513" s="1409"/>
      <c r="U513" s="1409"/>
      <c r="V513" s="1409"/>
      <c r="W513" s="1409"/>
      <c r="X513" s="1409"/>
      <c r="Y513" s="1409"/>
      <c r="Z513" s="1409"/>
    </row>
    <row r="514" spans="1:26">
      <c r="A514" s="1409"/>
      <c r="B514" s="1409"/>
      <c r="C514" s="1409"/>
      <c r="D514" s="1409"/>
      <c r="E514" s="1409"/>
      <c r="F514" s="1409"/>
      <c r="G514" s="1409"/>
      <c r="H514" s="1409"/>
      <c r="I514" s="1409"/>
      <c r="J514" s="1409"/>
      <c r="K514" s="1409"/>
      <c r="L514" s="1409"/>
      <c r="M514" s="1409"/>
      <c r="N514" s="1409"/>
      <c r="O514" s="1409"/>
      <c r="P514" s="1409"/>
      <c r="Q514" s="1409"/>
      <c r="R514" s="1409"/>
      <c r="S514" s="1409"/>
      <c r="T514" s="1409"/>
      <c r="U514" s="1409"/>
      <c r="V514" s="1409"/>
      <c r="W514" s="1409"/>
      <c r="X514" s="1409"/>
      <c r="Y514" s="1409"/>
      <c r="Z514" s="1409"/>
    </row>
    <row r="515" spans="1:26">
      <c r="A515" s="1409"/>
      <c r="B515" s="1409"/>
      <c r="C515" s="1409"/>
      <c r="D515" s="1409"/>
      <c r="E515" s="1409"/>
      <c r="F515" s="1409"/>
      <c r="G515" s="1409"/>
      <c r="H515" s="1409"/>
      <c r="I515" s="1409"/>
      <c r="J515" s="1409"/>
      <c r="K515" s="1409"/>
      <c r="L515" s="1409"/>
      <c r="M515" s="1409"/>
      <c r="N515" s="1409"/>
      <c r="O515" s="1409"/>
      <c r="P515" s="1409"/>
      <c r="Q515" s="1409"/>
      <c r="R515" s="1409"/>
      <c r="S515" s="1409"/>
      <c r="T515" s="1409"/>
      <c r="U515" s="1409"/>
      <c r="V515" s="1409"/>
      <c r="W515" s="1409"/>
      <c r="X515" s="1409"/>
      <c r="Y515" s="1409"/>
      <c r="Z515" s="1409"/>
    </row>
    <row r="516" spans="1:26">
      <c r="A516" s="1409"/>
      <c r="B516" s="1409"/>
      <c r="C516" s="1409"/>
      <c r="D516" s="1409"/>
      <c r="E516" s="1409"/>
      <c r="F516" s="1409"/>
      <c r="G516" s="1409"/>
      <c r="H516" s="1409"/>
      <c r="I516" s="1409"/>
      <c r="J516" s="1409"/>
      <c r="K516" s="1409"/>
      <c r="L516" s="1409"/>
      <c r="M516" s="1409"/>
      <c r="N516" s="1409"/>
      <c r="O516" s="1409"/>
      <c r="P516" s="1409"/>
      <c r="Q516" s="1409"/>
      <c r="R516" s="1409"/>
      <c r="S516" s="1409"/>
      <c r="T516" s="1409"/>
      <c r="U516" s="1409"/>
      <c r="V516" s="1409"/>
      <c r="W516" s="1409"/>
      <c r="X516" s="1409"/>
      <c r="Y516" s="1409"/>
      <c r="Z516" s="1409"/>
    </row>
    <row r="517" spans="1:26">
      <c r="A517" s="1409"/>
      <c r="B517" s="1409"/>
      <c r="C517" s="1409"/>
      <c r="D517" s="1409"/>
      <c r="E517" s="1409"/>
      <c r="F517" s="1409"/>
      <c r="G517" s="1409"/>
      <c r="H517" s="1409"/>
      <c r="I517" s="1409"/>
      <c r="J517" s="1409"/>
      <c r="K517" s="1409"/>
      <c r="L517" s="1409"/>
      <c r="M517" s="1409"/>
      <c r="N517" s="1409"/>
      <c r="O517" s="1409"/>
      <c r="P517" s="1409"/>
      <c r="Q517" s="1409"/>
      <c r="R517" s="1409"/>
      <c r="S517" s="1409"/>
      <c r="T517" s="1409"/>
      <c r="U517" s="1409"/>
      <c r="V517" s="1409"/>
      <c r="W517" s="1409"/>
      <c r="X517" s="1409"/>
      <c r="Y517" s="1409"/>
      <c r="Z517" s="1409"/>
    </row>
    <row r="518" spans="1:26">
      <c r="A518" s="1409"/>
      <c r="B518" s="1409"/>
      <c r="C518" s="1409"/>
      <c r="D518" s="1409"/>
      <c r="E518" s="1409"/>
      <c r="F518" s="1409"/>
      <c r="G518" s="1409"/>
      <c r="H518" s="1409"/>
      <c r="I518" s="1409"/>
      <c r="J518" s="1409"/>
      <c r="K518" s="1409"/>
      <c r="L518" s="1409"/>
      <c r="M518" s="1409"/>
      <c r="N518" s="1409"/>
      <c r="O518" s="1409"/>
      <c r="P518" s="1409"/>
      <c r="Q518" s="1409"/>
      <c r="R518" s="1409"/>
      <c r="S518" s="1409"/>
      <c r="T518" s="1409"/>
      <c r="U518" s="1409"/>
      <c r="V518" s="1409"/>
      <c r="W518" s="1409"/>
      <c r="X518" s="1409"/>
      <c r="Y518" s="1409"/>
      <c r="Z518" s="1409"/>
    </row>
    <row r="519" spans="1:26">
      <c r="A519" s="1409"/>
      <c r="B519" s="1409"/>
      <c r="C519" s="1409"/>
      <c r="D519" s="1409"/>
      <c r="E519" s="1409"/>
      <c r="F519" s="1409"/>
      <c r="G519" s="1409"/>
      <c r="H519" s="1409"/>
      <c r="I519" s="1409"/>
      <c r="J519" s="1409"/>
      <c r="K519" s="1409"/>
      <c r="L519" s="1409"/>
      <c r="M519" s="1409"/>
      <c r="N519" s="1409"/>
      <c r="O519" s="1409"/>
      <c r="P519" s="1409"/>
      <c r="Q519" s="1409"/>
      <c r="R519" s="1409"/>
      <c r="S519" s="1409"/>
      <c r="T519" s="1409"/>
      <c r="U519" s="1409"/>
      <c r="V519" s="1409"/>
      <c r="W519" s="1409"/>
      <c r="X519" s="1409"/>
      <c r="Y519" s="1409"/>
      <c r="Z519" s="1409"/>
    </row>
    <row r="520" spans="1:26">
      <c r="A520" s="1409"/>
      <c r="B520" s="1409"/>
      <c r="C520" s="1409"/>
      <c r="D520" s="1409"/>
      <c r="E520" s="1409"/>
      <c r="F520" s="1409"/>
      <c r="G520" s="1409"/>
      <c r="H520" s="1409"/>
      <c r="I520" s="1409"/>
      <c r="J520" s="1409"/>
      <c r="K520" s="1409"/>
      <c r="L520" s="1409"/>
      <c r="M520" s="1409"/>
      <c r="N520" s="1409"/>
      <c r="O520" s="1409"/>
      <c r="P520" s="1409"/>
      <c r="Q520" s="1409"/>
      <c r="R520" s="1409"/>
      <c r="S520" s="1409"/>
      <c r="T520" s="1409"/>
      <c r="U520" s="1409"/>
      <c r="V520" s="1409"/>
      <c r="W520" s="1409"/>
      <c r="X520" s="1409"/>
      <c r="Y520" s="1409"/>
      <c r="Z520" s="1409"/>
    </row>
    <row r="521" spans="1:26">
      <c r="A521" s="1409"/>
      <c r="B521" s="1409"/>
      <c r="C521" s="1409"/>
      <c r="D521" s="1409"/>
      <c r="E521" s="1409"/>
      <c r="F521" s="1409"/>
      <c r="G521" s="1409"/>
      <c r="H521" s="1409"/>
      <c r="I521" s="1409"/>
      <c r="J521" s="1409"/>
      <c r="K521" s="1409"/>
      <c r="L521" s="1409"/>
      <c r="M521" s="1409"/>
      <c r="N521" s="1409"/>
      <c r="O521" s="1409"/>
      <c r="P521" s="1409"/>
      <c r="Q521" s="1409"/>
      <c r="R521" s="1409"/>
      <c r="S521" s="1409"/>
      <c r="T521" s="1409"/>
      <c r="U521" s="1409"/>
      <c r="V521" s="1409"/>
      <c r="W521" s="1409"/>
      <c r="X521" s="1409"/>
      <c r="Y521" s="1409"/>
      <c r="Z521" s="1409"/>
    </row>
    <row r="522" spans="1:26">
      <c r="A522" s="1409"/>
      <c r="B522" s="1409"/>
      <c r="C522" s="1409"/>
      <c r="D522" s="1409"/>
      <c r="E522" s="1409"/>
      <c r="F522" s="1409"/>
      <c r="G522" s="1409"/>
      <c r="H522" s="1409"/>
      <c r="I522" s="1409"/>
      <c r="J522" s="1409"/>
      <c r="K522" s="1409"/>
      <c r="L522" s="1409"/>
      <c r="M522" s="1409"/>
      <c r="N522" s="1409"/>
      <c r="O522" s="1409"/>
      <c r="P522" s="1409"/>
      <c r="Q522" s="1409"/>
      <c r="R522" s="1409"/>
      <c r="S522" s="1409"/>
      <c r="T522" s="1409"/>
      <c r="U522" s="1409"/>
      <c r="V522" s="1409"/>
      <c r="W522" s="1409"/>
      <c r="X522" s="1409"/>
      <c r="Y522" s="1409"/>
      <c r="Z522" s="1409"/>
    </row>
    <row r="523" spans="1:26">
      <c r="A523" s="1409"/>
      <c r="B523" s="1409"/>
      <c r="C523" s="1409"/>
      <c r="D523" s="1409"/>
      <c r="E523" s="1409"/>
      <c r="F523" s="1409"/>
      <c r="G523" s="1409"/>
      <c r="H523" s="1409"/>
      <c r="I523" s="1409"/>
      <c r="J523" s="1409"/>
      <c r="K523" s="1409"/>
      <c r="L523" s="1409"/>
      <c r="M523" s="1409"/>
      <c r="N523" s="1409"/>
      <c r="O523" s="1409"/>
      <c r="P523" s="1409"/>
      <c r="Q523" s="1409"/>
      <c r="R523" s="1409"/>
      <c r="S523" s="1409"/>
      <c r="T523" s="1409"/>
      <c r="U523" s="1409"/>
      <c r="V523" s="1409"/>
      <c r="W523" s="1409"/>
      <c r="X523" s="1409"/>
      <c r="Y523" s="1409"/>
      <c r="Z523" s="1409"/>
    </row>
    <row r="524" spans="1:26">
      <c r="A524" s="1409"/>
      <c r="B524" s="1409"/>
      <c r="C524" s="1409"/>
      <c r="D524" s="1409"/>
      <c r="E524" s="1409"/>
      <c r="F524" s="1409"/>
      <c r="G524" s="1409"/>
      <c r="H524" s="1409"/>
      <c r="I524" s="1409"/>
      <c r="J524" s="1409"/>
      <c r="K524" s="1409"/>
      <c r="L524" s="1409"/>
      <c r="M524" s="1409"/>
      <c r="N524" s="1409"/>
      <c r="O524" s="1409"/>
      <c r="P524" s="1409"/>
      <c r="Q524" s="1409"/>
      <c r="R524" s="1409"/>
      <c r="S524" s="1409"/>
      <c r="T524" s="1409"/>
      <c r="U524" s="1409"/>
      <c r="V524" s="1409"/>
      <c r="W524" s="1409"/>
      <c r="X524" s="1409"/>
      <c r="Y524" s="1409"/>
      <c r="Z524" s="1409"/>
    </row>
    <row r="525" spans="1:26">
      <c r="A525" s="1409"/>
      <c r="B525" s="1409"/>
      <c r="C525" s="1409"/>
      <c r="D525" s="1409"/>
      <c r="E525" s="1409"/>
      <c r="F525" s="1409"/>
      <c r="G525" s="1409"/>
      <c r="H525" s="1409"/>
      <c r="I525" s="1409"/>
      <c r="J525" s="1409"/>
      <c r="K525" s="1409"/>
      <c r="L525" s="1409"/>
      <c r="M525" s="1409"/>
      <c r="N525" s="1409"/>
      <c r="O525" s="1409"/>
      <c r="P525" s="1409"/>
      <c r="Q525" s="1409"/>
      <c r="R525" s="1409"/>
      <c r="S525" s="1409"/>
      <c r="T525" s="1409"/>
      <c r="U525" s="1409"/>
      <c r="V525" s="1409"/>
      <c r="W525" s="1409"/>
      <c r="X525" s="1409"/>
      <c r="Y525" s="1409"/>
      <c r="Z525" s="1409"/>
    </row>
    <row r="526" spans="1:26">
      <c r="A526" s="1409"/>
      <c r="B526" s="1409"/>
      <c r="C526" s="1409"/>
      <c r="D526" s="1409"/>
      <c r="E526" s="1409"/>
      <c r="F526" s="1409"/>
      <c r="G526" s="1409"/>
      <c r="H526" s="1409"/>
      <c r="I526" s="1409"/>
      <c r="J526" s="1409"/>
      <c r="K526" s="1409"/>
      <c r="L526" s="1409"/>
      <c r="M526" s="1409"/>
      <c r="N526" s="1409"/>
      <c r="O526" s="1409"/>
      <c r="P526" s="1409"/>
      <c r="Q526" s="1409"/>
      <c r="R526" s="1409"/>
      <c r="S526" s="1409"/>
      <c r="T526" s="1409"/>
      <c r="U526" s="1409"/>
      <c r="V526" s="1409"/>
      <c r="W526" s="1409"/>
      <c r="X526" s="1409"/>
      <c r="Y526" s="1409"/>
      <c r="Z526" s="1409"/>
    </row>
    <row r="527" spans="1:26">
      <c r="A527" s="1409"/>
      <c r="B527" s="1409"/>
      <c r="C527" s="1409"/>
      <c r="D527" s="1409"/>
      <c r="E527" s="1409"/>
      <c r="F527" s="1409"/>
      <c r="G527" s="1409"/>
      <c r="H527" s="1409"/>
      <c r="I527" s="1409"/>
      <c r="J527" s="1409"/>
      <c r="K527" s="1409"/>
      <c r="L527" s="1409"/>
      <c r="M527" s="1409"/>
      <c r="N527" s="1409"/>
      <c r="O527" s="1409"/>
      <c r="P527" s="1409"/>
      <c r="Q527" s="1409"/>
      <c r="R527" s="1409"/>
      <c r="S527" s="1409"/>
      <c r="T527" s="1409"/>
      <c r="U527" s="1409"/>
      <c r="V527" s="1409"/>
      <c r="W527" s="1409"/>
      <c r="X527" s="1409"/>
      <c r="Y527" s="1409"/>
      <c r="Z527" s="1409"/>
    </row>
    <row r="528" spans="1:26">
      <c r="A528" s="1409"/>
      <c r="B528" s="1409"/>
      <c r="C528" s="1409"/>
      <c r="D528" s="1409"/>
      <c r="E528" s="1409"/>
      <c r="F528" s="1409"/>
      <c r="G528" s="1409"/>
      <c r="H528" s="1409"/>
      <c r="I528" s="1409"/>
      <c r="J528" s="1409"/>
      <c r="K528" s="1409"/>
      <c r="L528" s="1409"/>
      <c r="M528" s="1409"/>
      <c r="N528" s="1409"/>
      <c r="O528" s="1409"/>
      <c r="P528" s="1409"/>
      <c r="Q528" s="1409"/>
      <c r="R528" s="1409"/>
      <c r="S528" s="1409"/>
      <c r="T528" s="1409"/>
      <c r="U528" s="1409"/>
      <c r="V528" s="1409"/>
      <c r="W528" s="1409"/>
      <c r="X528" s="1409"/>
      <c r="Y528" s="1409"/>
      <c r="Z528" s="1409"/>
    </row>
    <row r="529" spans="1:26">
      <c r="A529" s="1409"/>
      <c r="B529" s="1409"/>
      <c r="C529" s="1409"/>
      <c r="D529" s="1409"/>
      <c r="E529" s="1409"/>
      <c r="F529" s="1409"/>
      <c r="G529" s="1409"/>
      <c r="H529" s="1409"/>
      <c r="I529" s="1409"/>
      <c r="J529" s="1409"/>
      <c r="K529" s="1409"/>
      <c r="L529" s="1409"/>
      <c r="M529" s="1409"/>
      <c r="N529" s="1409"/>
      <c r="O529" s="1409"/>
      <c r="P529" s="1409"/>
      <c r="Q529" s="1409"/>
      <c r="R529" s="1409"/>
      <c r="S529" s="1409"/>
      <c r="T529" s="1409"/>
      <c r="U529" s="1409"/>
      <c r="V529" s="1409"/>
      <c r="W529" s="1409"/>
      <c r="X529" s="1409"/>
      <c r="Y529" s="1409"/>
      <c r="Z529" s="1409"/>
    </row>
    <row r="530" spans="1:26">
      <c r="A530" s="1409"/>
      <c r="B530" s="1409"/>
      <c r="C530" s="1409"/>
      <c r="D530" s="1409"/>
      <c r="E530" s="1409"/>
      <c r="F530" s="1409"/>
      <c r="G530" s="1409"/>
      <c r="H530" s="1409"/>
      <c r="I530" s="1409"/>
      <c r="J530" s="1409"/>
      <c r="K530" s="1409"/>
      <c r="L530" s="1409"/>
      <c r="M530" s="1409"/>
      <c r="N530" s="1409"/>
      <c r="O530" s="1409"/>
      <c r="P530" s="1409"/>
      <c r="Q530" s="1409"/>
      <c r="R530" s="1409"/>
      <c r="S530" s="1409"/>
      <c r="T530" s="1409"/>
      <c r="U530" s="1409"/>
      <c r="V530" s="1409"/>
      <c r="W530" s="1409"/>
      <c r="X530" s="1409"/>
      <c r="Y530" s="1409"/>
      <c r="Z530" s="1409"/>
    </row>
    <row r="531" spans="1:26">
      <c r="A531" s="1409"/>
      <c r="B531" s="1409"/>
      <c r="C531" s="1409"/>
      <c r="D531" s="1409"/>
      <c r="E531" s="1409"/>
      <c r="F531" s="1409"/>
      <c r="G531" s="1409"/>
      <c r="H531" s="1409"/>
      <c r="I531" s="1409"/>
      <c r="J531" s="1409"/>
      <c r="K531" s="1409"/>
      <c r="L531" s="1409"/>
      <c r="M531" s="1409"/>
      <c r="N531" s="1409"/>
      <c r="O531" s="1409"/>
      <c r="P531" s="1409"/>
      <c r="Q531" s="1409"/>
      <c r="R531" s="1409"/>
      <c r="S531" s="1409"/>
      <c r="T531" s="1409"/>
      <c r="U531" s="1409"/>
      <c r="V531" s="1409"/>
      <c r="W531" s="1409"/>
      <c r="X531" s="1409"/>
      <c r="Y531" s="1409"/>
      <c r="Z531" s="1409"/>
    </row>
    <row r="532" spans="1:26">
      <c r="A532" s="1409"/>
      <c r="B532" s="1409"/>
      <c r="C532" s="1409"/>
      <c r="D532" s="1409"/>
      <c r="E532" s="1409"/>
      <c r="F532" s="1409"/>
      <c r="G532" s="1409"/>
      <c r="H532" s="1409"/>
      <c r="I532" s="1409"/>
      <c r="J532" s="1409"/>
      <c r="K532" s="1409"/>
      <c r="L532" s="1409"/>
      <c r="M532" s="1409"/>
      <c r="N532" s="1409"/>
      <c r="O532" s="1409"/>
      <c r="P532" s="1409"/>
      <c r="Q532" s="1409"/>
      <c r="R532" s="1409"/>
      <c r="S532" s="1409"/>
      <c r="T532" s="1409"/>
      <c r="U532" s="1409"/>
      <c r="V532" s="1409"/>
      <c r="W532" s="1409"/>
      <c r="X532" s="1409"/>
      <c r="Y532" s="1409"/>
      <c r="Z532" s="1409"/>
    </row>
    <row r="533" spans="1:26">
      <c r="A533" s="1409"/>
      <c r="B533" s="1409"/>
      <c r="C533" s="1409"/>
      <c r="D533" s="1409"/>
      <c r="E533" s="1409"/>
      <c r="F533" s="1409"/>
      <c r="G533" s="1409"/>
      <c r="H533" s="1409"/>
      <c r="I533" s="1409"/>
      <c r="J533" s="1409"/>
      <c r="K533" s="1409"/>
      <c r="L533" s="1409"/>
      <c r="M533" s="1409"/>
      <c r="N533" s="1409"/>
      <c r="O533" s="1409"/>
      <c r="P533" s="1409"/>
      <c r="Q533" s="1409"/>
      <c r="R533" s="1409"/>
      <c r="S533" s="1409"/>
      <c r="T533" s="1409"/>
      <c r="U533" s="1409"/>
      <c r="V533" s="1409"/>
      <c r="W533" s="1409"/>
      <c r="X533" s="1409"/>
      <c r="Y533" s="1409"/>
      <c r="Z533" s="1409"/>
    </row>
    <row r="534" spans="1:26">
      <c r="A534" s="1409"/>
      <c r="B534" s="1409"/>
      <c r="C534" s="1409"/>
      <c r="D534" s="1409"/>
      <c r="E534" s="1409"/>
      <c r="F534" s="1409"/>
      <c r="G534" s="1409"/>
      <c r="H534" s="1409"/>
      <c r="I534" s="1409"/>
      <c r="J534" s="1409"/>
      <c r="K534" s="1409"/>
      <c r="L534" s="1409"/>
      <c r="M534" s="1409"/>
      <c r="N534" s="1409"/>
      <c r="O534" s="1409"/>
      <c r="P534" s="1409"/>
      <c r="Q534" s="1409"/>
      <c r="R534" s="1409"/>
      <c r="S534" s="1409"/>
      <c r="T534" s="1409"/>
      <c r="U534" s="1409"/>
      <c r="V534" s="1409"/>
      <c r="W534" s="1409"/>
      <c r="X534" s="1409"/>
      <c r="Y534" s="1409"/>
      <c r="Z534" s="1409"/>
    </row>
    <row r="535" spans="1:26">
      <c r="A535" s="1409"/>
      <c r="B535" s="1409"/>
      <c r="C535" s="1409"/>
      <c r="D535" s="1409"/>
      <c r="E535" s="1409"/>
      <c r="F535" s="1409"/>
      <c r="G535" s="1409"/>
      <c r="H535" s="1409"/>
      <c r="I535" s="1409"/>
      <c r="J535" s="1409"/>
      <c r="K535" s="1409"/>
      <c r="L535" s="1409"/>
      <c r="M535" s="1409"/>
      <c r="N535" s="1409"/>
      <c r="O535" s="1409"/>
      <c r="P535" s="1409"/>
      <c r="Q535" s="1409"/>
      <c r="R535" s="1409"/>
      <c r="S535" s="1409"/>
      <c r="T535" s="1409"/>
      <c r="U535" s="1409"/>
      <c r="V535" s="1409"/>
      <c r="W535" s="1409"/>
      <c r="X535" s="1409"/>
      <c r="Y535" s="1409"/>
      <c r="Z535" s="1409"/>
    </row>
    <row r="536" spans="1:26">
      <c r="A536" s="1409"/>
      <c r="B536" s="1409"/>
      <c r="C536" s="1409"/>
      <c r="D536" s="1409"/>
      <c r="E536" s="1409"/>
      <c r="F536" s="1409"/>
      <c r="G536" s="1409"/>
      <c r="H536" s="1409"/>
      <c r="I536" s="1409"/>
      <c r="J536" s="1409"/>
      <c r="K536" s="1409"/>
      <c r="L536" s="1409"/>
      <c r="M536" s="1409"/>
      <c r="N536" s="1409"/>
      <c r="O536" s="1409"/>
      <c r="P536" s="1409"/>
      <c r="Q536" s="1409"/>
      <c r="R536" s="1409"/>
      <c r="S536" s="1409"/>
      <c r="T536" s="1409"/>
      <c r="U536" s="1409"/>
      <c r="V536" s="1409"/>
      <c r="W536" s="1409"/>
      <c r="X536" s="1409"/>
      <c r="Y536" s="1409"/>
      <c r="Z536" s="1409"/>
    </row>
    <row r="537" spans="1:26">
      <c r="A537" s="1409"/>
      <c r="B537" s="1409"/>
      <c r="C537" s="1409"/>
      <c r="D537" s="1409"/>
      <c r="E537" s="1409"/>
      <c r="F537" s="1409"/>
      <c r="G537" s="1409"/>
      <c r="H537" s="1409"/>
      <c r="I537" s="1409"/>
      <c r="J537" s="1409"/>
      <c r="K537" s="1409"/>
      <c r="L537" s="1409"/>
      <c r="M537" s="1409"/>
      <c r="N537" s="1409"/>
      <c r="O537" s="1409"/>
      <c r="P537" s="1409"/>
      <c r="Q537" s="1409"/>
      <c r="R537" s="1409"/>
      <c r="S537" s="1409"/>
      <c r="T537" s="1409"/>
      <c r="U537" s="1409"/>
      <c r="V537" s="1409"/>
      <c r="W537" s="1409"/>
      <c r="X537" s="1409"/>
      <c r="Y537" s="1409"/>
      <c r="Z537" s="1409"/>
    </row>
    <row r="538" spans="1:26">
      <c r="A538" s="1409"/>
      <c r="B538" s="1409"/>
      <c r="C538" s="1409"/>
      <c r="D538" s="1409"/>
      <c r="E538" s="1409"/>
      <c r="F538" s="1409"/>
      <c r="G538" s="1409"/>
      <c r="H538" s="1409"/>
      <c r="I538" s="1409"/>
      <c r="J538" s="1409"/>
      <c r="K538" s="1409"/>
      <c r="L538" s="1409"/>
      <c r="M538" s="1409"/>
      <c r="N538" s="1409"/>
      <c r="O538" s="1409"/>
      <c r="P538" s="1409"/>
      <c r="Q538" s="1409"/>
      <c r="R538" s="1409"/>
      <c r="S538" s="1409"/>
      <c r="T538" s="1409"/>
      <c r="U538" s="1409"/>
      <c r="V538" s="1409"/>
      <c r="W538" s="1409"/>
      <c r="X538" s="1409"/>
      <c r="Y538" s="1409"/>
      <c r="Z538" s="1409"/>
    </row>
    <row r="539" spans="1:26">
      <c r="A539" s="1409"/>
      <c r="B539" s="1409"/>
      <c r="C539" s="1409"/>
      <c r="D539" s="1409"/>
      <c r="E539" s="1409"/>
      <c r="F539" s="1409"/>
      <c r="G539" s="1409"/>
      <c r="H539" s="1409"/>
      <c r="I539" s="1409"/>
      <c r="J539" s="1409"/>
      <c r="K539" s="1409"/>
      <c r="L539" s="1409"/>
      <c r="M539" s="1409"/>
      <c r="N539" s="1409"/>
      <c r="O539" s="1409"/>
      <c r="P539" s="1409"/>
      <c r="Q539" s="1409"/>
      <c r="R539" s="1409"/>
      <c r="S539" s="1409"/>
      <c r="T539" s="1409"/>
      <c r="U539" s="1409"/>
      <c r="V539" s="1409"/>
      <c r="W539" s="1409"/>
      <c r="X539" s="1409"/>
      <c r="Y539" s="1409"/>
      <c r="Z539" s="1409"/>
    </row>
    <row r="540" spans="1:26">
      <c r="A540" s="1409"/>
      <c r="B540" s="1409"/>
      <c r="C540" s="1409"/>
      <c r="D540" s="1409"/>
      <c r="E540" s="1409"/>
      <c r="F540" s="1409"/>
      <c r="G540" s="1409"/>
      <c r="H540" s="1409"/>
      <c r="I540" s="1409"/>
      <c r="J540" s="1409"/>
      <c r="K540" s="1409"/>
      <c r="L540" s="1409"/>
      <c r="M540" s="1409"/>
      <c r="N540" s="1409"/>
      <c r="O540" s="1409"/>
      <c r="P540" s="1409"/>
      <c r="Q540" s="1409"/>
      <c r="R540" s="1409"/>
      <c r="S540" s="1409"/>
      <c r="T540" s="1409"/>
      <c r="U540" s="1409"/>
      <c r="V540" s="1409"/>
      <c r="W540" s="1409"/>
      <c r="X540" s="1409"/>
      <c r="Y540" s="1409"/>
      <c r="Z540" s="1409"/>
    </row>
    <row r="541" spans="1:26">
      <c r="A541" s="1409"/>
      <c r="B541" s="1409"/>
      <c r="C541" s="1409"/>
      <c r="D541" s="1409"/>
      <c r="E541" s="1409"/>
      <c r="F541" s="1409"/>
      <c r="G541" s="1409"/>
      <c r="H541" s="1409"/>
      <c r="I541" s="1409"/>
      <c r="J541" s="1409"/>
      <c r="K541" s="1409"/>
      <c r="L541" s="1409"/>
      <c r="M541" s="1409"/>
      <c r="N541" s="1409"/>
      <c r="O541" s="1409"/>
      <c r="P541" s="1409"/>
      <c r="Q541" s="1409"/>
      <c r="R541" s="1409"/>
      <c r="S541" s="1409"/>
      <c r="T541" s="1409"/>
      <c r="U541" s="1409"/>
      <c r="V541" s="1409"/>
      <c r="W541" s="1409"/>
      <c r="X541" s="1409"/>
      <c r="Y541" s="1409"/>
      <c r="Z541" s="1409"/>
    </row>
    <row r="542" spans="1:26">
      <c r="A542" s="1409"/>
      <c r="B542" s="1409"/>
      <c r="C542" s="1409"/>
      <c r="D542" s="1409"/>
      <c r="E542" s="1409"/>
      <c r="F542" s="1409"/>
      <c r="G542" s="1409"/>
      <c r="H542" s="1409"/>
      <c r="I542" s="1409"/>
      <c r="J542" s="1409"/>
      <c r="K542" s="1409"/>
      <c r="L542" s="1409"/>
      <c r="M542" s="1409"/>
      <c r="N542" s="1409"/>
      <c r="O542" s="1409"/>
      <c r="P542" s="1409"/>
      <c r="Q542" s="1409"/>
      <c r="R542" s="1409"/>
      <c r="S542" s="1409"/>
      <c r="T542" s="1409"/>
      <c r="U542" s="1409"/>
      <c r="V542" s="1409"/>
      <c r="W542" s="1409"/>
      <c r="X542" s="1409"/>
      <c r="Y542" s="1409"/>
      <c r="Z542" s="1409"/>
    </row>
    <row r="543" spans="1:26">
      <c r="A543" s="1409"/>
      <c r="B543" s="1409"/>
      <c r="C543" s="1409"/>
      <c r="D543" s="1409"/>
      <c r="E543" s="1409"/>
      <c r="F543" s="1409"/>
      <c r="G543" s="1409"/>
      <c r="H543" s="1409"/>
      <c r="I543" s="1409"/>
      <c r="J543" s="1409"/>
      <c r="K543" s="1409"/>
      <c r="L543" s="1409"/>
      <c r="M543" s="1409"/>
      <c r="N543" s="1409"/>
      <c r="O543" s="1409"/>
      <c r="P543" s="1409"/>
      <c r="Q543" s="1409"/>
      <c r="R543" s="1409"/>
      <c r="S543" s="1409"/>
      <c r="T543" s="1409"/>
      <c r="U543" s="1409"/>
      <c r="V543" s="1409"/>
      <c r="W543" s="1409"/>
      <c r="X543" s="1409"/>
      <c r="Y543" s="1409"/>
      <c r="Z543" s="1409"/>
    </row>
    <row r="544" spans="1:26">
      <c r="A544" s="1409"/>
      <c r="B544" s="1409"/>
      <c r="C544" s="1409"/>
      <c r="D544" s="1409"/>
      <c r="E544" s="1409"/>
      <c r="F544" s="1409"/>
      <c r="G544" s="1409"/>
      <c r="H544" s="1409"/>
      <c r="I544" s="1409"/>
      <c r="J544" s="1409"/>
      <c r="K544" s="1409"/>
      <c r="L544" s="1409"/>
      <c r="M544" s="1409"/>
      <c r="N544" s="1409"/>
      <c r="O544" s="1409"/>
      <c r="P544" s="1409"/>
      <c r="Q544" s="1409"/>
      <c r="R544" s="1409"/>
      <c r="S544" s="1409"/>
      <c r="T544" s="1409"/>
      <c r="U544" s="1409"/>
      <c r="V544" s="1409"/>
      <c r="W544" s="1409"/>
      <c r="X544" s="1409"/>
      <c r="Y544" s="1409"/>
      <c r="Z544" s="1409"/>
    </row>
    <row r="545" spans="1:26">
      <c r="A545" s="1409"/>
      <c r="B545" s="1409"/>
      <c r="C545" s="1409"/>
      <c r="D545" s="1409"/>
      <c r="E545" s="1409"/>
      <c r="F545" s="1409"/>
      <c r="G545" s="1409"/>
      <c r="H545" s="1409"/>
      <c r="I545" s="1409"/>
      <c r="J545" s="1409"/>
      <c r="K545" s="1409"/>
      <c r="L545" s="1409"/>
      <c r="M545" s="1409"/>
      <c r="N545" s="1409"/>
      <c r="O545" s="1409"/>
      <c r="P545" s="1409"/>
      <c r="Q545" s="1409"/>
      <c r="R545" s="1409"/>
      <c r="S545" s="1409"/>
      <c r="T545" s="1409"/>
      <c r="U545" s="1409"/>
      <c r="V545" s="1409"/>
      <c r="W545" s="1409"/>
      <c r="X545" s="1409"/>
      <c r="Y545" s="1409"/>
      <c r="Z545" s="1409"/>
    </row>
    <row r="546" spans="1:26">
      <c r="A546" s="1409"/>
      <c r="B546" s="1409"/>
      <c r="C546" s="1409"/>
      <c r="D546" s="1409"/>
      <c r="E546" s="1409"/>
      <c r="F546" s="1409"/>
      <c r="G546" s="1409"/>
      <c r="H546" s="1409"/>
      <c r="I546" s="1409"/>
      <c r="J546" s="1409"/>
      <c r="K546" s="1409"/>
      <c r="L546" s="1409"/>
      <c r="M546" s="1409"/>
      <c r="N546" s="1409"/>
      <c r="O546" s="1409"/>
      <c r="P546" s="1409"/>
      <c r="Q546" s="1409"/>
      <c r="R546" s="1409"/>
      <c r="S546" s="1409"/>
      <c r="T546" s="1409"/>
      <c r="U546" s="1409"/>
      <c r="V546" s="1409"/>
      <c r="W546" s="1409"/>
      <c r="X546" s="1409"/>
      <c r="Y546" s="1409"/>
      <c r="Z546" s="1409"/>
    </row>
    <row r="547" spans="1:26">
      <c r="A547" s="1409"/>
      <c r="B547" s="1409"/>
      <c r="C547" s="1409"/>
      <c r="D547" s="1409"/>
      <c r="E547" s="1409"/>
      <c r="F547" s="1409"/>
      <c r="G547" s="1409"/>
      <c r="H547" s="1409"/>
      <c r="I547" s="1409"/>
      <c r="J547" s="1409"/>
      <c r="K547" s="1409"/>
      <c r="L547" s="1409"/>
      <c r="M547" s="1409"/>
      <c r="N547" s="1409"/>
      <c r="O547" s="1409"/>
      <c r="P547" s="1409"/>
      <c r="Q547" s="1409"/>
      <c r="R547" s="1409"/>
      <c r="S547" s="1409"/>
      <c r="T547" s="1409"/>
      <c r="U547" s="1409"/>
      <c r="V547" s="1409"/>
      <c r="W547" s="1409"/>
      <c r="X547" s="1409"/>
      <c r="Y547" s="1409"/>
      <c r="Z547" s="1409"/>
    </row>
    <row r="548" spans="1:26">
      <c r="A548" s="1409"/>
      <c r="B548" s="1409"/>
      <c r="C548" s="1409"/>
      <c r="D548" s="1409"/>
      <c r="E548" s="1409"/>
      <c r="F548" s="1409"/>
      <c r="G548" s="1409"/>
      <c r="H548" s="1409"/>
      <c r="I548" s="1409"/>
      <c r="J548" s="1409"/>
      <c r="K548" s="1409"/>
      <c r="L548" s="1409"/>
      <c r="M548" s="1409"/>
      <c r="N548" s="1409"/>
      <c r="O548" s="1409"/>
      <c r="P548" s="1409"/>
      <c r="Q548" s="1409"/>
      <c r="R548" s="1409"/>
      <c r="S548" s="1409"/>
      <c r="T548" s="1409"/>
      <c r="U548" s="1409"/>
      <c r="V548" s="1409"/>
      <c r="W548" s="1409"/>
      <c r="X548" s="1409"/>
      <c r="Y548" s="1409"/>
      <c r="Z548" s="1409"/>
    </row>
    <row r="549" spans="1:26">
      <c r="A549" s="1409"/>
      <c r="B549" s="1409"/>
      <c r="C549" s="1409"/>
      <c r="D549" s="1409"/>
      <c r="E549" s="1409"/>
      <c r="F549" s="1409"/>
      <c r="G549" s="1409"/>
      <c r="H549" s="1409"/>
      <c r="I549" s="1409"/>
      <c r="J549" s="1409"/>
      <c r="K549" s="1409"/>
      <c r="L549" s="1409"/>
      <c r="M549" s="1409"/>
      <c r="N549" s="1409"/>
      <c r="O549" s="1409"/>
      <c r="P549" s="1409"/>
      <c r="Q549" s="1409"/>
      <c r="R549" s="1409"/>
      <c r="S549" s="1409"/>
      <c r="T549" s="1409"/>
      <c r="U549" s="1409"/>
      <c r="V549" s="1409"/>
      <c r="W549" s="1409"/>
      <c r="X549" s="1409"/>
      <c r="Y549" s="1409"/>
      <c r="Z549" s="1409"/>
    </row>
    <row r="550" spans="1:26">
      <c r="A550" s="1409"/>
      <c r="B550" s="1409"/>
      <c r="C550" s="1409"/>
      <c r="D550" s="1409"/>
      <c r="E550" s="1409"/>
      <c r="F550" s="1409"/>
      <c r="G550" s="1409"/>
      <c r="H550" s="1409"/>
      <c r="I550" s="1409"/>
      <c r="J550" s="1409"/>
      <c r="K550" s="1409"/>
      <c r="L550" s="1409"/>
      <c r="M550" s="1409"/>
      <c r="N550" s="1409"/>
      <c r="O550" s="1409"/>
      <c r="P550" s="1409"/>
      <c r="Q550" s="1409"/>
      <c r="R550" s="1409"/>
      <c r="S550" s="1409"/>
      <c r="T550" s="1409"/>
      <c r="U550" s="1409"/>
      <c r="V550" s="1409"/>
      <c r="W550" s="1409"/>
      <c r="X550" s="1409"/>
      <c r="Y550" s="1409"/>
      <c r="Z550" s="1409"/>
    </row>
    <row r="551" spans="1:26">
      <c r="A551" s="1409"/>
      <c r="B551" s="1409"/>
      <c r="C551" s="1409"/>
      <c r="D551" s="1409"/>
      <c r="E551" s="1409"/>
      <c r="F551" s="1409"/>
      <c r="G551" s="1409"/>
      <c r="H551" s="1409"/>
      <c r="I551" s="1409"/>
      <c r="J551" s="1409"/>
      <c r="K551" s="1409"/>
      <c r="L551" s="1409"/>
      <c r="M551" s="1409"/>
      <c r="N551" s="1409"/>
      <c r="O551" s="1409"/>
      <c r="P551" s="1409"/>
      <c r="Q551" s="1409"/>
      <c r="R551" s="1409"/>
      <c r="S551" s="1409"/>
      <c r="T551" s="1409"/>
      <c r="U551" s="1409"/>
      <c r="V551" s="1409"/>
      <c r="W551" s="1409"/>
      <c r="X551" s="1409"/>
      <c r="Y551" s="1409"/>
      <c r="Z551" s="1409"/>
    </row>
    <row r="552" spans="1:26">
      <c r="A552" s="1409"/>
      <c r="B552" s="1409"/>
      <c r="C552" s="1409"/>
      <c r="D552" s="1409"/>
      <c r="E552" s="1409"/>
      <c r="F552" s="1409"/>
      <c r="G552" s="1409"/>
      <c r="H552" s="1409"/>
      <c r="I552" s="1409"/>
      <c r="J552" s="1409"/>
      <c r="K552" s="1409"/>
      <c r="L552" s="1409"/>
      <c r="M552" s="1409"/>
      <c r="N552" s="1409"/>
      <c r="O552" s="1409"/>
      <c r="P552" s="1409"/>
      <c r="Q552" s="1409"/>
      <c r="R552" s="1409"/>
      <c r="S552" s="1409"/>
      <c r="T552" s="1409"/>
      <c r="U552" s="1409"/>
      <c r="V552" s="1409"/>
      <c r="W552" s="1409"/>
      <c r="X552" s="1409"/>
      <c r="Y552" s="1409"/>
      <c r="Z552" s="1409"/>
    </row>
    <row r="553" spans="1:26">
      <c r="A553" s="1409"/>
      <c r="B553" s="1409"/>
      <c r="C553" s="1409"/>
      <c r="D553" s="1409"/>
      <c r="E553" s="1409"/>
      <c r="F553" s="1409"/>
      <c r="G553" s="1409"/>
      <c r="H553" s="1409"/>
      <c r="I553" s="1409"/>
      <c r="J553" s="1409"/>
      <c r="K553" s="1409"/>
      <c r="L553" s="1409"/>
      <c r="M553" s="1409"/>
      <c r="N553" s="1409"/>
      <c r="O553" s="1409"/>
      <c r="P553" s="1409"/>
      <c r="Q553" s="1409"/>
      <c r="R553" s="1409"/>
      <c r="S553" s="1409"/>
      <c r="T553" s="1409"/>
      <c r="U553" s="1409"/>
      <c r="V553" s="1409"/>
      <c r="W553" s="1409"/>
      <c r="X553" s="1409"/>
      <c r="Y553" s="1409"/>
      <c r="Z553" s="1409"/>
    </row>
    <row r="554" spans="1:26">
      <c r="A554" s="1409"/>
      <c r="B554" s="1409"/>
      <c r="C554" s="1409"/>
      <c r="D554" s="1409"/>
      <c r="E554" s="1409"/>
      <c r="F554" s="1409"/>
      <c r="G554" s="1409"/>
      <c r="H554" s="1409"/>
      <c r="I554" s="1409"/>
      <c r="J554" s="1409"/>
      <c r="K554" s="1409"/>
      <c r="L554" s="1409"/>
      <c r="M554" s="1409"/>
      <c r="N554" s="1409"/>
      <c r="O554" s="1409"/>
      <c r="P554" s="1409"/>
      <c r="Q554" s="1409"/>
      <c r="R554" s="1409"/>
      <c r="S554" s="1409"/>
      <c r="T554" s="1409"/>
      <c r="U554" s="1409"/>
      <c r="V554" s="1409"/>
      <c r="W554" s="1409"/>
      <c r="X554" s="1409"/>
      <c r="Y554" s="1409"/>
      <c r="Z554" s="1409"/>
    </row>
    <row r="555" spans="1:26">
      <c r="A555" s="1409"/>
      <c r="B555" s="1409"/>
      <c r="C555" s="1409"/>
      <c r="D555" s="1409"/>
      <c r="E555" s="1409"/>
      <c r="F555" s="1409"/>
      <c r="G555" s="1409"/>
      <c r="H555" s="1409"/>
      <c r="I555" s="1409"/>
      <c r="J555" s="1409"/>
      <c r="K555" s="1409"/>
      <c r="L555" s="1409"/>
      <c r="M555" s="1409"/>
      <c r="N555" s="1409"/>
      <c r="O555" s="1409"/>
      <c r="P555" s="1409"/>
      <c r="Q555" s="1409"/>
      <c r="R555" s="1409"/>
      <c r="S555" s="1409"/>
      <c r="T555" s="1409"/>
      <c r="U555" s="1409"/>
      <c r="V555" s="1409"/>
      <c r="W555" s="1409"/>
      <c r="X555" s="1409"/>
      <c r="Y555" s="1409"/>
      <c r="Z555" s="1409"/>
    </row>
    <row r="556" spans="1:26">
      <c r="A556" s="1409"/>
      <c r="B556" s="1409"/>
      <c r="C556" s="1409"/>
      <c r="D556" s="1409"/>
      <c r="E556" s="1409"/>
      <c r="F556" s="1409"/>
      <c r="G556" s="1409"/>
      <c r="H556" s="1409"/>
      <c r="I556" s="1409"/>
      <c r="J556" s="1409"/>
      <c r="K556" s="1409"/>
      <c r="L556" s="1409"/>
      <c r="M556" s="1409"/>
      <c r="N556" s="1409"/>
      <c r="O556" s="1409"/>
      <c r="P556" s="1409"/>
      <c r="Q556" s="1409"/>
      <c r="R556" s="1409"/>
      <c r="S556" s="1409"/>
      <c r="T556" s="1409"/>
      <c r="U556" s="1409"/>
      <c r="V556" s="1409"/>
      <c r="W556" s="1409"/>
      <c r="X556" s="1409"/>
      <c r="Y556" s="1409"/>
      <c r="Z556" s="1409"/>
    </row>
    <row r="557" spans="1:26">
      <c r="A557" s="1409"/>
      <c r="B557" s="1409"/>
      <c r="C557" s="1409"/>
      <c r="D557" s="1409"/>
      <c r="E557" s="1409"/>
      <c r="F557" s="1409"/>
      <c r="G557" s="1409"/>
      <c r="H557" s="1409"/>
      <c r="I557" s="1409"/>
      <c r="J557" s="1409"/>
      <c r="K557" s="1409"/>
      <c r="L557" s="1409"/>
      <c r="M557" s="1409"/>
      <c r="N557" s="1409"/>
      <c r="O557" s="1409"/>
      <c r="P557" s="1409"/>
      <c r="Q557" s="1409"/>
      <c r="R557" s="1409"/>
      <c r="S557" s="1409"/>
      <c r="T557" s="1409"/>
      <c r="U557" s="1409"/>
      <c r="V557" s="1409"/>
      <c r="W557" s="1409"/>
      <c r="X557" s="1409"/>
      <c r="Y557" s="1409"/>
      <c r="Z557" s="1409"/>
    </row>
    <row r="558" spans="1:26">
      <c r="A558" s="1409"/>
      <c r="B558" s="1409"/>
      <c r="C558" s="1409"/>
      <c r="D558" s="1409"/>
      <c r="E558" s="1409"/>
      <c r="F558" s="1409"/>
      <c r="G558" s="1409"/>
      <c r="H558" s="1409"/>
      <c r="I558" s="1409"/>
      <c r="J558" s="1409"/>
      <c r="K558" s="1409"/>
      <c r="L558" s="1409"/>
      <c r="M558" s="1409"/>
      <c r="N558" s="1409"/>
      <c r="O558" s="1409"/>
      <c r="P558" s="1409"/>
      <c r="Q558" s="1409"/>
      <c r="R558" s="1409"/>
      <c r="S558" s="1409"/>
      <c r="T558" s="1409"/>
      <c r="U558" s="1409"/>
      <c r="V558" s="1409"/>
      <c r="W558" s="1409"/>
      <c r="X558" s="1409"/>
      <c r="Y558" s="1409"/>
      <c r="Z558" s="1409"/>
    </row>
    <row r="559" spans="1:26">
      <c r="A559" s="1409"/>
      <c r="B559" s="1409"/>
      <c r="C559" s="1409"/>
      <c r="D559" s="1409"/>
      <c r="E559" s="1409"/>
      <c r="F559" s="1409"/>
      <c r="G559" s="1409"/>
      <c r="H559" s="1409"/>
      <c r="I559" s="1409"/>
      <c r="J559" s="1409"/>
      <c r="K559" s="1409"/>
      <c r="L559" s="1409"/>
      <c r="M559" s="1409"/>
      <c r="N559" s="1409"/>
      <c r="O559" s="1409"/>
      <c r="P559" s="1409"/>
      <c r="Q559" s="1409"/>
      <c r="R559" s="1409"/>
      <c r="S559" s="1409"/>
      <c r="T559" s="1409"/>
      <c r="U559" s="1409"/>
      <c r="V559" s="1409"/>
      <c r="W559" s="1409"/>
      <c r="X559" s="1409"/>
      <c r="Y559" s="1409"/>
      <c r="Z559" s="1409"/>
    </row>
    <row r="560" spans="1:26">
      <c r="A560" s="1409"/>
      <c r="B560" s="1409"/>
      <c r="C560" s="1409"/>
      <c r="D560" s="1409"/>
      <c r="E560" s="1409"/>
      <c r="F560" s="1409"/>
      <c r="G560" s="1409"/>
      <c r="H560" s="1409"/>
      <c r="I560" s="1409"/>
      <c r="J560" s="1409"/>
      <c r="K560" s="1409"/>
      <c r="L560" s="1409"/>
      <c r="M560" s="1409"/>
      <c r="N560" s="1409"/>
      <c r="O560" s="1409"/>
      <c r="P560" s="1409"/>
      <c r="Q560" s="1409"/>
      <c r="R560" s="1409"/>
      <c r="S560" s="1409"/>
      <c r="T560" s="1409"/>
      <c r="U560" s="1409"/>
      <c r="V560" s="1409"/>
      <c r="W560" s="1409"/>
      <c r="X560" s="1409"/>
      <c r="Y560" s="1409"/>
      <c r="Z560" s="1409"/>
    </row>
    <row r="561" spans="1:26">
      <c r="A561" s="1409"/>
      <c r="B561" s="1409"/>
      <c r="C561" s="1409"/>
      <c r="D561" s="1409"/>
      <c r="E561" s="1409"/>
      <c r="F561" s="1409"/>
      <c r="G561" s="1409"/>
      <c r="H561" s="1409"/>
      <c r="I561" s="1409"/>
      <c r="J561" s="1409"/>
      <c r="K561" s="1409"/>
      <c r="L561" s="1409"/>
      <c r="M561" s="1409"/>
      <c r="N561" s="1409"/>
      <c r="O561" s="1409"/>
      <c r="P561" s="1409"/>
      <c r="Q561" s="1409"/>
      <c r="R561" s="1409"/>
      <c r="S561" s="1409"/>
      <c r="T561" s="1409"/>
      <c r="U561" s="1409"/>
      <c r="V561" s="1409"/>
      <c r="W561" s="1409"/>
      <c r="X561" s="1409"/>
      <c r="Y561" s="1409"/>
      <c r="Z561" s="1409"/>
    </row>
    <row r="562" spans="1:26">
      <c r="A562" s="1409"/>
      <c r="B562" s="1409"/>
      <c r="C562" s="1409"/>
      <c r="D562" s="1409"/>
      <c r="E562" s="1409"/>
      <c r="F562" s="1409"/>
      <c r="G562" s="1409"/>
      <c r="H562" s="1409"/>
      <c r="I562" s="1409"/>
      <c r="J562" s="1409"/>
      <c r="K562" s="1409"/>
      <c r="L562" s="1409"/>
      <c r="M562" s="1409"/>
      <c r="N562" s="1409"/>
      <c r="O562" s="1409"/>
      <c r="P562" s="1409"/>
      <c r="Q562" s="1409"/>
      <c r="R562" s="1409"/>
      <c r="S562" s="1409"/>
      <c r="T562" s="1409"/>
      <c r="U562" s="1409"/>
      <c r="V562" s="1409"/>
      <c r="W562" s="1409"/>
      <c r="X562" s="1409"/>
      <c r="Y562" s="1409"/>
      <c r="Z562" s="1409"/>
    </row>
    <row r="563" spans="1:26">
      <c r="A563" s="1409"/>
      <c r="B563" s="1409"/>
      <c r="C563" s="1409"/>
      <c r="D563" s="1409"/>
      <c r="E563" s="1409"/>
      <c r="F563" s="1409"/>
      <c r="G563" s="1409"/>
      <c r="H563" s="1409"/>
      <c r="I563" s="1409"/>
      <c r="J563" s="1409"/>
      <c r="K563" s="1409"/>
      <c r="L563" s="1409"/>
      <c r="M563" s="1409"/>
      <c r="N563" s="1409"/>
      <c r="O563" s="1409"/>
      <c r="P563" s="1409"/>
      <c r="Q563" s="1409"/>
      <c r="R563" s="1409"/>
      <c r="S563" s="1409"/>
      <c r="T563" s="1409"/>
      <c r="U563" s="1409"/>
      <c r="V563" s="1409"/>
      <c r="W563" s="1409"/>
      <c r="X563" s="1409"/>
      <c r="Y563" s="1409"/>
      <c r="Z563" s="1409"/>
    </row>
    <row r="564" spans="1:26">
      <c r="A564" s="1409"/>
      <c r="B564" s="1409"/>
      <c r="C564" s="1409"/>
      <c r="D564" s="1409"/>
      <c r="E564" s="1409"/>
      <c r="F564" s="1409"/>
      <c r="G564" s="1409"/>
      <c r="H564" s="1409"/>
      <c r="I564" s="1409"/>
      <c r="J564" s="1409"/>
      <c r="K564" s="1409"/>
      <c r="L564" s="1409"/>
      <c r="M564" s="1409"/>
      <c r="N564" s="1409"/>
      <c r="O564" s="1409"/>
      <c r="P564" s="1409"/>
      <c r="Q564" s="1409"/>
      <c r="R564" s="1409"/>
      <c r="S564" s="1409"/>
      <c r="T564" s="1409"/>
      <c r="U564" s="1409"/>
      <c r="V564" s="1409"/>
      <c r="W564" s="1409"/>
      <c r="X564" s="1409"/>
      <c r="Y564" s="1409"/>
      <c r="Z564" s="1409"/>
    </row>
    <row r="565" spans="1:26">
      <c r="A565" s="1409"/>
      <c r="B565" s="1409"/>
      <c r="C565" s="1409"/>
      <c r="D565" s="1409"/>
      <c r="E565" s="1409"/>
      <c r="F565" s="1409"/>
      <c r="G565" s="1409"/>
      <c r="H565" s="1409"/>
      <c r="I565" s="1409"/>
      <c r="J565" s="1409"/>
      <c r="K565" s="1409"/>
      <c r="L565" s="1409"/>
      <c r="M565" s="1409"/>
      <c r="N565" s="1409"/>
      <c r="O565" s="1409"/>
      <c r="P565" s="1409"/>
      <c r="Q565" s="1409"/>
      <c r="R565" s="1409"/>
      <c r="S565" s="1409"/>
      <c r="T565" s="1409"/>
      <c r="U565" s="1409"/>
      <c r="V565" s="1409"/>
      <c r="W565" s="1409"/>
      <c r="X565" s="1409"/>
      <c r="Y565" s="1409"/>
      <c r="Z565" s="1409"/>
    </row>
    <row r="566" spans="1:26">
      <c r="A566" s="1409"/>
      <c r="B566" s="1409"/>
      <c r="C566" s="1409"/>
      <c r="D566" s="1409"/>
      <c r="E566" s="1409"/>
      <c r="F566" s="1409"/>
      <c r="G566" s="1409"/>
      <c r="H566" s="1409"/>
      <c r="I566" s="1409"/>
      <c r="J566" s="1409"/>
      <c r="K566" s="1409"/>
      <c r="L566" s="1409"/>
      <c r="M566" s="1409"/>
      <c r="N566" s="1409"/>
      <c r="O566" s="1409"/>
      <c r="P566" s="1409"/>
      <c r="Q566" s="1409"/>
      <c r="R566" s="1409"/>
      <c r="S566" s="1409"/>
      <c r="T566" s="1409"/>
      <c r="U566" s="1409"/>
      <c r="V566" s="1409"/>
      <c r="W566" s="1409"/>
      <c r="X566" s="1409"/>
      <c r="Y566" s="1409"/>
      <c r="Z566" s="1409"/>
    </row>
    <row r="567" spans="1:26">
      <c r="A567" s="1409"/>
      <c r="B567" s="1409"/>
      <c r="C567" s="1409"/>
      <c r="D567" s="1409"/>
      <c r="E567" s="1409"/>
      <c r="F567" s="1409"/>
      <c r="G567" s="1409"/>
      <c r="H567" s="1409"/>
      <c r="I567" s="1409"/>
      <c r="J567" s="1409"/>
      <c r="K567" s="1409"/>
      <c r="L567" s="1409"/>
      <c r="M567" s="1409"/>
      <c r="N567" s="1409"/>
      <c r="O567" s="1409"/>
      <c r="P567" s="1409"/>
      <c r="Q567" s="1409"/>
      <c r="R567" s="1409"/>
      <c r="S567" s="1409"/>
      <c r="T567" s="1409"/>
      <c r="U567" s="1409"/>
      <c r="V567" s="1409"/>
      <c r="W567" s="1409"/>
      <c r="X567" s="1409"/>
      <c r="Y567" s="1409"/>
      <c r="Z567" s="1409"/>
    </row>
    <row r="568" spans="1:26">
      <c r="A568" s="1409"/>
      <c r="B568" s="1409"/>
      <c r="C568" s="1409"/>
      <c r="D568" s="1409"/>
      <c r="E568" s="1409"/>
      <c r="F568" s="1409"/>
      <c r="G568" s="1409"/>
      <c r="H568" s="1409"/>
      <c r="I568" s="1409"/>
      <c r="J568" s="1409"/>
      <c r="K568" s="1409"/>
      <c r="L568" s="1409"/>
      <c r="M568" s="1409"/>
      <c r="N568" s="1409"/>
      <c r="O568" s="1409"/>
      <c r="P568" s="1409"/>
      <c r="Q568" s="1409"/>
      <c r="R568" s="1409"/>
      <c r="S568" s="1409"/>
      <c r="T568" s="1409"/>
      <c r="U568" s="1409"/>
      <c r="V568" s="1409"/>
      <c r="W568" s="1409"/>
      <c r="X568" s="1409"/>
      <c r="Y568" s="1409"/>
      <c r="Z568" s="1409"/>
    </row>
    <row r="569" spans="1:26">
      <c r="A569" s="1409"/>
      <c r="B569" s="1409"/>
      <c r="C569" s="1409"/>
      <c r="D569" s="1409"/>
      <c r="E569" s="1409"/>
      <c r="F569" s="1409"/>
      <c r="G569" s="1409"/>
      <c r="H569" s="1409"/>
      <c r="I569" s="1409"/>
      <c r="J569" s="1409"/>
      <c r="K569" s="1409"/>
      <c r="L569" s="1409"/>
      <c r="M569" s="1409"/>
      <c r="N569" s="1409"/>
      <c r="O569" s="1409"/>
      <c r="P569" s="1409"/>
      <c r="Q569" s="1409"/>
      <c r="R569" s="1409"/>
      <c r="S569" s="1409"/>
      <c r="T569" s="1409"/>
      <c r="U569" s="1409"/>
      <c r="V569" s="1409"/>
      <c r="W569" s="1409"/>
      <c r="X569" s="1409"/>
      <c r="Y569" s="1409"/>
      <c r="Z569" s="1409"/>
    </row>
    <row r="570" spans="1:26">
      <c r="A570" s="1409"/>
      <c r="B570" s="1409"/>
      <c r="C570" s="1409"/>
      <c r="D570" s="1409"/>
      <c r="E570" s="1409"/>
      <c r="F570" s="1409"/>
      <c r="G570" s="1409"/>
      <c r="H570" s="1409"/>
      <c r="I570" s="1409"/>
      <c r="J570" s="1409"/>
      <c r="K570" s="1409"/>
      <c r="L570" s="1409"/>
      <c r="M570" s="1409"/>
      <c r="N570" s="1409"/>
      <c r="O570" s="1409"/>
      <c r="P570" s="1409"/>
      <c r="Q570" s="1409"/>
      <c r="R570" s="1409"/>
      <c r="S570" s="1409"/>
      <c r="T570" s="1409"/>
      <c r="U570" s="1409"/>
      <c r="V570" s="1409"/>
      <c r="W570" s="1409"/>
      <c r="X570" s="1409"/>
      <c r="Y570" s="1409"/>
      <c r="Z570" s="1409"/>
    </row>
    <row r="571" spans="1:26">
      <c r="A571" s="1409"/>
      <c r="B571" s="1409"/>
      <c r="C571" s="1409"/>
      <c r="D571" s="1409"/>
      <c r="E571" s="1409"/>
      <c r="F571" s="1409"/>
      <c r="G571" s="1409"/>
      <c r="H571" s="1409"/>
      <c r="I571" s="1409"/>
      <c r="J571" s="1409"/>
      <c r="K571" s="1409"/>
      <c r="L571" s="1409"/>
      <c r="M571" s="1409"/>
      <c r="N571" s="1409"/>
      <c r="O571" s="1409"/>
      <c r="P571" s="1409"/>
      <c r="Q571" s="1409"/>
      <c r="R571" s="1409"/>
      <c r="S571" s="1409"/>
      <c r="T571" s="1409"/>
      <c r="U571" s="1409"/>
      <c r="V571" s="1409"/>
      <c r="W571" s="1409"/>
      <c r="X571" s="1409"/>
      <c r="Y571" s="1409"/>
      <c r="Z571" s="1409"/>
    </row>
    <row r="572" spans="1:26">
      <c r="A572" s="1409"/>
      <c r="B572" s="1409"/>
      <c r="C572" s="1409"/>
      <c r="D572" s="1409"/>
      <c r="E572" s="1409"/>
      <c r="F572" s="1409"/>
      <c r="G572" s="1409"/>
      <c r="H572" s="1409"/>
      <c r="I572" s="1409"/>
      <c r="J572" s="1409"/>
      <c r="K572" s="1409"/>
      <c r="L572" s="1409"/>
      <c r="M572" s="1409"/>
      <c r="N572" s="1409"/>
      <c r="O572" s="1409"/>
      <c r="P572" s="1409"/>
      <c r="Q572" s="1409"/>
      <c r="R572" s="1409"/>
      <c r="S572" s="1409"/>
      <c r="T572" s="1409"/>
      <c r="U572" s="1409"/>
      <c r="V572" s="1409"/>
      <c r="W572" s="1409"/>
      <c r="X572" s="1409"/>
      <c r="Y572" s="1409"/>
      <c r="Z572" s="1409"/>
    </row>
    <row r="573" spans="1:26">
      <c r="A573" s="1409"/>
      <c r="B573" s="1409"/>
      <c r="C573" s="1409"/>
      <c r="D573" s="1409"/>
      <c r="E573" s="1409"/>
      <c r="F573" s="1409"/>
      <c r="G573" s="1409"/>
      <c r="H573" s="1409"/>
      <c r="I573" s="1409"/>
      <c r="J573" s="1409"/>
      <c r="K573" s="1409"/>
      <c r="L573" s="1409"/>
      <c r="M573" s="1409"/>
      <c r="N573" s="1409"/>
      <c r="O573" s="1409"/>
      <c r="P573" s="1409"/>
      <c r="Q573" s="1409"/>
      <c r="R573" s="1409"/>
      <c r="S573" s="1409"/>
      <c r="T573" s="1409"/>
      <c r="U573" s="1409"/>
      <c r="V573" s="1409"/>
      <c r="W573" s="1409"/>
      <c r="X573" s="1409"/>
      <c r="Y573" s="1409"/>
      <c r="Z573" s="1409"/>
    </row>
    <row r="574" spans="1:26">
      <c r="A574" s="1409"/>
      <c r="B574" s="1409"/>
      <c r="C574" s="1409"/>
      <c r="D574" s="1409"/>
      <c r="E574" s="1409"/>
      <c r="F574" s="1409"/>
      <c r="G574" s="1409"/>
      <c r="H574" s="1409"/>
      <c r="I574" s="1409"/>
      <c r="J574" s="1409"/>
      <c r="K574" s="1409"/>
      <c r="L574" s="1409"/>
      <c r="M574" s="1409"/>
      <c r="N574" s="1409"/>
      <c r="O574" s="1409"/>
      <c r="P574" s="1409"/>
      <c r="Q574" s="1409"/>
      <c r="R574" s="1409"/>
      <c r="S574" s="1409"/>
      <c r="T574" s="1409"/>
      <c r="U574" s="1409"/>
      <c r="V574" s="1409"/>
      <c r="W574" s="1409"/>
      <c r="X574" s="1409"/>
      <c r="Y574" s="1409"/>
      <c r="Z574" s="1409"/>
    </row>
    <row r="575" spans="1:26">
      <c r="A575" s="1409"/>
      <c r="B575" s="1409"/>
      <c r="C575" s="1409"/>
      <c r="D575" s="1409"/>
      <c r="E575" s="1409"/>
      <c r="F575" s="1409"/>
      <c r="G575" s="1409"/>
      <c r="H575" s="1409"/>
      <c r="I575" s="1409"/>
      <c r="J575" s="1409"/>
      <c r="K575" s="1409"/>
      <c r="L575" s="1409"/>
      <c r="M575" s="1409"/>
      <c r="N575" s="1409"/>
      <c r="O575" s="1409"/>
      <c r="P575" s="1409"/>
      <c r="Q575" s="1409"/>
      <c r="R575" s="1409"/>
      <c r="S575" s="1409"/>
      <c r="T575" s="1409"/>
      <c r="U575" s="1409"/>
      <c r="V575" s="1409"/>
      <c r="W575" s="1409"/>
      <c r="X575" s="1409"/>
      <c r="Y575" s="1409"/>
      <c r="Z575" s="1409"/>
    </row>
    <row r="576" spans="1:26">
      <c r="A576" s="1409"/>
      <c r="B576" s="1409"/>
      <c r="C576" s="1409"/>
      <c r="D576" s="1409"/>
      <c r="E576" s="1409"/>
      <c r="F576" s="1409"/>
      <c r="G576" s="1409"/>
      <c r="H576" s="1409"/>
      <c r="I576" s="1409"/>
      <c r="J576" s="1409"/>
      <c r="K576" s="1409"/>
      <c r="L576" s="1409"/>
      <c r="M576" s="1409"/>
      <c r="N576" s="1409"/>
      <c r="O576" s="1409"/>
      <c r="P576" s="1409"/>
      <c r="Q576" s="1409"/>
      <c r="R576" s="1409"/>
      <c r="S576" s="1409"/>
      <c r="T576" s="1409"/>
      <c r="U576" s="1409"/>
      <c r="V576" s="1409"/>
      <c r="W576" s="1409"/>
      <c r="X576" s="1409"/>
      <c r="Y576" s="1409"/>
      <c r="Z576" s="1409"/>
    </row>
    <row r="577" spans="1:26">
      <c r="A577" s="1409"/>
      <c r="B577" s="1409"/>
      <c r="C577" s="1409"/>
      <c r="D577" s="1409"/>
      <c r="E577" s="1409"/>
      <c r="F577" s="1409"/>
      <c r="G577" s="1409"/>
      <c r="H577" s="1409"/>
      <c r="I577" s="1409"/>
      <c r="J577" s="1409"/>
      <c r="K577" s="1409"/>
      <c r="L577" s="1409"/>
      <c r="M577" s="1409"/>
      <c r="N577" s="1409"/>
      <c r="O577" s="1409"/>
      <c r="P577" s="1409"/>
      <c r="Q577" s="1409"/>
      <c r="R577" s="1409"/>
      <c r="S577" s="1409"/>
      <c r="T577" s="1409"/>
      <c r="U577" s="1409"/>
      <c r="V577" s="1409"/>
      <c r="W577" s="1409"/>
      <c r="X577" s="1409"/>
      <c r="Y577" s="1409"/>
      <c r="Z577" s="1409"/>
    </row>
    <row r="578" spans="1:26">
      <c r="A578" s="1409"/>
      <c r="B578" s="1409"/>
      <c r="C578" s="1409"/>
      <c r="D578" s="1409"/>
      <c r="E578" s="1409"/>
      <c r="F578" s="1409"/>
      <c r="G578" s="1409"/>
      <c r="H578" s="1409"/>
      <c r="I578" s="1409"/>
      <c r="J578" s="1409"/>
      <c r="K578" s="1409"/>
      <c r="L578" s="1409"/>
      <c r="M578" s="1409"/>
      <c r="N578" s="1409"/>
      <c r="O578" s="1409"/>
      <c r="P578" s="1409"/>
      <c r="Q578" s="1409"/>
      <c r="R578" s="1409"/>
      <c r="S578" s="1409"/>
      <c r="T578" s="1409"/>
      <c r="U578" s="1409"/>
      <c r="V578" s="1409"/>
      <c r="W578" s="1409"/>
      <c r="X578" s="1409"/>
      <c r="Y578" s="1409"/>
      <c r="Z578" s="1409"/>
    </row>
    <row r="579" spans="1:26">
      <c r="A579" s="1409"/>
      <c r="B579" s="1409"/>
      <c r="C579" s="1409"/>
      <c r="D579" s="1409"/>
      <c r="E579" s="1409"/>
      <c r="F579" s="1409"/>
      <c r="G579" s="1409"/>
      <c r="H579" s="1409"/>
      <c r="I579" s="1409"/>
      <c r="J579" s="1409"/>
      <c r="K579" s="1409"/>
      <c r="L579" s="1409"/>
      <c r="M579" s="1409"/>
      <c r="N579" s="1409"/>
      <c r="O579" s="1409"/>
      <c r="P579" s="1409"/>
      <c r="Q579" s="1409"/>
      <c r="R579" s="1409"/>
      <c r="S579" s="1409"/>
      <c r="T579" s="1409"/>
      <c r="U579" s="1409"/>
      <c r="V579" s="1409"/>
      <c r="W579" s="1409"/>
      <c r="X579" s="1409"/>
      <c r="Y579" s="1409"/>
      <c r="Z579" s="1409"/>
    </row>
    <row r="580" spans="1:26">
      <c r="A580" s="1409"/>
      <c r="B580" s="1409"/>
      <c r="C580" s="1409"/>
      <c r="D580" s="1409"/>
      <c r="E580" s="1409"/>
      <c r="F580" s="1409"/>
      <c r="G580" s="1409"/>
      <c r="H580" s="1409"/>
      <c r="I580" s="1409"/>
      <c r="J580" s="1409"/>
      <c r="K580" s="1409"/>
      <c r="L580" s="1409"/>
      <c r="M580" s="1409"/>
      <c r="N580" s="1409"/>
      <c r="O580" s="1409"/>
      <c r="P580" s="1409"/>
      <c r="Q580" s="1409"/>
      <c r="R580" s="1409"/>
      <c r="S580" s="1409"/>
      <c r="T580" s="1409"/>
      <c r="U580" s="1409"/>
      <c r="V580" s="1409"/>
      <c r="W580" s="1409"/>
      <c r="X580" s="1409"/>
      <c r="Y580" s="1409"/>
      <c r="Z580" s="1409"/>
    </row>
    <row r="581" spans="1:26">
      <c r="A581" s="1409"/>
      <c r="B581" s="1409"/>
      <c r="C581" s="1409"/>
      <c r="D581" s="1409"/>
      <c r="E581" s="1409"/>
      <c r="F581" s="1409"/>
      <c r="G581" s="1409"/>
      <c r="H581" s="1409"/>
      <c r="I581" s="1409"/>
      <c r="J581" s="1409"/>
      <c r="K581" s="1409"/>
      <c r="L581" s="1409"/>
      <c r="M581" s="1409"/>
      <c r="N581" s="1409"/>
      <c r="O581" s="1409"/>
      <c r="P581" s="1409"/>
      <c r="Q581" s="1409"/>
      <c r="R581" s="1409"/>
      <c r="S581" s="1409"/>
      <c r="T581" s="1409"/>
      <c r="U581" s="1409"/>
      <c r="V581" s="1409"/>
      <c r="W581" s="1409"/>
      <c r="X581" s="1409"/>
      <c r="Y581" s="1409"/>
      <c r="Z581" s="1409"/>
    </row>
    <row r="582" spans="1:26">
      <c r="A582" s="1409"/>
      <c r="B582" s="1409"/>
      <c r="C582" s="1409"/>
      <c r="D582" s="1409"/>
      <c r="E582" s="1409"/>
      <c r="F582" s="1409"/>
      <c r="G582" s="1409"/>
      <c r="H582" s="1409"/>
      <c r="I582" s="1409"/>
      <c r="J582" s="1409"/>
      <c r="K582" s="1409"/>
      <c r="L582" s="1409"/>
      <c r="M582" s="1409"/>
      <c r="N582" s="1409"/>
      <c r="O582" s="1409"/>
      <c r="P582" s="1409"/>
      <c r="Q582" s="1409"/>
      <c r="R582" s="1409"/>
      <c r="S582" s="1409"/>
      <c r="T582" s="1409"/>
      <c r="U582" s="1409"/>
      <c r="V582" s="1409"/>
      <c r="W582" s="1409"/>
      <c r="X582" s="1409"/>
      <c r="Y582" s="1409"/>
      <c r="Z582" s="1409"/>
    </row>
    <row r="583" spans="1:26">
      <c r="A583" s="1409"/>
      <c r="B583" s="1409"/>
      <c r="C583" s="1409"/>
      <c r="D583" s="1409"/>
      <c r="E583" s="1409"/>
      <c r="F583" s="1409"/>
      <c r="G583" s="1409"/>
      <c r="H583" s="1409"/>
      <c r="I583" s="1409"/>
      <c r="J583" s="1409"/>
      <c r="K583" s="1409"/>
      <c r="L583" s="1409"/>
      <c r="M583" s="1409"/>
      <c r="N583" s="1409"/>
      <c r="O583" s="1409"/>
      <c r="P583" s="1409"/>
      <c r="Q583" s="1409"/>
      <c r="R583" s="1409"/>
      <c r="S583" s="1409"/>
      <c r="T583" s="1409"/>
      <c r="U583" s="1409"/>
      <c r="V583" s="1409"/>
      <c r="W583" s="1409"/>
      <c r="X583" s="1409"/>
      <c r="Y583" s="1409"/>
      <c r="Z583" s="1409"/>
    </row>
    <row r="584" spans="1:26">
      <c r="A584" s="1409"/>
      <c r="B584" s="1409"/>
      <c r="C584" s="1409"/>
      <c r="D584" s="1409"/>
      <c r="E584" s="1409"/>
      <c r="F584" s="1409"/>
      <c r="G584" s="1409"/>
      <c r="H584" s="1409"/>
      <c r="I584" s="1409"/>
      <c r="J584" s="1409"/>
      <c r="K584" s="1409"/>
      <c r="L584" s="1409"/>
      <c r="M584" s="1409"/>
      <c r="N584" s="1409"/>
      <c r="O584" s="1409"/>
      <c r="P584" s="1409"/>
      <c r="Q584" s="1409"/>
      <c r="R584" s="1409"/>
      <c r="S584" s="1409"/>
      <c r="T584" s="1409"/>
      <c r="U584" s="1409"/>
      <c r="V584" s="1409"/>
      <c r="W584" s="1409"/>
      <c r="X584" s="1409"/>
      <c r="Y584" s="1409"/>
      <c r="Z584" s="1409"/>
    </row>
    <row r="585" spans="1:26">
      <c r="A585" s="1409"/>
      <c r="B585" s="1409"/>
      <c r="C585" s="1409"/>
      <c r="D585" s="1409"/>
      <c r="E585" s="1409"/>
      <c r="F585" s="1409"/>
      <c r="G585" s="1409"/>
      <c r="H585" s="1409"/>
      <c r="I585" s="1409"/>
      <c r="J585" s="1409"/>
      <c r="K585" s="1409"/>
      <c r="L585" s="1409"/>
      <c r="M585" s="1409"/>
      <c r="N585" s="1409"/>
      <c r="O585" s="1409"/>
      <c r="P585" s="1409"/>
      <c r="Q585" s="1409"/>
      <c r="R585" s="1409"/>
      <c r="S585" s="1409"/>
      <c r="T585" s="1409"/>
      <c r="U585" s="1409"/>
      <c r="V585" s="1409"/>
      <c r="W585" s="1409"/>
      <c r="X585" s="1409"/>
      <c r="Y585" s="1409"/>
      <c r="Z585" s="1409"/>
    </row>
    <row r="586" spans="1:26">
      <c r="A586" s="1409"/>
      <c r="B586" s="1409"/>
      <c r="C586" s="1409"/>
      <c r="D586" s="1409"/>
      <c r="E586" s="1409"/>
      <c r="F586" s="1409"/>
      <c r="G586" s="1409"/>
      <c r="H586" s="1409"/>
      <c r="I586" s="1409"/>
      <c r="J586" s="1409"/>
      <c r="K586" s="1409"/>
      <c r="L586" s="1409"/>
      <c r="M586" s="1409"/>
      <c r="N586" s="1409"/>
      <c r="O586" s="1409"/>
      <c r="P586" s="1409"/>
      <c r="Q586" s="1409"/>
      <c r="R586" s="1409"/>
      <c r="S586" s="1409"/>
      <c r="T586" s="1409"/>
      <c r="U586" s="1409"/>
      <c r="V586" s="1409"/>
      <c r="W586" s="1409"/>
      <c r="X586" s="1409"/>
      <c r="Y586" s="1409"/>
      <c r="Z586" s="1409"/>
    </row>
    <row r="587" spans="1:26">
      <c r="A587" s="1409"/>
      <c r="B587" s="1409"/>
      <c r="C587" s="1409"/>
      <c r="D587" s="1409"/>
      <c r="E587" s="1409"/>
      <c r="F587" s="1409"/>
      <c r="G587" s="1409"/>
      <c r="H587" s="1409"/>
      <c r="I587" s="1409"/>
      <c r="J587" s="1409"/>
      <c r="K587" s="1409"/>
      <c r="L587" s="1409"/>
      <c r="M587" s="1409"/>
      <c r="N587" s="1409"/>
      <c r="O587" s="1409"/>
      <c r="P587" s="1409"/>
      <c r="Q587" s="1409"/>
      <c r="R587" s="1409"/>
      <c r="S587" s="1409"/>
      <c r="T587" s="1409"/>
      <c r="U587" s="1409"/>
      <c r="V587" s="1409"/>
      <c r="W587" s="1409"/>
      <c r="X587" s="1409"/>
      <c r="Y587" s="1409"/>
      <c r="Z587" s="1409"/>
    </row>
    <row r="588" spans="1:26">
      <c r="A588" s="1409"/>
      <c r="B588" s="1409"/>
      <c r="C588" s="1409"/>
      <c r="D588" s="1409"/>
      <c r="E588" s="1409"/>
      <c r="F588" s="1409"/>
      <c r="G588" s="1409"/>
      <c r="H588" s="1409"/>
      <c r="I588" s="1409"/>
      <c r="J588" s="1409"/>
      <c r="K588" s="1409"/>
      <c r="L588" s="1409"/>
      <c r="M588" s="1409"/>
      <c r="N588" s="1409"/>
      <c r="O588" s="1409"/>
      <c r="P588" s="1409"/>
      <c r="Q588" s="1409"/>
      <c r="R588" s="1409"/>
      <c r="S588" s="1409"/>
      <c r="T588" s="1409"/>
      <c r="U588" s="1409"/>
      <c r="V588" s="1409"/>
      <c r="W588" s="1409"/>
      <c r="X588" s="1409"/>
      <c r="Y588" s="1409"/>
      <c r="Z588" s="1409"/>
    </row>
    <row r="589" spans="1:26">
      <c r="A589" s="1409"/>
      <c r="B589" s="1409"/>
      <c r="C589" s="1409"/>
      <c r="D589" s="1409"/>
      <c r="E589" s="1409"/>
      <c r="F589" s="1409"/>
      <c r="G589" s="1409"/>
      <c r="H589" s="1409"/>
      <c r="I589" s="1409"/>
      <c r="J589" s="1409"/>
      <c r="K589" s="1409"/>
      <c r="L589" s="1409"/>
      <c r="M589" s="1409"/>
      <c r="N589" s="1409"/>
      <c r="O589" s="1409"/>
      <c r="P589" s="1409"/>
      <c r="Q589" s="1409"/>
      <c r="R589" s="1409"/>
      <c r="S589" s="1409"/>
      <c r="T589" s="1409"/>
      <c r="U589" s="1409"/>
      <c r="V589" s="1409"/>
      <c r="W589" s="1409"/>
      <c r="X589" s="1409"/>
      <c r="Y589" s="1409"/>
      <c r="Z589" s="1409"/>
    </row>
    <row r="590" spans="1:26">
      <c r="A590" s="1409"/>
      <c r="B590" s="1409"/>
      <c r="C590" s="1409"/>
      <c r="D590" s="1409"/>
      <c r="E590" s="1409"/>
      <c r="F590" s="1409"/>
      <c r="G590" s="1409"/>
      <c r="H590" s="1409"/>
      <c r="I590" s="1409"/>
      <c r="J590" s="1409"/>
      <c r="K590" s="1409"/>
      <c r="L590" s="1409"/>
      <c r="M590" s="1409"/>
      <c r="N590" s="1409"/>
      <c r="O590" s="1409"/>
      <c r="P590" s="1409"/>
      <c r="Q590" s="1409"/>
      <c r="R590" s="1409"/>
      <c r="S590" s="1409"/>
      <c r="T590" s="1409"/>
      <c r="U590" s="1409"/>
      <c r="V590" s="1409"/>
      <c r="W590" s="1409"/>
      <c r="X590" s="1409"/>
      <c r="Y590" s="1409"/>
      <c r="Z590" s="1409"/>
    </row>
    <row r="591" spans="1:26">
      <c r="A591" s="1409"/>
      <c r="B591" s="1409"/>
      <c r="C591" s="1409"/>
      <c r="D591" s="1409"/>
      <c r="E591" s="1409"/>
      <c r="F591" s="1409"/>
      <c r="G591" s="1409"/>
      <c r="H591" s="1409"/>
      <c r="I591" s="1409"/>
      <c r="J591" s="1409"/>
      <c r="K591" s="1409"/>
      <c r="L591" s="1409"/>
      <c r="M591" s="1409"/>
      <c r="N591" s="1409"/>
      <c r="O591" s="1409"/>
      <c r="P591" s="1409"/>
      <c r="Q591" s="1409"/>
      <c r="R591" s="1409"/>
      <c r="S591" s="1409"/>
      <c r="T591" s="1409"/>
      <c r="U591" s="1409"/>
      <c r="V591" s="1409"/>
      <c r="W591" s="1409"/>
      <c r="X591" s="1409"/>
      <c r="Y591" s="1409"/>
      <c r="Z591" s="1409"/>
    </row>
    <row r="592" spans="1:26">
      <c r="A592" s="1409"/>
      <c r="B592" s="1409"/>
      <c r="C592" s="1409"/>
      <c r="D592" s="1409"/>
      <c r="E592" s="1409"/>
      <c r="F592" s="1409"/>
      <c r="G592" s="1409"/>
      <c r="H592" s="1409"/>
      <c r="I592" s="1409"/>
      <c r="J592" s="1409"/>
      <c r="K592" s="1409"/>
      <c r="L592" s="1409"/>
      <c r="M592" s="1409"/>
      <c r="N592" s="1409"/>
      <c r="O592" s="1409"/>
      <c r="P592" s="1409"/>
      <c r="Q592" s="1409"/>
      <c r="R592" s="1409"/>
      <c r="S592" s="1409"/>
      <c r="T592" s="1409"/>
      <c r="U592" s="1409"/>
      <c r="V592" s="1409"/>
      <c r="W592" s="1409"/>
      <c r="X592" s="1409"/>
      <c r="Y592" s="1409"/>
      <c r="Z592" s="1409"/>
    </row>
    <row r="593" spans="1:26">
      <c r="A593" s="1409"/>
      <c r="B593" s="1409"/>
      <c r="C593" s="1409"/>
      <c r="D593" s="1409"/>
      <c r="E593" s="1409"/>
      <c r="F593" s="1409"/>
      <c r="G593" s="1409"/>
      <c r="H593" s="1409"/>
      <c r="I593" s="1409"/>
      <c r="J593" s="1409"/>
      <c r="K593" s="1409"/>
      <c r="L593" s="1409"/>
      <c r="M593" s="1409"/>
      <c r="N593" s="1409"/>
      <c r="O593" s="1409"/>
      <c r="P593" s="1409"/>
      <c r="Q593" s="1409"/>
      <c r="R593" s="1409"/>
      <c r="S593" s="1409"/>
      <c r="T593" s="1409"/>
      <c r="U593" s="1409"/>
      <c r="V593" s="1409"/>
      <c r="W593" s="1409"/>
      <c r="X593" s="1409"/>
      <c r="Y593" s="1409"/>
      <c r="Z593" s="1409"/>
    </row>
    <row r="594" spans="1:26">
      <c r="A594" s="1409"/>
      <c r="B594" s="1409"/>
      <c r="C594" s="1409"/>
      <c r="D594" s="1409"/>
      <c r="E594" s="1409"/>
      <c r="F594" s="1409"/>
      <c r="G594" s="1409"/>
      <c r="H594" s="1409"/>
      <c r="I594" s="1409"/>
      <c r="J594" s="1409"/>
      <c r="K594" s="1409"/>
      <c r="L594" s="1409"/>
      <c r="M594" s="1409"/>
      <c r="N594" s="1409"/>
      <c r="O594" s="1409"/>
      <c r="P594" s="1409"/>
      <c r="Q594" s="1409"/>
      <c r="R594" s="1409"/>
      <c r="S594" s="1409"/>
      <c r="T594" s="1409"/>
      <c r="U594" s="1409"/>
      <c r="V594" s="1409"/>
      <c r="W594" s="1409"/>
      <c r="X594" s="1409"/>
      <c r="Y594" s="1409"/>
      <c r="Z594" s="1409"/>
    </row>
    <row r="595" spans="1:26">
      <c r="A595" s="1409"/>
      <c r="B595" s="1409"/>
      <c r="C595" s="1409"/>
      <c r="D595" s="1409"/>
      <c r="E595" s="1409"/>
      <c r="F595" s="1409"/>
      <c r="G595" s="1409"/>
      <c r="H595" s="1409"/>
      <c r="I595" s="1409"/>
      <c r="J595" s="1409"/>
      <c r="K595" s="1409"/>
      <c r="L595" s="1409"/>
      <c r="M595" s="1409"/>
      <c r="N595" s="1409"/>
      <c r="O595" s="1409"/>
      <c r="P595" s="1409"/>
      <c r="Q595" s="1409"/>
      <c r="R595" s="1409"/>
      <c r="S595" s="1409"/>
      <c r="T595" s="1409"/>
      <c r="U595" s="1409"/>
      <c r="V595" s="1409"/>
      <c r="W595" s="1409"/>
      <c r="X595" s="1409"/>
      <c r="Y595" s="1409"/>
      <c r="Z595" s="1409"/>
    </row>
    <row r="596" spans="1:26">
      <c r="A596" s="1409"/>
      <c r="B596" s="1409"/>
      <c r="C596" s="1409"/>
      <c r="D596" s="1409"/>
      <c r="E596" s="1409"/>
      <c r="F596" s="1409"/>
      <c r="G596" s="1409"/>
      <c r="H596" s="1409"/>
      <c r="I596" s="1409"/>
      <c r="J596" s="1409"/>
      <c r="K596" s="1409"/>
      <c r="L596" s="1409"/>
      <c r="M596" s="1409"/>
      <c r="N596" s="1409"/>
      <c r="O596" s="1409"/>
      <c r="P596" s="1409"/>
      <c r="Q596" s="1409"/>
      <c r="R596" s="1409"/>
      <c r="S596" s="1409"/>
      <c r="T596" s="1409"/>
      <c r="U596" s="1409"/>
      <c r="V596" s="1409"/>
      <c r="W596" s="1409"/>
      <c r="X596" s="1409"/>
      <c r="Y596" s="1409"/>
      <c r="Z596" s="1409"/>
    </row>
    <row r="597" spans="1:26">
      <c r="A597" s="1409"/>
      <c r="B597" s="1409"/>
      <c r="C597" s="1409"/>
      <c r="D597" s="1409"/>
      <c r="E597" s="1409"/>
      <c r="F597" s="1409"/>
      <c r="G597" s="1409"/>
      <c r="H597" s="1409"/>
      <c r="I597" s="1409"/>
      <c r="J597" s="1409"/>
      <c r="K597" s="1409"/>
      <c r="L597" s="1409"/>
      <c r="M597" s="1409"/>
      <c r="N597" s="1409"/>
      <c r="O597" s="1409"/>
      <c r="P597" s="1409"/>
      <c r="Q597" s="1409"/>
      <c r="R597" s="1409"/>
      <c r="S597" s="1409"/>
      <c r="T597" s="1409"/>
      <c r="U597" s="1409"/>
      <c r="V597" s="1409"/>
      <c r="W597" s="1409"/>
      <c r="X597" s="1409"/>
      <c r="Y597" s="1409"/>
      <c r="Z597" s="1409"/>
    </row>
    <row r="598" spans="1:26">
      <c r="A598" s="1409"/>
      <c r="B598" s="1409"/>
      <c r="C598" s="1409"/>
      <c r="D598" s="1409"/>
      <c r="E598" s="1409"/>
      <c r="F598" s="1409"/>
      <c r="G598" s="1409"/>
      <c r="H598" s="1409"/>
      <c r="I598" s="1409"/>
      <c r="J598" s="1409"/>
      <c r="K598" s="1409"/>
      <c r="L598" s="1409"/>
      <c r="M598" s="1409"/>
      <c r="N598" s="1409"/>
      <c r="O598" s="1409"/>
      <c r="P598" s="1409"/>
      <c r="Q598" s="1409"/>
      <c r="R598" s="1409"/>
      <c r="S598" s="1409"/>
      <c r="T598" s="1409"/>
      <c r="U598" s="1409"/>
      <c r="V598" s="1409"/>
      <c r="W598" s="1409"/>
      <c r="X598" s="1409"/>
      <c r="Y598" s="1409"/>
      <c r="Z598" s="1409"/>
    </row>
    <row r="599" spans="1:26">
      <c r="A599" s="1409"/>
      <c r="B599" s="1409"/>
      <c r="C599" s="1409"/>
      <c r="D599" s="1409"/>
      <c r="E599" s="1409"/>
      <c r="F599" s="1409"/>
      <c r="G599" s="1409"/>
      <c r="H599" s="1409"/>
      <c r="I599" s="1409"/>
      <c r="J599" s="1409"/>
      <c r="K599" s="1409"/>
      <c r="L599" s="1409"/>
      <c r="M599" s="1409"/>
      <c r="N599" s="1409"/>
      <c r="O599" s="1409"/>
      <c r="P599" s="1409"/>
      <c r="Q599" s="1409"/>
      <c r="R599" s="1409"/>
      <c r="S599" s="1409"/>
      <c r="T599" s="1409"/>
      <c r="U599" s="1409"/>
      <c r="V599" s="1409"/>
      <c r="W599" s="1409"/>
      <c r="X599" s="1409"/>
      <c r="Y599" s="1409"/>
      <c r="Z599" s="1409"/>
    </row>
    <row r="600" spans="1:26">
      <c r="A600" s="1409"/>
      <c r="B600" s="1409"/>
      <c r="C600" s="1409"/>
      <c r="D600" s="1409"/>
      <c r="E600" s="1409"/>
      <c r="F600" s="1409"/>
      <c r="G600" s="1409"/>
      <c r="H600" s="1409"/>
      <c r="I600" s="1409"/>
      <c r="J600" s="1409"/>
      <c r="K600" s="1409"/>
      <c r="L600" s="1409"/>
      <c r="M600" s="1409"/>
      <c r="N600" s="1409"/>
      <c r="O600" s="1409"/>
      <c r="P600" s="1409"/>
      <c r="Q600" s="1409"/>
      <c r="R600" s="1409"/>
      <c r="S600" s="1409"/>
      <c r="T600" s="1409"/>
      <c r="U600" s="1409"/>
      <c r="V600" s="1409"/>
      <c r="W600" s="1409"/>
      <c r="X600" s="1409"/>
      <c r="Y600" s="1409"/>
      <c r="Z600" s="1409"/>
    </row>
    <row r="601" spans="1:26">
      <c r="A601" s="1409"/>
      <c r="B601" s="1409"/>
      <c r="C601" s="1409"/>
      <c r="D601" s="1409"/>
      <c r="E601" s="1409"/>
      <c r="F601" s="1409"/>
      <c r="G601" s="1409"/>
      <c r="H601" s="1409"/>
      <c r="I601" s="1409"/>
      <c r="J601" s="1409"/>
      <c r="K601" s="1409"/>
      <c r="L601" s="1409"/>
      <c r="M601" s="1409"/>
      <c r="N601" s="1409"/>
      <c r="O601" s="1409"/>
      <c r="P601" s="1409"/>
      <c r="Q601" s="1409"/>
      <c r="R601" s="1409"/>
      <c r="S601" s="1409"/>
      <c r="T601" s="1409"/>
      <c r="U601" s="1409"/>
      <c r="V601" s="1409"/>
      <c r="W601" s="1409"/>
      <c r="X601" s="1409"/>
      <c r="Y601" s="1409"/>
      <c r="Z601" s="1409"/>
    </row>
    <row r="602" spans="1:26">
      <c r="A602" s="1409"/>
      <c r="B602" s="1409"/>
      <c r="C602" s="1409"/>
      <c r="D602" s="1409"/>
      <c r="E602" s="1409"/>
      <c r="F602" s="1409"/>
      <c r="G602" s="1409"/>
      <c r="H602" s="1409"/>
      <c r="I602" s="1409"/>
      <c r="J602" s="1409"/>
      <c r="K602" s="1409"/>
      <c r="L602" s="1409"/>
      <c r="M602" s="1409"/>
      <c r="N602" s="1409"/>
      <c r="O602" s="1409"/>
      <c r="P602" s="1409"/>
      <c r="Q602" s="1409"/>
      <c r="R602" s="1409"/>
      <c r="S602" s="1409"/>
      <c r="T602" s="1409"/>
      <c r="U602" s="1409"/>
      <c r="V602" s="1409"/>
      <c r="W602" s="1409"/>
      <c r="X602" s="1409"/>
      <c r="Y602" s="1409"/>
      <c r="Z602" s="1409"/>
    </row>
    <row r="603" spans="1:26">
      <c r="A603" s="1409"/>
      <c r="B603" s="1409"/>
      <c r="C603" s="1409"/>
      <c r="D603" s="1409"/>
      <c r="E603" s="1409"/>
      <c r="F603" s="1409"/>
      <c r="G603" s="1409"/>
      <c r="H603" s="1409"/>
      <c r="I603" s="1409"/>
      <c r="J603" s="1409"/>
      <c r="K603" s="1409"/>
      <c r="L603" s="1409"/>
      <c r="M603" s="1409"/>
      <c r="N603" s="1409"/>
      <c r="O603" s="1409"/>
      <c r="P603" s="1409"/>
      <c r="Q603" s="1409"/>
      <c r="R603" s="1409"/>
      <c r="S603" s="1409"/>
      <c r="T603" s="1409"/>
      <c r="U603" s="1409"/>
      <c r="V603" s="1409"/>
      <c r="W603" s="1409"/>
      <c r="X603" s="1409"/>
      <c r="Y603" s="1409"/>
      <c r="Z603" s="1409"/>
    </row>
    <row r="604" spans="1:26">
      <c r="A604" s="1409"/>
      <c r="B604" s="1409"/>
      <c r="C604" s="1409"/>
      <c r="D604" s="1409"/>
      <c r="E604" s="1409"/>
      <c r="F604" s="1409"/>
      <c r="G604" s="1409"/>
      <c r="H604" s="1409"/>
      <c r="I604" s="1409"/>
      <c r="J604" s="1409"/>
      <c r="K604" s="1409"/>
      <c r="L604" s="1409"/>
      <c r="M604" s="1409"/>
      <c r="N604" s="1409"/>
      <c r="O604" s="1409"/>
      <c r="P604" s="1409"/>
      <c r="Q604" s="1409"/>
      <c r="R604" s="1409"/>
      <c r="S604" s="1409"/>
      <c r="T604" s="1409"/>
      <c r="U604" s="1409"/>
      <c r="V604" s="1409"/>
      <c r="W604" s="1409"/>
      <c r="X604" s="1409"/>
      <c r="Y604" s="1409"/>
      <c r="Z604" s="1409"/>
    </row>
    <row r="605" spans="1:26">
      <c r="A605" s="1409"/>
      <c r="B605" s="1409"/>
      <c r="C605" s="1409"/>
      <c r="D605" s="1409"/>
      <c r="E605" s="1409"/>
      <c r="F605" s="1409"/>
      <c r="G605" s="1409"/>
      <c r="H605" s="1409"/>
      <c r="I605" s="1409"/>
      <c r="J605" s="1409"/>
      <c r="K605" s="1409"/>
      <c r="L605" s="1409"/>
      <c r="M605" s="1409"/>
      <c r="N605" s="1409"/>
      <c r="O605" s="1409"/>
      <c r="P605" s="1409"/>
      <c r="Q605" s="1409"/>
      <c r="R605" s="1409"/>
      <c r="S605" s="1409"/>
      <c r="T605" s="1409"/>
      <c r="U605" s="1409"/>
      <c r="V605" s="1409"/>
      <c r="W605" s="1409"/>
      <c r="X605" s="1409"/>
      <c r="Y605" s="1409"/>
      <c r="Z605" s="1409"/>
    </row>
    <row r="606" spans="1:26">
      <c r="A606" s="1409"/>
      <c r="B606" s="1409"/>
      <c r="C606" s="1409"/>
      <c r="D606" s="1409"/>
      <c r="E606" s="1409"/>
      <c r="F606" s="1409"/>
      <c r="G606" s="1409"/>
      <c r="H606" s="1409"/>
      <c r="I606" s="1409"/>
      <c r="J606" s="1409"/>
      <c r="K606" s="1409"/>
      <c r="L606" s="1409"/>
      <c r="M606" s="1409"/>
      <c r="N606" s="1409"/>
      <c r="O606" s="1409"/>
      <c r="P606" s="1409"/>
      <c r="Q606" s="1409"/>
      <c r="R606" s="1409"/>
      <c r="S606" s="1409"/>
      <c r="T606" s="1409"/>
      <c r="U606" s="1409"/>
      <c r="V606" s="1409"/>
      <c r="W606" s="1409"/>
      <c r="X606" s="1409"/>
      <c r="Y606" s="1409"/>
      <c r="Z606" s="1409"/>
    </row>
    <row r="607" spans="1:26">
      <c r="A607" s="1409"/>
      <c r="B607" s="1409"/>
      <c r="C607" s="1409"/>
      <c r="D607" s="1409"/>
      <c r="E607" s="1409"/>
      <c r="F607" s="1409"/>
      <c r="G607" s="1409"/>
      <c r="H607" s="1409"/>
      <c r="I607" s="1409"/>
      <c r="J607" s="1409"/>
      <c r="K607" s="1409"/>
      <c r="L607" s="1409"/>
      <c r="M607" s="1409"/>
      <c r="N607" s="1409"/>
      <c r="O607" s="1409"/>
      <c r="P607" s="1409"/>
      <c r="Q607" s="1409"/>
      <c r="R607" s="1409"/>
      <c r="S607" s="1409"/>
      <c r="T607" s="1409"/>
      <c r="U607" s="1409"/>
      <c r="V607" s="1409"/>
      <c r="W607" s="1409"/>
      <c r="X607" s="1409"/>
      <c r="Y607" s="1409"/>
      <c r="Z607" s="1409"/>
    </row>
    <row r="608" spans="1:26">
      <c r="A608" s="1409"/>
      <c r="B608" s="1409"/>
      <c r="C608" s="1409"/>
      <c r="D608" s="1409"/>
      <c r="E608" s="1409"/>
      <c r="F608" s="1409"/>
      <c r="G608" s="1409"/>
      <c r="H608" s="1409"/>
      <c r="I608" s="1409"/>
      <c r="J608" s="1409"/>
      <c r="K608" s="1409"/>
      <c r="L608" s="1409"/>
      <c r="M608" s="1409"/>
      <c r="N608" s="1409"/>
      <c r="O608" s="1409"/>
      <c r="P608" s="1409"/>
      <c r="Q608" s="1409"/>
      <c r="R608" s="1409"/>
      <c r="S608" s="1409"/>
      <c r="T608" s="1409"/>
      <c r="U608" s="1409"/>
      <c r="V608" s="1409"/>
      <c r="W608" s="1409"/>
      <c r="X608" s="1409"/>
      <c r="Y608" s="1409"/>
      <c r="Z608" s="1409"/>
    </row>
    <row r="609" spans="1:26">
      <c r="A609" s="1409"/>
      <c r="B609" s="1409"/>
      <c r="C609" s="1409"/>
      <c r="D609" s="1409"/>
      <c r="E609" s="1409"/>
      <c r="F609" s="1409"/>
      <c r="G609" s="1409"/>
      <c r="H609" s="1409"/>
      <c r="I609" s="1409"/>
      <c r="J609" s="1409"/>
      <c r="K609" s="1409"/>
      <c r="L609" s="1409"/>
      <c r="M609" s="1409"/>
      <c r="N609" s="1409"/>
      <c r="O609" s="1409"/>
      <c r="P609" s="1409"/>
      <c r="Q609" s="1409"/>
      <c r="R609" s="1409"/>
      <c r="S609" s="1409"/>
      <c r="T609" s="1409"/>
      <c r="U609" s="1409"/>
      <c r="V609" s="1409"/>
      <c r="W609" s="1409"/>
      <c r="X609" s="1409"/>
      <c r="Y609" s="1409"/>
      <c r="Z609" s="1409"/>
    </row>
    <row r="610" spans="1:26">
      <c r="A610" s="1409"/>
      <c r="B610" s="1409"/>
      <c r="C610" s="1409"/>
      <c r="D610" s="1409"/>
      <c r="E610" s="1409"/>
      <c r="F610" s="1409"/>
      <c r="G610" s="1409"/>
      <c r="H610" s="1409"/>
      <c r="I610" s="1409"/>
      <c r="J610" s="1409"/>
      <c r="K610" s="1409"/>
      <c r="L610" s="1409"/>
      <c r="M610" s="1409"/>
      <c r="N610" s="1409"/>
      <c r="O610" s="1409"/>
      <c r="P610" s="1409"/>
      <c r="Q610" s="1409"/>
      <c r="R610" s="1409"/>
      <c r="S610" s="1409"/>
      <c r="T610" s="1409"/>
      <c r="U610" s="1409"/>
      <c r="V610" s="1409"/>
      <c r="W610" s="1409"/>
      <c r="X610" s="1409"/>
      <c r="Y610" s="1409"/>
      <c r="Z610" s="1409"/>
    </row>
    <row r="611" spans="1:26">
      <c r="A611" s="1409"/>
      <c r="B611" s="1409"/>
      <c r="C611" s="1409"/>
      <c r="D611" s="1409"/>
      <c r="E611" s="1409"/>
      <c r="F611" s="1409"/>
      <c r="G611" s="1409"/>
      <c r="H611" s="1409"/>
      <c r="I611" s="1409"/>
      <c r="J611" s="1409"/>
      <c r="K611" s="1409"/>
      <c r="L611" s="1409"/>
      <c r="M611" s="1409"/>
      <c r="N611" s="1409"/>
      <c r="O611" s="1409"/>
      <c r="P611" s="1409"/>
      <c r="Q611" s="1409"/>
      <c r="R611" s="1409"/>
      <c r="S611" s="1409"/>
      <c r="T611" s="1409"/>
      <c r="U611" s="1409"/>
      <c r="V611" s="1409"/>
      <c r="W611" s="1409"/>
      <c r="X611" s="1409"/>
      <c r="Y611" s="1409"/>
      <c r="Z611" s="1409"/>
    </row>
    <row r="612" spans="1:26">
      <c r="A612" s="1409"/>
      <c r="B612" s="1409"/>
      <c r="C612" s="1409"/>
      <c r="D612" s="1409"/>
      <c r="E612" s="1409"/>
      <c r="F612" s="1409"/>
      <c r="G612" s="1409"/>
      <c r="H612" s="1409"/>
      <c r="I612" s="1409"/>
      <c r="J612" s="1409"/>
      <c r="K612" s="1409"/>
      <c r="L612" s="1409"/>
      <c r="M612" s="1409"/>
      <c r="N612" s="1409"/>
      <c r="O612" s="1409"/>
      <c r="P612" s="1409"/>
      <c r="Q612" s="1409"/>
      <c r="R612" s="1409"/>
      <c r="S612" s="1409"/>
      <c r="T612" s="1409"/>
      <c r="U612" s="1409"/>
      <c r="V612" s="1409"/>
      <c r="W612" s="1409"/>
      <c r="X612" s="1409"/>
      <c r="Y612" s="1409"/>
      <c r="Z612" s="1409"/>
    </row>
    <row r="613" spans="1:26">
      <c r="A613" s="1409"/>
      <c r="B613" s="1409"/>
      <c r="C613" s="1409"/>
      <c r="D613" s="1409"/>
      <c r="E613" s="1409"/>
      <c r="F613" s="1409"/>
      <c r="G613" s="1409"/>
      <c r="H613" s="1409"/>
      <c r="I613" s="1409"/>
      <c r="J613" s="1409"/>
      <c r="K613" s="1409"/>
      <c r="L613" s="1409"/>
      <c r="M613" s="1409"/>
      <c r="N613" s="1409"/>
      <c r="O613" s="1409"/>
      <c r="P613" s="1409"/>
      <c r="Q613" s="1409"/>
      <c r="R613" s="1409"/>
      <c r="S613" s="1409"/>
      <c r="T613" s="1409"/>
      <c r="U613" s="1409"/>
      <c r="V613" s="1409"/>
      <c r="W613" s="1409"/>
      <c r="X613" s="1409"/>
      <c r="Y613" s="1409"/>
      <c r="Z613" s="1409"/>
    </row>
    <row r="614" spans="1:26">
      <c r="A614" s="1409"/>
      <c r="B614" s="1409"/>
      <c r="C614" s="1409"/>
      <c r="D614" s="1409"/>
      <c r="E614" s="1409"/>
      <c r="F614" s="1409"/>
      <c r="G614" s="1409"/>
      <c r="H614" s="1409"/>
      <c r="I614" s="1409"/>
      <c r="J614" s="1409"/>
      <c r="K614" s="1409"/>
      <c r="L614" s="1409"/>
      <c r="M614" s="1409"/>
      <c r="N614" s="1409"/>
      <c r="O614" s="1409"/>
      <c r="P614" s="1409"/>
      <c r="Q614" s="1409"/>
      <c r="R614" s="1409"/>
      <c r="S614" s="1409"/>
      <c r="T614" s="1409"/>
      <c r="U614" s="1409"/>
      <c r="V614" s="1409"/>
      <c r="W614" s="1409"/>
      <c r="X614" s="1409"/>
      <c r="Y614" s="1409"/>
      <c r="Z614" s="1409"/>
    </row>
    <row r="615" spans="1:26">
      <c r="A615" s="1409"/>
      <c r="B615" s="1409"/>
      <c r="C615" s="1409"/>
      <c r="D615" s="1409"/>
      <c r="E615" s="1409"/>
      <c r="F615" s="1409"/>
      <c r="G615" s="1409"/>
      <c r="H615" s="1409"/>
      <c r="I615" s="1409"/>
      <c r="J615" s="1409"/>
      <c r="K615" s="1409"/>
      <c r="L615" s="1409"/>
      <c r="M615" s="1409"/>
      <c r="N615" s="1409"/>
      <c r="O615" s="1409"/>
      <c r="P615" s="1409"/>
      <c r="Q615" s="1409"/>
      <c r="R615" s="1409"/>
      <c r="S615" s="1409"/>
      <c r="T615" s="1409"/>
      <c r="U615" s="1409"/>
      <c r="V615" s="1409"/>
      <c r="W615" s="1409"/>
      <c r="X615" s="1409"/>
      <c r="Y615" s="1409"/>
      <c r="Z615" s="1409"/>
    </row>
    <row r="616" spans="1:26">
      <c r="A616" s="1409"/>
      <c r="B616" s="1409"/>
      <c r="C616" s="1409"/>
      <c r="D616" s="1409"/>
      <c r="E616" s="1409"/>
      <c r="F616" s="1409"/>
      <c r="G616" s="1409"/>
      <c r="H616" s="1409"/>
      <c r="I616" s="1409"/>
      <c r="J616" s="1409"/>
      <c r="K616" s="1409"/>
      <c r="L616" s="1409"/>
      <c r="M616" s="1409"/>
      <c r="N616" s="1409"/>
      <c r="O616" s="1409"/>
      <c r="P616" s="1409"/>
      <c r="Q616" s="1409"/>
      <c r="R616" s="1409"/>
      <c r="S616" s="1409"/>
      <c r="T616" s="1409"/>
      <c r="U616" s="1409"/>
      <c r="V616" s="1409"/>
      <c r="W616" s="1409"/>
      <c r="X616" s="1409"/>
      <c r="Y616" s="1409"/>
      <c r="Z616" s="1409"/>
    </row>
    <row r="617" spans="1:26">
      <c r="A617" s="1409"/>
      <c r="B617" s="1409"/>
      <c r="C617" s="1409"/>
      <c r="D617" s="1409"/>
      <c r="E617" s="1409"/>
      <c r="F617" s="1409"/>
      <c r="G617" s="1409"/>
      <c r="H617" s="1409"/>
      <c r="I617" s="1409"/>
      <c r="J617" s="1409"/>
      <c r="K617" s="1409"/>
      <c r="L617" s="1409"/>
      <c r="M617" s="1409"/>
      <c r="N617" s="1409"/>
      <c r="O617" s="1409"/>
      <c r="P617" s="1409"/>
      <c r="Q617" s="1409"/>
      <c r="R617" s="1409"/>
      <c r="S617" s="1409"/>
      <c r="T617" s="1409"/>
      <c r="U617" s="1409"/>
      <c r="V617" s="1409"/>
      <c r="W617" s="1409"/>
      <c r="X617" s="1409"/>
      <c r="Y617" s="1409"/>
      <c r="Z617" s="1409"/>
    </row>
    <row r="618" spans="1:26">
      <c r="A618" s="1409"/>
      <c r="B618" s="1409"/>
      <c r="C618" s="1409"/>
      <c r="D618" s="1409"/>
      <c r="E618" s="1409"/>
      <c r="F618" s="1409"/>
      <c r="G618" s="1409"/>
      <c r="H618" s="1409"/>
      <c r="I618" s="1409"/>
      <c r="J618" s="1409"/>
      <c r="K618" s="1409"/>
      <c r="L618" s="1409"/>
      <c r="M618" s="1409"/>
      <c r="N618" s="1409"/>
      <c r="O618" s="1409"/>
      <c r="P618" s="1409"/>
      <c r="Q618" s="1409"/>
      <c r="R618" s="1409"/>
      <c r="S618" s="1409"/>
      <c r="T618" s="1409"/>
      <c r="U618" s="1409"/>
      <c r="V618" s="1409"/>
      <c r="W618" s="1409"/>
      <c r="X618" s="1409"/>
      <c r="Y618" s="1409"/>
      <c r="Z618" s="1409"/>
    </row>
    <row r="619" spans="1:26">
      <c r="A619" s="1409"/>
      <c r="B619" s="1409"/>
      <c r="C619" s="1409"/>
      <c r="D619" s="1409"/>
      <c r="E619" s="1409"/>
      <c r="F619" s="1409"/>
      <c r="G619" s="1409"/>
      <c r="H619" s="1409"/>
      <c r="I619" s="1409"/>
      <c r="J619" s="1409"/>
      <c r="K619" s="1409"/>
      <c r="L619" s="1409"/>
      <c r="M619" s="1409"/>
      <c r="N619" s="1409"/>
      <c r="O619" s="1409"/>
      <c r="P619" s="1409"/>
      <c r="Q619" s="1409"/>
      <c r="R619" s="1409"/>
      <c r="S619" s="1409"/>
      <c r="T619" s="1409"/>
      <c r="U619" s="1409"/>
      <c r="V619" s="1409"/>
      <c r="W619" s="1409"/>
      <c r="X619" s="1409"/>
      <c r="Y619" s="1409"/>
      <c r="Z619" s="1409"/>
    </row>
    <row r="620" spans="1:26">
      <c r="A620" s="1409"/>
      <c r="B620" s="1409"/>
      <c r="C620" s="1409"/>
      <c r="D620" s="1409"/>
      <c r="E620" s="1409"/>
      <c r="F620" s="1409"/>
      <c r="G620" s="1409"/>
      <c r="H620" s="1409"/>
      <c r="I620" s="1409"/>
      <c r="J620" s="1409"/>
      <c r="K620" s="1409"/>
      <c r="L620" s="1409"/>
      <c r="M620" s="1409"/>
      <c r="N620" s="1409"/>
      <c r="O620" s="1409"/>
      <c r="P620" s="1409"/>
      <c r="Q620" s="1409"/>
      <c r="R620" s="1409"/>
      <c r="S620" s="1409"/>
      <c r="T620" s="1409"/>
      <c r="U620" s="1409"/>
      <c r="V620" s="1409"/>
      <c r="W620" s="1409"/>
      <c r="X620" s="1409"/>
      <c r="Y620" s="1409"/>
      <c r="Z620" s="1409"/>
    </row>
    <row r="621" spans="1:26">
      <c r="A621" s="1409"/>
      <c r="B621" s="1409"/>
      <c r="C621" s="1409"/>
      <c r="D621" s="1409"/>
      <c r="E621" s="1409"/>
      <c r="F621" s="1409"/>
      <c r="G621" s="1409"/>
      <c r="H621" s="1409"/>
      <c r="I621" s="1409"/>
      <c r="J621" s="1409"/>
      <c r="K621" s="1409"/>
      <c r="L621" s="1409"/>
      <c r="M621" s="1409"/>
      <c r="N621" s="1409"/>
      <c r="O621" s="1409"/>
      <c r="P621" s="1409"/>
      <c r="Q621" s="1409"/>
      <c r="R621" s="1409"/>
      <c r="S621" s="1409"/>
      <c r="T621" s="1409"/>
      <c r="U621" s="1409"/>
      <c r="V621" s="1409"/>
      <c r="W621" s="1409"/>
      <c r="X621" s="1409"/>
      <c r="Y621" s="1409"/>
      <c r="Z621" s="1409"/>
    </row>
    <row r="622" spans="1:26">
      <c r="A622" s="1409"/>
      <c r="B622" s="1409"/>
      <c r="C622" s="1409"/>
      <c r="D622" s="1409"/>
      <c r="E622" s="1409"/>
      <c r="F622" s="1409"/>
      <c r="G622" s="1409"/>
      <c r="H622" s="1409"/>
      <c r="I622" s="1409"/>
      <c r="J622" s="1409"/>
      <c r="K622" s="1409"/>
      <c r="L622" s="1409"/>
      <c r="M622" s="1409"/>
      <c r="N622" s="1409"/>
      <c r="O622" s="1409"/>
      <c r="P622" s="1409"/>
      <c r="Q622" s="1409"/>
      <c r="R622" s="1409"/>
      <c r="S622" s="1409"/>
      <c r="T622" s="1409"/>
      <c r="U622" s="1409"/>
      <c r="V622" s="1409"/>
      <c r="W622" s="1409"/>
      <c r="X622" s="1409"/>
      <c r="Y622" s="1409"/>
      <c r="Z622" s="1409"/>
    </row>
    <row r="623" spans="1:26">
      <c r="A623" s="1409"/>
      <c r="B623" s="1409"/>
      <c r="C623" s="1409"/>
      <c r="D623" s="1409"/>
      <c r="E623" s="1409"/>
      <c r="F623" s="1409"/>
      <c r="G623" s="1409"/>
      <c r="H623" s="1409"/>
      <c r="I623" s="1409"/>
      <c r="J623" s="1409"/>
      <c r="K623" s="1409"/>
      <c r="L623" s="1409"/>
      <c r="M623" s="1409"/>
      <c r="N623" s="1409"/>
      <c r="O623" s="1409"/>
      <c r="P623" s="1409"/>
      <c r="Q623" s="1409"/>
      <c r="R623" s="1409"/>
      <c r="S623" s="1409"/>
      <c r="T623" s="1409"/>
      <c r="U623" s="1409"/>
      <c r="V623" s="1409"/>
      <c r="W623" s="1409"/>
      <c r="X623" s="1409"/>
      <c r="Y623" s="1409"/>
      <c r="Z623" s="1409"/>
    </row>
    <row r="624" spans="1:26">
      <c r="A624" s="1409"/>
      <c r="B624" s="1409"/>
      <c r="C624" s="1409"/>
      <c r="D624" s="1409"/>
      <c r="E624" s="1409"/>
      <c r="F624" s="1409"/>
      <c r="G624" s="1409"/>
      <c r="H624" s="1409"/>
      <c r="I624" s="1409"/>
      <c r="J624" s="1409"/>
      <c r="K624" s="1409"/>
      <c r="L624" s="1409"/>
      <c r="M624" s="1409"/>
      <c r="N624" s="1409"/>
      <c r="O624" s="1409"/>
      <c r="P624" s="1409"/>
      <c r="Q624" s="1409"/>
      <c r="R624" s="1409"/>
      <c r="S624" s="1409"/>
      <c r="T624" s="1409"/>
      <c r="U624" s="1409"/>
      <c r="V624" s="1409"/>
      <c r="W624" s="1409"/>
      <c r="X624" s="1409"/>
      <c r="Y624" s="1409"/>
      <c r="Z624" s="1409"/>
    </row>
    <row r="625" spans="1:26">
      <c r="A625" s="1409"/>
      <c r="B625" s="1409"/>
      <c r="C625" s="1409"/>
      <c r="D625" s="1409"/>
      <c r="E625" s="1409"/>
      <c r="F625" s="1409"/>
      <c r="G625" s="1409"/>
      <c r="H625" s="1409"/>
      <c r="I625" s="1409"/>
      <c r="J625" s="1409"/>
      <c r="K625" s="1409"/>
      <c r="L625" s="1409"/>
      <c r="M625" s="1409"/>
      <c r="N625" s="1409"/>
      <c r="O625" s="1409"/>
      <c r="P625" s="1409"/>
      <c r="Q625" s="1409"/>
      <c r="R625" s="1409"/>
      <c r="S625" s="1409"/>
      <c r="T625" s="1409"/>
      <c r="U625" s="1409"/>
      <c r="V625" s="1409"/>
      <c r="W625" s="1409"/>
      <c r="X625" s="1409"/>
      <c r="Y625" s="1409"/>
      <c r="Z625" s="1409"/>
    </row>
    <row r="626" spans="1:26">
      <c r="A626" s="1409"/>
      <c r="B626" s="1409"/>
      <c r="C626" s="1409"/>
      <c r="D626" s="1409"/>
      <c r="E626" s="1409"/>
      <c r="F626" s="1409"/>
      <c r="G626" s="1409"/>
      <c r="H626" s="1409"/>
      <c r="I626" s="1409"/>
      <c r="J626" s="1409"/>
      <c r="K626" s="1409"/>
      <c r="L626" s="1409"/>
      <c r="M626" s="1409"/>
      <c r="N626" s="1409"/>
      <c r="O626" s="1409"/>
      <c r="P626" s="1409"/>
      <c r="Q626" s="1409"/>
      <c r="R626" s="1409"/>
      <c r="S626" s="1409"/>
      <c r="T626" s="1409"/>
      <c r="U626" s="1409"/>
      <c r="V626" s="1409"/>
      <c r="W626" s="1409"/>
      <c r="X626" s="1409"/>
      <c r="Y626" s="1409"/>
      <c r="Z626" s="1409"/>
    </row>
    <row r="627" spans="1:26">
      <c r="A627" s="1409"/>
      <c r="B627" s="1409"/>
      <c r="C627" s="1409"/>
      <c r="D627" s="1409"/>
      <c r="E627" s="1409"/>
      <c r="F627" s="1409"/>
      <c r="G627" s="1409"/>
      <c r="H627" s="1409"/>
      <c r="I627" s="1409"/>
      <c r="J627" s="1409"/>
      <c r="K627" s="1409"/>
      <c r="L627" s="1409"/>
      <c r="M627" s="1409"/>
      <c r="N627" s="1409"/>
      <c r="O627" s="1409"/>
      <c r="P627" s="1409"/>
      <c r="Q627" s="1409"/>
      <c r="R627" s="1409"/>
      <c r="S627" s="1409"/>
      <c r="T627" s="1409"/>
      <c r="U627" s="1409"/>
      <c r="V627" s="1409"/>
      <c r="W627" s="1409"/>
      <c r="X627" s="1409"/>
      <c r="Y627" s="1409"/>
      <c r="Z627" s="1409"/>
    </row>
    <row r="628" spans="1:26">
      <c r="A628" s="1409"/>
      <c r="B628" s="1409"/>
      <c r="C628" s="1409"/>
      <c r="D628" s="1409"/>
      <c r="E628" s="1409"/>
      <c r="F628" s="1409"/>
      <c r="G628" s="1409"/>
      <c r="H628" s="1409"/>
      <c r="I628" s="1409"/>
      <c r="J628" s="1409"/>
      <c r="K628" s="1409"/>
      <c r="L628" s="1409"/>
      <c r="M628" s="1409"/>
      <c r="N628" s="1409"/>
      <c r="O628" s="1409"/>
      <c r="P628" s="1409"/>
      <c r="Q628" s="1409"/>
      <c r="R628" s="1409"/>
      <c r="S628" s="1409"/>
      <c r="T628" s="1409"/>
      <c r="U628" s="1409"/>
      <c r="V628" s="1409"/>
      <c r="W628" s="1409"/>
      <c r="X628" s="1409"/>
      <c r="Y628" s="1409"/>
      <c r="Z628" s="1409"/>
    </row>
    <row r="629" spans="1:26">
      <c r="A629" s="1409"/>
      <c r="B629" s="1409"/>
      <c r="C629" s="1409"/>
      <c r="D629" s="1409"/>
      <c r="E629" s="1409"/>
      <c r="F629" s="1409"/>
      <c r="G629" s="1409"/>
      <c r="H629" s="1409"/>
      <c r="I629" s="1409"/>
      <c r="J629" s="1409"/>
      <c r="K629" s="1409"/>
      <c r="L629" s="1409"/>
      <c r="M629" s="1409"/>
      <c r="N629" s="1409"/>
      <c r="O629" s="1409"/>
      <c r="P629" s="1409"/>
      <c r="Q629" s="1409"/>
      <c r="R629" s="1409"/>
      <c r="S629" s="1409"/>
      <c r="T629" s="1409"/>
      <c r="U629" s="1409"/>
      <c r="V629" s="1409"/>
      <c r="W629" s="1409"/>
      <c r="X629" s="1409"/>
      <c r="Y629" s="1409"/>
      <c r="Z629" s="1409"/>
    </row>
    <row r="630" spans="1:26">
      <c r="A630" s="1409"/>
      <c r="B630" s="1409"/>
      <c r="C630" s="1409"/>
      <c r="D630" s="1409"/>
      <c r="E630" s="1409"/>
      <c r="F630" s="1409"/>
      <c r="G630" s="1409"/>
      <c r="H630" s="1409"/>
      <c r="I630" s="1409"/>
      <c r="J630" s="1409"/>
      <c r="K630" s="1409"/>
      <c r="L630" s="1409"/>
      <c r="M630" s="1409"/>
      <c r="N630" s="1409"/>
      <c r="O630" s="1409"/>
      <c r="P630" s="1409"/>
      <c r="Q630" s="1409"/>
      <c r="R630" s="1409"/>
      <c r="S630" s="1409"/>
      <c r="T630" s="1409"/>
      <c r="U630" s="1409"/>
      <c r="V630" s="1409"/>
      <c r="W630" s="1409"/>
      <c r="X630" s="1409"/>
      <c r="Y630" s="1409"/>
      <c r="Z630" s="1409"/>
    </row>
    <row r="631" spans="1:26">
      <c r="A631" s="1409"/>
      <c r="B631" s="1409"/>
      <c r="C631" s="1409"/>
      <c r="D631" s="1409"/>
      <c r="E631" s="1409"/>
      <c r="F631" s="1409"/>
      <c r="G631" s="1409"/>
      <c r="H631" s="1409"/>
      <c r="I631" s="1409"/>
      <c r="J631" s="1409"/>
      <c r="K631" s="1409"/>
      <c r="L631" s="1409"/>
      <c r="M631" s="1409"/>
      <c r="N631" s="1409"/>
      <c r="O631" s="1409"/>
      <c r="P631" s="1409"/>
      <c r="Q631" s="1409"/>
      <c r="R631" s="1409"/>
      <c r="S631" s="1409"/>
      <c r="T631" s="1409"/>
      <c r="U631" s="1409"/>
      <c r="V631" s="1409"/>
      <c r="W631" s="1409"/>
      <c r="X631" s="1409"/>
      <c r="Y631" s="1409"/>
      <c r="Z631" s="1409"/>
    </row>
    <row r="632" spans="1:26">
      <c r="A632" s="1409"/>
      <c r="B632" s="1409"/>
      <c r="C632" s="1409"/>
      <c r="D632" s="1409"/>
      <c r="E632" s="1409"/>
      <c r="F632" s="1409"/>
      <c r="G632" s="1409"/>
      <c r="H632" s="1409"/>
      <c r="I632" s="1409"/>
      <c r="J632" s="1409"/>
      <c r="K632" s="1409"/>
      <c r="L632" s="1409"/>
      <c r="M632" s="1409"/>
      <c r="N632" s="1409"/>
      <c r="O632" s="1409"/>
      <c r="P632" s="1409"/>
      <c r="Q632" s="1409"/>
      <c r="R632" s="1409"/>
      <c r="S632" s="1409"/>
      <c r="T632" s="1409"/>
      <c r="U632" s="1409"/>
      <c r="V632" s="1409"/>
      <c r="W632" s="1409"/>
      <c r="X632" s="1409"/>
      <c r="Y632" s="1409"/>
      <c r="Z632" s="1409"/>
    </row>
    <row r="633" spans="1:26">
      <c r="A633" s="1409"/>
      <c r="B633" s="1409"/>
      <c r="C633" s="1409"/>
      <c r="D633" s="1409"/>
      <c r="E633" s="1409"/>
      <c r="F633" s="1409"/>
      <c r="G633" s="1409"/>
      <c r="H633" s="1409"/>
      <c r="I633" s="1409"/>
      <c r="J633" s="1409"/>
      <c r="K633" s="1409"/>
      <c r="L633" s="1409"/>
      <c r="M633" s="1409"/>
      <c r="N633" s="1409"/>
      <c r="O633" s="1409"/>
      <c r="P633" s="1409"/>
      <c r="Q633" s="1409"/>
      <c r="R633" s="1409"/>
      <c r="S633" s="1409"/>
      <c r="T633" s="1409"/>
      <c r="U633" s="1409"/>
      <c r="V633" s="1409"/>
      <c r="W633" s="1409"/>
      <c r="X633" s="1409"/>
      <c r="Y633" s="1409"/>
      <c r="Z633" s="1409"/>
    </row>
    <row r="634" spans="1:26">
      <c r="A634" s="1409"/>
      <c r="B634" s="1409"/>
      <c r="C634" s="1409"/>
      <c r="D634" s="1409"/>
      <c r="E634" s="1409"/>
      <c r="F634" s="1409"/>
      <c r="G634" s="1409"/>
      <c r="H634" s="1409"/>
      <c r="I634" s="1409"/>
      <c r="J634" s="1409"/>
      <c r="K634" s="1409"/>
      <c r="L634" s="1409"/>
      <c r="M634" s="1409"/>
      <c r="N634" s="1409"/>
      <c r="O634" s="1409"/>
      <c r="P634" s="1409"/>
      <c r="Q634" s="1409"/>
      <c r="R634" s="1409"/>
      <c r="S634" s="1409"/>
      <c r="T634" s="1409"/>
      <c r="U634" s="1409"/>
      <c r="V634" s="1409"/>
      <c r="W634" s="1409"/>
      <c r="X634" s="1409"/>
      <c r="Y634" s="1409"/>
      <c r="Z634" s="1409"/>
    </row>
    <row r="635" spans="1:26">
      <c r="A635" s="1409"/>
      <c r="B635" s="1409"/>
      <c r="C635" s="1409"/>
      <c r="D635" s="1409"/>
      <c r="E635" s="1409"/>
      <c r="F635" s="1409"/>
      <c r="G635" s="1409"/>
      <c r="H635" s="1409"/>
      <c r="I635" s="1409"/>
      <c r="J635" s="1409"/>
      <c r="K635" s="1409"/>
      <c r="L635" s="1409"/>
      <c r="M635" s="1409"/>
      <c r="N635" s="1409"/>
      <c r="O635" s="1409"/>
      <c r="P635" s="1409"/>
      <c r="Q635" s="1409"/>
      <c r="R635" s="1409"/>
      <c r="S635" s="1409"/>
      <c r="T635" s="1409"/>
      <c r="U635" s="1409"/>
      <c r="V635" s="1409"/>
      <c r="W635" s="1409"/>
      <c r="X635" s="1409"/>
      <c r="Y635" s="1409"/>
      <c r="Z635" s="1409"/>
    </row>
    <row r="636" spans="1:26">
      <c r="A636" s="1409"/>
      <c r="B636" s="1409"/>
      <c r="C636" s="1409"/>
      <c r="D636" s="1409"/>
      <c r="E636" s="1409"/>
      <c r="F636" s="1409"/>
      <c r="G636" s="1409"/>
      <c r="H636" s="1409"/>
      <c r="I636" s="1409"/>
      <c r="J636" s="1409"/>
      <c r="K636" s="1409"/>
      <c r="L636" s="1409"/>
      <c r="M636" s="1409"/>
      <c r="N636" s="1409"/>
      <c r="O636" s="1409"/>
      <c r="P636" s="1409"/>
      <c r="Q636" s="1409"/>
      <c r="R636" s="1409"/>
      <c r="S636" s="1409"/>
      <c r="T636" s="1409"/>
      <c r="U636" s="1409"/>
      <c r="V636" s="1409"/>
      <c r="W636" s="1409"/>
      <c r="X636" s="1409"/>
      <c r="Y636" s="1409"/>
      <c r="Z636" s="1409"/>
    </row>
    <row r="637" spans="1:26">
      <c r="A637" s="1409"/>
      <c r="B637" s="1409"/>
      <c r="C637" s="1409"/>
      <c r="D637" s="1409"/>
      <c r="E637" s="1409"/>
      <c r="F637" s="1409"/>
      <c r="G637" s="1409"/>
      <c r="H637" s="1409"/>
      <c r="I637" s="1409"/>
      <c r="J637" s="1409"/>
      <c r="K637" s="1409"/>
      <c r="L637" s="1409"/>
      <c r="M637" s="1409"/>
      <c r="N637" s="1409"/>
      <c r="O637" s="1409"/>
      <c r="P637" s="1409"/>
      <c r="Q637" s="1409"/>
      <c r="R637" s="1409"/>
      <c r="S637" s="1409"/>
      <c r="T637" s="1409"/>
      <c r="U637" s="1409"/>
      <c r="V637" s="1409"/>
      <c r="W637" s="1409"/>
      <c r="X637" s="1409"/>
      <c r="Y637" s="1409"/>
      <c r="Z637" s="1409"/>
    </row>
    <row r="638" spans="1:26">
      <c r="A638" s="1409"/>
      <c r="B638" s="1409"/>
      <c r="C638" s="1409"/>
      <c r="D638" s="1409"/>
      <c r="E638" s="1409"/>
      <c r="F638" s="1409"/>
      <c r="G638" s="1409"/>
      <c r="H638" s="1409"/>
      <c r="I638" s="1409"/>
      <c r="J638" s="1409"/>
      <c r="K638" s="1409"/>
      <c r="L638" s="1409"/>
      <c r="M638" s="1409"/>
      <c r="N638" s="1409"/>
      <c r="O638" s="1409"/>
      <c r="P638" s="1409"/>
      <c r="Q638" s="1409"/>
      <c r="R638" s="1409"/>
      <c r="S638" s="1409"/>
      <c r="T638" s="1409"/>
      <c r="U638" s="1409"/>
      <c r="V638" s="1409"/>
      <c r="W638" s="1409"/>
      <c r="X638" s="1409"/>
      <c r="Y638" s="1409"/>
      <c r="Z638" s="1409"/>
    </row>
    <row r="639" spans="1:26">
      <c r="A639" s="1409"/>
      <c r="B639" s="1409"/>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row>
    <row r="640" spans="1:26">
      <c r="A640" s="1409"/>
      <c r="B640" s="1409"/>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row>
    <row r="641" spans="1:26">
      <c r="A641" s="1409"/>
      <c r="B641" s="1409"/>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row>
    <row r="642" spans="1:26">
      <c r="A642" s="1409"/>
      <c r="B642" s="1409"/>
      <c r="C642" s="1409"/>
      <c r="D642" s="1409"/>
      <c r="E642" s="1409"/>
      <c r="F642" s="1409"/>
      <c r="G642" s="1409"/>
      <c r="H642" s="1409"/>
      <c r="I642" s="1409"/>
      <c r="J642" s="1409"/>
      <c r="K642" s="1409"/>
      <c r="L642" s="1409"/>
      <c r="M642" s="1409"/>
      <c r="N642" s="1409"/>
      <c r="O642" s="1409"/>
      <c r="P642" s="1409"/>
      <c r="Q642" s="1409"/>
      <c r="R642" s="1409"/>
      <c r="S642" s="1409"/>
      <c r="T642" s="1409"/>
      <c r="U642" s="1409"/>
      <c r="V642" s="1409"/>
      <c r="W642" s="1409"/>
      <c r="X642" s="1409"/>
      <c r="Y642" s="1409"/>
      <c r="Z642" s="1409"/>
    </row>
    <row r="643" spans="1:26">
      <c r="A643" s="1409"/>
      <c r="B643" s="1409"/>
      <c r="C643" s="1409"/>
      <c r="D643" s="1409"/>
      <c r="E643" s="1409"/>
      <c r="F643" s="1409"/>
      <c r="G643" s="1409"/>
      <c r="H643" s="1409"/>
      <c r="I643" s="1409"/>
      <c r="J643" s="1409"/>
      <c r="K643" s="1409"/>
      <c r="L643" s="1409"/>
      <c r="M643" s="1409"/>
      <c r="N643" s="1409"/>
      <c r="O643" s="1409"/>
      <c r="P643" s="1409"/>
      <c r="Q643" s="1409"/>
      <c r="R643" s="1409"/>
      <c r="S643" s="1409"/>
      <c r="T643" s="1409"/>
      <c r="U643" s="1409"/>
      <c r="V643" s="1409"/>
      <c r="W643" s="1409"/>
      <c r="X643" s="1409"/>
      <c r="Y643" s="1409"/>
      <c r="Z643" s="1409"/>
    </row>
    <row r="644" spans="1:26">
      <c r="A644" s="1409"/>
      <c r="B644" s="1409"/>
      <c r="C644" s="1409"/>
      <c r="D644" s="1409"/>
      <c r="E644" s="1409"/>
      <c r="F644" s="1409"/>
      <c r="G644" s="1409"/>
      <c r="H644" s="1409"/>
      <c r="I644" s="1409"/>
      <c r="J644" s="1409"/>
      <c r="K644" s="1409"/>
      <c r="L644" s="1409"/>
      <c r="M644" s="1409"/>
      <c r="N644" s="1409"/>
      <c r="O644" s="1409"/>
      <c r="P644" s="1409"/>
      <c r="Q644" s="1409"/>
      <c r="R644" s="1409"/>
      <c r="S644" s="1409"/>
      <c r="T644" s="1409"/>
      <c r="U644" s="1409"/>
      <c r="V644" s="1409"/>
      <c r="W644" s="1409"/>
      <c r="X644" s="1409"/>
      <c r="Y644" s="1409"/>
      <c r="Z644" s="1409"/>
    </row>
    <row r="645" spans="1:26">
      <c r="A645" s="1409"/>
      <c r="B645" s="1409"/>
      <c r="C645" s="1409"/>
      <c r="D645" s="1409"/>
      <c r="E645" s="1409"/>
      <c r="F645" s="1409"/>
      <c r="G645" s="1409"/>
      <c r="H645" s="1409"/>
      <c r="I645" s="1409"/>
      <c r="J645" s="1409"/>
      <c r="K645" s="1409"/>
      <c r="L645" s="1409"/>
      <c r="M645" s="1409"/>
      <c r="N645" s="1409"/>
      <c r="O645" s="1409"/>
      <c r="P645" s="1409"/>
      <c r="Q645" s="1409"/>
      <c r="R645" s="1409"/>
      <c r="S645" s="1409"/>
      <c r="T645" s="1409"/>
      <c r="U645" s="1409"/>
      <c r="V645" s="1409"/>
      <c r="W645" s="1409"/>
      <c r="X645" s="1409"/>
      <c r="Y645" s="1409"/>
      <c r="Z645" s="1409"/>
    </row>
    <row r="646" spans="1:26">
      <c r="A646" s="1409"/>
      <c r="B646" s="1409"/>
      <c r="C646" s="1409"/>
      <c r="D646" s="1409"/>
      <c r="E646" s="1409"/>
      <c r="F646" s="1409"/>
      <c r="G646" s="1409"/>
      <c r="H646" s="1409"/>
      <c r="I646" s="1409"/>
      <c r="J646" s="1409"/>
      <c r="K646" s="1409"/>
      <c r="L646" s="1409"/>
      <c r="M646" s="1409"/>
      <c r="N646" s="1409"/>
      <c r="O646" s="1409"/>
      <c r="P646" s="1409"/>
      <c r="Q646" s="1409"/>
      <c r="R646" s="1409"/>
      <c r="S646" s="1409"/>
      <c r="T646" s="1409"/>
      <c r="U646" s="1409"/>
      <c r="V646" s="1409"/>
      <c r="W646" s="1409"/>
      <c r="X646" s="1409"/>
      <c r="Y646" s="1409"/>
      <c r="Z646" s="1409"/>
    </row>
    <row r="647" spans="1:26">
      <c r="A647" s="1409"/>
      <c r="B647" s="1409"/>
      <c r="C647" s="1409"/>
      <c r="D647" s="1409"/>
      <c r="E647" s="1409"/>
      <c r="F647" s="1409"/>
      <c r="G647" s="1409"/>
      <c r="H647" s="1409"/>
      <c r="I647" s="1409"/>
      <c r="J647" s="1409"/>
      <c r="K647" s="1409"/>
      <c r="L647" s="1409"/>
      <c r="M647" s="1409"/>
      <c r="N647" s="1409"/>
      <c r="O647" s="1409"/>
      <c r="P647" s="1409"/>
      <c r="Q647" s="1409"/>
      <c r="R647" s="1409"/>
      <c r="S647" s="1409"/>
      <c r="T647" s="1409"/>
      <c r="U647" s="1409"/>
      <c r="V647" s="1409"/>
      <c r="W647" s="1409"/>
      <c r="X647" s="1409"/>
      <c r="Y647" s="1409"/>
      <c r="Z647" s="1409"/>
    </row>
    <row r="648" spans="1:26">
      <c r="A648" s="1409"/>
      <c r="B648" s="1409"/>
      <c r="C648" s="1409"/>
      <c r="D648" s="1409"/>
      <c r="E648" s="1409"/>
      <c r="F648" s="1409"/>
      <c r="G648" s="1409"/>
      <c r="H648" s="1409"/>
      <c r="I648" s="1409"/>
      <c r="J648" s="1409"/>
      <c r="K648" s="1409"/>
      <c r="L648" s="1409"/>
      <c r="M648" s="1409"/>
      <c r="N648" s="1409"/>
      <c r="O648" s="1409"/>
      <c r="P648" s="1409"/>
      <c r="Q648" s="1409"/>
      <c r="R648" s="1409"/>
      <c r="S648" s="1409"/>
      <c r="T648" s="1409"/>
      <c r="U648" s="1409"/>
      <c r="V648" s="1409"/>
      <c r="W648" s="1409"/>
      <c r="X648" s="1409"/>
      <c r="Y648" s="1409"/>
      <c r="Z648" s="1409"/>
    </row>
    <row r="649" spans="1:26">
      <c r="A649" s="1409"/>
      <c r="B649" s="1409"/>
      <c r="C649" s="1409"/>
      <c r="D649" s="1409"/>
      <c r="E649" s="1409"/>
      <c r="F649" s="1409"/>
      <c r="G649" s="1409"/>
      <c r="H649" s="1409"/>
      <c r="I649" s="1409"/>
      <c r="J649" s="1409"/>
      <c r="K649" s="1409"/>
      <c r="L649" s="1409"/>
      <c r="M649" s="1409"/>
      <c r="N649" s="1409"/>
      <c r="O649" s="1409"/>
      <c r="P649" s="1409"/>
      <c r="Q649" s="1409"/>
      <c r="R649" s="1409"/>
      <c r="S649" s="1409"/>
      <c r="T649" s="1409"/>
      <c r="U649" s="1409"/>
      <c r="V649" s="1409"/>
      <c r="W649" s="1409"/>
      <c r="X649" s="1409"/>
      <c r="Y649" s="1409"/>
      <c r="Z649" s="1409"/>
    </row>
    <row r="650" spans="1:26">
      <c r="A650" s="1409"/>
      <c r="B650" s="1409"/>
      <c r="C650" s="1409"/>
      <c r="D650" s="1409"/>
      <c r="E650" s="1409"/>
      <c r="F650" s="1409"/>
      <c r="G650" s="1409"/>
      <c r="H650" s="1409"/>
      <c r="I650" s="1409"/>
      <c r="J650" s="1409"/>
      <c r="K650" s="1409"/>
      <c r="L650" s="1409"/>
      <c r="M650" s="1409"/>
      <c r="N650" s="1409"/>
      <c r="O650" s="1409"/>
      <c r="P650" s="1409"/>
      <c r="Q650" s="1409"/>
      <c r="R650" s="1409"/>
      <c r="S650" s="1409"/>
      <c r="T650" s="1409"/>
      <c r="U650" s="1409"/>
      <c r="V650" s="1409"/>
      <c r="W650" s="1409"/>
      <c r="X650" s="1409"/>
      <c r="Y650" s="1409"/>
      <c r="Z650" s="1409"/>
    </row>
    <row r="651" spans="1:26">
      <c r="A651" s="1409"/>
      <c r="B651" s="1409"/>
      <c r="C651" s="1409"/>
      <c r="D651" s="1409"/>
      <c r="E651" s="1409"/>
      <c r="F651" s="1409"/>
      <c r="G651" s="1409"/>
      <c r="H651" s="1409"/>
      <c r="I651" s="1409"/>
      <c r="J651" s="1409"/>
      <c r="K651" s="1409"/>
      <c r="L651" s="1409"/>
      <c r="M651" s="1409"/>
      <c r="N651" s="1409"/>
      <c r="O651" s="1409"/>
      <c r="P651" s="1409"/>
      <c r="Q651" s="1409"/>
      <c r="R651" s="1409"/>
      <c r="S651" s="1409"/>
      <c r="T651" s="1409"/>
      <c r="U651" s="1409"/>
      <c r="V651" s="1409"/>
      <c r="W651" s="1409"/>
      <c r="X651" s="1409"/>
      <c r="Y651" s="1409"/>
      <c r="Z651" s="1409"/>
    </row>
    <row r="652" spans="1:26">
      <c r="A652" s="1409"/>
      <c r="B652" s="1409"/>
      <c r="C652" s="1409"/>
      <c r="D652" s="1409"/>
      <c r="E652" s="1409"/>
      <c r="F652" s="1409"/>
      <c r="G652" s="1409"/>
      <c r="H652" s="1409"/>
      <c r="I652" s="1409"/>
      <c r="J652" s="1409"/>
      <c r="K652" s="1409"/>
      <c r="L652" s="1409"/>
      <c r="M652" s="1409"/>
      <c r="N652" s="1409"/>
      <c r="O652" s="1409"/>
      <c r="P652" s="1409"/>
      <c r="Q652" s="1409"/>
      <c r="R652" s="1409"/>
      <c r="S652" s="1409"/>
      <c r="T652" s="1409"/>
      <c r="U652" s="1409"/>
      <c r="V652" s="1409"/>
      <c r="W652" s="1409"/>
      <c r="X652" s="1409"/>
      <c r="Y652" s="1409"/>
      <c r="Z652" s="1409"/>
    </row>
    <row r="653" spans="1:26">
      <c r="A653" s="1409"/>
      <c r="B653" s="1409"/>
      <c r="C653" s="1409"/>
      <c r="D653" s="1409"/>
      <c r="E653" s="1409"/>
      <c r="F653" s="1409"/>
      <c r="G653" s="1409"/>
      <c r="H653" s="1409"/>
      <c r="I653" s="1409"/>
      <c r="J653" s="1409"/>
      <c r="K653" s="1409"/>
      <c r="L653" s="1409"/>
      <c r="M653" s="1409"/>
      <c r="N653" s="1409"/>
      <c r="O653" s="1409"/>
      <c r="P653" s="1409"/>
      <c r="Q653" s="1409"/>
      <c r="R653" s="1409"/>
      <c r="S653" s="1409"/>
      <c r="T653" s="1409"/>
      <c r="U653" s="1409"/>
      <c r="V653" s="1409"/>
      <c r="W653" s="1409"/>
      <c r="X653" s="1409"/>
      <c r="Y653" s="1409"/>
      <c r="Z653" s="1409"/>
    </row>
    <row r="654" spans="1:26">
      <c r="A654" s="1409"/>
      <c r="B654" s="1409"/>
      <c r="C654" s="1409"/>
      <c r="D654" s="1409"/>
      <c r="E654" s="1409"/>
      <c r="F654" s="1409"/>
      <c r="G654" s="1409"/>
      <c r="H654" s="1409"/>
      <c r="I654" s="1409"/>
      <c r="J654" s="1409"/>
      <c r="K654" s="1409"/>
      <c r="L654" s="1409"/>
      <c r="M654" s="1409"/>
      <c r="N654" s="1409"/>
      <c r="O654" s="1409"/>
      <c r="P654" s="1409"/>
      <c r="Q654" s="1409"/>
      <c r="R654" s="1409"/>
      <c r="S654" s="1409"/>
      <c r="T654" s="1409"/>
      <c r="U654" s="1409"/>
      <c r="V654" s="1409"/>
      <c r="W654" s="1409"/>
      <c r="X654" s="1409"/>
      <c r="Y654" s="1409"/>
      <c r="Z654" s="1409"/>
    </row>
    <row r="655" spans="1:26">
      <c r="A655" s="1409"/>
      <c r="B655" s="1409"/>
      <c r="C655" s="1409"/>
      <c r="D655" s="1409"/>
      <c r="E655" s="1409"/>
      <c r="F655" s="1409"/>
      <c r="G655" s="1409"/>
      <c r="H655" s="1409"/>
      <c r="I655" s="1409"/>
      <c r="J655" s="1409"/>
      <c r="K655" s="1409"/>
      <c r="L655" s="1409"/>
      <c r="M655" s="1409"/>
      <c r="N655" s="1409"/>
      <c r="O655" s="1409"/>
      <c r="P655" s="1409"/>
      <c r="Q655" s="1409"/>
      <c r="R655" s="1409"/>
      <c r="S655" s="1409"/>
      <c r="T655" s="1409"/>
      <c r="U655" s="1409"/>
      <c r="V655" s="1409"/>
      <c r="W655" s="1409"/>
      <c r="X655" s="1409"/>
      <c r="Y655" s="1409"/>
      <c r="Z655" s="1409"/>
    </row>
    <row r="656" spans="1:26">
      <c r="A656" s="1409"/>
      <c r="B656" s="1409"/>
      <c r="C656" s="1409"/>
      <c r="D656" s="1409"/>
      <c r="E656" s="1409"/>
      <c r="F656" s="1409"/>
      <c r="G656" s="1409"/>
      <c r="H656" s="1409"/>
      <c r="I656" s="1409"/>
      <c r="J656" s="1409"/>
      <c r="K656" s="1409"/>
      <c r="L656" s="1409"/>
      <c r="M656" s="1409"/>
      <c r="N656" s="1409"/>
      <c r="O656" s="1409"/>
      <c r="P656" s="1409"/>
      <c r="Q656" s="1409"/>
      <c r="R656" s="1409"/>
      <c r="S656" s="1409"/>
      <c r="T656" s="1409"/>
      <c r="U656" s="1409"/>
      <c r="V656" s="1409"/>
      <c r="W656" s="1409"/>
      <c r="X656" s="1409"/>
      <c r="Y656" s="1409"/>
      <c r="Z656" s="1409"/>
    </row>
    <row r="657" spans="1:26">
      <c r="A657" s="1409"/>
      <c r="B657" s="1409"/>
      <c r="C657" s="1409"/>
      <c r="D657" s="1409"/>
      <c r="E657" s="1409"/>
      <c r="F657" s="1409"/>
      <c r="G657" s="1409"/>
      <c r="H657" s="1409"/>
      <c r="I657" s="1409"/>
      <c r="J657" s="1409"/>
      <c r="K657" s="1409"/>
      <c r="L657" s="1409"/>
      <c r="M657" s="1409"/>
      <c r="N657" s="1409"/>
      <c r="O657" s="1409"/>
      <c r="P657" s="1409"/>
      <c r="Q657" s="1409"/>
      <c r="R657" s="1409"/>
      <c r="S657" s="1409"/>
      <c r="T657" s="1409"/>
      <c r="U657" s="1409"/>
      <c r="V657" s="1409"/>
      <c r="W657" s="1409"/>
      <c r="X657" s="1409"/>
      <c r="Y657" s="1409"/>
      <c r="Z657" s="1409"/>
    </row>
    <row r="658" spans="1:26">
      <c r="A658" s="1409"/>
      <c r="B658" s="1409"/>
      <c r="C658" s="1409"/>
      <c r="D658" s="1409"/>
      <c r="E658" s="1409"/>
      <c r="F658" s="1409"/>
      <c r="G658" s="1409"/>
      <c r="H658" s="1409"/>
      <c r="I658" s="1409"/>
      <c r="J658" s="1409"/>
      <c r="K658" s="1409"/>
      <c r="L658" s="1409"/>
      <c r="M658" s="1409"/>
      <c r="N658" s="1409"/>
      <c r="O658" s="1409"/>
      <c r="P658" s="1409"/>
      <c r="Q658" s="1409"/>
      <c r="R658" s="1409"/>
      <c r="S658" s="1409"/>
      <c r="T658" s="1409"/>
      <c r="U658" s="1409"/>
      <c r="V658" s="1409"/>
      <c r="W658" s="1409"/>
      <c r="X658" s="1409"/>
      <c r="Y658" s="1409"/>
      <c r="Z658" s="1409"/>
    </row>
    <row r="659" spans="1:26">
      <c r="A659" s="1409"/>
      <c r="B659" s="1409"/>
      <c r="C659" s="1409"/>
      <c r="D659" s="1409"/>
      <c r="E659" s="1409"/>
      <c r="F659" s="1409"/>
      <c r="G659" s="1409"/>
      <c r="H659" s="1409"/>
      <c r="I659" s="1409"/>
      <c r="J659" s="1409"/>
      <c r="K659" s="1409"/>
      <c r="L659" s="1409"/>
      <c r="M659" s="1409"/>
      <c r="N659" s="1409"/>
      <c r="O659" s="1409"/>
      <c r="P659" s="1409"/>
      <c r="Q659" s="1409"/>
      <c r="R659" s="1409"/>
      <c r="S659" s="1409"/>
      <c r="T659" s="1409"/>
      <c r="U659" s="1409"/>
      <c r="V659" s="1409"/>
      <c r="W659" s="1409"/>
      <c r="X659" s="1409"/>
      <c r="Y659" s="1409"/>
      <c r="Z659" s="1409"/>
    </row>
    <row r="660" spans="1:26">
      <c r="A660" s="1409"/>
      <c r="B660" s="1409"/>
      <c r="C660" s="1409"/>
      <c r="D660" s="1409"/>
      <c r="E660" s="1409"/>
      <c r="F660" s="1409"/>
      <c r="G660" s="1409"/>
      <c r="H660" s="1409"/>
      <c r="I660" s="1409"/>
      <c r="J660" s="1409"/>
      <c r="K660" s="1409"/>
      <c r="L660" s="1409"/>
      <c r="M660" s="1409"/>
      <c r="N660" s="1409"/>
      <c r="O660" s="1409"/>
      <c r="P660" s="1409"/>
      <c r="Q660" s="1409"/>
      <c r="R660" s="1409"/>
      <c r="S660" s="1409"/>
      <c r="T660" s="1409"/>
      <c r="U660" s="1409"/>
      <c r="V660" s="1409"/>
      <c r="W660" s="1409"/>
      <c r="X660" s="1409"/>
      <c r="Y660" s="1409"/>
      <c r="Z660" s="1409"/>
    </row>
    <row r="661" spans="1:26">
      <c r="A661" s="1409"/>
      <c r="B661" s="1409"/>
      <c r="C661" s="1409"/>
      <c r="D661" s="1409"/>
      <c r="E661" s="1409"/>
      <c r="F661" s="1409"/>
      <c r="G661" s="1409"/>
      <c r="H661" s="1409"/>
      <c r="I661" s="1409"/>
      <c r="J661" s="1409"/>
      <c r="K661" s="1409"/>
      <c r="L661" s="1409"/>
      <c r="M661" s="1409"/>
      <c r="N661" s="1409"/>
      <c r="O661" s="1409"/>
      <c r="P661" s="1409"/>
      <c r="Q661" s="1409"/>
      <c r="R661" s="1409"/>
      <c r="S661" s="1409"/>
      <c r="T661" s="1409"/>
      <c r="U661" s="1409"/>
      <c r="V661" s="1409"/>
      <c r="W661" s="1409"/>
      <c r="X661" s="1409"/>
      <c r="Y661" s="1409"/>
      <c r="Z661" s="1409"/>
    </row>
    <row r="662" spans="1:26">
      <c r="A662" s="1409"/>
      <c r="B662" s="1409"/>
      <c r="C662" s="1409"/>
      <c r="D662" s="1409"/>
      <c r="E662" s="1409"/>
      <c r="F662" s="1409"/>
      <c r="G662" s="1409"/>
      <c r="H662" s="1409"/>
      <c r="I662" s="1409"/>
      <c r="J662" s="1409"/>
      <c r="K662" s="1409"/>
      <c r="L662" s="1409"/>
      <c r="M662" s="1409"/>
      <c r="N662" s="1409"/>
      <c r="O662" s="1409"/>
      <c r="P662" s="1409"/>
      <c r="Q662" s="1409"/>
      <c r="R662" s="1409"/>
      <c r="S662" s="1409"/>
      <c r="T662" s="1409"/>
      <c r="U662" s="1409"/>
      <c r="V662" s="1409"/>
      <c r="W662" s="1409"/>
      <c r="X662" s="1409"/>
      <c r="Y662" s="1409"/>
      <c r="Z662" s="1409"/>
    </row>
    <row r="663" spans="1:26">
      <c r="A663" s="1409"/>
      <c r="B663" s="1409"/>
      <c r="C663" s="1409"/>
      <c r="D663" s="1409"/>
      <c r="E663" s="1409"/>
      <c r="F663" s="1409"/>
      <c r="G663" s="1409"/>
      <c r="H663" s="1409"/>
      <c r="I663" s="1409"/>
      <c r="J663" s="1409"/>
      <c r="K663" s="1409"/>
      <c r="L663" s="1409"/>
      <c r="M663" s="1409"/>
      <c r="N663" s="1409"/>
      <c r="O663" s="1409"/>
      <c r="P663" s="1409"/>
      <c r="Q663" s="1409"/>
      <c r="R663" s="1409"/>
      <c r="S663" s="1409"/>
      <c r="T663" s="1409"/>
      <c r="U663" s="1409"/>
      <c r="V663" s="1409"/>
      <c r="W663" s="1409"/>
      <c r="X663" s="1409"/>
      <c r="Y663" s="1409"/>
      <c r="Z663" s="1409"/>
    </row>
    <row r="664" spans="1:26">
      <c r="A664" s="1409"/>
      <c r="B664" s="1409"/>
      <c r="C664" s="1409"/>
      <c r="D664" s="1409"/>
      <c r="E664" s="1409"/>
      <c r="F664" s="1409"/>
      <c r="G664" s="1409"/>
      <c r="H664" s="1409"/>
      <c r="I664" s="1409"/>
      <c r="J664" s="1409"/>
      <c r="K664" s="1409"/>
      <c r="L664" s="1409"/>
      <c r="M664" s="1409"/>
      <c r="N664" s="1409"/>
      <c r="O664" s="1409"/>
      <c r="P664" s="1409"/>
      <c r="Q664" s="1409"/>
      <c r="R664" s="1409"/>
      <c r="S664" s="1409"/>
      <c r="T664" s="1409"/>
      <c r="U664" s="1409"/>
      <c r="V664" s="1409"/>
      <c r="W664" s="1409"/>
      <c r="X664" s="1409"/>
      <c r="Y664" s="1409"/>
      <c r="Z664" s="1409"/>
    </row>
    <row r="665" spans="1:26">
      <c r="A665" s="1409"/>
      <c r="B665" s="1409"/>
      <c r="C665" s="1409"/>
      <c r="D665" s="1409"/>
      <c r="E665" s="1409"/>
      <c r="F665" s="1409"/>
      <c r="G665" s="1409"/>
      <c r="H665" s="1409"/>
      <c r="I665" s="1409"/>
      <c r="J665" s="1409"/>
      <c r="K665" s="1409"/>
      <c r="L665" s="1409"/>
      <c r="M665" s="1409"/>
      <c r="N665" s="1409"/>
      <c r="O665" s="1409"/>
      <c r="P665" s="1409"/>
      <c r="Q665" s="1409"/>
      <c r="R665" s="1409"/>
      <c r="S665" s="1409"/>
      <c r="T665" s="1409"/>
      <c r="U665" s="1409"/>
      <c r="V665" s="1409"/>
      <c r="W665" s="1409"/>
      <c r="X665" s="1409"/>
      <c r="Y665" s="1409"/>
      <c r="Z665" s="1409"/>
    </row>
    <row r="666" spans="1:26">
      <c r="A666" s="1409"/>
      <c r="B666" s="1409"/>
      <c r="C666" s="1409"/>
      <c r="D666" s="1409"/>
      <c r="E666" s="1409"/>
      <c r="F666" s="1409"/>
      <c r="G666" s="1409"/>
      <c r="H666" s="1409"/>
      <c r="I666" s="1409"/>
      <c r="J666" s="1409"/>
      <c r="K666" s="1409"/>
      <c r="L666" s="1409"/>
      <c r="M666" s="1409"/>
      <c r="N666" s="1409"/>
      <c r="O666" s="1409"/>
      <c r="P666" s="1409"/>
      <c r="Q666" s="1409"/>
      <c r="R666" s="1409"/>
      <c r="S666" s="1409"/>
      <c r="T666" s="1409"/>
      <c r="U666" s="1409"/>
      <c r="V666" s="1409"/>
      <c r="W666" s="1409"/>
      <c r="X666" s="1409"/>
      <c r="Y666" s="1409"/>
      <c r="Z666" s="1409"/>
    </row>
    <row r="667" spans="1:26">
      <c r="A667" s="1409"/>
      <c r="B667" s="1409"/>
      <c r="C667" s="1409"/>
      <c r="D667" s="1409"/>
      <c r="E667" s="1409"/>
      <c r="F667" s="1409"/>
      <c r="G667" s="1409"/>
      <c r="H667" s="1409"/>
      <c r="I667" s="1409"/>
      <c r="J667" s="1409"/>
      <c r="K667" s="1409"/>
      <c r="L667" s="1409"/>
      <c r="M667" s="1409"/>
      <c r="N667" s="1409"/>
      <c r="O667" s="1409"/>
      <c r="P667" s="1409"/>
      <c r="Q667" s="1409"/>
      <c r="R667" s="1409"/>
      <c r="S667" s="1409"/>
      <c r="T667" s="1409"/>
      <c r="U667" s="1409"/>
      <c r="V667" s="1409"/>
      <c r="W667" s="1409"/>
      <c r="X667" s="1409"/>
      <c r="Y667" s="1409"/>
      <c r="Z667" s="1409"/>
    </row>
    <row r="668" spans="1:26">
      <c r="A668" s="1409"/>
      <c r="B668" s="1409"/>
      <c r="C668" s="1409"/>
      <c r="D668" s="1409"/>
      <c r="E668" s="1409"/>
      <c r="F668" s="1409"/>
      <c r="G668" s="1409"/>
      <c r="H668" s="1409"/>
      <c r="I668" s="1409"/>
      <c r="J668" s="1409"/>
      <c r="K668" s="1409"/>
      <c r="L668" s="1409"/>
      <c r="M668" s="1409"/>
      <c r="N668" s="1409"/>
      <c r="O668" s="1409"/>
      <c r="P668" s="1409"/>
      <c r="Q668" s="1409"/>
      <c r="R668" s="1409"/>
      <c r="S668" s="1409"/>
      <c r="T668" s="1409"/>
      <c r="U668" s="1409"/>
      <c r="V668" s="1409"/>
      <c r="W668" s="1409"/>
      <c r="X668" s="1409"/>
      <c r="Y668" s="1409"/>
      <c r="Z668" s="1409"/>
    </row>
    <row r="669" spans="1:26">
      <c r="A669" s="1409"/>
      <c r="B669" s="1409"/>
      <c r="C669" s="1409"/>
      <c r="D669" s="1409"/>
      <c r="E669" s="1409"/>
      <c r="F669" s="1409"/>
      <c r="G669" s="1409"/>
      <c r="H669" s="1409"/>
      <c r="I669" s="1409"/>
      <c r="J669" s="1409"/>
      <c r="K669" s="1409"/>
      <c r="L669" s="1409"/>
      <c r="M669" s="1409"/>
      <c r="N669" s="1409"/>
      <c r="O669" s="1409"/>
      <c r="P669" s="1409"/>
      <c r="Q669" s="1409"/>
      <c r="R669" s="1409"/>
      <c r="S669" s="1409"/>
      <c r="T669" s="1409"/>
      <c r="U669" s="1409"/>
      <c r="V669" s="1409"/>
      <c r="W669" s="1409"/>
      <c r="X669" s="1409"/>
      <c r="Y669" s="1409"/>
      <c r="Z669" s="1409"/>
    </row>
    <row r="670" spans="1:26">
      <c r="A670" s="1409"/>
      <c r="B670" s="1409"/>
      <c r="C670" s="1409"/>
      <c r="D670" s="1409"/>
      <c r="E670" s="1409"/>
      <c r="F670" s="1409"/>
      <c r="G670" s="1409"/>
      <c r="H670" s="1409"/>
      <c r="I670" s="1409"/>
      <c r="J670" s="1409"/>
      <c r="K670" s="1409"/>
      <c r="L670" s="1409"/>
      <c r="M670" s="1409"/>
      <c r="N670" s="1409"/>
      <c r="O670" s="1409"/>
      <c r="P670" s="1409"/>
      <c r="Q670" s="1409"/>
      <c r="R670" s="1409"/>
      <c r="S670" s="1409"/>
      <c r="T670" s="1409"/>
      <c r="U670" s="1409"/>
      <c r="V670" s="1409"/>
      <c r="W670" s="1409"/>
      <c r="X670" s="1409"/>
      <c r="Y670" s="1409"/>
      <c r="Z670" s="1409"/>
    </row>
    <row r="671" spans="1:26">
      <c r="A671" s="1409"/>
      <c r="B671" s="1409"/>
      <c r="C671" s="1409"/>
      <c r="D671" s="1409"/>
      <c r="E671" s="1409"/>
      <c r="F671" s="1409"/>
      <c r="G671" s="1409"/>
      <c r="H671" s="1409"/>
      <c r="I671" s="1409"/>
      <c r="J671" s="1409"/>
      <c r="K671" s="1409"/>
      <c r="L671" s="1409"/>
      <c r="M671" s="1409"/>
      <c r="N671" s="1409"/>
      <c r="O671" s="1409"/>
      <c r="P671" s="1409"/>
      <c r="Q671" s="1409"/>
      <c r="R671" s="1409"/>
      <c r="S671" s="1409"/>
      <c r="T671" s="1409"/>
      <c r="U671" s="1409"/>
      <c r="V671" s="1409"/>
      <c r="W671" s="1409"/>
      <c r="X671" s="1409"/>
      <c r="Y671" s="1409"/>
      <c r="Z671" s="1409"/>
    </row>
    <row r="672" spans="1:26">
      <c r="A672" s="1409"/>
      <c r="B672" s="1409"/>
      <c r="C672" s="1409"/>
      <c r="D672" s="1409"/>
      <c r="E672" s="1409"/>
      <c r="F672" s="1409"/>
      <c r="G672" s="1409"/>
      <c r="H672" s="1409"/>
      <c r="I672" s="1409"/>
      <c r="J672" s="1409"/>
      <c r="K672" s="1409"/>
      <c r="L672" s="1409"/>
      <c r="M672" s="1409"/>
      <c r="N672" s="1409"/>
      <c r="O672" s="1409"/>
      <c r="P672" s="1409"/>
      <c r="Q672" s="1409"/>
      <c r="R672" s="1409"/>
      <c r="S672" s="1409"/>
      <c r="T672" s="1409"/>
      <c r="U672" s="1409"/>
      <c r="V672" s="1409"/>
      <c r="W672" s="1409"/>
      <c r="X672" s="1409"/>
      <c r="Y672" s="1409"/>
      <c r="Z672" s="1409"/>
    </row>
    <row r="673" spans="1:26">
      <c r="A673" s="1409"/>
      <c r="B673" s="1409"/>
      <c r="C673" s="1409"/>
      <c r="D673" s="1409"/>
      <c r="E673" s="1409"/>
      <c r="F673" s="1409"/>
      <c r="G673" s="1409"/>
      <c r="H673" s="1409"/>
      <c r="I673" s="1409"/>
      <c r="J673" s="1409"/>
      <c r="K673" s="1409"/>
      <c r="L673" s="1409"/>
      <c r="M673" s="1409"/>
      <c r="N673" s="1409"/>
      <c r="O673" s="1409"/>
      <c r="P673" s="1409"/>
      <c r="Q673" s="1409"/>
      <c r="R673" s="1409"/>
      <c r="S673" s="1409"/>
      <c r="T673" s="1409"/>
      <c r="U673" s="1409"/>
      <c r="V673" s="1409"/>
      <c r="W673" s="1409"/>
      <c r="X673" s="1409"/>
      <c r="Y673" s="1409"/>
      <c r="Z673" s="1409"/>
    </row>
    <row r="674" spans="1:26">
      <c r="A674" s="1409"/>
      <c r="B674" s="1409"/>
      <c r="C674" s="1409"/>
      <c r="D674" s="1409"/>
      <c r="E674" s="1409"/>
      <c r="F674" s="1409"/>
      <c r="G674" s="1409"/>
      <c r="H674" s="1409"/>
      <c r="I674" s="1409"/>
      <c r="J674" s="1409"/>
      <c r="K674" s="1409"/>
      <c r="L674" s="1409"/>
      <c r="M674" s="1409"/>
      <c r="N674" s="1409"/>
      <c r="O674" s="1409"/>
      <c r="P674" s="1409"/>
      <c r="Q674" s="1409"/>
      <c r="R674" s="1409"/>
      <c r="S674" s="1409"/>
      <c r="T674" s="1409"/>
      <c r="U674" s="1409"/>
      <c r="V674" s="1409"/>
      <c r="W674" s="1409"/>
      <c r="X674" s="1409"/>
      <c r="Y674" s="1409"/>
      <c r="Z674" s="1409"/>
    </row>
    <row r="675" spans="1:26">
      <c r="A675" s="1409"/>
      <c r="B675" s="1409"/>
      <c r="C675" s="1409"/>
      <c r="D675" s="1409"/>
      <c r="E675" s="1409"/>
      <c r="F675" s="1409"/>
      <c r="G675" s="1409"/>
      <c r="H675" s="1409"/>
      <c r="I675" s="1409"/>
      <c r="J675" s="1409"/>
      <c r="K675" s="1409"/>
      <c r="L675" s="1409"/>
      <c r="M675" s="1409"/>
      <c r="N675" s="1409"/>
      <c r="O675" s="1409"/>
      <c r="P675" s="1409"/>
      <c r="Q675" s="1409"/>
      <c r="R675" s="1409"/>
      <c r="S675" s="1409"/>
      <c r="T675" s="1409"/>
      <c r="U675" s="1409"/>
      <c r="V675" s="1409"/>
      <c r="W675" s="1409"/>
      <c r="X675" s="1409"/>
      <c r="Y675" s="1409"/>
      <c r="Z675" s="1409"/>
    </row>
    <row r="676" spans="1:26">
      <c r="A676" s="1409"/>
      <c r="B676" s="1409"/>
      <c r="C676" s="1409"/>
      <c r="D676" s="1409"/>
      <c r="E676" s="1409"/>
      <c r="F676" s="1409"/>
      <c r="G676" s="1409"/>
      <c r="H676" s="1409"/>
      <c r="I676" s="1409"/>
      <c r="J676" s="1409"/>
      <c r="K676" s="1409"/>
      <c r="L676" s="1409"/>
      <c r="M676" s="1409"/>
      <c r="N676" s="1409"/>
      <c r="O676" s="1409"/>
      <c r="P676" s="1409"/>
      <c r="Q676" s="1409"/>
      <c r="R676" s="1409"/>
      <c r="S676" s="1409"/>
      <c r="T676" s="1409"/>
      <c r="U676" s="1409"/>
      <c r="V676" s="1409"/>
      <c r="W676" s="1409"/>
      <c r="X676" s="1409"/>
      <c r="Y676" s="1409"/>
      <c r="Z676" s="1409"/>
    </row>
    <row r="677" spans="1:26">
      <c r="A677" s="1409"/>
      <c r="B677" s="1409"/>
      <c r="C677" s="1409"/>
      <c r="D677" s="1409"/>
      <c r="E677" s="1409"/>
      <c r="F677" s="1409"/>
      <c r="G677" s="1409"/>
      <c r="H677" s="1409"/>
      <c r="I677" s="1409"/>
      <c r="J677" s="1409"/>
      <c r="K677" s="1409"/>
      <c r="L677" s="1409"/>
      <c r="M677" s="1409"/>
      <c r="N677" s="1409"/>
      <c r="O677" s="1409"/>
      <c r="P677" s="1409"/>
      <c r="Q677" s="1409"/>
      <c r="R677" s="1409"/>
      <c r="S677" s="1409"/>
      <c r="T677" s="1409"/>
      <c r="U677" s="1409"/>
      <c r="V677" s="1409"/>
      <c r="W677" s="1409"/>
      <c r="X677" s="1409"/>
      <c r="Y677" s="1409"/>
      <c r="Z677" s="1409"/>
    </row>
    <row r="678" spans="1:26">
      <c r="A678" s="1409"/>
      <c r="B678" s="1409"/>
      <c r="C678" s="1409"/>
      <c r="D678" s="1409"/>
      <c r="E678" s="1409"/>
      <c r="F678" s="1409"/>
      <c r="G678" s="1409"/>
      <c r="H678" s="1409"/>
      <c r="I678" s="1409"/>
      <c r="J678" s="1409"/>
      <c r="K678" s="1409"/>
      <c r="L678" s="1409"/>
      <c r="M678" s="1409"/>
      <c r="N678" s="1409"/>
      <c r="O678" s="1409"/>
      <c r="P678" s="1409"/>
      <c r="Q678" s="1409"/>
      <c r="R678" s="1409"/>
      <c r="S678" s="1409"/>
      <c r="T678" s="1409"/>
      <c r="U678" s="1409"/>
      <c r="V678" s="1409"/>
      <c r="W678" s="1409"/>
      <c r="X678" s="1409"/>
      <c r="Y678" s="1409"/>
      <c r="Z678" s="1409"/>
    </row>
    <row r="679" spans="1:26">
      <c r="A679" s="1409"/>
      <c r="B679" s="1409"/>
      <c r="C679" s="1409"/>
      <c r="D679" s="1409"/>
      <c r="E679" s="1409"/>
      <c r="F679" s="1409"/>
      <c r="G679" s="1409"/>
      <c r="H679" s="1409"/>
      <c r="I679" s="1409"/>
      <c r="J679" s="1409"/>
      <c r="K679" s="1409"/>
      <c r="L679" s="1409"/>
      <c r="M679" s="1409"/>
      <c r="N679" s="1409"/>
      <c r="O679" s="1409"/>
      <c r="P679" s="1409"/>
      <c r="Q679" s="1409"/>
      <c r="R679" s="1409"/>
      <c r="S679" s="1409"/>
      <c r="T679" s="1409"/>
      <c r="U679" s="1409"/>
      <c r="V679" s="1409"/>
      <c r="W679" s="1409"/>
      <c r="X679" s="1409"/>
      <c r="Y679" s="1409"/>
      <c r="Z679" s="1409"/>
    </row>
    <row r="680" spans="1:26">
      <c r="A680" s="1409"/>
      <c r="B680" s="1409"/>
      <c r="C680" s="1409"/>
      <c r="D680" s="1409"/>
      <c r="E680" s="1409"/>
      <c r="F680" s="1409"/>
      <c r="G680" s="1409"/>
      <c r="H680" s="1409"/>
      <c r="I680" s="1409"/>
      <c r="J680" s="1409"/>
      <c r="K680" s="1409"/>
      <c r="L680" s="1409"/>
      <c r="M680" s="1409"/>
      <c r="N680" s="1409"/>
      <c r="O680" s="1409"/>
      <c r="P680" s="1409"/>
      <c r="Q680" s="1409"/>
      <c r="R680" s="1409"/>
      <c r="S680" s="1409"/>
      <c r="T680" s="1409"/>
      <c r="U680" s="1409"/>
      <c r="V680" s="1409"/>
      <c r="W680" s="1409"/>
      <c r="X680" s="1409"/>
      <c r="Y680" s="1409"/>
      <c r="Z680" s="1409"/>
    </row>
    <row r="681" spans="1:26">
      <c r="A681" s="1409"/>
      <c r="B681" s="1409"/>
      <c r="C681" s="1409"/>
      <c r="D681" s="1409"/>
      <c r="E681" s="1409"/>
      <c r="F681" s="1409"/>
      <c r="G681" s="1409"/>
      <c r="H681" s="1409"/>
      <c r="I681" s="1409"/>
      <c r="J681" s="1409"/>
      <c r="K681" s="1409"/>
      <c r="L681" s="1409"/>
      <c r="M681" s="1409"/>
      <c r="N681" s="1409"/>
      <c r="O681" s="1409"/>
      <c r="P681" s="1409"/>
      <c r="Q681" s="1409"/>
      <c r="R681" s="1409"/>
      <c r="S681" s="1409"/>
      <c r="T681" s="1409"/>
      <c r="U681" s="1409"/>
      <c r="V681" s="1409"/>
      <c r="W681" s="1409"/>
      <c r="X681" s="1409"/>
      <c r="Y681" s="1409"/>
      <c r="Z681" s="1409"/>
    </row>
    <row r="682" spans="1:26">
      <c r="A682" s="1409"/>
      <c r="B682" s="1409"/>
      <c r="C682" s="1409"/>
      <c r="D682" s="1409"/>
      <c r="E682" s="1409"/>
      <c r="F682" s="1409"/>
      <c r="G682" s="1409"/>
      <c r="H682" s="1409"/>
      <c r="I682" s="1409"/>
      <c r="J682" s="1409"/>
      <c r="K682" s="1409"/>
      <c r="L682" s="1409"/>
      <c r="M682" s="1409"/>
      <c r="N682" s="1409"/>
      <c r="O682" s="1409"/>
      <c r="P682" s="1409"/>
      <c r="Q682" s="1409"/>
      <c r="R682" s="1409"/>
      <c r="S682" s="1409"/>
      <c r="T682" s="1409"/>
      <c r="U682" s="1409"/>
      <c r="V682" s="1409"/>
      <c r="W682" s="1409"/>
      <c r="X682" s="1409"/>
      <c r="Y682" s="1409"/>
      <c r="Z682" s="1409"/>
    </row>
    <row r="683" spans="1:26">
      <c r="A683" s="1409"/>
      <c r="B683" s="1409"/>
      <c r="C683" s="1409"/>
      <c r="D683" s="1409"/>
      <c r="E683" s="1409"/>
      <c r="F683" s="1409"/>
      <c r="G683" s="1409"/>
      <c r="H683" s="1409"/>
      <c r="I683" s="1409"/>
      <c r="J683" s="1409"/>
      <c r="K683" s="1409"/>
      <c r="L683" s="1409"/>
      <c r="M683" s="1409"/>
      <c r="N683" s="1409"/>
      <c r="O683" s="1409"/>
      <c r="P683" s="1409"/>
      <c r="Q683" s="1409"/>
      <c r="R683" s="1409"/>
      <c r="S683" s="1409"/>
      <c r="T683" s="1409"/>
      <c r="U683" s="1409"/>
      <c r="V683" s="1409"/>
      <c r="W683" s="1409"/>
      <c r="X683" s="1409"/>
      <c r="Y683" s="1409"/>
      <c r="Z683" s="1409"/>
    </row>
    <row r="684" spans="1:26">
      <c r="A684" s="1409"/>
      <c r="B684" s="1409"/>
      <c r="C684" s="1409"/>
      <c r="D684" s="1409"/>
      <c r="E684" s="1409"/>
      <c r="F684" s="1409"/>
      <c r="G684" s="1409"/>
      <c r="H684" s="1409"/>
      <c r="I684" s="1409"/>
      <c r="J684" s="1409"/>
      <c r="K684" s="1409"/>
      <c r="L684" s="1409"/>
      <c r="M684" s="1409"/>
      <c r="N684" s="1409"/>
      <c r="O684" s="1409"/>
      <c r="P684" s="1409"/>
      <c r="Q684" s="1409"/>
      <c r="R684" s="1409"/>
      <c r="S684" s="1409"/>
      <c r="T684" s="1409"/>
      <c r="U684" s="1409"/>
      <c r="V684" s="1409"/>
      <c r="W684" s="1409"/>
      <c r="X684" s="1409"/>
      <c r="Y684" s="1409"/>
      <c r="Z684" s="1409"/>
    </row>
    <row r="685" spans="1:26">
      <c r="A685" s="1409"/>
      <c r="B685" s="1409"/>
      <c r="C685" s="1409"/>
      <c r="D685" s="1409"/>
      <c r="E685" s="1409"/>
      <c r="F685" s="1409"/>
      <c r="G685" s="1409"/>
      <c r="H685" s="1409"/>
      <c r="I685" s="1409"/>
      <c r="J685" s="1409"/>
      <c r="K685" s="1409"/>
      <c r="L685" s="1409"/>
      <c r="M685" s="1409"/>
      <c r="N685" s="1409"/>
      <c r="O685" s="1409"/>
      <c r="P685" s="1409"/>
      <c r="Q685" s="1409"/>
      <c r="R685" s="1409"/>
      <c r="S685" s="1409"/>
      <c r="T685" s="1409"/>
      <c r="U685" s="1409"/>
      <c r="V685" s="1409"/>
      <c r="W685" s="1409"/>
      <c r="X685" s="1409"/>
      <c r="Y685" s="1409"/>
      <c r="Z685" s="1409"/>
    </row>
    <row r="686" spans="1:26">
      <c r="A686" s="1409"/>
      <c r="B686" s="1409"/>
      <c r="C686" s="1409"/>
      <c r="D686" s="1409"/>
      <c r="E686" s="1409"/>
      <c r="F686" s="1409"/>
      <c r="G686" s="1409"/>
      <c r="H686" s="1409"/>
      <c r="I686" s="1409"/>
      <c r="J686" s="1409"/>
      <c r="K686" s="1409"/>
      <c r="L686" s="1409"/>
      <c r="M686" s="1409"/>
      <c r="N686" s="1409"/>
      <c r="O686" s="1409"/>
      <c r="P686" s="1409"/>
      <c r="Q686" s="1409"/>
      <c r="R686" s="1409"/>
      <c r="S686" s="1409"/>
      <c r="T686" s="1409"/>
      <c r="U686" s="1409"/>
      <c r="V686" s="1409"/>
      <c r="W686" s="1409"/>
      <c r="X686" s="1409"/>
      <c r="Y686" s="1409"/>
      <c r="Z686" s="1409"/>
    </row>
    <row r="687" spans="1:26">
      <c r="A687" s="1409"/>
      <c r="B687" s="1409"/>
      <c r="C687" s="1409"/>
      <c r="D687" s="1409"/>
      <c r="E687" s="1409"/>
      <c r="F687" s="1409"/>
      <c r="G687" s="1409"/>
      <c r="H687" s="1409"/>
      <c r="I687" s="1409"/>
      <c r="J687" s="1409"/>
      <c r="K687" s="1409"/>
      <c r="L687" s="1409"/>
      <c r="M687" s="1409"/>
      <c r="N687" s="1409"/>
      <c r="O687" s="1409"/>
      <c r="P687" s="1409"/>
      <c r="Q687" s="1409"/>
      <c r="R687" s="1409"/>
      <c r="S687" s="1409"/>
      <c r="T687" s="1409"/>
      <c r="U687" s="1409"/>
      <c r="V687" s="1409"/>
      <c r="W687" s="1409"/>
      <c r="X687" s="1409"/>
      <c r="Y687" s="1409"/>
      <c r="Z687" s="1409"/>
    </row>
    <row r="688" spans="1:26">
      <c r="A688" s="1409"/>
      <c r="B688" s="1409"/>
      <c r="C688" s="1409"/>
      <c r="D688" s="1409"/>
      <c r="E688" s="1409"/>
      <c r="F688" s="1409"/>
      <c r="G688" s="1409"/>
      <c r="H688" s="1409"/>
      <c r="I688" s="1409"/>
      <c r="J688" s="1409"/>
      <c r="K688" s="1409"/>
      <c r="L688" s="1409"/>
      <c r="M688" s="1409"/>
      <c r="N688" s="1409"/>
      <c r="O688" s="1409"/>
      <c r="P688" s="1409"/>
      <c r="Q688" s="1409"/>
      <c r="R688" s="1409"/>
      <c r="S688" s="1409"/>
      <c r="T688" s="1409"/>
      <c r="U688" s="1409"/>
      <c r="V688" s="1409"/>
      <c r="W688" s="1409"/>
      <c r="X688" s="1409"/>
      <c r="Y688" s="1409"/>
      <c r="Z688" s="1409"/>
    </row>
    <row r="689" spans="1:26">
      <c r="A689" s="1409"/>
      <c r="B689" s="1409"/>
      <c r="C689" s="1409"/>
      <c r="D689" s="1409"/>
      <c r="E689" s="1409"/>
      <c r="F689" s="1409"/>
      <c r="G689" s="1409"/>
      <c r="H689" s="1409"/>
      <c r="I689" s="1409"/>
      <c r="J689" s="1409"/>
      <c r="K689" s="1409"/>
      <c r="L689" s="1409"/>
      <c r="M689" s="1409"/>
      <c r="N689" s="1409"/>
      <c r="O689" s="1409"/>
      <c r="P689" s="1409"/>
      <c r="Q689" s="1409"/>
      <c r="R689" s="1409"/>
      <c r="S689" s="1409"/>
      <c r="T689" s="1409"/>
      <c r="U689" s="1409"/>
      <c r="V689" s="1409"/>
      <c r="W689" s="1409"/>
      <c r="X689" s="1409"/>
      <c r="Y689" s="1409"/>
      <c r="Z689" s="1409"/>
    </row>
    <row r="690" spans="1:26">
      <c r="A690" s="1409"/>
      <c r="B690" s="1409"/>
      <c r="C690" s="1409"/>
      <c r="D690" s="1409"/>
      <c r="E690" s="1409"/>
      <c r="F690" s="1409"/>
      <c r="G690" s="1409"/>
      <c r="H690" s="1409"/>
      <c r="I690" s="1409"/>
      <c r="J690" s="1409"/>
      <c r="K690" s="1409"/>
      <c r="L690" s="1409"/>
      <c r="M690" s="1409"/>
      <c r="N690" s="1409"/>
      <c r="O690" s="1409"/>
      <c r="P690" s="1409"/>
      <c r="Q690" s="1409"/>
      <c r="R690" s="1409"/>
      <c r="S690" s="1409"/>
      <c r="T690" s="1409"/>
      <c r="U690" s="1409"/>
      <c r="V690" s="1409"/>
      <c r="W690" s="1409"/>
      <c r="X690" s="1409"/>
      <c r="Y690" s="1409"/>
      <c r="Z690" s="1409"/>
    </row>
    <row r="691" spans="1:26">
      <c r="A691" s="1409"/>
      <c r="B691" s="1409"/>
      <c r="C691" s="1409"/>
      <c r="D691" s="1409"/>
      <c r="E691" s="1409"/>
      <c r="F691" s="1409"/>
      <c r="G691" s="1409"/>
      <c r="H691" s="1409"/>
      <c r="I691" s="1409"/>
      <c r="J691" s="1409"/>
      <c r="K691" s="1409"/>
      <c r="L691" s="1409"/>
      <c r="M691" s="1409"/>
      <c r="N691" s="1409"/>
      <c r="O691" s="1409"/>
      <c r="P691" s="1409"/>
      <c r="Q691" s="1409"/>
      <c r="R691" s="1409"/>
      <c r="S691" s="1409"/>
      <c r="T691" s="1409"/>
      <c r="U691" s="1409"/>
      <c r="V691" s="1409"/>
      <c r="W691" s="1409"/>
      <c r="X691" s="1409"/>
      <c r="Y691" s="1409"/>
      <c r="Z691" s="1409"/>
    </row>
    <row r="692" spans="1:26">
      <c r="A692" s="1409"/>
      <c r="B692" s="1409"/>
      <c r="C692" s="1409"/>
      <c r="D692" s="1409"/>
      <c r="E692" s="1409"/>
      <c r="F692" s="1409"/>
      <c r="G692" s="1409"/>
      <c r="H692" s="1409"/>
      <c r="I692" s="1409"/>
      <c r="J692" s="1409"/>
      <c r="K692" s="1409"/>
      <c r="L692" s="1409"/>
      <c r="M692" s="1409"/>
      <c r="N692" s="1409"/>
      <c r="O692" s="1409"/>
      <c r="P692" s="1409"/>
      <c r="Q692" s="1409"/>
      <c r="R692" s="1409"/>
      <c r="S692" s="1409"/>
      <c r="T692" s="1409"/>
      <c r="U692" s="1409"/>
      <c r="V692" s="1409"/>
      <c r="W692" s="1409"/>
      <c r="X692" s="1409"/>
      <c r="Y692" s="1409"/>
      <c r="Z692" s="1409"/>
    </row>
    <row r="693" spans="1:26">
      <c r="A693" s="1409"/>
      <c r="B693" s="1409"/>
      <c r="C693" s="1409"/>
      <c r="D693" s="1409"/>
      <c r="E693" s="1409"/>
      <c r="F693" s="1409"/>
      <c r="G693" s="1409"/>
      <c r="H693" s="1409"/>
      <c r="I693" s="1409"/>
      <c r="J693" s="1409"/>
      <c r="K693" s="1409"/>
      <c r="L693" s="1409"/>
      <c r="M693" s="1409"/>
      <c r="N693" s="1409"/>
      <c r="O693" s="1409"/>
      <c r="P693" s="1409"/>
      <c r="Q693" s="1409"/>
      <c r="R693" s="1409"/>
      <c r="S693" s="1409"/>
      <c r="T693" s="1409"/>
      <c r="U693" s="1409"/>
      <c r="V693" s="1409"/>
      <c r="W693" s="1409"/>
      <c r="X693" s="1409"/>
      <c r="Y693" s="1409"/>
      <c r="Z693" s="1409"/>
    </row>
    <row r="694" spans="1:26">
      <c r="A694" s="1409"/>
      <c r="B694" s="1409"/>
      <c r="C694" s="1409"/>
      <c r="D694" s="1409"/>
      <c r="E694" s="1409"/>
      <c r="F694" s="1409"/>
      <c r="G694" s="1409"/>
      <c r="H694" s="1409"/>
      <c r="I694" s="1409"/>
      <c r="J694" s="1409"/>
      <c r="K694" s="1409"/>
      <c r="L694" s="1409"/>
      <c r="M694" s="1409"/>
      <c r="N694" s="1409"/>
      <c r="O694" s="1409"/>
      <c r="P694" s="1409"/>
      <c r="Q694" s="1409"/>
      <c r="R694" s="1409"/>
      <c r="S694" s="1409"/>
      <c r="T694" s="1409"/>
      <c r="U694" s="1409"/>
      <c r="V694" s="1409"/>
      <c r="W694" s="1409"/>
      <c r="X694" s="1409"/>
      <c r="Y694" s="1409"/>
      <c r="Z694" s="1409"/>
    </row>
    <row r="695" spans="1:26">
      <c r="A695" s="1409"/>
      <c r="B695" s="1409"/>
      <c r="C695" s="1409"/>
      <c r="D695" s="1409"/>
      <c r="E695" s="1409"/>
      <c r="F695" s="1409"/>
      <c r="G695" s="1409"/>
      <c r="H695" s="1409"/>
      <c r="I695" s="1409"/>
      <c r="J695" s="1409"/>
      <c r="K695" s="1409"/>
      <c r="L695" s="1409"/>
      <c r="M695" s="1409"/>
      <c r="N695" s="1409"/>
      <c r="O695" s="1409"/>
      <c r="P695" s="1409"/>
      <c r="Q695" s="1409"/>
      <c r="R695" s="1409"/>
      <c r="S695" s="1409"/>
      <c r="T695" s="1409"/>
      <c r="U695" s="1409"/>
      <c r="V695" s="1409"/>
      <c r="W695" s="1409"/>
      <c r="X695" s="1409"/>
      <c r="Y695" s="1409"/>
      <c r="Z695" s="1409"/>
    </row>
    <row r="696" spans="1:26">
      <c r="A696" s="1409"/>
      <c r="B696" s="1409"/>
      <c r="C696" s="1409"/>
      <c r="D696" s="1409"/>
      <c r="E696" s="1409"/>
      <c r="F696" s="1409"/>
      <c r="G696" s="1409"/>
      <c r="H696" s="1409"/>
      <c r="I696" s="1409"/>
      <c r="J696" s="1409"/>
      <c r="K696" s="1409"/>
      <c r="L696" s="1409"/>
      <c r="M696" s="1409"/>
      <c r="N696" s="1409"/>
      <c r="O696" s="1409"/>
      <c r="P696" s="1409"/>
      <c r="Q696" s="1409"/>
      <c r="R696" s="1409"/>
      <c r="S696" s="1409"/>
      <c r="T696" s="1409"/>
      <c r="U696" s="1409"/>
      <c r="V696" s="1409"/>
      <c r="W696" s="1409"/>
      <c r="X696" s="1409"/>
      <c r="Y696" s="1409"/>
      <c r="Z696" s="1409"/>
    </row>
    <row r="697" spans="1:26">
      <c r="A697" s="1409"/>
      <c r="B697" s="1409"/>
      <c r="C697" s="1409"/>
      <c r="D697" s="1409"/>
      <c r="E697" s="1409"/>
      <c r="F697" s="1409"/>
      <c r="G697" s="1409"/>
      <c r="H697" s="1409"/>
      <c r="I697" s="1409"/>
      <c r="J697" s="1409"/>
      <c r="K697" s="1409"/>
      <c r="L697" s="1409"/>
      <c r="M697" s="1409"/>
      <c r="N697" s="1409"/>
      <c r="O697" s="1409"/>
      <c r="P697" s="1409"/>
      <c r="Q697" s="1409"/>
      <c r="R697" s="1409"/>
      <c r="S697" s="1409"/>
      <c r="T697" s="1409"/>
      <c r="U697" s="1409"/>
      <c r="V697" s="1409"/>
      <c r="W697" s="1409"/>
      <c r="X697" s="1409"/>
      <c r="Y697" s="1409"/>
      <c r="Z697" s="1409"/>
    </row>
    <row r="698" spans="1:26">
      <c r="A698" s="1409"/>
      <c r="B698" s="1409"/>
      <c r="C698" s="1409"/>
      <c r="D698" s="1409"/>
      <c r="E698" s="1409"/>
      <c r="F698" s="1409"/>
      <c r="G698" s="1409"/>
      <c r="H698" s="1409"/>
      <c r="I698" s="1409"/>
      <c r="J698" s="1409"/>
      <c r="K698" s="1409"/>
      <c r="L698" s="1409"/>
      <c r="M698" s="1409"/>
      <c r="N698" s="1409"/>
      <c r="O698" s="1409"/>
      <c r="P698" s="1409"/>
      <c r="Q698" s="1409"/>
      <c r="R698" s="1409"/>
      <c r="S698" s="1409"/>
      <c r="T698" s="1409"/>
      <c r="U698" s="1409"/>
      <c r="V698" s="1409"/>
      <c r="W698" s="1409"/>
      <c r="X698" s="1409"/>
      <c r="Y698" s="1409"/>
      <c r="Z698" s="1409"/>
    </row>
    <row r="699" spans="1:26">
      <c r="A699" s="1409"/>
      <c r="B699" s="1409"/>
      <c r="C699" s="1409"/>
      <c r="D699" s="1409"/>
      <c r="E699" s="1409"/>
      <c r="F699" s="1409"/>
      <c r="G699" s="1409"/>
      <c r="H699" s="1409"/>
      <c r="I699" s="1409"/>
      <c r="J699" s="1409"/>
      <c r="K699" s="1409"/>
      <c r="L699" s="1409"/>
      <c r="M699" s="1409"/>
      <c r="N699" s="1409"/>
      <c r="O699" s="1409"/>
      <c r="P699" s="1409"/>
      <c r="Q699" s="1409"/>
      <c r="R699" s="1409"/>
      <c r="S699" s="1409"/>
      <c r="T699" s="1409"/>
      <c r="U699" s="1409"/>
      <c r="V699" s="1409"/>
      <c r="W699" s="1409"/>
      <c r="X699" s="1409"/>
      <c r="Y699" s="1409"/>
      <c r="Z699" s="1409"/>
    </row>
    <row r="700" spans="1:26">
      <c r="A700" s="1409"/>
      <c r="B700" s="1409"/>
      <c r="C700" s="1409"/>
      <c r="D700" s="1409"/>
      <c r="E700" s="1409"/>
      <c r="F700" s="1409"/>
      <c r="G700" s="1409"/>
      <c r="H700" s="1409"/>
      <c r="I700" s="1409"/>
      <c r="J700" s="1409"/>
      <c r="K700" s="1409"/>
      <c r="L700" s="1409"/>
      <c r="M700" s="1409"/>
      <c r="N700" s="1409"/>
      <c r="O700" s="1409"/>
      <c r="P700" s="1409"/>
      <c r="Q700" s="1409"/>
      <c r="R700" s="1409"/>
      <c r="S700" s="1409"/>
      <c r="T700" s="1409"/>
      <c r="U700" s="1409"/>
      <c r="V700" s="1409"/>
      <c r="W700" s="1409"/>
      <c r="X700" s="1409"/>
      <c r="Y700" s="1409"/>
      <c r="Z700" s="1409"/>
    </row>
    <row r="701" spans="1:26">
      <c r="A701" s="1409"/>
      <c r="B701" s="1409"/>
      <c r="C701" s="1409"/>
      <c r="D701" s="1409"/>
      <c r="E701" s="1409"/>
      <c r="F701" s="1409"/>
      <c r="G701" s="1409"/>
      <c r="H701" s="1409"/>
      <c r="I701" s="1409"/>
      <c r="J701" s="1409"/>
      <c r="K701" s="1409"/>
      <c r="L701" s="1409"/>
      <c r="M701" s="1409"/>
      <c r="N701" s="1409"/>
      <c r="O701" s="1409"/>
      <c r="P701" s="1409"/>
      <c r="Q701" s="1409"/>
      <c r="R701" s="1409"/>
      <c r="S701" s="1409"/>
      <c r="T701" s="1409"/>
      <c r="U701" s="1409"/>
      <c r="V701" s="1409"/>
      <c r="W701" s="1409"/>
      <c r="X701" s="1409"/>
      <c r="Y701" s="1409"/>
      <c r="Z701" s="1409"/>
    </row>
    <row r="702" spans="1:26">
      <c r="A702" s="1409"/>
      <c r="B702" s="1409"/>
      <c r="C702" s="1409"/>
      <c r="D702" s="1409"/>
      <c r="E702" s="1409"/>
      <c r="F702" s="1409"/>
      <c r="G702" s="1409"/>
      <c r="H702" s="1409"/>
      <c r="I702" s="1409"/>
      <c r="J702" s="1409"/>
      <c r="K702" s="1409"/>
      <c r="L702" s="1409"/>
      <c r="M702" s="1409"/>
      <c r="N702" s="1409"/>
      <c r="O702" s="1409"/>
      <c r="P702" s="1409"/>
      <c r="Q702" s="1409"/>
      <c r="R702" s="1409"/>
      <c r="S702" s="1409"/>
      <c r="T702" s="1409"/>
      <c r="U702" s="1409"/>
      <c r="V702" s="1409"/>
      <c r="W702" s="1409"/>
      <c r="X702" s="1409"/>
      <c r="Y702" s="1409"/>
      <c r="Z702" s="1409"/>
    </row>
    <row r="703" spans="1:26">
      <c r="A703" s="1409"/>
      <c r="B703" s="1409"/>
      <c r="C703" s="1409"/>
      <c r="D703" s="1409"/>
      <c r="E703" s="1409"/>
      <c r="F703" s="1409"/>
      <c r="G703" s="1409"/>
      <c r="H703" s="1409"/>
      <c r="I703" s="1409"/>
      <c r="J703" s="1409"/>
      <c r="K703" s="1409"/>
      <c r="L703" s="1409"/>
      <c r="M703" s="1409"/>
      <c r="N703" s="1409"/>
      <c r="O703" s="1409"/>
      <c r="P703" s="1409"/>
      <c r="Q703" s="1409"/>
      <c r="R703" s="1409"/>
      <c r="S703" s="1409"/>
      <c r="T703" s="1409"/>
      <c r="U703" s="1409"/>
      <c r="V703" s="1409"/>
      <c r="W703" s="1409"/>
      <c r="X703" s="1409"/>
      <c r="Y703" s="1409"/>
      <c r="Z703" s="1409"/>
    </row>
    <row r="704" spans="1:26">
      <c r="A704" s="1409"/>
      <c r="B704" s="1409"/>
      <c r="C704" s="1409"/>
      <c r="D704" s="1409"/>
      <c r="E704" s="1409"/>
      <c r="F704" s="1409"/>
      <c r="G704" s="1409"/>
      <c r="H704" s="1409"/>
      <c r="I704" s="1409"/>
      <c r="J704" s="1409"/>
      <c r="K704" s="1409"/>
      <c r="L704" s="1409"/>
      <c r="M704" s="1409"/>
      <c r="N704" s="1409"/>
      <c r="O704" s="1409"/>
      <c r="P704" s="1409"/>
      <c r="Q704" s="1409"/>
      <c r="R704" s="1409"/>
      <c r="S704" s="1409"/>
      <c r="T704" s="1409"/>
      <c r="U704" s="1409"/>
      <c r="V704" s="1409"/>
      <c r="W704" s="1409"/>
      <c r="X704" s="1409"/>
      <c r="Y704" s="1409"/>
      <c r="Z704" s="1409"/>
    </row>
    <row r="705" spans="1:26">
      <c r="A705" s="1409"/>
      <c r="B705" s="1409"/>
      <c r="C705" s="1409"/>
      <c r="D705" s="1409"/>
      <c r="E705" s="1409"/>
      <c r="F705" s="1409"/>
      <c r="G705" s="1409"/>
      <c r="H705" s="1409"/>
      <c r="I705" s="1409"/>
      <c r="J705" s="1409"/>
      <c r="K705" s="1409"/>
      <c r="L705" s="1409"/>
      <c r="M705" s="1409"/>
      <c r="N705" s="1409"/>
      <c r="O705" s="1409"/>
      <c r="P705" s="1409"/>
      <c r="Q705" s="1409"/>
      <c r="R705" s="1409"/>
      <c r="S705" s="1409"/>
      <c r="T705" s="1409"/>
      <c r="U705" s="1409"/>
      <c r="V705" s="1409"/>
      <c r="W705" s="1409"/>
      <c r="X705" s="1409"/>
      <c r="Y705" s="1409"/>
      <c r="Z705" s="1409"/>
    </row>
    <row r="706" spans="1:26">
      <c r="A706" s="1409"/>
      <c r="B706" s="1409"/>
      <c r="C706" s="1409"/>
      <c r="D706" s="1409"/>
      <c r="E706" s="1409"/>
      <c r="F706" s="1409"/>
      <c r="G706" s="1409"/>
      <c r="H706" s="1409"/>
      <c r="I706" s="1409"/>
      <c r="J706" s="1409"/>
      <c r="K706" s="1409"/>
      <c r="L706" s="1409"/>
      <c r="M706" s="1409"/>
      <c r="N706" s="1409"/>
      <c r="O706" s="1409"/>
      <c r="P706" s="1409"/>
      <c r="Q706" s="1409"/>
      <c r="R706" s="1409"/>
      <c r="S706" s="1409"/>
      <c r="T706" s="1409"/>
      <c r="U706" s="1409"/>
      <c r="V706" s="1409"/>
      <c r="W706" s="1409"/>
      <c r="X706" s="1409"/>
      <c r="Y706" s="1409"/>
      <c r="Z706" s="1409"/>
    </row>
    <row r="707" spans="1:26">
      <c r="A707" s="1409"/>
      <c r="B707" s="1409"/>
      <c r="C707" s="1409"/>
      <c r="D707" s="1409"/>
      <c r="E707" s="1409"/>
      <c r="F707" s="1409"/>
      <c r="G707" s="1409"/>
      <c r="H707" s="1409"/>
      <c r="I707" s="1409"/>
      <c r="J707" s="1409"/>
      <c r="K707" s="1409"/>
      <c r="L707" s="1409"/>
      <c r="M707" s="1409"/>
      <c r="N707" s="1409"/>
      <c r="O707" s="1409"/>
      <c r="P707" s="1409"/>
      <c r="Q707" s="1409"/>
      <c r="R707" s="1409"/>
      <c r="S707" s="1409"/>
      <c r="T707" s="1409"/>
      <c r="U707" s="1409"/>
      <c r="V707" s="1409"/>
      <c r="W707" s="1409"/>
      <c r="X707" s="1409"/>
      <c r="Y707" s="1409"/>
      <c r="Z707" s="1409"/>
    </row>
    <row r="708" spans="1:26">
      <c r="A708" s="1409"/>
      <c r="B708" s="1409"/>
      <c r="C708" s="1409"/>
      <c r="D708" s="1409"/>
      <c r="E708" s="1409"/>
      <c r="F708" s="1409"/>
      <c r="G708" s="1409"/>
      <c r="H708" s="1409"/>
      <c r="I708" s="1409"/>
      <c r="J708" s="1409"/>
      <c r="K708" s="1409"/>
      <c r="L708" s="1409"/>
      <c r="M708" s="1409"/>
      <c r="N708" s="1409"/>
      <c r="O708" s="1409"/>
      <c r="P708" s="1409"/>
      <c r="Q708" s="1409"/>
      <c r="R708" s="1409"/>
      <c r="S708" s="1409"/>
      <c r="T708" s="1409"/>
      <c r="U708" s="1409"/>
      <c r="V708" s="1409"/>
      <c r="W708" s="1409"/>
      <c r="X708" s="1409"/>
      <c r="Y708" s="1409"/>
      <c r="Z708" s="1409"/>
    </row>
    <row r="709" spans="1:26">
      <c r="A709" s="1409"/>
      <c r="B709" s="1409"/>
      <c r="C709" s="1409"/>
      <c r="D709" s="1409"/>
      <c r="E709" s="1409"/>
      <c r="F709" s="1409"/>
      <c r="G709" s="1409"/>
      <c r="H709" s="1409"/>
      <c r="I709" s="1409"/>
      <c r="J709" s="1409"/>
      <c r="K709" s="1409"/>
      <c r="L709" s="1409"/>
      <c r="M709" s="1409"/>
      <c r="N709" s="1409"/>
      <c r="O709" s="1409"/>
      <c r="P709" s="1409"/>
      <c r="Q709" s="1409"/>
      <c r="R709" s="1409"/>
      <c r="S709" s="1409"/>
      <c r="T709" s="1409"/>
      <c r="U709" s="1409"/>
      <c r="V709" s="1409"/>
      <c r="W709" s="1409"/>
      <c r="X709" s="1409"/>
      <c r="Y709" s="1409"/>
      <c r="Z709" s="1409"/>
    </row>
    <row r="710" spans="1:26">
      <c r="A710" s="1409"/>
      <c r="B710" s="1409"/>
      <c r="C710" s="1409"/>
      <c r="D710" s="1409"/>
      <c r="E710" s="1409"/>
      <c r="F710" s="1409"/>
      <c r="G710" s="1409"/>
      <c r="H710" s="1409"/>
      <c r="I710" s="1409"/>
      <c r="J710" s="1409"/>
      <c r="K710" s="1409"/>
      <c r="L710" s="1409"/>
      <c r="M710" s="1409"/>
      <c r="N710" s="1409"/>
      <c r="O710" s="1409"/>
      <c r="P710" s="1409"/>
      <c r="Q710" s="1409"/>
      <c r="R710" s="1409"/>
      <c r="S710" s="1409"/>
      <c r="T710" s="1409"/>
      <c r="U710" s="1409"/>
      <c r="V710" s="1409"/>
      <c r="W710" s="1409"/>
      <c r="X710" s="1409"/>
      <c r="Y710" s="1409"/>
      <c r="Z710" s="1409"/>
    </row>
    <row r="711" spans="1:26">
      <c r="A711" s="1409"/>
      <c r="B711" s="1409"/>
      <c r="C711" s="1409"/>
      <c r="D711" s="1409"/>
      <c r="E711" s="1409"/>
      <c r="F711" s="1409"/>
      <c r="G711" s="1409"/>
      <c r="H711" s="1409"/>
      <c r="I711" s="1409"/>
      <c r="J711" s="1409"/>
      <c r="K711" s="1409"/>
      <c r="L711" s="1409"/>
      <c r="M711" s="1409"/>
      <c r="N711" s="1409"/>
      <c r="O711" s="1409"/>
      <c r="P711" s="1409"/>
      <c r="Q711" s="1409"/>
      <c r="R711" s="1409"/>
      <c r="S711" s="1409"/>
      <c r="T711" s="1409"/>
      <c r="U711" s="1409"/>
      <c r="V711" s="1409"/>
      <c r="W711" s="1409"/>
      <c r="X711" s="1409"/>
      <c r="Y711" s="1409"/>
      <c r="Z711" s="1409"/>
    </row>
    <row r="712" spans="1:26">
      <c r="A712" s="1409"/>
      <c r="B712" s="1409"/>
      <c r="C712" s="1409"/>
      <c r="D712" s="1409"/>
      <c r="E712" s="1409"/>
      <c r="F712" s="1409"/>
      <c r="G712" s="1409"/>
      <c r="H712" s="1409"/>
      <c r="I712" s="1409"/>
      <c r="J712" s="1409"/>
      <c r="K712" s="1409"/>
      <c r="L712" s="1409"/>
      <c r="M712" s="1409"/>
      <c r="N712" s="1409"/>
      <c r="O712" s="1409"/>
      <c r="P712" s="1409"/>
      <c r="Q712" s="1409"/>
      <c r="R712" s="1409"/>
      <c r="S712" s="1409"/>
      <c r="T712" s="1409"/>
      <c r="U712" s="1409"/>
      <c r="V712" s="1409"/>
      <c r="W712" s="1409"/>
      <c r="X712" s="1409"/>
      <c r="Y712" s="1409"/>
      <c r="Z712" s="1409"/>
    </row>
    <row r="713" spans="1:26">
      <c r="A713" s="1409"/>
      <c r="B713" s="1409"/>
      <c r="C713" s="1409"/>
      <c r="D713" s="1409"/>
      <c r="E713" s="1409"/>
      <c r="F713" s="1409"/>
      <c r="G713" s="1409"/>
      <c r="H713" s="1409"/>
      <c r="I713" s="1409"/>
      <c r="J713" s="1409"/>
      <c r="K713" s="1409"/>
      <c r="L713" s="1409"/>
      <c r="M713" s="1409"/>
      <c r="N713" s="1409"/>
      <c r="O713" s="1409"/>
      <c r="P713" s="1409"/>
      <c r="Q713" s="1409"/>
      <c r="R713" s="1409"/>
      <c r="S713" s="1409"/>
      <c r="T713" s="1409"/>
      <c r="U713" s="1409"/>
      <c r="V713" s="1409"/>
      <c r="W713" s="1409"/>
      <c r="X713" s="1409"/>
      <c r="Y713" s="1409"/>
      <c r="Z713" s="1409"/>
    </row>
    <row r="714" spans="1:26">
      <c r="A714" s="1409"/>
      <c r="B714" s="1409"/>
      <c r="C714" s="1409"/>
      <c r="D714" s="1409"/>
      <c r="E714" s="1409"/>
      <c r="F714" s="1409"/>
      <c r="G714" s="1409"/>
      <c r="H714" s="1409"/>
      <c r="I714" s="1409"/>
      <c r="J714" s="1409"/>
      <c r="K714" s="1409"/>
      <c r="L714" s="1409"/>
      <c r="M714" s="1409"/>
      <c r="N714" s="1409"/>
      <c r="O714" s="1409"/>
      <c r="P714" s="1409"/>
      <c r="Q714" s="1409"/>
      <c r="R714" s="1409"/>
      <c r="S714" s="1409"/>
      <c r="T714" s="1409"/>
      <c r="U714" s="1409"/>
      <c r="V714" s="1409"/>
      <c r="W714" s="1409"/>
      <c r="X714" s="1409"/>
      <c r="Y714" s="1409"/>
      <c r="Z714" s="1409"/>
    </row>
    <row r="715" spans="1:26">
      <c r="A715" s="1409"/>
      <c r="B715" s="1409"/>
      <c r="C715" s="1409"/>
      <c r="D715" s="1409"/>
      <c r="E715" s="1409"/>
      <c r="F715" s="1409"/>
      <c r="G715" s="1409"/>
      <c r="H715" s="1409"/>
      <c r="I715" s="1409"/>
      <c r="J715" s="1409"/>
      <c r="K715" s="1409"/>
      <c r="L715" s="1409"/>
      <c r="M715" s="1409"/>
      <c r="N715" s="1409"/>
      <c r="O715" s="1409"/>
      <c r="P715" s="1409"/>
      <c r="Q715" s="1409"/>
      <c r="R715" s="1409"/>
      <c r="S715" s="1409"/>
      <c r="T715" s="1409"/>
      <c r="U715" s="1409"/>
      <c r="V715" s="1409"/>
      <c r="W715" s="1409"/>
      <c r="X715" s="1409"/>
      <c r="Y715" s="1409"/>
      <c r="Z715" s="1409"/>
    </row>
    <row r="716" spans="1:26">
      <c r="A716" s="1409"/>
      <c r="B716" s="1409"/>
      <c r="C716" s="1409"/>
      <c r="D716" s="1409"/>
      <c r="E716" s="1409"/>
      <c r="F716" s="1409"/>
      <c r="G716" s="1409"/>
      <c r="H716" s="1409"/>
      <c r="I716" s="1409"/>
      <c r="J716" s="1409"/>
      <c r="K716" s="1409"/>
      <c r="L716" s="1409"/>
      <c r="M716" s="1409"/>
      <c r="N716" s="1409"/>
      <c r="O716" s="1409"/>
      <c r="P716" s="1409"/>
      <c r="Q716" s="1409"/>
      <c r="R716" s="1409"/>
      <c r="S716" s="1409"/>
      <c r="T716" s="1409"/>
      <c r="U716" s="1409"/>
      <c r="V716" s="1409"/>
      <c r="W716" s="1409"/>
      <c r="X716" s="1409"/>
      <c r="Y716" s="1409"/>
      <c r="Z716" s="1409"/>
    </row>
    <row r="717" spans="1:26">
      <c r="A717" s="1409"/>
      <c r="B717" s="1409"/>
      <c r="C717" s="1409"/>
      <c r="D717" s="1409"/>
      <c r="E717" s="1409"/>
      <c r="F717" s="1409"/>
      <c r="G717" s="1409"/>
      <c r="H717" s="1409"/>
      <c r="I717" s="1409"/>
      <c r="J717" s="1409"/>
      <c r="K717" s="1409"/>
      <c r="L717" s="1409"/>
      <c r="M717" s="1409"/>
      <c r="N717" s="1409"/>
      <c r="O717" s="1409"/>
      <c r="P717" s="1409"/>
      <c r="Q717" s="1409"/>
      <c r="R717" s="1409"/>
      <c r="S717" s="1409"/>
      <c r="T717" s="1409"/>
      <c r="U717" s="1409"/>
      <c r="V717" s="1409"/>
      <c r="W717" s="1409"/>
      <c r="X717" s="1409"/>
      <c r="Y717" s="1409"/>
      <c r="Z717" s="1409"/>
    </row>
    <row r="718" spans="1:26">
      <c r="A718" s="1409"/>
      <c r="B718" s="1409"/>
      <c r="C718" s="1409"/>
      <c r="D718" s="1409"/>
      <c r="E718" s="1409"/>
      <c r="F718" s="1409"/>
      <c r="G718" s="1409"/>
      <c r="H718" s="1409"/>
      <c r="I718" s="1409"/>
      <c r="J718" s="1409"/>
      <c r="K718" s="1409"/>
      <c r="L718" s="1409"/>
      <c r="M718" s="1409"/>
      <c r="N718" s="1409"/>
      <c r="O718" s="1409"/>
      <c r="P718" s="1409"/>
      <c r="Q718" s="1409"/>
      <c r="R718" s="1409"/>
      <c r="S718" s="1409"/>
      <c r="T718" s="1409"/>
      <c r="U718" s="1409"/>
      <c r="V718" s="1409"/>
      <c r="W718" s="1409"/>
      <c r="X718" s="1409"/>
      <c r="Y718" s="1409"/>
      <c r="Z718" s="1409"/>
    </row>
    <row r="719" spans="1:26">
      <c r="A719" s="1409"/>
      <c r="B719" s="1409"/>
      <c r="C719" s="1409"/>
      <c r="D719" s="1409"/>
      <c r="E719" s="1409"/>
      <c r="F719" s="1409"/>
      <c r="G719" s="1409"/>
      <c r="H719" s="1409"/>
      <c r="I719" s="1409"/>
      <c r="J719" s="1409"/>
      <c r="K719" s="1409"/>
      <c r="L719" s="1409"/>
      <c r="M719" s="1409"/>
      <c r="N719" s="1409"/>
      <c r="O719" s="1409"/>
      <c r="P719" s="1409"/>
      <c r="Q719" s="1409"/>
      <c r="R719" s="1409"/>
      <c r="S719" s="1409"/>
      <c r="T719" s="1409"/>
      <c r="U719" s="1409"/>
      <c r="V719" s="1409"/>
      <c r="W719" s="1409"/>
      <c r="X719" s="1409"/>
      <c r="Y719" s="1409"/>
      <c r="Z719" s="1409"/>
    </row>
    <row r="720" spans="1:26">
      <c r="A720" s="1409"/>
      <c r="B720" s="1409"/>
      <c r="C720" s="1409"/>
      <c r="D720" s="1409"/>
      <c r="E720" s="1409"/>
      <c r="F720" s="1409"/>
      <c r="G720" s="1409"/>
      <c r="H720" s="1409"/>
      <c r="I720" s="1409"/>
      <c r="J720" s="1409"/>
      <c r="K720" s="1409"/>
      <c r="L720" s="1409"/>
      <c r="M720" s="1409"/>
      <c r="N720" s="1409"/>
      <c r="O720" s="1409"/>
      <c r="P720" s="1409"/>
      <c r="Q720" s="1409"/>
      <c r="R720" s="1409"/>
      <c r="S720" s="1409"/>
      <c r="T720" s="1409"/>
      <c r="U720" s="1409"/>
      <c r="V720" s="1409"/>
      <c r="W720" s="1409"/>
      <c r="X720" s="1409"/>
      <c r="Y720" s="1409"/>
      <c r="Z720" s="1409"/>
    </row>
    <row r="721" spans="1:26">
      <c r="A721" s="1409"/>
      <c r="B721" s="1409"/>
      <c r="C721" s="1409"/>
      <c r="D721" s="1409"/>
      <c r="E721" s="1409"/>
      <c r="F721" s="1409"/>
      <c r="G721" s="1409"/>
      <c r="H721" s="1409"/>
      <c r="I721" s="1409"/>
      <c r="J721" s="1409"/>
      <c r="K721" s="1409"/>
      <c r="L721" s="1409"/>
      <c r="M721" s="1409"/>
      <c r="N721" s="1409"/>
      <c r="O721" s="1409"/>
      <c r="P721" s="1409"/>
      <c r="Q721" s="1409"/>
      <c r="R721" s="1409"/>
      <c r="S721" s="1409"/>
      <c r="T721" s="1409"/>
      <c r="U721" s="1409"/>
      <c r="V721" s="1409"/>
      <c r="W721" s="1409"/>
      <c r="X721" s="1409"/>
      <c r="Y721" s="1409"/>
      <c r="Z721" s="1409"/>
    </row>
    <row r="722" spans="1:26">
      <c r="A722" s="1409"/>
      <c r="B722" s="1409"/>
      <c r="C722" s="1409"/>
      <c r="D722" s="1409"/>
      <c r="E722" s="1409"/>
      <c r="F722" s="1409"/>
      <c r="G722" s="1409"/>
      <c r="H722" s="1409"/>
      <c r="I722" s="1409"/>
      <c r="J722" s="1409"/>
      <c r="K722" s="1409"/>
      <c r="L722" s="1409"/>
      <c r="M722" s="1409"/>
      <c r="N722" s="1409"/>
      <c r="O722" s="1409"/>
      <c r="P722" s="1409"/>
      <c r="Q722" s="1409"/>
      <c r="R722" s="1409"/>
      <c r="S722" s="1409"/>
      <c r="T722" s="1409"/>
      <c r="U722" s="1409"/>
      <c r="V722" s="1409"/>
      <c r="W722" s="1409"/>
      <c r="X722" s="1409"/>
      <c r="Y722" s="1409"/>
      <c r="Z722" s="1409"/>
    </row>
    <row r="723" spans="1:26">
      <c r="A723" s="1409"/>
      <c r="B723" s="1409"/>
      <c r="C723" s="1409"/>
      <c r="D723" s="1409"/>
      <c r="E723" s="1409"/>
      <c r="F723" s="1409"/>
      <c r="G723" s="1409"/>
      <c r="H723" s="1409"/>
      <c r="I723" s="1409"/>
      <c r="J723" s="1409"/>
      <c r="K723" s="1409"/>
      <c r="L723" s="1409"/>
      <c r="M723" s="1409"/>
      <c r="N723" s="1409"/>
      <c r="O723" s="1409"/>
      <c r="P723" s="1409"/>
      <c r="Q723" s="1409"/>
      <c r="R723" s="1409"/>
      <c r="S723" s="1409"/>
      <c r="T723" s="1409"/>
      <c r="U723" s="1409"/>
      <c r="V723" s="1409"/>
      <c r="W723" s="1409"/>
      <c r="X723" s="1409"/>
      <c r="Y723" s="1409"/>
      <c r="Z723" s="1409"/>
    </row>
    <row r="724" spans="1:26">
      <c r="A724" s="1409"/>
      <c r="B724" s="1409"/>
      <c r="C724" s="1409"/>
      <c r="D724" s="1409"/>
      <c r="E724" s="1409"/>
      <c r="F724" s="1409"/>
      <c r="G724" s="1409"/>
      <c r="H724" s="1409"/>
      <c r="I724" s="1409"/>
      <c r="J724" s="1409"/>
      <c r="K724" s="1409"/>
      <c r="L724" s="1409"/>
      <c r="M724" s="1409"/>
      <c r="N724" s="1409"/>
      <c r="O724" s="1409"/>
      <c r="P724" s="1409"/>
      <c r="Q724" s="1409"/>
      <c r="R724" s="1409"/>
      <c r="S724" s="1409"/>
      <c r="T724" s="1409"/>
      <c r="U724" s="1409"/>
      <c r="V724" s="1409"/>
      <c r="W724" s="1409"/>
      <c r="X724" s="1409"/>
      <c r="Y724" s="1409"/>
      <c r="Z724" s="1409"/>
    </row>
    <row r="725" spans="1:26">
      <c r="A725" s="1409"/>
      <c r="B725" s="1409"/>
      <c r="C725" s="1409"/>
      <c r="D725" s="1409"/>
      <c r="E725" s="1409"/>
      <c r="F725" s="1409"/>
      <c r="G725" s="1409"/>
      <c r="H725" s="1409"/>
      <c r="I725" s="1409"/>
      <c r="J725" s="1409"/>
      <c r="K725" s="1409"/>
      <c r="L725" s="1409"/>
      <c r="M725" s="1409"/>
      <c r="N725" s="1409"/>
      <c r="O725" s="1409"/>
      <c r="P725" s="1409"/>
      <c r="Q725" s="1409"/>
      <c r="R725" s="1409"/>
      <c r="S725" s="1409"/>
      <c r="T725" s="1409"/>
      <c r="U725" s="1409"/>
      <c r="V725" s="1409"/>
      <c r="W725" s="1409"/>
      <c r="X725" s="1409"/>
      <c r="Y725" s="1409"/>
      <c r="Z725" s="1409"/>
    </row>
    <row r="726" spans="1:26">
      <c r="A726" s="1409"/>
      <c r="B726" s="1409"/>
      <c r="C726" s="1409"/>
      <c r="D726" s="1409"/>
      <c r="E726" s="1409"/>
      <c r="F726" s="1409"/>
      <c r="G726" s="1409"/>
      <c r="H726" s="1409"/>
      <c r="I726" s="1409"/>
      <c r="J726" s="1409"/>
      <c r="K726" s="1409"/>
      <c r="L726" s="1409"/>
      <c r="M726" s="1409"/>
      <c r="N726" s="1409"/>
      <c r="O726" s="1409"/>
      <c r="P726" s="1409"/>
      <c r="Q726" s="1409"/>
      <c r="R726" s="1409"/>
      <c r="S726" s="1409"/>
      <c r="T726" s="1409"/>
      <c r="U726" s="1409"/>
      <c r="V726" s="1409"/>
      <c r="W726" s="1409"/>
      <c r="X726" s="1409"/>
      <c r="Y726" s="1409"/>
      <c r="Z726" s="1409"/>
    </row>
    <row r="727" spans="1:26">
      <c r="A727" s="1409"/>
      <c r="B727" s="1409"/>
      <c r="C727" s="1409"/>
      <c r="D727" s="1409"/>
      <c r="E727" s="1409"/>
      <c r="F727" s="1409"/>
      <c r="G727" s="1409"/>
      <c r="H727" s="1409"/>
      <c r="I727" s="1409"/>
      <c r="J727" s="1409"/>
      <c r="K727" s="1409"/>
      <c r="L727" s="1409"/>
      <c r="M727" s="1409"/>
      <c r="N727" s="1409"/>
      <c r="O727" s="1409"/>
      <c r="P727" s="1409"/>
      <c r="Q727" s="1409"/>
      <c r="R727" s="1409"/>
      <c r="S727" s="1409"/>
      <c r="T727" s="1409"/>
      <c r="U727" s="1409"/>
      <c r="V727" s="1409"/>
      <c r="W727" s="1409"/>
      <c r="X727" s="1409"/>
      <c r="Y727" s="1409"/>
      <c r="Z727" s="1409"/>
    </row>
    <row r="728" spans="1:26">
      <c r="A728" s="1409"/>
      <c r="B728" s="1409"/>
      <c r="C728" s="1409"/>
      <c r="D728" s="1409"/>
      <c r="E728" s="1409"/>
      <c r="F728" s="1409"/>
      <c r="G728" s="1409"/>
      <c r="H728" s="1409"/>
      <c r="I728" s="1409"/>
      <c r="J728" s="1409"/>
      <c r="K728" s="1409"/>
      <c r="L728" s="1409"/>
      <c r="M728" s="1409"/>
      <c r="N728" s="1409"/>
      <c r="O728" s="1409"/>
      <c r="P728" s="1409"/>
      <c r="Q728" s="1409"/>
      <c r="R728" s="1409"/>
      <c r="S728" s="1409"/>
      <c r="T728" s="1409"/>
      <c r="U728" s="1409"/>
      <c r="V728" s="1409"/>
      <c r="W728" s="1409"/>
      <c r="X728" s="1409"/>
      <c r="Y728" s="1409"/>
      <c r="Z728" s="1409"/>
    </row>
    <row r="729" spans="1:26">
      <c r="A729" s="1409"/>
      <c r="B729" s="1409"/>
      <c r="C729" s="1409"/>
      <c r="D729" s="1409"/>
      <c r="E729" s="1409"/>
      <c r="F729" s="1409"/>
      <c r="G729" s="1409"/>
      <c r="H729" s="1409"/>
      <c r="I729" s="1409"/>
      <c r="J729" s="1409"/>
      <c r="K729" s="1409"/>
      <c r="L729" s="1409"/>
      <c r="M729" s="1409"/>
      <c r="N729" s="1409"/>
      <c r="O729" s="1409"/>
      <c r="P729" s="1409"/>
      <c r="Q729" s="1409"/>
      <c r="R729" s="1409"/>
      <c r="S729" s="1409"/>
      <c r="T729" s="1409"/>
      <c r="U729" s="1409"/>
      <c r="V729" s="1409"/>
      <c r="W729" s="1409"/>
      <c r="X729" s="1409"/>
      <c r="Y729" s="1409"/>
      <c r="Z729" s="1409"/>
    </row>
    <row r="730" spans="1:26">
      <c r="A730" s="1409"/>
      <c r="B730" s="1409"/>
      <c r="C730" s="1409"/>
      <c r="D730" s="1409"/>
      <c r="E730" s="1409"/>
      <c r="F730" s="1409"/>
      <c r="G730" s="1409"/>
      <c r="H730" s="1409"/>
      <c r="I730" s="1409"/>
      <c r="J730" s="1409"/>
      <c r="K730" s="1409"/>
      <c r="L730" s="1409"/>
      <c r="M730" s="1409"/>
      <c r="N730" s="1409"/>
      <c r="O730" s="1409"/>
      <c r="P730" s="1409"/>
      <c r="Q730" s="1409"/>
      <c r="R730" s="1409"/>
      <c r="S730" s="1409"/>
      <c r="T730" s="1409"/>
      <c r="U730" s="1409"/>
      <c r="V730" s="1409"/>
      <c r="W730" s="1409"/>
      <c r="X730" s="1409"/>
      <c r="Y730" s="1409"/>
      <c r="Z730" s="1409"/>
    </row>
    <row r="731" spans="1:26">
      <c r="A731" s="1409"/>
      <c r="B731" s="1409"/>
      <c r="C731" s="1409"/>
      <c r="D731" s="1409"/>
      <c r="E731" s="1409"/>
      <c r="F731" s="1409"/>
      <c r="G731" s="1409"/>
      <c r="H731" s="1409"/>
      <c r="I731" s="1409"/>
      <c r="J731" s="1409"/>
      <c r="K731" s="1409"/>
      <c r="L731" s="1409"/>
      <c r="M731" s="1409"/>
      <c r="N731" s="1409"/>
      <c r="O731" s="1409"/>
      <c r="P731" s="1409"/>
      <c r="Q731" s="1409"/>
      <c r="R731" s="1409"/>
      <c r="S731" s="1409"/>
      <c r="T731" s="1409"/>
      <c r="U731" s="1409"/>
      <c r="V731" s="1409"/>
      <c r="W731" s="1409"/>
      <c r="X731" s="1409"/>
      <c r="Y731" s="1409"/>
      <c r="Z731" s="1409"/>
    </row>
    <row r="732" spans="1:26">
      <c r="A732" s="1409"/>
      <c r="B732" s="1409"/>
      <c r="C732" s="1409"/>
      <c r="D732" s="1409"/>
      <c r="E732" s="1409"/>
      <c r="F732" s="1409"/>
      <c r="G732" s="1409"/>
      <c r="H732" s="1409"/>
      <c r="I732" s="1409"/>
      <c r="J732" s="1409"/>
      <c r="K732" s="1409"/>
      <c r="L732" s="1409"/>
      <c r="M732" s="1409"/>
      <c r="N732" s="1409"/>
      <c r="O732" s="1409"/>
      <c r="P732" s="1409"/>
      <c r="Q732" s="1409"/>
      <c r="R732" s="1409"/>
      <c r="S732" s="1409"/>
      <c r="T732" s="1409"/>
      <c r="U732" s="1409"/>
      <c r="V732" s="1409"/>
      <c r="W732" s="1409"/>
      <c r="X732" s="1409"/>
      <c r="Y732" s="1409"/>
      <c r="Z732" s="1409"/>
    </row>
    <row r="733" spans="1:26">
      <c r="A733" s="1409"/>
      <c r="B733" s="1409"/>
      <c r="C733" s="1409"/>
      <c r="D733" s="1409"/>
      <c r="E733" s="1409"/>
      <c r="F733" s="1409"/>
      <c r="G733" s="1409"/>
      <c r="H733" s="1409"/>
      <c r="I733" s="1409"/>
      <c r="J733" s="1409"/>
      <c r="K733" s="1409"/>
      <c r="L733" s="1409"/>
      <c r="M733" s="1409"/>
      <c r="N733" s="1409"/>
      <c r="O733" s="1409"/>
      <c r="P733" s="1409"/>
      <c r="Q733" s="1409"/>
      <c r="R733" s="1409"/>
      <c r="S733" s="1409"/>
      <c r="T733" s="1409"/>
      <c r="U733" s="1409"/>
      <c r="V733" s="1409"/>
      <c r="W733" s="1409"/>
      <c r="X733" s="1409"/>
      <c r="Y733" s="1409"/>
      <c r="Z733" s="1409"/>
    </row>
    <row r="734" spans="1:26">
      <c r="A734" s="1409"/>
      <c r="B734" s="1409"/>
      <c r="C734" s="1409"/>
      <c r="D734" s="1409"/>
      <c r="E734" s="1409"/>
      <c r="F734" s="1409"/>
      <c r="G734" s="1409"/>
      <c r="H734" s="1409"/>
      <c r="I734" s="1409"/>
      <c r="J734" s="1409"/>
      <c r="K734" s="1409"/>
      <c r="L734" s="1409"/>
      <c r="M734" s="1409"/>
      <c r="N734" s="1409"/>
      <c r="O734" s="1409"/>
      <c r="P734" s="1409"/>
      <c r="Q734" s="1409"/>
      <c r="R734" s="1409"/>
      <c r="S734" s="1409"/>
      <c r="T734" s="1409"/>
      <c r="U734" s="1409"/>
      <c r="V734" s="1409"/>
      <c r="W734" s="1409"/>
      <c r="X734" s="1409"/>
      <c r="Y734" s="1409"/>
      <c r="Z734" s="1409"/>
    </row>
    <row r="735" spans="1:26">
      <c r="A735" s="1409"/>
      <c r="B735" s="1409"/>
      <c r="C735" s="1409"/>
      <c r="D735" s="1409"/>
      <c r="E735" s="1409"/>
      <c r="F735" s="1409"/>
      <c r="G735" s="1409"/>
      <c r="H735" s="1409"/>
      <c r="I735" s="1409"/>
      <c r="J735" s="1409"/>
      <c r="K735" s="1409"/>
      <c r="L735" s="1409"/>
      <c r="M735" s="1409"/>
      <c r="N735" s="1409"/>
      <c r="O735" s="1409"/>
      <c r="P735" s="1409"/>
      <c r="Q735" s="1409"/>
      <c r="R735" s="1409"/>
      <c r="S735" s="1409"/>
      <c r="T735" s="1409"/>
      <c r="U735" s="1409"/>
      <c r="V735" s="1409"/>
      <c r="W735" s="1409"/>
      <c r="X735" s="1409"/>
      <c r="Y735" s="1409"/>
      <c r="Z735" s="1409"/>
    </row>
    <row r="736" spans="1:26">
      <c r="A736" s="1409"/>
      <c r="B736" s="1409"/>
      <c r="C736" s="1409"/>
      <c r="D736" s="1409"/>
      <c r="E736" s="1409"/>
      <c r="F736" s="1409"/>
      <c r="G736" s="1409"/>
      <c r="H736" s="1409"/>
      <c r="I736" s="1409"/>
      <c r="J736" s="1409"/>
      <c r="K736" s="1409"/>
      <c r="L736" s="1409"/>
      <c r="M736" s="1409"/>
      <c r="N736" s="1409"/>
      <c r="O736" s="1409"/>
      <c r="P736" s="1409"/>
      <c r="Q736" s="1409"/>
      <c r="R736" s="1409"/>
      <c r="S736" s="1409"/>
      <c r="T736" s="1409"/>
      <c r="U736" s="1409"/>
      <c r="V736" s="1409"/>
      <c r="W736" s="1409"/>
      <c r="X736" s="1409"/>
      <c r="Y736" s="1409"/>
      <c r="Z736" s="1409"/>
    </row>
    <row r="737" spans="1:26">
      <c r="A737" s="1409"/>
      <c r="B737" s="1409"/>
      <c r="C737" s="1409"/>
      <c r="D737" s="1409"/>
      <c r="E737" s="1409"/>
      <c r="F737" s="1409"/>
      <c r="G737" s="1409"/>
      <c r="H737" s="1409"/>
      <c r="I737" s="1409"/>
      <c r="J737" s="1409"/>
      <c r="K737" s="1409"/>
      <c r="L737" s="1409"/>
      <c r="M737" s="1409"/>
      <c r="N737" s="1409"/>
      <c r="O737" s="1409"/>
      <c r="P737" s="1409"/>
      <c r="Q737" s="1409"/>
      <c r="R737" s="1409"/>
      <c r="S737" s="1409"/>
      <c r="T737" s="1409"/>
      <c r="U737" s="1409"/>
      <c r="V737" s="1409"/>
      <c r="W737" s="1409"/>
      <c r="X737" s="1409"/>
      <c r="Y737" s="1409"/>
      <c r="Z737" s="1409"/>
    </row>
    <row r="738" spans="1:26">
      <c r="A738" s="1409"/>
      <c r="B738" s="1409"/>
      <c r="C738" s="1409"/>
      <c r="D738" s="1409"/>
      <c r="E738" s="1409"/>
      <c r="F738" s="1409"/>
      <c r="G738" s="1409"/>
      <c r="H738" s="1409"/>
      <c r="I738" s="1409"/>
      <c r="J738" s="1409"/>
      <c r="K738" s="1409"/>
      <c r="L738" s="1409"/>
      <c r="M738" s="1409"/>
      <c r="N738" s="1409"/>
      <c r="O738" s="1409"/>
      <c r="P738" s="1409"/>
      <c r="Q738" s="1409"/>
      <c r="R738" s="1409"/>
      <c r="S738" s="1409"/>
      <c r="T738" s="1409"/>
      <c r="U738" s="1409"/>
      <c r="V738" s="1409"/>
      <c r="W738" s="1409"/>
      <c r="X738" s="1409"/>
      <c r="Y738" s="1409"/>
      <c r="Z738" s="1409"/>
    </row>
    <row r="739" spans="1:26">
      <c r="A739" s="1409"/>
      <c r="B739" s="1409"/>
      <c r="C739" s="1409"/>
      <c r="D739" s="1409"/>
      <c r="E739" s="1409"/>
      <c r="F739" s="1409"/>
      <c r="G739" s="1409"/>
      <c r="H739" s="1409"/>
      <c r="I739" s="1409"/>
      <c r="J739" s="1409"/>
      <c r="K739" s="1409"/>
      <c r="L739" s="1409"/>
      <c r="M739" s="1409"/>
      <c r="N739" s="1409"/>
      <c r="O739" s="1409"/>
      <c r="P739" s="1409"/>
      <c r="Q739" s="1409"/>
      <c r="R739" s="1409"/>
      <c r="S739" s="1409"/>
      <c r="T739" s="1409"/>
      <c r="U739" s="1409"/>
      <c r="V739" s="1409"/>
      <c r="W739" s="1409"/>
      <c r="X739" s="1409"/>
      <c r="Y739" s="1409"/>
      <c r="Z739" s="1409"/>
    </row>
    <row r="740" spans="1:26">
      <c r="A740" s="1409"/>
      <c r="B740" s="1409"/>
      <c r="C740" s="1409"/>
      <c r="D740" s="1409"/>
      <c r="E740" s="1409"/>
      <c r="F740" s="1409"/>
      <c r="G740" s="1409"/>
      <c r="H740" s="1409"/>
      <c r="I740" s="1409"/>
      <c r="J740" s="1409"/>
      <c r="K740" s="1409"/>
      <c r="L740" s="1409"/>
      <c r="M740" s="1409"/>
      <c r="N740" s="1409"/>
      <c r="O740" s="1409"/>
      <c r="P740" s="1409"/>
      <c r="Q740" s="1409"/>
      <c r="R740" s="1409"/>
      <c r="S740" s="1409"/>
      <c r="T740" s="1409"/>
      <c r="U740" s="1409"/>
      <c r="V740" s="1409"/>
      <c r="W740" s="1409"/>
      <c r="X740" s="1409"/>
      <c r="Y740" s="1409"/>
      <c r="Z740" s="1409"/>
    </row>
    <row r="741" spans="1:26">
      <c r="A741" s="1409"/>
      <c r="B741" s="1409"/>
      <c r="C741" s="1409"/>
      <c r="D741" s="1409"/>
      <c r="E741" s="1409"/>
      <c r="F741" s="1409"/>
      <c r="G741" s="1409"/>
      <c r="H741" s="1409"/>
      <c r="I741" s="1409"/>
      <c r="J741" s="1409"/>
      <c r="K741" s="1409"/>
      <c r="L741" s="1409"/>
      <c r="M741" s="1409"/>
      <c r="N741" s="1409"/>
      <c r="O741" s="1409"/>
      <c r="P741" s="1409"/>
      <c r="Q741" s="1409"/>
      <c r="R741" s="1409"/>
      <c r="S741" s="1409"/>
      <c r="T741" s="1409"/>
      <c r="U741" s="1409"/>
      <c r="V741" s="1409"/>
      <c r="W741" s="1409"/>
      <c r="X741" s="1409"/>
      <c r="Y741" s="1409"/>
      <c r="Z741" s="1409"/>
    </row>
    <row r="742" spans="1:26">
      <c r="A742" s="1409"/>
      <c r="B742" s="1409"/>
      <c r="C742" s="1409"/>
      <c r="D742" s="1409"/>
      <c r="E742" s="1409"/>
      <c r="F742" s="1409"/>
      <c r="G742" s="1409"/>
      <c r="H742" s="1409"/>
      <c r="I742" s="1409"/>
      <c r="J742" s="1409"/>
      <c r="K742" s="1409"/>
      <c r="L742" s="1409"/>
      <c r="M742" s="1409"/>
      <c r="N742" s="1409"/>
      <c r="O742" s="1409"/>
      <c r="P742" s="1409"/>
      <c r="Q742" s="1409"/>
      <c r="R742" s="1409"/>
      <c r="S742" s="1409"/>
      <c r="T742" s="1409"/>
      <c r="U742" s="1409"/>
      <c r="V742" s="1409"/>
      <c r="W742" s="1409"/>
      <c r="X742" s="1409"/>
      <c r="Y742" s="1409"/>
      <c r="Z742" s="1409"/>
    </row>
    <row r="743" spans="1:26">
      <c r="A743" s="1409"/>
      <c r="B743" s="1409"/>
      <c r="C743" s="1409"/>
      <c r="D743" s="1409"/>
      <c r="E743" s="1409"/>
      <c r="F743" s="1409"/>
      <c r="G743" s="1409"/>
      <c r="H743" s="1409"/>
      <c r="I743" s="1409"/>
      <c r="J743" s="1409"/>
      <c r="K743" s="1409"/>
      <c r="L743" s="1409"/>
      <c r="M743" s="1409"/>
      <c r="N743" s="1409"/>
      <c r="O743" s="1409"/>
      <c r="P743" s="1409"/>
      <c r="Q743" s="1409"/>
      <c r="R743" s="1409"/>
      <c r="S743" s="1409"/>
      <c r="T743" s="1409"/>
      <c r="U743" s="1409"/>
      <c r="V743" s="1409"/>
      <c r="W743" s="1409"/>
      <c r="X743" s="1409"/>
      <c r="Y743" s="1409"/>
      <c r="Z743" s="1409"/>
    </row>
    <row r="744" spans="1:26">
      <c r="A744" s="1409"/>
      <c r="B744" s="1409"/>
      <c r="C744" s="1409"/>
      <c r="D744" s="1409"/>
      <c r="E744" s="1409"/>
      <c r="F744" s="1409"/>
      <c r="G744" s="1409"/>
      <c r="H744" s="1409"/>
      <c r="I744" s="1409"/>
      <c r="J744" s="1409"/>
      <c r="K744" s="1409"/>
      <c r="L744" s="1409"/>
      <c r="M744" s="1409"/>
      <c r="N744" s="1409"/>
      <c r="O744" s="1409"/>
      <c r="P744" s="1409"/>
      <c r="Q744" s="1409"/>
      <c r="R744" s="1409"/>
      <c r="S744" s="1409"/>
      <c r="T744" s="1409"/>
      <c r="U744" s="1409"/>
      <c r="V744" s="1409"/>
      <c r="W744" s="1409"/>
      <c r="X744" s="1409"/>
      <c r="Y744" s="1409"/>
      <c r="Z744" s="1409"/>
    </row>
    <row r="745" spans="1:26">
      <c r="A745" s="1409"/>
      <c r="B745" s="1409"/>
      <c r="C745" s="1409"/>
      <c r="D745" s="1409"/>
      <c r="E745" s="1409"/>
      <c r="F745" s="1409"/>
      <c r="G745" s="1409"/>
      <c r="H745" s="1409"/>
      <c r="I745" s="1409"/>
      <c r="J745" s="1409"/>
      <c r="K745" s="1409"/>
      <c r="L745" s="1409"/>
      <c r="M745" s="1409"/>
      <c r="N745" s="1409"/>
      <c r="O745" s="1409"/>
      <c r="P745" s="1409"/>
      <c r="Q745" s="1409"/>
      <c r="R745" s="1409"/>
      <c r="S745" s="1409"/>
      <c r="T745" s="1409"/>
      <c r="U745" s="1409"/>
      <c r="V745" s="1409"/>
      <c r="W745" s="1409"/>
      <c r="X745" s="1409"/>
      <c r="Y745" s="1409"/>
      <c r="Z745" s="1409"/>
    </row>
    <row r="746" spans="1:26">
      <c r="A746" s="1409"/>
      <c r="B746" s="1409"/>
      <c r="C746" s="1409"/>
      <c r="D746" s="1409"/>
      <c r="E746" s="1409"/>
      <c r="F746" s="1409"/>
      <c r="G746" s="1409"/>
      <c r="H746" s="1409"/>
      <c r="I746" s="1409"/>
      <c r="J746" s="1409"/>
      <c r="K746" s="1409"/>
      <c r="L746" s="1409"/>
      <c r="M746" s="1409"/>
      <c r="N746" s="1409"/>
      <c r="O746" s="1409"/>
      <c r="P746" s="1409"/>
      <c r="Q746" s="1409"/>
      <c r="R746" s="1409"/>
      <c r="S746" s="1409"/>
      <c r="T746" s="1409"/>
      <c r="U746" s="1409"/>
      <c r="V746" s="1409"/>
      <c r="W746" s="1409"/>
      <c r="X746" s="1409"/>
      <c r="Y746" s="1409"/>
      <c r="Z746" s="1409"/>
    </row>
    <row r="747" spans="1:26">
      <c r="A747" s="1409"/>
      <c r="B747" s="1409"/>
      <c r="C747" s="1409"/>
      <c r="D747" s="1409"/>
      <c r="E747" s="1409"/>
      <c r="F747" s="1409"/>
      <c r="G747" s="1409"/>
      <c r="H747" s="1409"/>
      <c r="I747" s="1409"/>
      <c r="J747" s="1409"/>
      <c r="K747" s="1409"/>
      <c r="L747" s="1409"/>
      <c r="M747" s="1409"/>
      <c r="N747" s="1409"/>
      <c r="O747" s="1409"/>
      <c r="P747" s="1409"/>
      <c r="Q747" s="1409"/>
      <c r="R747" s="1409"/>
      <c r="S747" s="1409"/>
      <c r="T747" s="1409"/>
      <c r="U747" s="1409"/>
      <c r="V747" s="1409"/>
      <c r="W747" s="1409"/>
      <c r="X747" s="1409"/>
      <c r="Y747" s="1409"/>
      <c r="Z747" s="1409"/>
    </row>
    <row r="748" spans="1:26">
      <c r="A748" s="1409"/>
      <c r="B748" s="1409"/>
      <c r="C748" s="1409"/>
      <c r="D748" s="1409"/>
      <c r="E748" s="1409"/>
      <c r="F748" s="1409"/>
      <c r="G748" s="1409"/>
      <c r="H748" s="1409"/>
      <c r="I748" s="1409"/>
      <c r="J748" s="1409"/>
      <c r="K748" s="1409"/>
      <c r="L748" s="1409"/>
      <c r="M748" s="1409"/>
      <c r="N748" s="1409"/>
      <c r="O748" s="1409"/>
      <c r="P748" s="1409"/>
      <c r="Q748" s="1409"/>
      <c r="R748" s="1409"/>
      <c r="S748" s="1409"/>
      <c r="T748" s="1409"/>
      <c r="U748" s="1409"/>
      <c r="V748" s="1409"/>
      <c r="W748" s="1409"/>
      <c r="X748" s="1409"/>
      <c r="Y748" s="1409"/>
      <c r="Z748" s="1409"/>
    </row>
    <row r="749" spans="1:26">
      <c r="A749" s="1409"/>
      <c r="B749" s="1409"/>
      <c r="C749" s="1409"/>
      <c r="D749" s="1409"/>
      <c r="E749" s="1409"/>
      <c r="F749" s="1409"/>
      <c r="G749" s="1409"/>
      <c r="H749" s="1409"/>
      <c r="I749" s="1409"/>
      <c r="J749" s="1409"/>
      <c r="K749" s="1409"/>
      <c r="L749" s="1409"/>
      <c r="M749" s="1409"/>
      <c r="N749" s="1409"/>
      <c r="O749" s="1409"/>
      <c r="P749" s="1409"/>
      <c r="Q749" s="1409"/>
      <c r="R749" s="1409"/>
      <c r="S749" s="1409"/>
      <c r="T749" s="1409"/>
      <c r="U749" s="1409"/>
      <c r="V749" s="1409"/>
      <c r="W749" s="1409"/>
      <c r="X749" s="1409"/>
      <c r="Y749" s="1409"/>
      <c r="Z749" s="1409"/>
    </row>
    <row r="750" spans="1:26">
      <c r="A750" s="1409"/>
      <c r="B750" s="1409"/>
      <c r="C750" s="1409"/>
      <c r="D750" s="1409"/>
      <c r="E750" s="1409"/>
      <c r="F750" s="1409"/>
      <c r="G750" s="1409"/>
      <c r="H750" s="1409"/>
      <c r="I750" s="1409"/>
      <c r="J750" s="1409"/>
      <c r="K750" s="1409"/>
      <c r="L750" s="1409"/>
      <c r="M750" s="1409"/>
      <c r="N750" s="1409"/>
      <c r="O750" s="1409"/>
      <c r="P750" s="1409"/>
      <c r="Q750" s="1409"/>
      <c r="R750" s="1409"/>
      <c r="S750" s="1409"/>
      <c r="T750" s="1409"/>
      <c r="U750" s="1409"/>
      <c r="V750" s="1409"/>
      <c r="W750" s="1409"/>
      <c r="X750" s="1409"/>
      <c r="Y750" s="1409"/>
      <c r="Z750" s="1409"/>
    </row>
    <row r="751" spans="1:26">
      <c r="A751" s="1409"/>
      <c r="B751" s="1409"/>
      <c r="C751" s="1409"/>
      <c r="D751" s="1409"/>
      <c r="E751" s="1409"/>
      <c r="F751" s="1409"/>
      <c r="G751" s="1409"/>
      <c r="H751" s="1409"/>
      <c r="I751" s="1409"/>
      <c r="J751" s="1409"/>
      <c r="K751" s="1409"/>
      <c r="L751" s="1409"/>
      <c r="M751" s="1409"/>
      <c r="N751" s="1409"/>
      <c r="O751" s="1409"/>
      <c r="P751" s="1409"/>
      <c r="Q751" s="1409"/>
      <c r="R751" s="1409"/>
      <c r="S751" s="1409"/>
      <c r="T751" s="1409"/>
      <c r="U751" s="1409"/>
      <c r="V751" s="1409"/>
      <c r="W751" s="1409"/>
      <c r="X751" s="1409"/>
      <c r="Y751" s="1409"/>
      <c r="Z751" s="1409"/>
    </row>
    <row r="752" spans="1:26">
      <c r="A752" s="1409"/>
      <c r="B752" s="1409"/>
      <c r="C752" s="1409"/>
      <c r="D752" s="1409"/>
      <c r="E752" s="1409"/>
      <c r="F752" s="1409"/>
      <c r="G752" s="1409"/>
      <c r="H752" s="1409"/>
      <c r="I752" s="1409"/>
      <c r="J752" s="1409"/>
      <c r="K752" s="1409"/>
      <c r="L752" s="1409"/>
      <c r="M752" s="1409"/>
      <c r="N752" s="1409"/>
      <c r="O752" s="1409"/>
      <c r="P752" s="1409"/>
      <c r="Q752" s="1409"/>
      <c r="R752" s="1409"/>
      <c r="S752" s="1409"/>
      <c r="T752" s="1409"/>
      <c r="U752" s="1409"/>
      <c r="V752" s="1409"/>
      <c r="W752" s="1409"/>
      <c r="X752" s="1409"/>
      <c r="Y752" s="1409"/>
      <c r="Z752" s="1409"/>
    </row>
    <row r="753" spans="1:26">
      <c r="A753" s="1409"/>
      <c r="B753" s="1409"/>
      <c r="C753" s="1409"/>
      <c r="D753" s="1409"/>
      <c r="E753" s="1409"/>
      <c r="F753" s="1409"/>
      <c r="G753" s="1409"/>
      <c r="H753" s="1409"/>
      <c r="I753" s="1409"/>
      <c r="J753" s="1409"/>
      <c r="K753" s="1409"/>
      <c r="L753" s="1409"/>
      <c r="M753" s="1409"/>
      <c r="N753" s="1409"/>
      <c r="O753" s="1409"/>
      <c r="P753" s="1409"/>
      <c r="Q753" s="1409"/>
      <c r="R753" s="1409"/>
      <c r="S753" s="1409"/>
      <c r="T753" s="1409"/>
      <c r="U753" s="1409"/>
      <c r="V753" s="1409"/>
      <c r="W753" s="1409"/>
      <c r="X753" s="1409"/>
      <c r="Y753" s="1409"/>
      <c r="Z753" s="1409"/>
    </row>
    <row r="754" spans="1:26">
      <c r="A754" s="1409"/>
      <c r="B754" s="1409"/>
      <c r="C754" s="1409"/>
      <c r="D754" s="1409"/>
      <c r="E754" s="1409"/>
      <c r="F754" s="1409"/>
      <c r="G754" s="1409"/>
      <c r="H754" s="1409"/>
      <c r="I754" s="1409"/>
      <c r="J754" s="1409"/>
      <c r="K754" s="1409"/>
      <c r="L754" s="1409"/>
      <c r="M754" s="1409"/>
      <c r="N754" s="1409"/>
      <c r="O754" s="1409"/>
      <c r="P754" s="1409"/>
      <c r="Q754" s="1409"/>
      <c r="R754" s="1409"/>
      <c r="S754" s="1409"/>
      <c r="T754" s="1409"/>
      <c r="U754" s="1409"/>
      <c r="V754" s="1409"/>
      <c r="W754" s="1409"/>
      <c r="X754" s="1409"/>
      <c r="Y754" s="1409"/>
      <c r="Z754" s="1409"/>
    </row>
    <row r="755" spans="1:26">
      <c r="A755" s="1409"/>
      <c r="B755" s="1409"/>
      <c r="C755" s="1409"/>
      <c r="D755" s="1409"/>
      <c r="E755" s="1409"/>
      <c r="F755" s="1409"/>
      <c r="G755" s="1409"/>
      <c r="H755" s="1409"/>
      <c r="I755" s="1409"/>
      <c r="J755" s="1409"/>
      <c r="K755" s="1409"/>
      <c r="L755" s="1409"/>
      <c r="M755" s="1409"/>
      <c r="N755" s="1409"/>
      <c r="O755" s="1409"/>
      <c r="P755" s="1409"/>
      <c r="Q755" s="1409"/>
      <c r="R755" s="1409"/>
      <c r="S755" s="1409"/>
      <c r="T755" s="1409"/>
      <c r="U755" s="1409"/>
      <c r="V755" s="1409"/>
      <c r="W755" s="1409"/>
      <c r="X755" s="1409"/>
      <c r="Y755" s="1409"/>
      <c r="Z755" s="1409"/>
    </row>
    <row r="756" spans="1:26">
      <c r="A756" s="1409"/>
      <c r="B756" s="1409"/>
      <c r="C756" s="1409"/>
      <c r="D756" s="1409"/>
      <c r="E756" s="1409"/>
      <c r="F756" s="1409"/>
      <c r="G756" s="1409"/>
      <c r="H756" s="1409"/>
      <c r="I756" s="1409"/>
      <c r="J756" s="1409"/>
      <c r="K756" s="1409"/>
      <c r="L756" s="1409"/>
      <c r="M756" s="1409"/>
      <c r="N756" s="1409"/>
      <c r="O756" s="1409"/>
      <c r="P756" s="1409"/>
      <c r="Q756" s="1409"/>
      <c r="R756" s="1409"/>
      <c r="S756" s="1409"/>
      <c r="T756" s="1409"/>
      <c r="U756" s="1409"/>
      <c r="V756" s="1409"/>
      <c r="W756" s="1409"/>
      <c r="X756" s="1409"/>
      <c r="Y756" s="1409"/>
      <c r="Z756" s="1409"/>
    </row>
    <row r="757" spans="1:26">
      <c r="A757" s="1409"/>
      <c r="B757" s="1409"/>
      <c r="C757" s="1409"/>
      <c r="D757" s="1409"/>
      <c r="E757" s="1409"/>
      <c r="F757" s="1409"/>
      <c r="G757" s="1409"/>
      <c r="H757" s="1409"/>
      <c r="I757" s="1409"/>
      <c r="J757" s="1409"/>
      <c r="K757" s="1409"/>
      <c r="L757" s="1409"/>
      <c r="M757" s="1409"/>
      <c r="N757" s="1409"/>
      <c r="O757" s="1409"/>
      <c r="P757" s="1409"/>
      <c r="Q757" s="1409"/>
      <c r="R757" s="1409"/>
      <c r="S757" s="1409"/>
      <c r="T757" s="1409"/>
      <c r="U757" s="1409"/>
      <c r="V757" s="1409"/>
      <c r="W757" s="1409"/>
      <c r="X757" s="1409"/>
      <c r="Y757" s="1409"/>
      <c r="Z757" s="1409"/>
    </row>
    <row r="758" spans="1:26">
      <c r="A758" s="1409"/>
      <c r="B758" s="1409"/>
      <c r="C758" s="1409"/>
      <c r="D758" s="1409"/>
      <c r="E758" s="1409"/>
      <c r="F758" s="1409"/>
      <c r="G758" s="1409"/>
      <c r="H758" s="1409"/>
      <c r="I758" s="1409"/>
      <c r="J758" s="1409"/>
      <c r="K758" s="1409"/>
      <c r="L758" s="1409"/>
      <c r="M758" s="1409"/>
      <c r="N758" s="1409"/>
      <c r="O758" s="1409"/>
      <c r="P758" s="1409"/>
      <c r="Q758" s="1409"/>
      <c r="R758" s="1409"/>
      <c r="S758" s="1409"/>
      <c r="T758" s="1409"/>
      <c r="U758" s="1409"/>
      <c r="V758" s="1409"/>
      <c r="W758" s="1409"/>
      <c r="X758" s="1409"/>
      <c r="Y758" s="1409"/>
      <c r="Z758" s="1409"/>
    </row>
    <row r="759" spans="1:26">
      <c r="A759" s="1409"/>
      <c r="B759" s="1409"/>
      <c r="C759" s="1409"/>
      <c r="D759" s="1409"/>
      <c r="E759" s="1409"/>
      <c r="F759" s="1409"/>
      <c r="G759" s="1409"/>
      <c r="H759" s="1409"/>
      <c r="I759" s="1409"/>
      <c r="J759" s="1409"/>
      <c r="K759" s="1409"/>
      <c r="L759" s="1409"/>
      <c r="M759" s="1409"/>
      <c r="N759" s="1409"/>
      <c r="O759" s="1409"/>
      <c r="P759" s="1409"/>
      <c r="Q759" s="1409"/>
      <c r="R759" s="1409"/>
      <c r="S759" s="1409"/>
      <c r="T759" s="1409"/>
      <c r="U759" s="1409"/>
      <c r="V759" s="1409"/>
      <c r="W759" s="1409"/>
      <c r="X759" s="1409"/>
      <c r="Y759" s="1409"/>
      <c r="Z759" s="1409"/>
    </row>
    <row r="760" spans="1:26">
      <c r="A760" s="1409"/>
      <c r="B760" s="1409"/>
      <c r="C760" s="1409"/>
      <c r="D760" s="1409"/>
      <c r="E760" s="1409"/>
      <c r="F760" s="1409"/>
      <c r="G760" s="1409"/>
      <c r="H760" s="1409"/>
      <c r="I760" s="1409"/>
      <c r="J760" s="1409"/>
      <c r="K760" s="1409"/>
      <c r="L760" s="1409"/>
      <c r="M760" s="1409"/>
      <c r="N760" s="1409"/>
      <c r="O760" s="1409"/>
      <c r="P760" s="1409"/>
      <c r="Q760" s="1409"/>
      <c r="R760" s="1409"/>
      <c r="S760" s="1409"/>
      <c r="T760" s="1409"/>
      <c r="U760" s="1409"/>
      <c r="V760" s="1409"/>
      <c r="W760" s="1409"/>
      <c r="X760" s="1409"/>
      <c r="Y760" s="1409"/>
      <c r="Z760" s="1409"/>
    </row>
    <row r="761" spans="1:26">
      <c r="A761" s="1409"/>
      <c r="B761" s="1409"/>
      <c r="C761" s="1409"/>
      <c r="D761" s="1409"/>
      <c r="E761" s="1409"/>
      <c r="F761" s="1409"/>
      <c r="G761" s="1409"/>
      <c r="H761" s="1409"/>
      <c r="I761" s="1409"/>
      <c r="J761" s="1409"/>
      <c r="K761" s="1409"/>
      <c r="L761" s="1409"/>
      <c r="M761" s="1409"/>
      <c r="N761" s="1409"/>
      <c r="O761" s="1409"/>
      <c r="P761" s="1409"/>
      <c r="Q761" s="1409"/>
      <c r="R761" s="1409"/>
      <c r="S761" s="1409"/>
      <c r="T761" s="1409"/>
      <c r="U761" s="1409"/>
      <c r="V761" s="1409"/>
      <c r="W761" s="1409"/>
      <c r="X761" s="1409"/>
      <c r="Y761" s="1409"/>
      <c r="Z761" s="1409"/>
    </row>
    <row r="762" spans="1:26">
      <c r="A762" s="1409"/>
      <c r="B762" s="1409"/>
      <c r="C762" s="1409"/>
      <c r="D762" s="1409"/>
      <c r="E762" s="1409"/>
      <c r="F762" s="1409"/>
      <c r="G762" s="1409"/>
      <c r="H762" s="1409"/>
      <c r="I762" s="1409"/>
      <c r="J762" s="1409"/>
      <c r="K762" s="1409"/>
      <c r="L762" s="1409"/>
      <c r="M762" s="1409"/>
      <c r="N762" s="1409"/>
      <c r="O762" s="1409"/>
      <c r="P762" s="1409"/>
      <c r="Q762" s="1409"/>
      <c r="R762" s="1409"/>
      <c r="S762" s="1409"/>
      <c r="T762" s="1409"/>
      <c r="U762" s="1409"/>
      <c r="V762" s="1409"/>
      <c r="W762" s="1409"/>
      <c r="X762" s="1409"/>
      <c r="Y762" s="1409"/>
      <c r="Z762" s="1409"/>
    </row>
    <row r="763" spans="1:26">
      <c r="A763" s="1409"/>
      <c r="B763" s="1409"/>
      <c r="C763" s="1409"/>
      <c r="D763" s="1409"/>
      <c r="E763" s="1409"/>
      <c r="F763" s="1409"/>
      <c r="G763" s="1409"/>
      <c r="H763" s="1409"/>
      <c r="I763" s="1409"/>
      <c r="J763" s="1409"/>
      <c r="K763" s="1409"/>
      <c r="L763" s="1409"/>
      <c r="M763" s="1409"/>
      <c r="N763" s="1409"/>
      <c r="O763" s="1409"/>
      <c r="P763" s="1409"/>
      <c r="Q763" s="1409"/>
      <c r="R763" s="1409"/>
      <c r="S763" s="1409"/>
      <c r="T763" s="1409"/>
      <c r="U763" s="1409"/>
      <c r="V763" s="1409"/>
      <c r="W763" s="1409"/>
      <c r="X763" s="1409"/>
      <c r="Y763" s="1409"/>
      <c r="Z763" s="1409"/>
    </row>
    <row r="764" spans="1:26">
      <c r="A764" s="1409"/>
      <c r="B764" s="1409"/>
      <c r="C764" s="1409"/>
      <c r="D764" s="1409"/>
      <c r="E764" s="1409"/>
      <c r="F764" s="1409"/>
      <c r="G764" s="1409"/>
      <c r="H764" s="1409"/>
      <c r="I764" s="1409"/>
      <c r="J764" s="1409"/>
      <c r="K764" s="1409"/>
      <c r="L764" s="1409"/>
      <c r="M764" s="1409"/>
      <c r="N764" s="1409"/>
      <c r="O764" s="1409"/>
      <c r="P764" s="1409"/>
      <c r="Q764" s="1409"/>
      <c r="R764" s="1409"/>
      <c r="S764" s="1409"/>
      <c r="T764" s="1409"/>
      <c r="U764" s="1409"/>
      <c r="V764" s="1409"/>
      <c r="W764" s="1409"/>
      <c r="X764" s="1409"/>
      <c r="Y764" s="1409"/>
      <c r="Z764" s="1409"/>
    </row>
    <row r="765" spans="1:26">
      <c r="A765" s="1409"/>
      <c r="B765" s="1409"/>
      <c r="C765" s="1409"/>
      <c r="D765" s="1409"/>
      <c r="E765" s="1409"/>
      <c r="F765" s="1409"/>
      <c r="G765" s="1409"/>
      <c r="H765" s="1409"/>
      <c r="I765" s="1409"/>
      <c r="J765" s="1409"/>
      <c r="K765" s="1409"/>
      <c r="L765" s="1409"/>
      <c r="M765" s="1409"/>
      <c r="N765" s="1409"/>
      <c r="O765" s="1409"/>
      <c r="P765" s="1409"/>
      <c r="Q765" s="1409"/>
      <c r="R765" s="1409"/>
      <c r="S765" s="1409"/>
      <c r="T765" s="1409"/>
      <c r="U765" s="1409"/>
      <c r="V765" s="1409"/>
      <c r="W765" s="1409"/>
      <c r="X765" s="1409"/>
      <c r="Y765" s="1409"/>
      <c r="Z765" s="1409"/>
    </row>
    <row r="766" spans="1:26">
      <c r="A766" s="1409"/>
      <c r="B766" s="1409"/>
      <c r="C766" s="1409"/>
      <c r="D766" s="1409"/>
      <c r="E766" s="1409"/>
      <c r="F766" s="1409"/>
      <c r="G766" s="1409"/>
      <c r="H766" s="1409"/>
      <c r="I766" s="1409"/>
      <c r="J766" s="1409"/>
      <c r="K766" s="1409"/>
      <c r="L766" s="1409"/>
      <c r="M766" s="1409"/>
      <c r="N766" s="1409"/>
      <c r="O766" s="1409"/>
      <c r="P766" s="1409"/>
      <c r="Q766" s="1409"/>
      <c r="R766" s="1409"/>
      <c r="S766" s="1409"/>
      <c r="T766" s="1409"/>
      <c r="U766" s="1409"/>
      <c r="V766" s="1409"/>
      <c r="W766" s="1409"/>
      <c r="X766" s="1409"/>
      <c r="Y766" s="1409"/>
      <c r="Z766" s="1409"/>
    </row>
    <row r="767" spans="1:26">
      <c r="A767" s="1409"/>
      <c r="B767" s="1409"/>
      <c r="C767" s="1409"/>
      <c r="D767" s="1409"/>
      <c r="E767" s="1409"/>
      <c r="F767" s="1409"/>
      <c r="G767" s="1409"/>
      <c r="H767" s="1409"/>
      <c r="I767" s="1409"/>
      <c r="J767" s="1409"/>
      <c r="K767" s="1409"/>
      <c r="L767" s="1409"/>
      <c r="M767" s="1409"/>
      <c r="N767" s="1409"/>
      <c r="O767" s="1409"/>
      <c r="P767" s="1409"/>
      <c r="Q767" s="1409"/>
      <c r="R767" s="1409"/>
      <c r="S767" s="1409"/>
      <c r="T767" s="1409"/>
      <c r="U767" s="1409"/>
      <c r="V767" s="1409"/>
      <c r="W767" s="1409"/>
      <c r="X767" s="1409"/>
      <c r="Y767" s="1409"/>
      <c r="Z767" s="1409"/>
    </row>
    <row r="768" spans="1:26">
      <c r="A768" s="1409"/>
      <c r="B768" s="1409"/>
      <c r="C768" s="1409"/>
      <c r="D768" s="1409"/>
      <c r="E768" s="1409"/>
      <c r="F768" s="1409"/>
      <c r="G768" s="1409"/>
      <c r="H768" s="1409"/>
      <c r="I768" s="1409"/>
      <c r="J768" s="1409"/>
      <c r="K768" s="1409"/>
      <c r="L768" s="1409"/>
      <c r="M768" s="1409"/>
      <c r="N768" s="1409"/>
      <c r="O768" s="1409"/>
      <c r="P768" s="1409"/>
      <c r="Q768" s="1409"/>
      <c r="R768" s="1409"/>
      <c r="S768" s="1409"/>
      <c r="T768" s="1409"/>
      <c r="U768" s="1409"/>
      <c r="V768" s="1409"/>
      <c r="W768" s="1409"/>
      <c r="X768" s="1409"/>
      <c r="Y768" s="1409"/>
      <c r="Z768" s="1409"/>
    </row>
    <row r="769" spans="1:26">
      <c r="A769" s="1409"/>
      <c r="B769" s="1409"/>
      <c r="C769" s="1409"/>
      <c r="D769" s="1409"/>
      <c r="E769" s="1409"/>
      <c r="F769" s="1409"/>
      <c r="G769" s="1409"/>
      <c r="H769" s="1409"/>
      <c r="I769" s="1409"/>
      <c r="J769" s="1409"/>
      <c r="K769" s="1409"/>
      <c r="L769" s="1409"/>
      <c r="M769" s="1409"/>
      <c r="N769" s="1409"/>
      <c r="O769" s="1409"/>
      <c r="P769" s="1409"/>
      <c r="Q769" s="1409"/>
      <c r="R769" s="1409"/>
      <c r="S769" s="1409"/>
      <c r="T769" s="1409"/>
      <c r="U769" s="1409"/>
      <c r="V769" s="1409"/>
      <c r="W769" s="1409"/>
      <c r="X769" s="1409"/>
      <c r="Y769" s="1409"/>
      <c r="Z769" s="1409"/>
    </row>
    <row r="770" spans="1:26">
      <c r="A770" s="1409"/>
      <c r="B770" s="1409"/>
      <c r="C770" s="1409"/>
      <c r="D770" s="1409"/>
      <c r="E770" s="1409"/>
      <c r="F770" s="1409"/>
      <c r="G770" s="1409"/>
      <c r="H770" s="1409"/>
      <c r="I770" s="1409"/>
      <c r="J770" s="1409"/>
      <c r="K770" s="1409"/>
      <c r="L770" s="1409"/>
      <c r="M770" s="1409"/>
      <c r="N770" s="1409"/>
      <c r="O770" s="1409"/>
      <c r="P770" s="1409"/>
      <c r="Q770" s="1409"/>
      <c r="R770" s="1409"/>
      <c r="S770" s="1409"/>
      <c r="T770" s="1409"/>
      <c r="U770" s="1409"/>
      <c r="V770" s="1409"/>
      <c r="W770" s="1409"/>
      <c r="X770" s="1409"/>
      <c r="Y770" s="1409"/>
      <c r="Z770" s="1409"/>
    </row>
    <row r="771" spans="1:26">
      <c r="A771" s="1409"/>
      <c r="B771" s="1409"/>
      <c r="C771" s="1409"/>
      <c r="D771" s="1409"/>
      <c r="E771" s="1409"/>
      <c r="F771" s="1409"/>
      <c r="G771" s="1409"/>
      <c r="H771" s="1409"/>
      <c r="I771" s="1409"/>
      <c r="J771" s="1409"/>
      <c r="K771" s="1409"/>
      <c r="L771" s="1409"/>
      <c r="M771" s="1409"/>
      <c r="N771" s="1409"/>
      <c r="O771" s="1409"/>
      <c r="P771" s="1409"/>
      <c r="Q771" s="1409"/>
      <c r="R771" s="1409"/>
      <c r="S771" s="1409"/>
      <c r="T771" s="1409"/>
      <c r="U771" s="1409"/>
      <c r="V771" s="1409"/>
      <c r="W771" s="1409"/>
      <c r="X771" s="1409"/>
      <c r="Y771" s="1409"/>
      <c r="Z771" s="1409"/>
    </row>
    <row r="772" spans="1:26">
      <c r="A772" s="1409"/>
      <c r="B772" s="1409"/>
      <c r="C772" s="1409"/>
      <c r="D772" s="1409"/>
      <c r="E772" s="1409"/>
      <c r="F772" s="1409"/>
      <c r="G772" s="1409"/>
      <c r="H772" s="1409"/>
      <c r="I772" s="1409"/>
      <c r="J772" s="1409"/>
      <c r="K772" s="1409"/>
      <c r="L772" s="1409"/>
      <c r="M772" s="1409"/>
      <c r="N772" s="1409"/>
      <c r="O772" s="1409"/>
      <c r="P772" s="1409"/>
      <c r="Q772" s="1409"/>
      <c r="R772" s="1409"/>
      <c r="S772" s="1409"/>
      <c r="T772" s="1409"/>
      <c r="U772" s="1409"/>
      <c r="V772" s="1409"/>
      <c r="W772" s="1409"/>
      <c r="X772" s="1409"/>
      <c r="Y772" s="1409"/>
      <c r="Z772" s="1409"/>
    </row>
    <row r="773" spans="1:26">
      <c r="A773" s="1409"/>
      <c r="B773" s="1409"/>
      <c r="C773" s="1409"/>
      <c r="D773" s="1409"/>
      <c r="E773" s="1409"/>
      <c r="F773" s="1409"/>
      <c r="G773" s="1409"/>
      <c r="H773" s="1409"/>
      <c r="I773" s="1409"/>
      <c r="J773" s="1409"/>
      <c r="K773" s="1409"/>
      <c r="L773" s="1409"/>
      <c r="M773" s="1409"/>
      <c r="N773" s="1409"/>
      <c r="O773" s="1409"/>
      <c r="P773" s="1409"/>
      <c r="Q773" s="1409"/>
      <c r="R773" s="1409"/>
      <c r="S773" s="1409"/>
      <c r="T773" s="1409"/>
      <c r="U773" s="1409"/>
      <c r="V773" s="1409"/>
      <c r="W773" s="1409"/>
      <c r="X773" s="1409"/>
      <c r="Y773" s="1409"/>
      <c r="Z773" s="1409"/>
    </row>
    <row r="774" spans="1:26">
      <c r="A774" s="1409"/>
      <c r="B774" s="1409"/>
      <c r="C774" s="1409"/>
      <c r="D774" s="1409"/>
      <c r="E774" s="1409"/>
      <c r="F774" s="1409"/>
      <c r="G774" s="1409"/>
      <c r="H774" s="1409"/>
      <c r="I774" s="1409"/>
      <c r="J774" s="1409"/>
      <c r="K774" s="1409"/>
      <c r="L774" s="1409"/>
      <c r="M774" s="1409"/>
      <c r="N774" s="1409"/>
      <c r="O774" s="1409"/>
      <c r="P774" s="1409"/>
      <c r="Q774" s="1409"/>
      <c r="R774" s="1409"/>
      <c r="S774" s="1409"/>
      <c r="T774" s="1409"/>
      <c r="U774" s="1409"/>
      <c r="V774" s="1409"/>
      <c r="W774" s="1409"/>
      <c r="X774" s="1409"/>
      <c r="Y774" s="1409"/>
      <c r="Z774" s="1409"/>
    </row>
    <row r="775" spans="1:26">
      <c r="A775" s="1409"/>
      <c r="B775" s="1409"/>
      <c r="C775" s="1409"/>
      <c r="D775" s="1409"/>
      <c r="E775" s="1409"/>
      <c r="F775" s="1409"/>
      <c r="G775" s="1409"/>
      <c r="H775" s="1409"/>
      <c r="I775" s="1409"/>
      <c r="J775" s="1409"/>
      <c r="K775" s="1409"/>
      <c r="L775" s="1409"/>
      <c r="M775" s="1409"/>
      <c r="N775" s="1409"/>
      <c r="O775" s="1409"/>
      <c r="P775" s="1409"/>
      <c r="Q775" s="1409"/>
      <c r="R775" s="1409"/>
      <c r="S775" s="1409"/>
      <c r="T775" s="1409"/>
      <c r="U775" s="1409"/>
      <c r="V775" s="1409"/>
      <c r="W775" s="1409"/>
      <c r="X775" s="1409"/>
      <c r="Y775" s="1409"/>
      <c r="Z775" s="1409"/>
    </row>
    <row r="776" spans="1:26">
      <c r="A776" s="1409"/>
      <c r="B776" s="1409"/>
      <c r="C776" s="1409"/>
      <c r="D776" s="1409"/>
      <c r="E776" s="1409"/>
      <c r="F776" s="1409"/>
      <c r="G776" s="1409"/>
      <c r="H776" s="1409"/>
      <c r="I776" s="1409"/>
      <c r="J776" s="1409"/>
      <c r="K776" s="1409"/>
      <c r="L776" s="1409"/>
      <c r="M776" s="1409"/>
      <c r="N776" s="1409"/>
      <c r="O776" s="1409"/>
      <c r="P776" s="1409"/>
      <c r="Q776" s="1409"/>
      <c r="R776" s="1409"/>
      <c r="S776" s="1409"/>
      <c r="T776" s="1409"/>
      <c r="U776" s="1409"/>
      <c r="V776" s="1409"/>
      <c r="W776" s="1409"/>
      <c r="X776" s="1409"/>
      <c r="Y776" s="1409"/>
      <c r="Z776" s="1409"/>
    </row>
    <row r="777" spans="1:26">
      <c r="A777" s="1409"/>
      <c r="B777" s="1409"/>
      <c r="C777" s="1409"/>
      <c r="D777" s="1409"/>
      <c r="E777" s="1409"/>
      <c r="F777" s="1409"/>
      <c r="G777" s="1409"/>
      <c r="H777" s="1409"/>
      <c r="I777" s="1409"/>
      <c r="J777" s="1409"/>
      <c r="K777" s="1409"/>
      <c r="L777" s="1409"/>
      <c r="M777" s="1409"/>
      <c r="N777" s="1409"/>
      <c r="O777" s="1409"/>
      <c r="P777" s="1409"/>
      <c r="Q777" s="1409"/>
      <c r="R777" s="1409"/>
      <c r="S777" s="1409"/>
      <c r="T777" s="1409"/>
      <c r="U777" s="1409"/>
      <c r="V777" s="1409"/>
      <c r="W777" s="1409"/>
      <c r="X777" s="1409"/>
      <c r="Y777" s="1409"/>
      <c r="Z777" s="1409"/>
    </row>
    <row r="778" spans="1:26">
      <c r="A778" s="1409"/>
      <c r="B778" s="1409"/>
      <c r="C778" s="1409"/>
      <c r="D778" s="1409"/>
      <c r="E778" s="1409"/>
      <c r="F778" s="1409"/>
      <c r="G778" s="1409"/>
      <c r="H778" s="1409"/>
      <c r="I778" s="1409"/>
      <c r="J778" s="1409"/>
      <c r="K778" s="1409"/>
      <c r="L778" s="1409"/>
      <c r="M778" s="1409"/>
      <c r="N778" s="1409"/>
      <c r="O778" s="1409"/>
      <c r="P778" s="1409"/>
      <c r="Q778" s="1409"/>
      <c r="R778" s="1409"/>
      <c r="S778" s="1409"/>
      <c r="T778" s="1409"/>
      <c r="U778" s="1409"/>
      <c r="V778" s="1409"/>
      <c r="W778" s="1409"/>
      <c r="X778" s="1409"/>
      <c r="Y778" s="1409"/>
      <c r="Z778" s="1409"/>
    </row>
    <row r="779" spans="1:26">
      <c r="A779" s="1409"/>
      <c r="B779" s="1409"/>
      <c r="C779" s="1409"/>
      <c r="D779" s="1409"/>
      <c r="E779" s="1409"/>
      <c r="F779" s="1409"/>
      <c r="G779" s="1409"/>
      <c r="H779" s="1409"/>
      <c r="I779" s="1409"/>
      <c r="J779" s="1409"/>
      <c r="K779" s="1409"/>
      <c r="L779" s="1409"/>
      <c r="M779" s="1409"/>
      <c r="N779" s="1409"/>
      <c r="O779" s="1409"/>
      <c r="P779" s="1409"/>
      <c r="Q779" s="1409"/>
      <c r="R779" s="1409"/>
      <c r="S779" s="1409"/>
      <c r="T779" s="1409"/>
      <c r="U779" s="1409"/>
      <c r="V779" s="1409"/>
      <c r="W779" s="1409"/>
      <c r="X779" s="1409"/>
      <c r="Y779" s="1409"/>
      <c r="Z779" s="1409"/>
    </row>
    <row r="780" spans="1:26">
      <c r="A780" s="1409"/>
      <c r="B780" s="1409"/>
      <c r="C780" s="1409"/>
      <c r="D780" s="1409"/>
      <c r="E780" s="1409"/>
      <c r="F780" s="1409"/>
      <c r="G780" s="1409"/>
      <c r="H780" s="1409"/>
      <c r="I780" s="1409"/>
      <c r="J780" s="1409"/>
      <c r="K780" s="1409"/>
      <c r="L780" s="1409"/>
      <c r="M780" s="1409"/>
      <c r="N780" s="1409"/>
      <c r="O780" s="1409"/>
      <c r="P780" s="1409"/>
      <c r="Q780" s="1409"/>
      <c r="R780" s="1409"/>
      <c r="S780" s="1409"/>
      <c r="T780" s="1409"/>
      <c r="U780" s="1409"/>
      <c r="V780" s="1409"/>
      <c r="W780" s="1409"/>
      <c r="X780" s="1409"/>
      <c r="Y780" s="1409"/>
      <c r="Z780" s="1409"/>
    </row>
    <row r="781" spans="1:26">
      <c r="A781" s="1409"/>
      <c r="B781" s="1409"/>
      <c r="C781" s="1409"/>
      <c r="D781" s="1409"/>
      <c r="E781" s="1409"/>
      <c r="F781" s="1409"/>
      <c r="G781" s="1409"/>
      <c r="H781" s="1409"/>
      <c r="I781" s="1409"/>
      <c r="J781" s="1409"/>
      <c r="K781" s="1409"/>
      <c r="L781" s="1409"/>
      <c r="M781" s="1409"/>
      <c r="N781" s="1409"/>
      <c r="O781" s="1409"/>
      <c r="P781" s="1409"/>
      <c r="Q781" s="1409"/>
      <c r="R781" s="1409"/>
      <c r="S781" s="1409"/>
      <c r="T781" s="1409"/>
      <c r="U781" s="1409"/>
      <c r="V781" s="1409"/>
      <c r="W781" s="1409"/>
      <c r="X781" s="1409"/>
      <c r="Y781" s="1409"/>
      <c r="Z781" s="1409"/>
    </row>
    <row r="782" spans="1:26">
      <c r="A782" s="1409"/>
      <c r="B782" s="1409"/>
      <c r="C782" s="1409"/>
      <c r="D782" s="1409"/>
      <c r="E782" s="1409"/>
      <c r="F782" s="1409"/>
      <c r="G782" s="1409"/>
      <c r="H782" s="1409"/>
      <c r="I782" s="1409"/>
      <c r="J782" s="1409"/>
      <c r="K782" s="1409"/>
      <c r="L782" s="1409"/>
      <c r="M782" s="1409"/>
      <c r="N782" s="1409"/>
      <c r="O782" s="1409"/>
      <c r="P782" s="1409"/>
      <c r="Q782" s="1409"/>
      <c r="R782" s="1409"/>
      <c r="S782" s="1409"/>
      <c r="T782" s="1409"/>
      <c r="U782" s="1409"/>
      <c r="V782" s="1409"/>
      <c r="W782" s="1409"/>
      <c r="X782" s="1409"/>
      <c r="Y782" s="1409"/>
      <c r="Z782" s="1409"/>
    </row>
    <row r="783" spans="1:26">
      <c r="A783" s="1409"/>
      <c r="B783" s="1409"/>
      <c r="C783" s="1409"/>
      <c r="D783" s="1409"/>
      <c r="E783" s="1409"/>
      <c r="F783" s="1409"/>
      <c r="G783" s="1409"/>
      <c r="H783" s="1409"/>
      <c r="I783" s="1409"/>
      <c r="J783" s="1409"/>
      <c r="K783" s="1409"/>
      <c r="L783" s="1409"/>
      <c r="M783" s="1409"/>
      <c r="N783" s="1409"/>
      <c r="O783" s="1409"/>
      <c r="P783" s="1409"/>
      <c r="Q783" s="1409"/>
      <c r="R783" s="1409"/>
      <c r="S783" s="1409"/>
      <c r="T783" s="1409"/>
      <c r="U783" s="1409"/>
      <c r="V783" s="1409"/>
      <c r="W783" s="1409"/>
      <c r="X783" s="1409"/>
      <c r="Y783" s="1409"/>
      <c r="Z783" s="1409"/>
    </row>
    <row r="784" spans="1:26">
      <c r="A784" s="1409"/>
      <c r="B784" s="1409"/>
      <c r="C784" s="1409"/>
      <c r="D784" s="1409"/>
      <c r="E784" s="1409"/>
      <c r="F784" s="1409"/>
      <c r="G784" s="1409"/>
      <c r="H784" s="1409"/>
      <c r="I784" s="1409"/>
      <c r="J784" s="1409"/>
      <c r="K784" s="1409"/>
      <c r="L784" s="1409"/>
      <c r="M784" s="1409"/>
      <c r="N784" s="1409"/>
      <c r="O784" s="1409"/>
      <c r="P784" s="1409"/>
      <c r="Q784" s="1409"/>
      <c r="R784" s="1409"/>
      <c r="S784" s="1409"/>
      <c r="T784" s="1409"/>
      <c r="U784" s="1409"/>
      <c r="V784" s="1409"/>
      <c r="W784" s="1409"/>
      <c r="X784" s="1409"/>
      <c r="Y784" s="1409"/>
      <c r="Z784" s="1409"/>
    </row>
    <row r="785" spans="1:26">
      <c r="A785" s="1409"/>
      <c r="B785" s="1409"/>
      <c r="C785" s="1409"/>
      <c r="D785" s="1409"/>
      <c r="E785" s="1409"/>
      <c r="F785" s="1409"/>
      <c r="G785" s="1409"/>
      <c r="H785" s="1409"/>
      <c r="I785" s="1409"/>
      <c r="J785" s="1409"/>
      <c r="K785" s="1409"/>
      <c r="L785" s="1409"/>
      <c r="M785" s="1409"/>
      <c r="N785" s="1409"/>
      <c r="O785" s="1409"/>
      <c r="P785" s="1409"/>
      <c r="Q785" s="1409"/>
      <c r="R785" s="1409"/>
      <c r="S785" s="1409"/>
      <c r="T785" s="1409"/>
      <c r="U785" s="1409"/>
      <c r="V785" s="1409"/>
      <c r="W785" s="1409"/>
      <c r="X785" s="1409"/>
      <c r="Y785" s="1409"/>
      <c r="Z785" s="1409"/>
    </row>
    <row r="786" spans="1:26">
      <c r="A786" s="1409"/>
      <c r="B786" s="1409"/>
      <c r="C786" s="1409"/>
      <c r="D786" s="1409"/>
      <c r="E786" s="1409"/>
      <c r="F786" s="1409"/>
      <c r="G786" s="1409"/>
      <c r="H786" s="1409"/>
      <c r="I786" s="1409"/>
      <c r="J786" s="1409"/>
      <c r="K786" s="1409"/>
      <c r="L786" s="1409"/>
      <c r="M786" s="1409"/>
      <c r="N786" s="1409"/>
      <c r="O786" s="1409"/>
      <c r="P786" s="1409"/>
      <c r="Q786" s="1409"/>
      <c r="R786" s="1409"/>
      <c r="S786" s="1409"/>
      <c r="T786" s="1409"/>
      <c r="U786" s="1409"/>
      <c r="V786" s="1409"/>
      <c r="W786" s="1409"/>
      <c r="X786" s="1409"/>
      <c r="Y786" s="1409"/>
      <c r="Z786" s="1409"/>
    </row>
    <row r="787" spans="1:26">
      <c r="A787" s="1409"/>
      <c r="B787" s="1409"/>
      <c r="C787" s="1409"/>
      <c r="D787" s="1409"/>
      <c r="E787" s="1409"/>
      <c r="F787" s="1409"/>
      <c r="G787" s="1409"/>
      <c r="H787" s="1409"/>
      <c r="I787" s="1409"/>
      <c r="J787" s="1409"/>
      <c r="K787" s="1409"/>
      <c r="L787" s="1409"/>
      <c r="M787" s="1409"/>
      <c r="N787" s="1409"/>
      <c r="O787" s="1409"/>
      <c r="P787" s="1409"/>
      <c r="Q787" s="1409"/>
      <c r="R787" s="1409"/>
      <c r="S787" s="1409"/>
      <c r="T787" s="1409"/>
      <c r="U787" s="1409"/>
      <c r="V787" s="1409"/>
      <c r="W787" s="1409"/>
      <c r="X787" s="1409"/>
      <c r="Y787" s="1409"/>
      <c r="Z787" s="1409"/>
    </row>
    <row r="788" spans="1:26">
      <c r="A788" s="1409"/>
      <c r="B788" s="1409"/>
      <c r="C788" s="1409"/>
      <c r="D788" s="1409"/>
      <c r="E788" s="1409"/>
      <c r="F788" s="1409"/>
      <c r="G788" s="1409"/>
      <c r="H788" s="1409"/>
      <c r="I788" s="1409"/>
      <c r="J788" s="1409"/>
      <c r="K788" s="1409"/>
      <c r="L788" s="1409"/>
      <c r="M788" s="1409"/>
      <c r="N788" s="1409"/>
      <c r="O788" s="1409"/>
      <c r="P788" s="1409"/>
      <c r="Q788" s="1409"/>
      <c r="R788" s="1409"/>
      <c r="S788" s="1409"/>
      <c r="T788" s="1409"/>
      <c r="U788" s="1409"/>
      <c r="V788" s="1409"/>
      <c r="W788" s="1409"/>
      <c r="X788" s="1409"/>
      <c r="Y788" s="1409"/>
      <c r="Z788" s="1409"/>
    </row>
    <row r="789" spans="1:26">
      <c r="A789" s="1409"/>
      <c r="B789" s="1409"/>
      <c r="C789" s="1409"/>
      <c r="D789" s="1409"/>
      <c r="E789" s="1409"/>
      <c r="F789" s="1409"/>
      <c r="G789" s="1409"/>
      <c r="H789" s="1409"/>
      <c r="I789" s="1409"/>
      <c r="J789" s="1409"/>
      <c r="K789" s="1409"/>
      <c r="L789" s="1409"/>
      <c r="M789" s="1409"/>
      <c r="N789" s="1409"/>
      <c r="O789" s="1409"/>
      <c r="P789" s="1409"/>
      <c r="Q789" s="1409"/>
      <c r="R789" s="1409"/>
      <c r="S789" s="1409"/>
      <c r="T789" s="1409"/>
      <c r="U789" s="1409"/>
      <c r="V789" s="1409"/>
      <c r="W789" s="1409"/>
      <c r="X789" s="1409"/>
      <c r="Y789" s="1409"/>
      <c r="Z789" s="1409"/>
    </row>
    <row r="790" spans="1:26">
      <c r="A790" s="1409"/>
      <c r="B790" s="1409"/>
      <c r="C790" s="1409"/>
      <c r="D790" s="1409"/>
      <c r="E790" s="1409"/>
      <c r="F790" s="1409"/>
      <c r="G790" s="1409"/>
      <c r="H790" s="1409"/>
      <c r="I790" s="1409"/>
      <c r="J790" s="1409"/>
      <c r="K790" s="1409"/>
      <c r="L790" s="1409"/>
      <c r="M790" s="1409"/>
      <c r="N790" s="1409"/>
      <c r="O790" s="1409"/>
      <c r="P790" s="1409"/>
      <c r="Q790" s="1409"/>
      <c r="R790" s="1409"/>
      <c r="S790" s="1409"/>
      <c r="T790" s="1409"/>
      <c r="U790" s="1409"/>
      <c r="V790" s="1409"/>
      <c r="W790" s="1409"/>
      <c r="X790" s="1409"/>
      <c r="Y790" s="1409"/>
      <c r="Z790" s="1409"/>
    </row>
    <row r="791" spans="1:26">
      <c r="A791" s="1409"/>
      <c r="B791" s="1409"/>
      <c r="C791" s="1409"/>
      <c r="D791" s="1409"/>
      <c r="E791" s="1409"/>
      <c r="F791" s="1409"/>
      <c r="G791" s="1409"/>
      <c r="H791" s="1409"/>
      <c r="I791" s="1409"/>
      <c r="J791" s="1409"/>
      <c r="K791" s="1409"/>
      <c r="L791" s="1409"/>
      <c r="M791" s="1409"/>
      <c r="N791" s="1409"/>
      <c r="O791" s="1409"/>
      <c r="P791" s="1409"/>
      <c r="Q791" s="1409"/>
      <c r="R791" s="1409"/>
      <c r="S791" s="1409"/>
      <c r="T791" s="1409"/>
      <c r="U791" s="1409"/>
      <c r="V791" s="1409"/>
      <c r="W791" s="1409"/>
      <c r="X791" s="1409"/>
      <c r="Y791" s="1409"/>
      <c r="Z791" s="1409"/>
    </row>
    <row r="792" spans="1:26">
      <c r="A792" s="1409"/>
      <c r="B792" s="1409"/>
      <c r="C792" s="1409"/>
      <c r="D792" s="1409"/>
      <c r="E792" s="1409"/>
      <c r="F792" s="1409"/>
      <c r="G792" s="1409"/>
      <c r="H792" s="1409"/>
      <c r="I792" s="1409"/>
      <c r="J792" s="1409"/>
      <c r="K792" s="1409"/>
      <c r="L792" s="1409"/>
      <c r="M792" s="1409"/>
      <c r="N792" s="1409"/>
      <c r="O792" s="1409"/>
      <c r="P792" s="1409"/>
      <c r="Q792" s="1409"/>
      <c r="R792" s="1409"/>
      <c r="S792" s="1409"/>
      <c r="T792" s="1409"/>
      <c r="U792" s="1409"/>
      <c r="V792" s="1409"/>
      <c r="W792" s="1409"/>
      <c r="X792" s="1409"/>
      <c r="Y792" s="1409"/>
      <c r="Z792" s="1409"/>
    </row>
    <row r="793" spans="1:26">
      <c r="A793" s="1409"/>
      <c r="B793" s="1409"/>
      <c r="C793" s="1409"/>
      <c r="D793" s="1409"/>
      <c r="E793" s="1409"/>
      <c r="F793" s="1409"/>
      <c r="G793" s="1409"/>
      <c r="H793" s="1409"/>
      <c r="I793" s="1409"/>
      <c r="J793" s="1409"/>
      <c r="K793" s="1409"/>
      <c r="L793" s="1409"/>
      <c r="M793" s="1409"/>
      <c r="N793" s="1409"/>
      <c r="O793" s="1409"/>
      <c r="P793" s="1409"/>
      <c r="Q793" s="1409"/>
      <c r="R793" s="1409"/>
      <c r="S793" s="1409"/>
      <c r="T793" s="1409"/>
      <c r="U793" s="1409"/>
      <c r="V793" s="1409"/>
      <c r="W793" s="1409"/>
      <c r="X793" s="1409"/>
      <c r="Y793" s="1409"/>
      <c r="Z793" s="1409"/>
    </row>
    <row r="794" spans="1:26">
      <c r="A794" s="1409"/>
      <c r="B794" s="1409"/>
      <c r="C794" s="1409"/>
      <c r="D794" s="1409"/>
      <c r="E794" s="1409"/>
      <c r="F794" s="1409"/>
      <c r="G794" s="1409"/>
      <c r="H794" s="1409"/>
      <c r="I794" s="1409"/>
      <c r="J794" s="1409"/>
      <c r="K794" s="1409"/>
      <c r="L794" s="1409"/>
      <c r="M794" s="1409"/>
      <c r="N794" s="1409"/>
      <c r="O794" s="1409"/>
      <c r="P794" s="1409"/>
      <c r="Q794" s="1409"/>
      <c r="R794" s="1409"/>
      <c r="S794" s="1409"/>
      <c r="T794" s="1409"/>
      <c r="U794" s="1409"/>
      <c r="V794" s="1409"/>
      <c r="W794" s="1409"/>
      <c r="X794" s="1409"/>
      <c r="Y794" s="1409"/>
      <c r="Z794" s="1409"/>
    </row>
    <row r="795" spans="1:26">
      <c r="A795" s="1409"/>
      <c r="B795" s="1409"/>
      <c r="C795" s="1409"/>
      <c r="D795" s="1409"/>
      <c r="E795" s="1409"/>
      <c r="F795" s="1409"/>
      <c r="G795" s="1409"/>
      <c r="H795" s="1409"/>
      <c r="I795" s="1409"/>
      <c r="J795" s="1409"/>
      <c r="K795" s="1409"/>
      <c r="L795" s="1409"/>
      <c r="M795" s="1409"/>
      <c r="N795" s="1409"/>
      <c r="O795" s="1409"/>
      <c r="P795" s="1409"/>
      <c r="Q795" s="1409"/>
      <c r="R795" s="1409"/>
      <c r="S795" s="1409"/>
      <c r="T795" s="1409"/>
      <c r="U795" s="1409"/>
      <c r="V795" s="1409"/>
      <c r="W795" s="1409"/>
      <c r="X795" s="1409"/>
      <c r="Y795" s="1409"/>
      <c r="Z795" s="1409"/>
    </row>
    <row r="796" spans="1:26">
      <c r="A796" s="1409"/>
      <c r="B796" s="1409"/>
      <c r="C796" s="1409"/>
      <c r="D796" s="1409"/>
      <c r="E796" s="1409"/>
      <c r="F796" s="1409"/>
      <c r="G796" s="1409"/>
      <c r="H796" s="1409"/>
      <c r="I796" s="1409"/>
      <c r="J796" s="1409"/>
      <c r="K796" s="1409"/>
      <c r="L796" s="1409"/>
      <c r="M796" s="1409"/>
      <c r="N796" s="1409"/>
      <c r="O796" s="1409"/>
      <c r="P796" s="1409"/>
      <c r="Q796" s="1409"/>
      <c r="R796" s="1409"/>
      <c r="S796" s="1409"/>
      <c r="T796" s="1409"/>
      <c r="U796" s="1409"/>
      <c r="V796" s="1409"/>
      <c r="W796" s="1409"/>
      <c r="X796" s="1409"/>
      <c r="Y796" s="1409"/>
      <c r="Z796" s="1409"/>
    </row>
    <row r="797" spans="1:26">
      <c r="A797" s="1409"/>
      <c r="B797" s="1409"/>
      <c r="C797" s="1409"/>
      <c r="D797" s="1409"/>
      <c r="E797" s="1409"/>
      <c r="F797" s="1409"/>
      <c r="G797" s="1409"/>
      <c r="H797" s="1409"/>
      <c r="I797" s="1409"/>
      <c r="J797" s="1409"/>
      <c r="K797" s="1409"/>
      <c r="L797" s="1409"/>
      <c r="M797" s="1409"/>
      <c r="N797" s="1409"/>
      <c r="O797" s="1409"/>
      <c r="P797" s="1409"/>
      <c r="Q797" s="1409"/>
      <c r="R797" s="1409"/>
      <c r="S797" s="1409"/>
      <c r="T797" s="1409"/>
      <c r="U797" s="1409"/>
      <c r="V797" s="1409"/>
      <c r="W797" s="1409"/>
      <c r="X797" s="1409"/>
      <c r="Y797" s="1409"/>
      <c r="Z797" s="1409"/>
    </row>
    <row r="798" spans="1:26">
      <c r="A798" s="1409"/>
      <c r="B798" s="1409"/>
      <c r="C798" s="1409"/>
      <c r="D798" s="1409"/>
      <c r="E798" s="1409"/>
      <c r="F798" s="1409"/>
      <c r="G798" s="1409"/>
      <c r="H798" s="1409"/>
      <c r="I798" s="1409"/>
      <c r="J798" s="1409"/>
      <c r="K798" s="1409"/>
      <c r="L798" s="1409"/>
      <c r="M798" s="1409"/>
      <c r="N798" s="1409"/>
      <c r="O798" s="1409"/>
      <c r="P798" s="1409"/>
      <c r="Q798" s="1409"/>
      <c r="R798" s="1409"/>
      <c r="S798" s="1409"/>
      <c r="T798" s="1409"/>
      <c r="U798" s="1409"/>
      <c r="V798" s="1409"/>
      <c r="W798" s="1409"/>
      <c r="X798" s="1409"/>
      <c r="Y798" s="1409"/>
      <c r="Z798" s="1409"/>
    </row>
    <row r="799" spans="1:26">
      <c r="A799" s="1409"/>
      <c r="B799" s="1409"/>
      <c r="C799" s="1409"/>
      <c r="D799" s="1409"/>
      <c r="E799" s="1409"/>
      <c r="F799" s="1409"/>
      <c r="G799" s="1409"/>
      <c r="H799" s="1409"/>
      <c r="I799" s="1409"/>
      <c r="J799" s="1409"/>
      <c r="K799" s="1409"/>
      <c r="L799" s="1409"/>
      <c r="M799" s="1409"/>
      <c r="N799" s="1409"/>
      <c r="O799" s="1409"/>
      <c r="P799" s="1409"/>
      <c r="Q799" s="1409"/>
      <c r="R799" s="1409"/>
      <c r="S799" s="1409"/>
      <c r="T799" s="1409"/>
      <c r="U799" s="1409"/>
      <c r="V799" s="1409"/>
      <c r="W799" s="1409"/>
      <c r="X799" s="1409"/>
      <c r="Y799" s="1409"/>
      <c r="Z799" s="1409"/>
    </row>
    <row r="800" spans="1:26">
      <c r="A800" s="1409"/>
      <c r="B800" s="1409"/>
      <c r="C800" s="1409"/>
      <c r="D800" s="1409"/>
      <c r="E800" s="1409"/>
      <c r="F800" s="1409"/>
      <c r="G800" s="1409"/>
      <c r="H800" s="1409"/>
      <c r="I800" s="1409"/>
      <c r="J800" s="1409"/>
      <c r="K800" s="1409"/>
      <c r="L800" s="1409"/>
      <c r="M800" s="1409"/>
      <c r="N800" s="1409"/>
      <c r="O800" s="1409"/>
      <c r="P800" s="1409"/>
      <c r="Q800" s="1409"/>
      <c r="R800" s="1409"/>
      <c r="S800" s="1409"/>
      <c r="T800" s="1409"/>
      <c r="U800" s="1409"/>
      <c r="V800" s="1409"/>
      <c r="W800" s="1409"/>
      <c r="X800" s="1409"/>
      <c r="Y800" s="1409"/>
      <c r="Z800" s="1409"/>
    </row>
    <row r="801" spans="1:26">
      <c r="A801" s="1409"/>
      <c r="B801" s="1409"/>
      <c r="C801" s="1409"/>
      <c r="D801" s="1409"/>
      <c r="E801" s="1409"/>
      <c r="F801" s="1409"/>
      <c r="G801" s="1409"/>
      <c r="H801" s="1409"/>
      <c r="I801" s="1409"/>
      <c r="J801" s="1409"/>
      <c r="K801" s="1409"/>
      <c r="L801" s="1409"/>
      <c r="M801" s="1409"/>
      <c r="N801" s="1409"/>
      <c r="O801" s="1409"/>
      <c r="P801" s="1409"/>
      <c r="Q801" s="1409"/>
      <c r="R801" s="1409"/>
      <c r="S801" s="1409"/>
      <c r="T801" s="1409"/>
      <c r="U801" s="1409"/>
      <c r="V801" s="1409"/>
      <c r="W801" s="1409"/>
      <c r="X801" s="1409"/>
      <c r="Y801" s="1409"/>
      <c r="Z801" s="1409"/>
    </row>
    <row r="802" spans="1:26">
      <c r="A802" s="1409"/>
      <c r="B802" s="1409"/>
      <c r="C802" s="1409"/>
      <c r="D802" s="1409"/>
      <c r="E802" s="1409"/>
      <c r="F802" s="1409"/>
      <c r="G802" s="1409"/>
      <c r="H802" s="1409"/>
      <c r="I802" s="1409"/>
      <c r="J802" s="1409"/>
      <c r="K802" s="1409"/>
      <c r="L802" s="1409"/>
      <c r="M802" s="1409"/>
      <c r="N802" s="1409"/>
      <c r="O802" s="1409"/>
      <c r="P802" s="1409"/>
      <c r="Q802" s="1409"/>
      <c r="R802" s="1409"/>
      <c r="S802" s="1409"/>
      <c r="T802" s="1409"/>
      <c r="U802" s="1409"/>
      <c r="V802" s="1409"/>
      <c r="W802" s="1409"/>
      <c r="X802" s="1409"/>
      <c r="Y802" s="1409"/>
      <c r="Z802" s="1409"/>
    </row>
    <row r="803" spans="1:26">
      <c r="A803" s="1409"/>
      <c r="B803" s="1409"/>
      <c r="C803" s="1409"/>
      <c r="D803" s="1409"/>
      <c r="E803" s="1409"/>
      <c r="F803" s="1409"/>
      <c r="G803" s="1409"/>
      <c r="H803" s="1409"/>
      <c r="I803" s="1409"/>
      <c r="J803" s="1409"/>
      <c r="K803" s="1409"/>
      <c r="L803" s="1409"/>
      <c r="M803" s="1409"/>
      <c r="N803" s="1409"/>
      <c r="O803" s="1409"/>
      <c r="P803" s="1409"/>
      <c r="Q803" s="1409"/>
      <c r="R803" s="1409"/>
      <c r="S803" s="1409"/>
      <c r="T803" s="1409"/>
      <c r="U803" s="1409"/>
      <c r="V803" s="1409"/>
      <c r="W803" s="1409"/>
      <c r="X803" s="1409"/>
      <c r="Y803" s="1409"/>
      <c r="Z803" s="1409"/>
    </row>
    <row r="804" spans="1:26">
      <c r="A804" s="1409"/>
      <c r="B804" s="1409"/>
      <c r="C804" s="1409"/>
      <c r="D804" s="1409"/>
      <c r="E804" s="1409"/>
      <c r="F804" s="1409"/>
      <c r="G804" s="1409"/>
      <c r="H804" s="1409"/>
      <c r="I804" s="1409"/>
      <c r="J804" s="1409"/>
      <c r="K804" s="1409"/>
      <c r="L804" s="1409"/>
      <c r="M804" s="1409"/>
      <c r="N804" s="1409"/>
      <c r="O804" s="1409"/>
      <c r="P804" s="1409"/>
      <c r="Q804" s="1409"/>
      <c r="R804" s="1409"/>
      <c r="S804" s="1409"/>
      <c r="T804" s="1409"/>
      <c r="U804" s="1409"/>
      <c r="V804" s="1409"/>
      <c r="W804" s="1409"/>
      <c r="X804" s="1409"/>
      <c r="Y804" s="1409"/>
      <c r="Z804" s="1409"/>
    </row>
    <row r="805" spans="1:26">
      <c r="A805" s="1409"/>
      <c r="B805" s="1409"/>
      <c r="C805" s="1409"/>
      <c r="D805" s="1409"/>
      <c r="E805" s="1409"/>
      <c r="F805" s="1409"/>
      <c r="G805" s="1409"/>
      <c r="H805" s="1409"/>
      <c r="I805" s="1409"/>
      <c r="J805" s="1409"/>
      <c r="K805" s="1409"/>
      <c r="L805" s="1409"/>
      <c r="M805" s="1409"/>
      <c r="N805" s="1409"/>
      <c r="O805" s="1409"/>
      <c r="P805" s="1409"/>
      <c r="Q805" s="1409"/>
      <c r="R805" s="1409"/>
      <c r="S805" s="1409"/>
      <c r="T805" s="1409"/>
      <c r="U805" s="1409"/>
      <c r="V805" s="1409"/>
      <c r="W805" s="1409"/>
      <c r="X805" s="1409"/>
      <c r="Y805" s="1409"/>
      <c r="Z805" s="1409"/>
    </row>
    <row r="806" spans="1:26">
      <c r="A806" s="1409"/>
      <c r="B806" s="1409"/>
      <c r="C806" s="1409"/>
      <c r="D806" s="1409"/>
      <c r="E806" s="1409"/>
      <c r="F806" s="1409"/>
      <c r="G806" s="1409"/>
      <c r="H806" s="1409"/>
      <c r="I806" s="1409"/>
      <c r="J806" s="1409"/>
      <c r="K806" s="1409"/>
      <c r="L806" s="1409"/>
      <c r="M806" s="1409"/>
      <c r="N806" s="1409"/>
      <c r="O806" s="1409"/>
      <c r="P806" s="1409"/>
      <c r="Q806" s="1409"/>
      <c r="R806" s="1409"/>
      <c r="S806" s="1409"/>
      <c r="T806" s="1409"/>
      <c r="U806" s="1409"/>
      <c r="V806" s="1409"/>
      <c r="W806" s="1409"/>
      <c r="X806" s="1409"/>
      <c r="Y806" s="1409"/>
      <c r="Z806" s="1409"/>
    </row>
    <row r="807" spans="1:26">
      <c r="A807" s="1409"/>
      <c r="B807" s="1409"/>
      <c r="C807" s="1409"/>
      <c r="D807" s="1409"/>
      <c r="E807" s="1409"/>
      <c r="F807" s="1409"/>
      <c r="G807" s="1409"/>
      <c r="H807" s="1409"/>
      <c r="I807" s="1409"/>
      <c r="J807" s="1409"/>
      <c r="K807" s="1409"/>
      <c r="L807" s="1409"/>
      <c r="M807" s="1409"/>
      <c r="N807" s="1409"/>
      <c r="O807" s="1409"/>
      <c r="P807" s="1409"/>
      <c r="Q807" s="1409"/>
      <c r="R807" s="1409"/>
      <c r="S807" s="1409"/>
      <c r="T807" s="1409"/>
      <c r="U807" s="1409"/>
      <c r="V807" s="1409"/>
      <c r="W807" s="1409"/>
      <c r="X807" s="1409"/>
      <c r="Y807" s="1409"/>
      <c r="Z807" s="1409"/>
    </row>
    <row r="808" spans="1:26">
      <c r="A808" s="1409"/>
      <c r="B808" s="1409"/>
      <c r="C808" s="1409"/>
      <c r="D808" s="1409"/>
      <c r="E808" s="1409"/>
      <c r="F808" s="1409"/>
      <c r="G808" s="1409"/>
      <c r="H808" s="1409"/>
      <c r="I808" s="1409"/>
      <c r="J808" s="1409"/>
      <c r="K808" s="1409"/>
      <c r="L808" s="1409"/>
      <c r="M808" s="1409"/>
      <c r="N808" s="1409"/>
      <c r="O808" s="1409"/>
      <c r="P808" s="1409"/>
      <c r="Q808" s="1409"/>
      <c r="R808" s="1409"/>
      <c r="S808" s="1409"/>
      <c r="T808" s="1409"/>
      <c r="U808" s="1409"/>
      <c r="V808" s="1409"/>
      <c r="W808" s="1409"/>
      <c r="X808" s="1409"/>
      <c r="Y808" s="1409"/>
      <c r="Z808" s="1409"/>
    </row>
    <row r="809" spans="1:26">
      <c r="A809" s="1409"/>
      <c r="B809" s="1409"/>
      <c r="C809" s="1409"/>
      <c r="D809" s="1409"/>
      <c r="E809" s="1409"/>
      <c r="F809" s="1409"/>
      <c r="G809" s="1409"/>
      <c r="H809" s="1409"/>
      <c r="I809" s="1409"/>
      <c r="J809" s="1409"/>
      <c r="K809" s="1409"/>
      <c r="L809" s="1409"/>
      <c r="M809" s="1409"/>
      <c r="N809" s="1409"/>
      <c r="O809" s="1409"/>
      <c r="P809" s="1409"/>
      <c r="Q809" s="1409"/>
      <c r="R809" s="1409"/>
      <c r="S809" s="1409"/>
      <c r="T809" s="1409"/>
      <c r="U809" s="1409"/>
      <c r="V809" s="1409"/>
      <c r="W809" s="1409"/>
      <c r="X809" s="1409"/>
      <c r="Y809" s="1409"/>
      <c r="Z809" s="1409"/>
    </row>
    <row r="810" spans="1:26">
      <c r="A810" s="1409"/>
      <c r="B810" s="1409"/>
      <c r="C810" s="1409"/>
      <c r="D810" s="1409"/>
      <c r="E810" s="1409"/>
      <c r="F810" s="1409"/>
      <c r="G810" s="1409"/>
      <c r="H810" s="1409"/>
      <c r="I810" s="1409"/>
      <c r="J810" s="1409"/>
      <c r="K810" s="1409"/>
      <c r="L810" s="1409"/>
      <c r="M810" s="1409"/>
      <c r="N810" s="1409"/>
      <c r="O810" s="1409"/>
      <c r="P810" s="1409"/>
      <c r="Q810" s="1409"/>
      <c r="R810" s="1409"/>
      <c r="S810" s="1409"/>
      <c r="T810" s="1409"/>
      <c r="U810" s="1409"/>
      <c r="V810" s="1409"/>
      <c r="W810" s="1409"/>
      <c r="X810" s="1409"/>
      <c r="Y810" s="1409"/>
      <c r="Z810" s="1409"/>
    </row>
    <row r="811" spans="1:26">
      <c r="A811" s="1409"/>
      <c r="B811" s="1409"/>
      <c r="C811" s="1409"/>
      <c r="D811" s="1409"/>
      <c r="E811" s="1409"/>
      <c r="F811" s="1409"/>
      <c r="G811" s="1409"/>
      <c r="H811" s="1409"/>
      <c r="I811" s="1409"/>
      <c r="J811" s="1409"/>
      <c r="K811" s="1409"/>
      <c r="L811" s="1409"/>
      <c r="M811" s="1409"/>
      <c r="N811" s="1409"/>
      <c r="O811" s="1409"/>
      <c r="P811" s="1409"/>
      <c r="Q811" s="1409"/>
      <c r="R811" s="1409"/>
      <c r="S811" s="1409"/>
      <c r="T811" s="1409"/>
      <c r="U811" s="1409"/>
      <c r="V811" s="1409"/>
      <c r="W811" s="1409"/>
      <c r="X811" s="1409"/>
      <c r="Y811" s="1409"/>
      <c r="Z811" s="1409"/>
    </row>
    <row r="812" spans="1:26">
      <c r="A812" s="1409"/>
      <c r="B812" s="1409"/>
      <c r="C812" s="1409"/>
      <c r="D812" s="1409"/>
      <c r="E812" s="1409"/>
      <c r="F812" s="1409"/>
      <c r="G812" s="1409"/>
      <c r="H812" s="1409"/>
      <c r="I812" s="1409"/>
      <c r="J812" s="1409"/>
      <c r="K812" s="1409"/>
      <c r="L812" s="1409"/>
      <c r="M812" s="1409"/>
      <c r="N812" s="1409"/>
      <c r="O812" s="1409"/>
      <c r="P812" s="1409"/>
      <c r="Q812" s="1409"/>
      <c r="R812" s="1409"/>
      <c r="S812" s="1409"/>
      <c r="T812" s="1409"/>
      <c r="U812" s="1409"/>
      <c r="V812" s="1409"/>
      <c r="W812" s="1409"/>
      <c r="X812" s="1409"/>
      <c r="Y812" s="1409"/>
      <c r="Z812" s="1409"/>
    </row>
    <row r="813" spans="1:26">
      <c r="A813" s="1409"/>
      <c r="B813" s="1409"/>
      <c r="C813" s="1409"/>
      <c r="D813" s="1409"/>
      <c r="E813" s="1409"/>
      <c r="F813" s="1409"/>
      <c r="G813" s="1409"/>
      <c r="H813" s="1409"/>
      <c r="I813" s="1409"/>
      <c r="J813" s="1409"/>
      <c r="K813" s="1409"/>
      <c r="L813" s="1409"/>
      <c r="M813" s="1409"/>
      <c r="N813" s="1409"/>
      <c r="O813" s="1409"/>
      <c r="P813" s="1409"/>
      <c r="Q813" s="1409"/>
      <c r="R813" s="1409"/>
      <c r="S813" s="1409"/>
      <c r="T813" s="1409"/>
      <c r="U813" s="1409"/>
      <c r="V813" s="1409"/>
      <c r="W813" s="1409"/>
      <c r="X813" s="1409"/>
      <c r="Y813" s="1409"/>
      <c r="Z813" s="1409"/>
    </row>
    <row r="814" spans="1:26">
      <c r="A814" s="1409"/>
      <c r="B814" s="1409"/>
      <c r="C814" s="1409"/>
      <c r="D814" s="1409"/>
      <c r="E814" s="1409"/>
      <c r="F814" s="1409"/>
      <c r="G814" s="1409"/>
      <c r="H814" s="1409"/>
      <c r="I814" s="1409"/>
      <c r="J814" s="1409"/>
      <c r="K814" s="1409"/>
      <c r="L814" s="1409"/>
      <c r="M814" s="1409"/>
      <c r="N814" s="1409"/>
      <c r="O814" s="1409"/>
      <c r="P814" s="1409"/>
      <c r="Q814" s="1409"/>
      <c r="R814" s="1409"/>
      <c r="S814" s="1409"/>
      <c r="T814" s="1409"/>
      <c r="U814" s="1409"/>
      <c r="V814" s="1409"/>
      <c r="W814" s="1409"/>
      <c r="X814" s="1409"/>
      <c r="Y814" s="1409"/>
      <c r="Z814" s="1409"/>
    </row>
    <row r="815" spans="1:26">
      <c r="A815" s="1409"/>
      <c r="B815" s="1409"/>
      <c r="C815" s="1409"/>
      <c r="D815" s="1409"/>
      <c r="E815" s="1409"/>
      <c r="F815" s="1409"/>
      <c r="G815" s="1409"/>
      <c r="H815" s="1409"/>
      <c r="I815" s="1409"/>
      <c r="J815" s="1409"/>
      <c r="K815" s="1409"/>
      <c r="L815" s="1409"/>
      <c r="M815" s="1409"/>
      <c r="N815" s="1409"/>
      <c r="O815" s="1409"/>
      <c r="P815" s="1409"/>
      <c r="Q815" s="1409"/>
      <c r="R815" s="1409"/>
      <c r="S815" s="1409"/>
      <c r="T815" s="1409"/>
      <c r="U815" s="1409"/>
      <c r="V815" s="1409"/>
      <c r="W815" s="1409"/>
      <c r="X815" s="1409"/>
      <c r="Y815" s="1409"/>
      <c r="Z815" s="1409"/>
    </row>
    <row r="816" spans="1:26">
      <c r="A816" s="1409"/>
      <c r="B816" s="1409"/>
      <c r="C816" s="1409"/>
      <c r="D816" s="1409"/>
      <c r="E816" s="1409"/>
      <c r="F816" s="1409"/>
      <c r="G816" s="1409"/>
      <c r="H816" s="1409"/>
      <c r="I816" s="1409"/>
      <c r="J816" s="1409"/>
      <c r="K816" s="1409"/>
      <c r="L816" s="1409"/>
      <c r="M816" s="1409"/>
      <c r="N816" s="1409"/>
      <c r="O816" s="1409"/>
      <c r="P816" s="1409"/>
      <c r="Q816" s="1409"/>
      <c r="R816" s="1409"/>
      <c r="S816" s="1409"/>
      <c r="T816" s="1409"/>
      <c r="U816" s="1409"/>
      <c r="V816" s="1409"/>
      <c r="W816" s="1409"/>
      <c r="X816" s="1409"/>
      <c r="Y816" s="1409"/>
      <c r="Z816" s="1409"/>
    </row>
    <row r="817" spans="1:26">
      <c r="A817" s="1409"/>
      <c r="B817" s="1409"/>
      <c r="C817" s="1409"/>
      <c r="D817" s="1409"/>
      <c r="E817" s="1409"/>
      <c r="F817" s="1409"/>
      <c r="G817" s="1409"/>
      <c r="H817" s="1409"/>
      <c r="I817" s="1409"/>
      <c r="J817" s="1409"/>
      <c r="K817" s="1409"/>
      <c r="L817" s="1409"/>
      <c r="M817" s="1409"/>
      <c r="N817" s="1409"/>
      <c r="O817" s="1409"/>
      <c r="P817" s="1409"/>
      <c r="Q817" s="1409"/>
      <c r="R817" s="1409"/>
      <c r="S817" s="1409"/>
      <c r="T817" s="1409"/>
      <c r="U817" s="1409"/>
      <c r="V817" s="1409"/>
      <c r="W817" s="1409"/>
      <c r="X817" s="1409"/>
      <c r="Y817" s="1409"/>
      <c r="Z817" s="1409"/>
    </row>
    <row r="818" spans="1:26">
      <c r="A818" s="1409"/>
      <c r="B818" s="1409"/>
      <c r="C818" s="1409"/>
      <c r="D818" s="1409"/>
      <c r="E818" s="1409"/>
      <c r="F818" s="1409"/>
      <c r="G818" s="1409"/>
      <c r="H818" s="1409"/>
      <c r="I818" s="1409"/>
      <c r="J818" s="1409"/>
      <c r="K818" s="1409"/>
      <c r="L818" s="1409"/>
      <c r="M818" s="1409"/>
      <c r="N818" s="1409"/>
      <c r="O818" s="1409"/>
      <c r="P818" s="1409"/>
      <c r="Q818" s="1409"/>
      <c r="R818" s="1409"/>
      <c r="S818" s="1409"/>
      <c r="T818" s="1409"/>
      <c r="U818" s="1409"/>
      <c r="V818" s="1409"/>
      <c r="W818" s="1409"/>
      <c r="X818" s="1409"/>
      <c r="Y818" s="1409"/>
      <c r="Z818" s="1409"/>
    </row>
    <row r="819" spans="1:26">
      <c r="A819" s="1409"/>
      <c r="B819" s="1409"/>
      <c r="C819" s="1409"/>
      <c r="D819" s="1409"/>
      <c r="E819" s="1409"/>
      <c r="F819" s="1409"/>
      <c r="G819" s="1409"/>
      <c r="H819" s="1409"/>
      <c r="I819" s="1409"/>
      <c r="J819" s="1409"/>
      <c r="K819" s="1409"/>
      <c r="L819" s="1409"/>
      <c r="M819" s="1409"/>
      <c r="N819" s="1409"/>
      <c r="O819" s="1409"/>
      <c r="P819" s="1409"/>
      <c r="Q819" s="1409"/>
      <c r="R819" s="1409"/>
      <c r="S819" s="1409"/>
      <c r="T819" s="1409"/>
      <c r="U819" s="1409"/>
      <c r="V819" s="1409"/>
      <c r="W819" s="1409"/>
      <c r="X819" s="1409"/>
      <c r="Y819" s="1409"/>
      <c r="Z819" s="1409"/>
    </row>
    <row r="820" spans="1:26">
      <c r="A820" s="1409"/>
      <c r="B820" s="1409"/>
      <c r="C820" s="1409"/>
      <c r="D820" s="1409"/>
      <c r="E820" s="1409"/>
      <c r="F820" s="1409"/>
      <c r="G820" s="1409"/>
      <c r="H820" s="1409"/>
      <c r="I820" s="1409"/>
      <c r="J820" s="1409"/>
      <c r="K820" s="1409"/>
      <c r="L820" s="1409"/>
      <c r="M820" s="1409"/>
      <c r="N820" s="1409"/>
      <c r="O820" s="1409"/>
      <c r="P820" s="1409"/>
      <c r="Q820" s="1409"/>
      <c r="R820" s="1409"/>
      <c r="S820" s="1409"/>
      <c r="T820" s="1409"/>
      <c r="U820" s="1409"/>
      <c r="V820" s="1409"/>
      <c r="W820" s="1409"/>
      <c r="X820" s="1409"/>
      <c r="Y820" s="1409"/>
      <c r="Z820" s="1409"/>
    </row>
    <row r="821" spans="1:26">
      <c r="A821" s="1409"/>
      <c r="B821" s="1409"/>
      <c r="C821" s="1409"/>
      <c r="D821" s="1409"/>
      <c r="E821" s="1409"/>
      <c r="F821" s="1409"/>
      <c r="G821" s="1409"/>
      <c r="H821" s="1409"/>
      <c r="I821" s="1409"/>
      <c r="J821" s="1409"/>
      <c r="K821" s="1409"/>
      <c r="L821" s="1409"/>
      <c r="M821" s="1409"/>
      <c r="N821" s="1409"/>
      <c r="O821" s="1409"/>
      <c r="P821" s="1409"/>
      <c r="Q821" s="1409"/>
      <c r="R821" s="1409"/>
      <c r="S821" s="1409"/>
      <c r="T821" s="1409"/>
      <c r="U821" s="1409"/>
      <c r="V821" s="1409"/>
      <c r="W821" s="1409"/>
      <c r="X821" s="1409"/>
      <c r="Y821" s="1409"/>
      <c r="Z821" s="1409"/>
    </row>
    <row r="822" spans="1:26">
      <c r="A822" s="1409"/>
      <c r="B822" s="1409"/>
      <c r="C822" s="1409"/>
      <c r="D822" s="1409"/>
      <c r="E822" s="1409"/>
      <c r="F822" s="1409"/>
      <c r="G822" s="1409"/>
      <c r="H822" s="1409"/>
      <c r="I822" s="1409"/>
      <c r="J822" s="1409"/>
      <c r="K822" s="1409"/>
      <c r="L822" s="1409"/>
      <c r="M822" s="1409"/>
      <c r="N822" s="1409"/>
      <c r="O822" s="1409"/>
      <c r="P822" s="1409"/>
      <c r="Q822" s="1409"/>
      <c r="R822" s="1409"/>
      <c r="S822" s="1409"/>
      <c r="T822" s="1409"/>
      <c r="U822" s="1409"/>
      <c r="V822" s="1409"/>
      <c r="W822" s="1409"/>
      <c r="X822" s="1409"/>
      <c r="Y822" s="1409"/>
      <c r="Z822" s="1409"/>
    </row>
    <row r="823" spans="1:26">
      <c r="A823" s="1409"/>
      <c r="B823" s="1409"/>
      <c r="C823" s="1409"/>
      <c r="D823" s="1409"/>
      <c r="E823" s="1409"/>
      <c r="F823" s="1409"/>
      <c r="G823" s="1409"/>
      <c r="H823" s="1409"/>
      <c r="I823" s="1409"/>
      <c r="J823" s="1409"/>
      <c r="K823" s="1409"/>
      <c r="L823" s="1409"/>
      <c r="M823" s="1409"/>
      <c r="N823" s="1409"/>
      <c r="O823" s="1409"/>
      <c r="P823" s="1409"/>
      <c r="Q823" s="1409"/>
      <c r="R823" s="1409"/>
      <c r="S823" s="1409"/>
      <c r="T823" s="1409"/>
      <c r="U823" s="1409"/>
      <c r="V823" s="1409"/>
      <c r="W823" s="1409"/>
      <c r="X823" s="1409"/>
      <c r="Y823" s="1409"/>
      <c r="Z823" s="1409"/>
    </row>
    <row r="824" spans="1:26">
      <c r="A824" s="1409"/>
      <c r="B824" s="1409"/>
      <c r="C824" s="1409"/>
      <c r="D824" s="1409"/>
      <c r="E824" s="1409"/>
      <c r="F824" s="1409"/>
      <c r="G824" s="1409"/>
      <c r="H824" s="1409"/>
      <c r="I824" s="1409"/>
      <c r="J824" s="1409"/>
      <c r="K824" s="1409"/>
      <c r="L824" s="1409"/>
      <c r="M824" s="1409"/>
      <c r="N824" s="1409"/>
      <c r="O824" s="1409"/>
      <c r="P824" s="1409"/>
      <c r="Q824" s="1409"/>
      <c r="R824" s="1409"/>
      <c r="S824" s="1409"/>
      <c r="T824" s="1409"/>
      <c r="U824" s="1409"/>
      <c r="V824" s="1409"/>
      <c r="W824" s="1409"/>
      <c r="X824" s="1409"/>
      <c r="Y824" s="1409"/>
      <c r="Z824" s="1409"/>
    </row>
    <row r="825" spans="1:26">
      <c r="A825" s="1409"/>
      <c r="B825" s="1409"/>
      <c r="C825" s="1409"/>
      <c r="D825" s="1409"/>
      <c r="E825" s="1409"/>
      <c r="F825" s="1409"/>
      <c r="G825" s="1409"/>
      <c r="H825" s="1409"/>
      <c r="I825" s="1409"/>
      <c r="J825" s="1409"/>
      <c r="K825" s="1409"/>
      <c r="L825" s="1409"/>
      <c r="M825" s="1409"/>
      <c r="N825" s="1409"/>
      <c r="O825" s="1409"/>
      <c r="P825" s="1409"/>
      <c r="Q825" s="1409"/>
      <c r="R825" s="1409"/>
      <c r="S825" s="1409"/>
      <c r="T825" s="1409"/>
      <c r="U825" s="1409"/>
      <c r="V825" s="1409"/>
      <c r="W825" s="1409"/>
      <c r="X825" s="1409"/>
      <c r="Y825" s="1409"/>
      <c r="Z825" s="1409"/>
    </row>
    <row r="826" spans="1:26">
      <c r="A826" s="1409"/>
      <c r="B826" s="1409"/>
      <c r="C826" s="1409"/>
      <c r="D826" s="1409"/>
      <c r="E826" s="1409"/>
      <c r="F826" s="1409"/>
      <c r="G826" s="1409"/>
      <c r="H826" s="1409"/>
      <c r="I826" s="1409"/>
      <c r="J826" s="1409"/>
      <c r="K826" s="1409"/>
      <c r="L826" s="1409"/>
      <c r="M826" s="1409"/>
      <c r="N826" s="1409"/>
      <c r="O826" s="1409"/>
      <c r="P826" s="1409"/>
      <c r="Q826" s="1409"/>
      <c r="R826" s="1409"/>
      <c r="S826" s="1409"/>
      <c r="T826" s="1409"/>
      <c r="U826" s="1409"/>
      <c r="V826" s="1409"/>
      <c r="W826" s="1409"/>
      <c r="X826" s="1409"/>
      <c r="Y826" s="1409"/>
      <c r="Z826" s="1409"/>
    </row>
    <row r="827" spans="1:26">
      <c r="A827" s="1409"/>
      <c r="B827" s="1409"/>
      <c r="C827" s="1409"/>
      <c r="D827" s="1409"/>
      <c r="E827" s="1409"/>
      <c r="F827" s="1409"/>
      <c r="G827" s="1409"/>
      <c r="H827" s="1409"/>
      <c r="I827" s="1409"/>
      <c r="J827" s="1409"/>
      <c r="K827" s="1409"/>
      <c r="L827" s="1409"/>
      <c r="M827" s="1409"/>
      <c r="N827" s="1409"/>
      <c r="O827" s="1409"/>
      <c r="P827" s="1409"/>
      <c r="Q827" s="1409"/>
      <c r="R827" s="1409"/>
      <c r="S827" s="1409"/>
      <c r="T827" s="1409"/>
      <c r="U827" s="1409"/>
      <c r="V827" s="1409"/>
      <c r="W827" s="1409"/>
      <c r="X827" s="1409"/>
      <c r="Y827" s="1409"/>
      <c r="Z827" s="1409"/>
    </row>
    <row r="828" spans="1:26">
      <c r="A828" s="1409"/>
      <c r="B828" s="1409"/>
      <c r="C828" s="1409"/>
      <c r="D828" s="1409"/>
      <c r="E828" s="1409"/>
      <c r="F828" s="1409"/>
      <c r="G828" s="1409"/>
      <c r="H828" s="1409"/>
      <c r="I828" s="1409"/>
      <c r="J828" s="1409"/>
      <c r="K828" s="1409"/>
      <c r="L828" s="1409"/>
      <c r="M828" s="1409"/>
      <c r="N828" s="1409"/>
      <c r="O828" s="1409"/>
      <c r="P828" s="1409"/>
      <c r="Q828" s="1409"/>
      <c r="R828" s="1409"/>
      <c r="S828" s="1409"/>
      <c r="T828" s="1409"/>
      <c r="U828" s="1409"/>
      <c r="V828" s="1409"/>
      <c r="W828" s="1409"/>
      <c r="X828" s="1409"/>
      <c r="Y828" s="1409"/>
      <c r="Z828" s="1409"/>
    </row>
    <row r="829" spans="1:26">
      <c r="A829" s="1409"/>
      <c r="B829" s="1409"/>
      <c r="C829" s="1409"/>
      <c r="D829" s="1409"/>
      <c r="E829" s="1409"/>
      <c r="F829" s="1409"/>
      <c r="G829" s="1409"/>
      <c r="H829" s="1409"/>
      <c r="I829" s="1409"/>
      <c r="J829" s="1409"/>
      <c r="K829" s="1409"/>
      <c r="L829" s="1409"/>
      <c r="M829" s="1409"/>
      <c r="N829" s="1409"/>
      <c r="O829" s="1409"/>
      <c r="P829" s="1409"/>
      <c r="Q829" s="1409"/>
      <c r="R829" s="1409"/>
      <c r="S829" s="1409"/>
      <c r="T829" s="1409"/>
      <c r="U829" s="1409"/>
      <c r="V829" s="1409"/>
      <c r="W829" s="1409"/>
      <c r="X829" s="1409"/>
      <c r="Y829" s="1409"/>
      <c r="Z829" s="1409"/>
    </row>
    <row r="830" spans="1:26">
      <c r="A830" s="1409"/>
      <c r="B830" s="1409"/>
      <c r="C830" s="1409"/>
      <c r="D830" s="1409"/>
      <c r="E830" s="1409"/>
      <c r="F830" s="1409"/>
      <c r="G830" s="1409"/>
      <c r="H830" s="1409"/>
      <c r="I830" s="1409"/>
      <c r="J830" s="1409"/>
      <c r="K830" s="1409"/>
      <c r="L830" s="1409"/>
      <c r="M830" s="1409"/>
      <c r="N830" s="1409"/>
      <c r="O830" s="1409"/>
      <c r="P830" s="1409"/>
      <c r="Q830" s="1409"/>
      <c r="R830" s="1409"/>
      <c r="S830" s="1409"/>
      <c r="T830" s="1409"/>
      <c r="U830" s="1409"/>
      <c r="V830" s="1409"/>
      <c r="W830" s="1409"/>
      <c r="X830" s="1409"/>
      <c r="Y830" s="1409"/>
      <c r="Z830" s="1409"/>
    </row>
    <row r="831" spans="1:26">
      <c r="A831" s="1409"/>
      <c r="B831" s="1409"/>
      <c r="C831" s="1409"/>
      <c r="D831" s="1409"/>
      <c r="E831" s="1409"/>
      <c r="F831" s="1409"/>
      <c r="G831" s="1409"/>
      <c r="H831" s="1409"/>
      <c r="I831" s="1409"/>
      <c r="J831" s="1409"/>
      <c r="K831" s="1409"/>
      <c r="L831" s="1409"/>
      <c r="M831" s="1409"/>
      <c r="N831" s="1409"/>
      <c r="O831" s="1409"/>
      <c r="P831" s="1409"/>
      <c r="Q831" s="1409"/>
      <c r="R831" s="1409"/>
      <c r="S831" s="1409"/>
      <c r="T831" s="1409"/>
      <c r="U831" s="1409"/>
      <c r="V831" s="1409"/>
      <c r="W831" s="1409"/>
      <c r="X831" s="1409"/>
      <c r="Y831" s="1409"/>
      <c r="Z831" s="1409"/>
    </row>
    <row r="832" spans="1:26">
      <c r="A832" s="1409"/>
      <c r="B832" s="1409"/>
      <c r="C832" s="1409"/>
      <c r="D832" s="1409"/>
      <c r="E832" s="1409"/>
      <c r="F832" s="1409"/>
      <c r="G832" s="1409"/>
      <c r="H832" s="1409"/>
      <c r="I832" s="1409"/>
      <c r="J832" s="1409"/>
      <c r="K832" s="1409"/>
      <c r="L832" s="1409"/>
      <c r="M832" s="1409"/>
      <c r="N832" s="1409"/>
      <c r="O832" s="1409"/>
      <c r="P832" s="1409"/>
      <c r="Q832" s="1409"/>
      <c r="R832" s="1409"/>
      <c r="S832" s="1409"/>
      <c r="T832" s="1409"/>
      <c r="U832" s="1409"/>
      <c r="V832" s="1409"/>
      <c r="W832" s="1409"/>
      <c r="X832" s="1409"/>
      <c r="Y832" s="1409"/>
      <c r="Z832" s="1409"/>
    </row>
    <row r="833" spans="1:26">
      <c r="A833" s="1409"/>
      <c r="B833" s="1409"/>
      <c r="C833" s="1409"/>
      <c r="D833" s="1409"/>
      <c r="E833" s="1409"/>
      <c r="F833" s="1409"/>
      <c r="G833" s="1409"/>
      <c r="H833" s="1409"/>
      <c r="I833" s="1409"/>
      <c r="J833" s="1409"/>
      <c r="K833" s="1409"/>
      <c r="L833" s="1409"/>
      <c r="M833" s="1409"/>
      <c r="N833" s="1409"/>
      <c r="O833" s="1409"/>
      <c r="P833" s="1409"/>
      <c r="Q833" s="1409"/>
      <c r="R833" s="1409"/>
      <c r="S833" s="1409"/>
      <c r="T833" s="1409"/>
      <c r="U833" s="1409"/>
      <c r="V833" s="1409"/>
      <c r="W833" s="1409"/>
      <c r="X833" s="1409"/>
      <c r="Y833" s="1409"/>
      <c r="Z833" s="1409"/>
    </row>
    <row r="834" spans="1:26">
      <c r="A834" s="1409"/>
      <c r="B834" s="1409"/>
      <c r="C834" s="1409"/>
      <c r="D834" s="1409"/>
      <c r="E834" s="1409"/>
      <c r="F834" s="1409"/>
      <c r="G834" s="1409"/>
      <c r="H834" s="1409"/>
      <c r="I834" s="1409"/>
      <c r="J834" s="1409"/>
      <c r="K834" s="1409"/>
      <c r="L834" s="1409"/>
      <c r="M834" s="1409"/>
      <c r="N834" s="1409"/>
      <c r="O834" s="1409"/>
      <c r="P834" s="1409"/>
      <c r="Q834" s="1409"/>
      <c r="R834" s="1409"/>
      <c r="S834" s="1409"/>
      <c r="T834" s="1409"/>
      <c r="U834" s="1409"/>
      <c r="V834" s="1409"/>
      <c r="W834" s="1409"/>
      <c r="X834" s="1409"/>
      <c r="Y834" s="1409"/>
      <c r="Z834" s="1409"/>
    </row>
    <row r="835" spans="1:26">
      <c r="A835" s="1409"/>
      <c r="B835" s="1409"/>
      <c r="C835" s="1409"/>
      <c r="D835" s="1409"/>
      <c r="E835" s="1409"/>
      <c r="F835" s="1409"/>
      <c r="G835" s="1409"/>
      <c r="H835" s="1409"/>
      <c r="I835" s="1409"/>
      <c r="J835" s="1409"/>
      <c r="K835" s="1409"/>
      <c r="L835" s="1409"/>
      <c r="M835" s="1409"/>
      <c r="N835" s="1409"/>
      <c r="O835" s="1409"/>
      <c r="P835" s="1409"/>
      <c r="Q835" s="1409"/>
      <c r="R835" s="1409"/>
      <c r="S835" s="1409"/>
      <c r="T835" s="1409"/>
      <c r="U835" s="1409"/>
      <c r="V835" s="1409"/>
      <c r="W835" s="1409"/>
      <c r="X835" s="1409"/>
      <c r="Y835" s="1409"/>
      <c r="Z835" s="1409"/>
    </row>
    <row r="836" spans="1:26">
      <c r="A836" s="1409"/>
      <c r="B836" s="1409"/>
      <c r="C836" s="1409"/>
      <c r="D836" s="1409"/>
      <c r="E836" s="1409"/>
      <c r="F836" s="1409"/>
      <c r="G836" s="1409"/>
      <c r="H836" s="1409"/>
      <c r="I836" s="1409"/>
      <c r="J836" s="1409"/>
      <c r="K836" s="1409"/>
      <c r="L836" s="1409"/>
      <c r="M836" s="1409"/>
      <c r="N836" s="1409"/>
      <c r="O836" s="1409"/>
      <c r="P836" s="1409"/>
      <c r="Q836" s="1409"/>
      <c r="R836" s="1409"/>
      <c r="S836" s="1409"/>
      <c r="T836" s="1409"/>
      <c r="U836" s="1409"/>
      <c r="V836" s="1409"/>
      <c r="W836" s="1409"/>
      <c r="X836" s="1409"/>
      <c r="Y836" s="1409"/>
      <c r="Z836" s="1409"/>
    </row>
    <row r="837" spans="1:26">
      <c r="A837" s="1409"/>
      <c r="B837" s="1409"/>
      <c r="C837" s="1409"/>
      <c r="D837" s="1409"/>
      <c r="E837" s="1409"/>
      <c r="F837" s="1409"/>
      <c r="G837" s="1409"/>
      <c r="H837" s="1409"/>
      <c r="I837" s="1409"/>
      <c r="J837" s="1409"/>
      <c r="K837" s="1409"/>
      <c r="L837" s="1409"/>
      <c r="M837" s="1409"/>
      <c r="N837" s="1409"/>
      <c r="O837" s="1409"/>
      <c r="P837" s="1409"/>
      <c r="Q837" s="1409"/>
      <c r="R837" s="1409"/>
      <c r="S837" s="1409"/>
      <c r="T837" s="1409"/>
      <c r="U837" s="1409"/>
      <c r="V837" s="1409"/>
      <c r="W837" s="1409"/>
      <c r="X837" s="1409"/>
      <c r="Y837" s="1409"/>
      <c r="Z837" s="1409"/>
    </row>
    <row r="838" spans="1:26">
      <c r="A838" s="1409"/>
      <c r="B838" s="1409"/>
      <c r="C838" s="1409"/>
      <c r="D838" s="1409"/>
      <c r="E838" s="1409"/>
      <c r="F838" s="1409"/>
      <c r="G838" s="1409"/>
      <c r="H838" s="1409"/>
      <c r="I838" s="1409"/>
      <c r="J838" s="1409"/>
      <c r="K838" s="1409"/>
      <c r="L838" s="1409"/>
      <c r="M838" s="1409"/>
      <c r="N838" s="1409"/>
      <c r="O838" s="1409"/>
      <c r="P838" s="1409"/>
      <c r="Q838" s="1409"/>
      <c r="R838" s="1409"/>
      <c r="S838" s="1409"/>
      <c r="T838" s="1409"/>
      <c r="U838" s="1409"/>
      <c r="V838" s="1409"/>
      <c r="W838" s="1409"/>
      <c r="X838" s="1409"/>
      <c r="Y838" s="1409"/>
      <c r="Z838" s="1409"/>
    </row>
    <row r="839" spans="1:26">
      <c r="A839" s="1409"/>
      <c r="B839" s="1409"/>
      <c r="C839" s="1409"/>
      <c r="D839" s="1409"/>
      <c r="E839" s="1409"/>
      <c r="F839" s="1409"/>
      <c r="G839" s="1409"/>
      <c r="H839" s="1409"/>
      <c r="I839" s="1409"/>
      <c r="J839" s="1409"/>
      <c r="K839" s="1409"/>
      <c r="L839" s="1409"/>
      <c r="M839" s="1409"/>
      <c r="N839" s="1409"/>
      <c r="O839" s="1409"/>
      <c r="P839" s="1409"/>
      <c r="Q839" s="1409"/>
      <c r="R839" s="1409"/>
      <c r="S839" s="1409"/>
      <c r="T839" s="1409"/>
      <c r="U839" s="1409"/>
      <c r="V839" s="1409"/>
      <c r="W839" s="1409"/>
      <c r="X839" s="1409"/>
      <c r="Y839" s="1409"/>
      <c r="Z839" s="1409"/>
    </row>
    <row r="840" spans="1:26">
      <c r="A840" s="1409"/>
      <c r="B840" s="1409"/>
      <c r="C840" s="1409"/>
      <c r="D840" s="1409"/>
      <c r="E840" s="1409"/>
      <c r="F840" s="1409"/>
      <c r="G840" s="1409"/>
      <c r="H840" s="1409"/>
      <c r="I840" s="1409"/>
      <c r="J840" s="1409"/>
      <c r="K840" s="1409"/>
      <c r="L840" s="1409"/>
      <c r="M840" s="1409"/>
      <c r="N840" s="1409"/>
      <c r="O840" s="1409"/>
      <c r="P840" s="1409"/>
      <c r="Q840" s="1409"/>
      <c r="R840" s="1409"/>
      <c r="S840" s="1409"/>
      <c r="T840" s="1409"/>
      <c r="U840" s="1409"/>
      <c r="V840" s="1409"/>
      <c r="W840" s="1409"/>
      <c r="X840" s="1409"/>
      <c r="Y840" s="1409"/>
      <c r="Z840" s="1409"/>
    </row>
    <row r="841" spans="1:26">
      <c r="A841" s="1409"/>
      <c r="B841" s="1409"/>
      <c r="C841" s="1409"/>
      <c r="D841" s="1409"/>
      <c r="E841" s="1409"/>
      <c r="F841" s="1409"/>
      <c r="G841" s="1409"/>
      <c r="H841" s="1409"/>
      <c r="I841" s="1409"/>
      <c r="J841" s="1409"/>
      <c r="K841" s="1409"/>
      <c r="L841" s="1409"/>
      <c r="M841" s="1409"/>
      <c r="N841" s="1409"/>
      <c r="O841" s="1409"/>
      <c r="P841" s="1409"/>
      <c r="Q841" s="1409"/>
      <c r="R841" s="1409"/>
      <c r="S841" s="1409"/>
      <c r="T841" s="1409"/>
      <c r="U841" s="1409"/>
      <c r="V841" s="1409"/>
      <c r="W841" s="1409"/>
      <c r="X841" s="1409"/>
      <c r="Y841" s="1409"/>
      <c r="Z841" s="1409"/>
    </row>
    <row r="842" spans="1:26">
      <c r="A842" s="1409"/>
      <c r="B842" s="1409"/>
      <c r="C842" s="1409"/>
      <c r="D842" s="1409"/>
      <c r="E842" s="1409"/>
      <c r="F842" s="1409"/>
      <c r="G842" s="1409"/>
      <c r="H842" s="1409"/>
      <c r="I842" s="1409"/>
      <c r="J842" s="1409"/>
      <c r="K842" s="1409"/>
      <c r="L842" s="1409"/>
      <c r="M842" s="1409"/>
      <c r="N842" s="1409"/>
      <c r="O842" s="1409"/>
      <c r="P842" s="1409"/>
      <c r="Q842" s="1409"/>
      <c r="R842" s="1409"/>
      <c r="S842" s="1409"/>
      <c r="T842" s="1409"/>
      <c r="U842" s="1409"/>
      <c r="V842" s="1409"/>
      <c r="W842" s="1409"/>
      <c r="X842" s="1409"/>
      <c r="Y842" s="1409"/>
      <c r="Z842" s="1409"/>
    </row>
    <row r="843" spans="1:26">
      <c r="A843" s="1409"/>
      <c r="B843" s="1409"/>
      <c r="C843" s="1409"/>
      <c r="D843" s="1409"/>
      <c r="E843" s="1409"/>
      <c r="F843" s="1409"/>
      <c r="G843" s="1409"/>
      <c r="H843" s="1409"/>
      <c r="I843" s="1409"/>
      <c r="J843" s="1409"/>
      <c r="K843" s="1409"/>
      <c r="L843" s="1409"/>
      <c r="M843" s="1409"/>
      <c r="N843" s="1409"/>
      <c r="O843" s="1409"/>
      <c r="P843" s="1409"/>
      <c r="Q843" s="1409"/>
      <c r="R843" s="1409"/>
      <c r="S843" s="1409"/>
      <c r="T843" s="1409"/>
      <c r="U843" s="1409"/>
      <c r="V843" s="1409"/>
      <c r="W843" s="1409"/>
      <c r="X843" s="1409"/>
      <c r="Y843" s="1409"/>
      <c r="Z843" s="1409"/>
    </row>
    <row r="844" spans="1:26">
      <c r="A844" s="1409"/>
      <c r="B844" s="1409"/>
      <c r="C844" s="1409"/>
      <c r="D844" s="1409"/>
      <c r="E844" s="1409"/>
      <c r="F844" s="1409"/>
      <c r="G844" s="1409"/>
      <c r="H844" s="1409"/>
      <c r="I844" s="1409"/>
      <c r="J844" s="1409"/>
      <c r="K844" s="1409"/>
      <c r="L844" s="1409"/>
      <c r="M844" s="1409"/>
      <c r="N844" s="1409"/>
      <c r="O844" s="1409"/>
      <c r="P844" s="1409"/>
      <c r="Q844" s="1409"/>
      <c r="R844" s="1409"/>
      <c r="S844" s="1409"/>
      <c r="T844" s="1409"/>
      <c r="U844" s="1409"/>
      <c r="V844" s="1409"/>
      <c r="W844" s="1409"/>
      <c r="X844" s="1409"/>
      <c r="Y844" s="1409"/>
      <c r="Z844" s="1409"/>
    </row>
    <row r="845" spans="1:26">
      <c r="A845" s="1409"/>
      <c r="B845" s="1409"/>
      <c r="C845" s="1409"/>
      <c r="D845" s="1409"/>
      <c r="E845" s="1409"/>
      <c r="F845" s="1409"/>
      <c r="G845" s="1409"/>
      <c r="H845" s="1409"/>
      <c r="I845" s="1409"/>
      <c r="J845" s="1409"/>
      <c r="K845" s="1409"/>
      <c r="L845" s="1409"/>
      <c r="M845" s="1409"/>
      <c r="N845" s="1409"/>
      <c r="O845" s="1409"/>
      <c r="P845" s="1409"/>
      <c r="Q845" s="1409"/>
      <c r="R845" s="1409"/>
      <c r="S845" s="1409"/>
      <c r="T845" s="1409"/>
      <c r="U845" s="1409"/>
      <c r="V845" s="1409"/>
      <c r="W845" s="1409"/>
      <c r="X845" s="1409"/>
      <c r="Y845" s="1409"/>
      <c r="Z845" s="1409"/>
    </row>
    <row r="846" spans="1:26">
      <c r="A846" s="1409"/>
      <c r="B846" s="1409"/>
      <c r="C846" s="1409"/>
      <c r="D846" s="1409"/>
      <c r="E846" s="1409"/>
      <c r="F846" s="1409"/>
      <c r="G846" s="1409"/>
      <c r="H846" s="1409"/>
      <c r="I846" s="1409"/>
      <c r="J846" s="1409"/>
      <c r="K846" s="1409"/>
      <c r="L846" s="1409"/>
      <c r="M846" s="1409"/>
      <c r="N846" s="1409"/>
      <c r="O846" s="1409"/>
      <c r="P846" s="1409"/>
      <c r="Q846" s="1409"/>
      <c r="R846" s="1409"/>
      <c r="S846" s="1409"/>
      <c r="T846" s="1409"/>
      <c r="U846" s="1409"/>
      <c r="V846" s="1409"/>
      <c r="W846" s="1409"/>
      <c r="X846" s="1409"/>
      <c r="Y846" s="1409"/>
      <c r="Z846" s="1409"/>
    </row>
    <row r="847" spans="1:26">
      <c r="A847" s="1409"/>
      <c r="B847" s="1409"/>
      <c r="C847" s="1409"/>
      <c r="D847" s="1409"/>
      <c r="E847" s="1409"/>
      <c r="F847" s="1409"/>
      <c r="G847" s="1409"/>
      <c r="H847" s="1409"/>
      <c r="I847" s="1409"/>
      <c r="J847" s="1409"/>
      <c r="K847" s="1409"/>
      <c r="L847" s="1409"/>
      <c r="M847" s="1409"/>
      <c r="N847" s="1409"/>
      <c r="O847" s="1409"/>
      <c r="P847" s="1409"/>
      <c r="Q847" s="1409"/>
      <c r="R847" s="1409"/>
      <c r="S847" s="1409"/>
      <c r="T847" s="1409"/>
      <c r="U847" s="1409"/>
      <c r="V847" s="1409"/>
      <c r="W847" s="1409"/>
      <c r="X847" s="1409"/>
      <c r="Y847" s="1409"/>
      <c r="Z847" s="1409"/>
    </row>
    <row r="848" spans="1:26">
      <c r="A848" s="1409"/>
      <c r="B848" s="1409"/>
      <c r="C848" s="1409"/>
      <c r="D848" s="1409"/>
      <c r="E848" s="1409"/>
      <c r="F848" s="1409"/>
      <c r="G848" s="1409"/>
      <c r="H848" s="1409"/>
      <c r="I848" s="1409"/>
      <c r="J848" s="1409"/>
      <c r="K848" s="1409"/>
      <c r="L848" s="1409"/>
      <c r="M848" s="1409"/>
      <c r="N848" s="1409"/>
      <c r="O848" s="1409"/>
      <c r="P848" s="1409"/>
      <c r="Q848" s="1409"/>
      <c r="R848" s="1409"/>
      <c r="S848" s="1409"/>
      <c r="T848" s="1409"/>
      <c r="U848" s="1409"/>
      <c r="V848" s="1409"/>
      <c r="W848" s="1409"/>
      <c r="X848" s="1409"/>
      <c r="Y848" s="1409"/>
      <c r="Z848" s="1409"/>
    </row>
    <row r="849" spans="1:26">
      <c r="A849" s="1409"/>
      <c r="B849" s="1409"/>
      <c r="C849" s="1409"/>
      <c r="D849" s="1409"/>
      <c r="E849" s="1409"/>
      <c r="F849" s="1409"/>
      <c r="G849" s="1409"/>
      <c r="H849" s="1409"/>
      <c r="I849" s="1409"/>
      <c r="J849" s="1409"/>
      <c r="K849" s="1409"/>
      <c r="L849" s="1409"/>
      <c r="M849" s="1409"/>
      <c r="N849" s="1409"/>
      <c r="O849" s="1409"/>
      <c r="P849" s="1409"/>
      <c r="Q849" s="1409"/>
      <c r="R849" s="1409"/>
      <c r="S849" s="1409"/>
      <c r="T849" s="1409"/>
      <c r="U849" s="1409"/>
      <c r="V849" s="1409"/>
      <c r="W849" s="1409"/>
      <c r="X849" s="1409"/>
      <c r="Y849" s="1409"/>
      <c r="Z849" s="1409"/>
    </row>
    <row r="850" spans="1:26">
      <c r="A850" s="1409"/>
      <c r="B850" s="1409"/>
      <c r="C850" s="1409"/>
      <c r="D850" s="1409"/>
      <c r="E850" s="1409"/>
      <c r="F850" s="1409"/>
      <c r="G850" s="1409"/>
      <c r="H850" s="1409"/>
      <c r="I850" s="1409"/>
      <c r="J850" s="1409"/>
      <c r="K850" s="1409"/>
      <c r="L850" s="1409"/>
      <c r="M850" s="1409"/>
      <c r="N850" s="1409"/>
      <c r="O850" s="1409"/>
      <c r="P850" s="1409"/>
      <c r="Q850" s="1409"/>
      <c r="R850" s="1409"/>
      <c r="S850" s="1409"/>
      <c r="T850" s="1409"/>
      <c r="U850" s="1409"/>
      <c r="V850" s="1409"/>
      <c r="W850" s="1409"/>
      <c r="X850" s="1409"/>
      <c r="Y850" s="1409"/>
      <c r="Z850" s="1409"/>
    </row>
    <row r="851" spans="1:26">
      <c r="A851" s="1409"/>
      <c r="B851" s="1409"/>
      <c r="C851" s="1409"/>
      <c r="D851" s="1409"/>
      <c r="E851" s="1409"/>
      <c r="F851" s="1409"/>
      <c r="G851" s="1409"/>
      <c r="H851" s="1409"/>
      <c r="I851" s="1409"/>
      <c r="J851" s="1409"/>
      <c r="K851" s="1409"/>
      <c r="L851" s="1409"/>
      <c r="M851" s="1409"/>
      <c r="N851" s="1409"/>
      <c r="O851" s="1409"/>
      <c r="P851" s="1409"/>
      <c r="Q851" s="1409"/>
      <c r="R851" s="1409"/>
      <c r="S851" s="1409"/>
      <c r="T851" s="1409"/>
      <c r="U851" s="1409"/>
      <c r="V851" s="1409"/>
      <c r="W851" s="1409"/>
      <c r="X851" s="1409"/>
      <c r="Y851" s="1409"/>
      <c r="Z851" s="1409"/>
    </row>
    <row r="852" spans="1:26">
      <c r="A852" s="1409"/>
      <c r="B852" s="1409"/>
      <c r="C852" s="1409"/>
      <c r="D852" s="1409"/>
      <c r="E852" s="1409"/>
      <c r="F852" s="1409"/>
      <c r="G852" s="1409"/>
      <c r="H852" s="1409"/>
      <c r="I852" s="1409"/>
      <c r="J852" s="1409"/>
      <c r="K852" s="1409"/>
      <c r="L852" s="1409"/>
      <c r="M852" s="1409"/>
      <c r="N852" s="1409"/>
      <c r="O852" s="1409"/>
      <c r="P852" s="1409"/>
      <c r="Q852" s="1409"/>
      <c r="R852" s="1409"/>
      <c r="S852" s="1409"/>
      <c r="T852" s="1409"/>
      <c r="U852" s="1409"/>
      <c r="V852" s="1409"/>
      <c r="W852" s="1409"/>
      <c r="X852" s="1409"/>
      <c r="Y852" s="1409"/>
      <c r="Z852" s="1409"/>
    </row>
    <row r="853" spans="1:26">
      <c r="A853" s="1409"/>
      <c r="B853" s="1409"/>
      <c r="C853" s="1409"/>
      <c r="D853" s="1409"/>
      <c r="E853" s="1409"/>
      <c r="F853" s="1409"/>
      <c r="G853" s="1409"/>
      <c r="H853" s="1409"/>
      <c r="I853" s="1409"/>
      <c r="J853" s="1409"/>
      <c r="K853" s="1409"/>
      <c r="L853" s="1409"/>
      <c r="M853" s="1409"/>
      <c r="N853" s="1409"/>
      <c r="O853" s="1409"/>
      <c r="P853" s="1409"/>
      <c r="Q853" s="1409"/>
      <c r="R853" s="1409"/>
      <c r="S853" s="1409"/>
      <c r="T853" s="1409"/>
      <c r="U853" s="1409"/>
      <c r="V853" s="1409"/>
      <c r="W853" s="1409"/>
      <c r="X853" s="1409"/>
      <c r="Y853" s="1409"/>
      <c r="Z853" s="1409"/>
    </row>
    <row r="854" spans="1:26">
      <c r="A854" s="1409"/>
      <c r="B854" s="1409"/>
      <c r="C854" s="1409"/>
      <c r="D854" s="1409"/>
      <c r="E854" s="1409"/>
      <c r="F854" s="1409"/>
      <c r="G854" s="1409"/>
      <c r="H854" s="1409"/>
      <c r="I854" s="1409"/>
      <c r="J854" s="1409"/>
      <c r="K854" s="1409"/>
      <c r="L854" s="1409"/>
      <c r="M854" s="1409"/>
      <c r="N854" s="1409"/>
      <c r="O854" s="1409"/>
      <c r="P854" s="1409"/>
      <c r="Q854" s="1409"/>
      <c r="R854" s="1409"/>
      <c r="S854" s="1409"/>
      <c r="T854" s="1409"/>
      <c r="U854" s="1409"/>
      <c r="V854" s="1409"/>
      <c r="W854" s="1409"/>
      <c r="X854" s="1409"/>
      <c r="Y854" s="1409"/>
      <c r="Z854" s="1409"/>
    </row>
    <row r="855" spans="1:26">
      <c r="A855" s="1409"/>
      <c r="B855" s="1409"/>
      <c r="C855" s="1409"/>
      <c r="D855" s="1409"/>
      <c r="E855" s="1409"/>
      <c r="F855" s="1409"/>
      <c r="G855" s="1409"/>
      <c r="H855" s="1409"/>
      <c r="I855" s="1409"/>
      <c r="J855" s="1409"/>
      <c r="K855" s="1409"/>
      <c r="L855" s="1409"/>
      <c r="M855" s="1409"/>
      <c r="N855" s="1409"/>
      <c r="O855" s="1409"/>
      <c r="P855" s="1409"/>
      <c r="Q855" s="1409"/>
      <c r="R855" s="1409"/>
      <c r="S855" s="1409"/>
      <c r="T855" s="1409"/>
      <c r="U855" s="1409"/>
      <c r="V855" s="1409"/>
      <c r="W855" s="1409"/>
      <c r="X855" s="1409"/>
      <c r="Y855" s="1409"/>
      <c r="Z855" s="1409"/>
    </row>
    <row r="856" spans="1:26">
      <c r="A856" s="1409"/>
      <c r="B856" s="1409"/>
      <c r="C856" s="1409"/>
      <c r="D856" s="1409"/>
      <c r="E856" s="1409"/>
      <c r="F856" s="1409"/>
      <c r="G856" s="1409"/>
      <c r="H856" s="1409"/>
      <c r="I856" s="1409"/>
      <c r="J856" s="1409"/>
      <c r="K856" s="1409"/>
      <c r="L856" s="1409"/>
      <c r="M856" s="1409"/>
      <c r="N856" s="1409"/>
      <c r="O856" s="1409"/>
      <c r="P856" s="1409"/>
      <c r="Q856" s="1409"/>
      <c r="R856" s="1409"/>
      <c r="S856" s="1409"/>
      <c r="T856" s="1409"/>
      <c r="U856" s="1409"/>
      <c r="V856" s="1409"/>
      <c r="W856" s="1409"/>
      <c r="X856" s="1409"/>
      <c r="Y856" s="1409"/>
      <c r="Z856" s="1409"/>
    </row>
    <row r="857" spans="1:26">
      <c r="A857" s="1409"/>
      <c r="B857" s="1409"/>
      <c r="C857" s="1409"/>
      <c r="D857" s="1409"/>
      <c r="E857" s="1409"/>
      <c r="F857" s="1409"/>
      <c r="G857" s="1409"/>
      <c r="H857" s="1409"/>
      <c r="I857" s="1409"/>
      <c r="J857" s="1409"/>
      <c r="K857" s="1409"/>
      <c r="L857" s="1409"/>
      <c r="M857" s="1409"/>
      <c r="N857" s="1409"/>
      <c r="O857" s="1409"/>
      <c r="P857" s="1409"/>
      <c r="Q857" s="1409"/>
      <c r="R857" s="1409"/>
      <c r="S857" s="1409"/>
      <c r="T857" s="1409"/>
      <c r="U857" s="1409"/>
      <c r="V857" s="1409"/>
      <c r="W857" s="1409"/>
      <c r="X857" s="1409"/>
      <c r="Y857" s="1409"/>
      <c r="Z857" s="1409"/>
    </row>
    <row r="858" spans="1:26">
      <c r="A858" s="1409"/>
      <c r="B858" s="1409"/>
      <c r="C858" s="1409"/>
      <c r="D858" s="1409"/>
      <c r="E858" s="1409"/>
      <c r="F858" s="1409"/>
      <c r="G858" s="1409"/>
      <c r="H858" s="1409"/>
      <c r="I858" s="1409"/>
      <c r="J858" s="1409"/>
      <c r="K858" s="1409"/>
      <c r="L858" s="1409"/>
      <c r="M858" s="1409"/>
      <c r="N858" s="1409"/>
      <c r="O858" s="1409"/>
      <c r="P858" s="1409"/>
      <c r="Q858" s="1409"/>
      <c r="R858" s="1409"/>
      <c r="S858" s="1409"/>
      <c r="T858" s="1409"/>
      <c r="U858" s="1409"/>
      <c r="V858" s="1409"/>
      <c r="W858" s="1409"/>
      <c r="X858" s="1409"/>
      <c r="Y858" s="1409"/>
      <c r="Z858" s="1409"/>
    </row>
    <row r="859" spans="1:26">
      <c r="A859" s="1409"/>
      <c r="B859" s="1409"/>
      <c r="C859" s="1409"/>
      <c r="D859" s="1409"/>
      <c r="E859" s="1409"/>
      <c r="F859" s="1409"/>
      <c r="G859" s="1409"/>
      <c r="H859" s="1409"/>
      <c r="I859" s="1409"/>
      <c r="J859" s="1409"/>
      <c r="K859" s="1409"/>
      <c r="L859" s="1409"/>
      <c r="M859" s="1409"/>
      <c r="N859" s="1409"/>
      <c r="O859" s="1409"/>
      <c r="P859" s="1409"/>
      <c r="Q859" s="1409"/>
      <c r="R859" s="1409"/>
      <c r="S859" s="1409"/>
      <c r="T859" s="1409"/>
      <c r="U859" s="1409"/>
      <c r="V859" s="1409"/>
      <c r="W859" s="1409"/>
      <c r="X859" s="1409"/>
      <c r="Y859" s="1409"/>
      <c r="Z859" s="1409"/>
    </row>
    <row r="860" spans="1:26">
      <c r="A860" s="1409"/>
      <c r="B860" s="1409"/>
      <c r="C860" s="1409"/>
      <c r="D860" s="1409"/>
      <c r="E860" s="1409"/>
      <c r="F860" s="1409"/>
      <c r="G860" s="1409"/>
      <c r="H860" s="1409"/>
      <c r="I860" s="1409"/>
      <c r="J860" s="1409"/>
      <c r="K860" s="1409"/>
      <c r="L860" s="1409"/>
      <c r="M860" s="1409"/>
      <c r="N860" s="1409"/>
      <c r="O860" s="1409"/>
      <c r="P860" s="1409"/>
      <c r="Q860" s="1409"/>
      <c r="R860" s="1409"/>
      <c r="S860" s="1409"/>
      <c r="T860" s="1409"/>
      <c r="U860" s="1409"/>
      <c r="V860" s="1409"/>
      <c r="W860" s="1409"/>
      <c r="X860" s="1409"/>
      <c r="Y860" s="1409"/>
      <c r="Z860" s="1409"/>
    </row>
    <row r="861" spans="1:26">
      <c r="A861" s="1409"/>
      <c r="B861" s="1409"/>
      <c r="C861" s="1409"/>
      <c r="D861" s="1409"/>
      <c r="E861" s="1409"/>
      <c r="F861" s="1409"/>
      <c r="G861" s="1409"/>
      <c r="H861" s="1409"/>
      <c r="I861" s="1409"/>
      <c r="J861" s="1409"/>
      <c r="K861" s="1409"/>
      <c r="L861" s="1409"/>
      <c r="M861" s="1409"/>
      <c r="N861" s="1409"/>
      <c r="O861" s="1409"/>
      <c r="P861" s="1409"/>
      <c r="Q861" s="1409"/>
      <c r="R861" s="1409"/>
      <c r="S861" s="1409"/>
      <c r="T861" s="1409"/>
      <c r="U861" s="1409"/>
      <c r="V861" s="1409"/>
      <c r="W861" s="1409"/>
      <c r="X861" s="1409"/>
      <c r="Y861" s="1409"/>
      <c r="Z861" s="1409"/>
    </row>
    <row r="862" spans="1:26">
      <c r="A862" s="1409"/>
      <c r="B862" s="1409"/>
      <c r="C862" s="1409"/>
      <c r="D862" s="1409"/>
      <c r="E862" s="1409"/>
      <c r="F862" s="1409"/>
      <c r="G862" s="1409"/>
      <c r="H862" s="1409"/>
      <c r="I862" s="1409"/>
      <c r="J862" s="1409"/>
      <c r="K862" s="1409"/>
      <c r="L862" s="1409"/>
      <c r="M862" s="1409"/>
      <c r="N862" s="1409"/>
      <c r="O862" s="1409"/>
      <c r="P862" s="1409"/>
      <c r="Q862" s="1409"/>
      <c r="R862" s="1409"/>
      <c r="S862" s="1409"/>
      <c r="T862" s="1409"/>
      <c r="U862" s="1409"/>
      <c r="V862" s="1409"/>
      <c r="W862" s="1409"/>
      <c r="X862" s="1409"/>
      <c r="Y862" s="1409"/>
      <c r="Z862" s="1409"/>
    </row>
    <row r="863" spans="1:26">
      <c r="A863" s="1409"/>
      <c r="B863" s="1409"/>
      <c r="C863" s="1409"/>
      <c r="D863" s="1409"/>
      <c r="E863" s="1409"/>
      <c r="F863" s="1409"/>
      <c r="G863" s="1409"/>
      <c r="H863" s="1409"/>
      <c r="I863" s="1409"/>
      <c r="J863" s="1409"/>
      <c r="K863" s="1409"/>
      <c r="L863" s="1409"/>
      <c r="M863" s="1409"/>
      <c r="N863" s="1409"/>
      <c r="O863" s="1409"/>
      <c r="P863" s="1409"/>
      <c r="Q863" s="1409"/>
      <c r="R863" s="1409"/>
      <c r="S863" s="1409"/>
      <c r="T863" s="1409"/>
      <c r="U863" s="1409"/>
      <c r="V863" s="1409"/>
      <c r="W863" s="1409"/>
      <c r="X863" s="1409"/>
      <c r="Y863" s="1409"/>
      <c r="Z863" s="1409"/>
    </row>
    <row r="864" spans="1:26">
      <c r="A864" s="1409"/>
      <c r="B864" s="1409"/>
      <c r="C864" s="1409"/>
      <c r="D864" s="1409"/>
      <c r="E864" s="1409"/>
      <c r="F864" s="1409"/>
      <c r="G864" s="1409"/>
      <c r="H864" s="1409"/>
      <c r="I864" s="1409"/>
      <c r="J864" s="1409"/>
      <c r="K864" s="1409"/>
      <c r="L864" s="1409"/>
      <c r="M864" s="1409"/>
      <c r="N864" s="1409"/>
      <c r="O864" s="1409"/>
      <c r="P864" s="1409"/>
      <c r="Q864" s="1409"/>
      <c r="R864" s="1409"/>
      <c r="S864" s="1409"/>
      <c r="T864" s="1409"/>
      <c r="U864" s="1409"/>
      <c r="V864" s="1409"/>
      <c r="W864" s="1409"/>
      <c r="X864" s="1409"/>
      <c r="Y864" s="1409"/>
      <c r="Z864" s="1409"/>
    </row>
    <row r="865" spans="1:26">
      <c r="A865" s="1409"/>
      <c r="B865" s="1409"/>
      <c r="C865" s="1409"/>
      <c r="D865" s="1409"/>
      <c r="E865" s="1409"/>
      <c r="F865" s="1409"/>
      <c r="G865" s="1409"/>
      <c r="H865" s="1409"/>
      <c r="I865" s="1409"/>
      <c r="J865" s="1409"/>
      <c r="K865" s="1409"/>
      <c r="L865" s="1409"/>
      <c r="M865" s="1409"/>
      <c r="N865" s="1409"/>
      <c r="O865" s="1409"/>
      <c r="P865" s="1409"/>
      <c r="Q865" s="1409"/>
      <c r="R865" s="1409"/>
      <c r="S865" s="1409"/>
      <c r="T865" s="1409"/>
      <c r="U865" s="1409"/>
      <c r="V865" s="1409"/>
      <c r="W865" s="1409"/>
      <c r="X865" s="1409"/>
      <c r="Y865" s="1409"/>
      <c r="Z865" s="1409"/>
    </row>
    <row r="866" spans="1:26">
      <c r="A866" s="1409"/>
      <c r="B866" s="1409"/>
      <c r="C866" s="1409"/>
      <c r="D866" s="1409"/>
      <c r="E866" s="1409"/>
      <c r="F866" s="1409"/>
      <c r="G866" s="1409"/>
      <c r="H866" s="1409"/>
      <c r="I866" s="1409"/>
      <c r="J866" s="1409"/>
      <c r="K866" s="1409"/>
      <c r="L866" s="1409"/>
      <c r="M866" s="1409"/>
      <c r="N866" s="1409"/>
      <c r="O866" s="1409"/>
      <c r="P866" s="1409"/>
      <c r="Q866" s="1409"/>
      <c r="R866" s="1409"/>
      <c r="S866" s="1409"/>
      <c r="T866" s="1409"/>
      <c r="U866" s="1409"/>
      <c r="V866" s="1409"/>
      <c r="W866" s="1409"/>
      <c r="X866" s="1409"/>
      <c r="Y866" s="1409"/>
      <c r="Z866" s="1409"/>
    </row>
    <row r="867" spans="1:26">
      <c r="A867" s="1409"/>
      <c r="B867" s="1409"/>
      <c r="C867" s="1409"/>
      <c r="D867" s="1409"/>
      <c r="E867" s="1409"/>
      <c r="F867" s="1409"/>
      <c r="G867" s="1409"/>
      <c r="H867" s="1409"/>
      <c r="I867" s="1409"/>
      <c r="J867" s="1409"/>
      <c r="K867" s="1409"/>
      <c r="L867" s="1409"/>
      <c r="M867" s="1409"/>
      <c r="N867" s="1409"/>
      <c r="O867" s="1409"/>
      <c r="P867" s="1409"/>
      <c r="Q867" s="1409"/>
      <c r="R867" s="1409"/>
      <c r="S867" s="1409"/>
      <c r="T867" s="1409"/>
      <c r="U867" s="1409"/>
      <c r="V867" s="1409"/>
      <c r="W867" s="1409"/>
      <c r="X867" s="1409"/>
      <c r="Y867" s="1409"/>
      <c r="Z867" s="1409"/>
    </row>
    <row r="868" spans="1:26">
      <c r="A868" s="1409"/>
      <c r="B868" s="1409"/>
      <c r="C868" s="1409"/>
      <c r="D868" s="1409"/>
      <c r="E868" s="1409"/>
      <c r="F868" s="1409"/>
      <c r="G868" s="1409"/>
      <c r="H868" s="1409"/>
      <c r="I868" s="1409"/>
      <c r="J868" s="1409"/>
      <c r="K868" s="1409"/>
      <c r="L868" s="1409"/>
      <c r="M868" s="1409"/>
      <c r="N868" s="1409"/>
      <c r="O868" s="1409"/>
      <c r="P868" s="1409"/>
      <c r="Q868" s="1409"/>
      <c r="R868" s="1409"/>
      <c r="S868" s="1409"/>
      <c r="T868" s="1409"/>
      <c r="U868" s="1409"/>
      <c r="V868" s="1409"/>
      <c r="W868" s="1409"/>
      <c r="X868" s="1409"/>
      <c r="Y868" s="1409"/>
      <c r="Z868" s="1409"/>
    </row>
    <row r="869" spans="1:26">
      <c r="A869" s="1409"/>
      <c r="B869" s="1409"/>
      <c r="C869" s="1409"/>
      <c r="D869" s="1409"/>
      <c r="E869" s="1409"/>
      <c r="F869" s="1409"/>
      <c r="G869" s="1409"/>
      <c r="H869" s="1409"/>
      <c r="I869" s="1409"/>
      <c r="J869" s="1409"/>
      <c r="K869" s="1409"/>
      <c r="L869" s="1409"/>
      <c r="M869" s="1409"/>
      <c r="N869" s="1409"/>
      <c r="O869" s="1409"/>
      <c r="P869" s="1409"/>
      <c r="Q869" s="1409"/>
      <c r="R869" s="1409"/>
      <c r="S869" s="1409"/>
      <c r="T869" s="1409"/>
      <c r="U869" s="1409"/>
      <c r="V869" s="1409"/>
      <c r="W869" s="1409"/>
      <c r="X869" s="1409"/>
      <c r="Y869" s="1409"/>
      <c r="Z869" s="1409"/>
    </row>
    <row r="870" spans="1:26">
      <c r="A870" s="1409"/>
      <c r="B870" s="1409"/>
      <c r="C870" s="1409"/>
      <c r="D870" s="1409"/>
      <c r="E870" s="1409"/>
      <c r="F870" s="1409"/>
      <c r="G870" s="1409"/>
      <c r="H870" s="1409"/>
      <c r="I870" s="1409"/>
      <c r="J870" s="1409"/>
      <c r="K870" s="1409"/>
      <c r="L870" s="1409"/>
      <c r="M870" s="1409"/>
      <c r="N870" s="1409"/>
      <c r="O870" s="1409"/>
      <c r="P870" s="1409"/>
      <c r="Q870" s="1409"/>
      <c r="R870" s="1409"/>
      <c r="S870" s="1409"/>
      <c r="T870" s="1409"/>
      <c r="U870" s="1409"/>
      <c r="V870" s="1409"/>
      <c r="W870" s="1409"/>
      <c r="X870" s="1409"/>
      <c r="Y870" s="1409"/>
      <c r="Z870" s="1409"/>
    </row>
    <row r="871" spans="1:26">
      <c r="A871" s="1409"/>
      <c r="B871" s="1409"/>
      <c r="C871" s="1409"/>
      <c r="D871" s="1409"/>
      <c r="E871" s="1409"/>
      <c r="F871" s="1409"/>
      <c r="G871" s="1409"/>
      <c r="H871" s="1409"/>
      <c r="I871" s="1409"/>
      <c r="J871" s="1409"/>
      <c r="K871" s="1409"/>
      <c r="L871" s="1409"/>
      <c r="M871" s="1409"/>
      <c r="N871" s="1409"/>
      <c r="O871" s="1409"/>
      <c r="P871" s="1409"/>
      <c r="Q871" s="1409"/>
      <c r="R871" s="1409"/>
      <c r="S871" s="1409"/>
      <c r="T871" s="1409"/>
      <c r="U871" s="1409"/>
      <c r="V871" s="1409"/>
      <c r="W871" s="1409"/>
      <c r="X871" s="1409"/>
      <c r="Y871" s="1409"/>
      <c r="Z871" s="1409"/>
    </row>
    <row r="872" spans="1:26">
      <c r="A872" s="1409"/>
      <c r="B872" s="1409"/>
      <c r="C872" s="1409"/>
      <c r="D872" s="1409"/>
      <c r="E872" s="1409"/>
      <c r="F872" s="1409"/>
      <c r="G872" s="1409"/>
      <c r="H872" s="1409"/>
      <c r="I872" s="1409"/>
      <c r="J872" s="1409"/>
      <c r="K872" s="1409"/>
      <c r="L872" s="1409"/>
      <c r="M872" s="1409"/>
      <c r="N872" s="1409"/>
      <c r="O872" s="1409"/>
      <c r="P872" s="1409"/>
      <c r="Q872" s="1409"/>
      <c r="R872" s="1409"/>
      <c r="S872" s="1409"/>
      <c r="T872" s="1409"/>
      <c r="U872" s="1409"/>
      <c r="V872" s="1409"/>
      <c r="W872" s="1409"/>
      <c r="X872" s="1409"/>
      <c r="Y872" s="1409"/>
      <c r="Z872" s="1409"/>
    </row>
    <row r="873" spans="1:26">
      <c r="A873" s="1409"/>
      <c r="B873" s="1409"/>
      <c r="C873" s="1409"/>
      <c r="D873" s="1409"/>
      <c r="E873" s="1409"/>
      <c r="F873" s="1409"/>
      <c r="G873" s="1409"/>
      <c r="H873" s="1409"/>
      <c r="I873" s="1409"/>
      <c r="J873" s="1409"/>
      <c r="K873" s="1409"/>
      <c r="L873" s="1409"/>
      <c r="M873" s="1409"/>
      <c r="N873" s="1409"/>
      <c r="O873" s="1409"/>
      <c r="P873" s="1409"/>
      <c r="Q873" s="1409"/>
      <c r="R873" s="1409"/>
      <c r="S873" s="1409"/>
      <c r="T873" s="1409"/>
      <c r="U873" s="1409"/>
      <c r="V873" s="1409"/>
      <c r="W873" s="1409"/>
      <c r="X873" s="1409"/>
      <c r="Y873" s="1409"/>
      <c r="Z873" s="1409"/>
    </row>
    <row r="874" spans="1:26">
      <c r="A874" s="1409"/>
      <c r="B874" s="1409"/>
      <c r="C874" s="1409"/>
      <c r="D874" s="1409"/>
      <c r="E874" s="1409"/>
      <c r="F874" s="1409"/>
      <c r="G874" s="1409"/>
      <c r="H874" s="1409"/>
      <c r="I874" s="1409"/>
      <c r="J874" s="1409"/>
      <c r="K874" s="1409"/>
      <c r="L874" s="1409"/>
      <c r="M874" s="1409"/>
      <c r="N874" s="1409"/>
      <c r="O874" s="1409"/>
      <c r="P874" s="1409"/>
      <c r="Q874" s="1409"/>
      <c r="R874" s="1409"/>
      <c r="S874" s="1409"/>
      <c r="T874" s="1409"/>
      <c r="U874" s="1409"/>
      <c r="V874" s="1409"/>
      <c r="W874" s="1409"/>
      <c r="X874" s="1409"/>
      <c r="Y874" s="1409"/>
      <c r="Z874" s="1409"/>
    </row>
    <row r="875" spans="1:26">
      <c r="A875" s="1409"/>
      <c r="B875" s="1409"/>
      <c r="C875" s="1409"/>
      <c r="D875" s="1409"/>
      <c r="E875" s="1409"/>
      <c r="F875" s="1409"/>
      <c r="G875" s="1409"/>
      <c r="H875" s="1409"/>
      <c r="I875" s="1409"/>
      <c r="J875" s="1409"/>
      <c r="K875" s="1409"/>
      <c r="L875" s="1409"/>
      <c r="M875" s="1409"/>
      <c r="N875" s="1409"/>
      <c r="O875" s="1409"/>
      <c r="P875" s="1409"/>
      <c r="Q875" s="1409"/>
      <c r="R875" s="1409"/>
      <c r="S875" s="1409"/>
      <c r="T875" s="1409"/>
      <c r="U875" s="1409"/>
      <c r="V875" s="1409"/>
      <c r="W875" s="1409"/>
      <c r="X875" s="1409"/>
      <c r="Y875" s="1409"/>
      <c r="Z875" s="1409"/>
    </row>
    <row r="876" spans="1:26">
      <c r="A876" s="1409"/>
      <c r="B876" s="1409"/>
      <c r="C876" s="1409"/>
      <c r="D876" s="1409"/>
      <c r="E876" s="1409"/>
      <c r="F876" s="1409"/>
      <c r="G876" s="1409"/>
      <c r="H876" s="1409"/>
      <c r="I876" s="1409"/>
      <c r="J876" s="1409"/>
      <c r="K876" s="1409"/>
      <c r="L876" s="1409"/>
      <c r="M876" s="1409"/>
      <c r="N876" s="1409"/>
      <c r="O876" s="1409"/>
      <c r="P876" s="1409"/>
      <c r="Q876" s="1409"/>
      <c r="R876" s="1409"/>
      <c r="S876" s="1409"/>
      <c r="T876" s="1409"/>
      <c r="U876" s="1409"/>
      <c r="V876" s="1409"/>
      <c r="W876" s="1409"/>
      <c r="X876" s="1409"/>
      <c r="Y876" s="1409"/>
      <c r="Z876" s="1409"/>
    </row>
    <row r="877" spans="1:26">
      <c r="A877" s="1409"/>
      <c r="B877" s="1409"/>
      <c r="C877" s="1409"/>
      <c r="D877" s="1409"/>
      <c r="E877" s="1409"/>
      <c r="F877" s="1409"/>
      <c r="G877" s="1409"/>
      <c r="H877" s="1409"/>
      <c r="I877" s="1409"/>
      <c r="J877" s="1409"/>
      <c r="K877" s="1409"/>
      <c r="L877" s="1409"/>
      <c r="M877" s="1409"/>
      <c r="N877" s="1409"/>
      <c r="O877" s="1409"/>
      <c r="P877" s="1409"/>
      <c r="Q877" s="1409"/>
      <c r="R877" s="1409"/>
      <c r="S877" s="1409"/>
      <c r="T877" s="1409"/>
      <c r="U877" s="1409"/>
      <c r="V877" s="1409"/>
      <c r="W877" s="1409"/>
      <c r="X877" s="1409"/>
      <c r="Y877" s="1409"/>
      <c r="Z877" s="1409"/>
    </row>
    <row r="878" spans="1:26">
      <c r="A878" s="1409"/>
      <c r="B878" s="1409"/>
      <c r="C878" s="1409"/>
      <c r="D878" s="1409"/>
      <c r="E878" s="1409"/>
      <c r="F878" s="1409"/>
      <c r="G878" s="1409"/>
      <c r="H878" s="1409"/>
      <c r="I878" s="1409"/>
      <c r="J878" s="1409"/>
      <c r="K878" s="1409"/>
      <c r="L878" s="1409"/>
      <c r="M878" s="1409"/>
      <c r="N878" s="1409"/>
      <c r="O878" s="1409"/>
      <c r="P878" s="1409"/>
      <c r="Q878" s="1409"/>
      <c r="R878" s="1409"/>
      <c r="S878" s="1409"/>
      <c r="T878" s="1409"/>
      <c r="U878" s="1409"/>
      <c r="V878" s="1409"/>
      <c r="W878" s="1409"/>
      <c r="X878" s="1409"/>
      <c r="Y878" s="1409"/>
      <c r="Z878" s="1409"/>
    </row>
    <row r="879" spans="1:26">
      <c r="A879" s="1409"/>
      <c r="B879" s="1409"/>
      <c r="C879" s="1409"/>
      <c r="D879" s="1409"/>
      <c r="E879" s="1409"/>
      <c r="F879" s="1409"/>
      <c r="G879" s="1409"/>
      <c r="H879" s="1409"/>
      <c r="I879" s="1409"/>
      <c r="J879" s="1409"/>
      <c r="K879" s="1409"/>
      <c r="L879" s="1409"/>
      <c r="M879" s="1409"/>
      <c r="N879" s="1409"/>
      <c r="O879" s="1409"/>
      <c r="P879" s="1409"/>
      <c r="Q879" s="1409"/>
      <c r="R879" s="1409"/>
      <c r="S879" s="1409"/>
      <c r="T879" s="1409"/>
      <c r="U879" s="1409"/>
      <c r="V879" s="1409"/>
      <c r="W879" s="1409"/>
      <c r="X879" s="1409"/>
      <c r="Y879" s="1409"/>
      <c r="Z879" s="1409"/>
    </row>
    <row r="880" spans="1:26">
      <c r="A880" s="1409"/>
      <c r="B880" s="1409"/>
      <c r="C880" s="1409"/>
      <c r="D880" s="1409"/>
      <c r="E880" s="1409"/>
      <c r="F880" s="1409"/>
      <c r="G880" s="1409"/>
      <c r="H880" s="1409"/>
      <c r="I880" s="1409"/>
      <c r="J880" s="1409"/>
      <c r="K880" s="1409"/>
      <c r="L880" s="1409"/>
      <c r="M880" s="1409"/>
      <c r="N880" s="1409"/>
      <c r="O880" s="1409"/>
      <c r="P880" s="1409"/>
      <c r="Q880" s="1409"/>
      <c r="R880" s="1409"/>
      <c r="S880" s="1409"/>
      <c r="T880" s="1409"/>
      <c r="U880" s="1409"/>
      <c r="V880" s="1409"/>
      <c r="W880" s="1409"/>
      <c r="X880" s="1409"/>
      <c r="Y880" s="1409"/>
      <c r="Z880" s="1409"/>
    </row>
    <row r="881" spans="1:26">
      <c r="A881" s="1409"/>
      <c r="B881" s="1409"/>
      <c r="C881" s="1409"/>
      <c r="D881" s="1409"/>
      <c r="E881" s="1409"/>
      <c r="F881" s="1409"/>
      <c r="G881" s="1409"/>
      <c r="H881" s="1409"/>
      <c r="I881" s="1409"/>
      <c r="J881" s="1409"/>
      <c r="K881" s="1409"/>
      <c r="L881" s="1409"/>
      <c r="M881" s="1409"/>
      <c r="N881" s="1409"/>
      <c r="O881" s="1409"/>
      <c r="P881" s="1409"/>
      <c r="Q881" s="1409"/>
      <c r="R881" s="1409"/>
      <c r="S881" s="1409"/>
      <c r="T881" s="1409"/>
      <c r="U881" s="1409"/>
      <c r="V881" s="1409"/>
      <c r="W881" s="1409"/>
      <c r="X881" s="1409"/>
      <c r="Y881" s="1409"/>
      <c r="Z881" s="1409"/>
    </row>
    <row r="882" spans="1:26">
      <c r="A882" s="1409"/>
      <c r="B882" s="1409"/>
      <c r="C882" s="1409"/>
      <c r="D882" s="1409"/>
      <c r="E882" s="1409"/>
      <c r="F882" s="1409"/>
      <c r="G882" s="1409"/>
      <c r="H882" s="1409"/>
      <c r="I882" s="1409"/>
      <c r="J882" s="1409"/>
      <c r="K882" s="1409"/>
      <c r="L882" s="1409"/>
      <c r="M882" s="1409"/>
      <c r="N882" s="1409"/>
      <c r="O882" s="1409"/>
      <c r="P882" s="1409"/>
      <c r="Q882" s="1409"/>
      <c r="R882" s="1409"/>
      <c r="S882" s="1409"/>
      <c r="T882" s="1409"/>
      <c r="U882" s="1409"/>
      <c r="V882" s="1409"/>
      <c r="W882" s="1409"/>
      <c r="X882" s="1409"/>
      <c r="Y882" s="1409"/>
      <c r="Z882" s="1409"/>
    </row>
    <row r="883" spans="1:26">
      <c r="A883" s="1409"/>
      <c r="B883" s="1409"/>
      <c r="C883" s="1409"/>
      <c r="D883" s="1409"/>
      <c r="E883" s="1409"/>
      <c r="F883" s="1409"/>
      <c r="G883" s="1409"/>
      <c r="H883" s="1409"/>
      <c r="I883" s="1409"/>
      <c r="J883" s="1409"/>
      <c r="K883" s="1409"/>
      <c r="L883" s="1409"/>
      <c r="M883" s="1409"/>
      <c r="N883" s="1409"/>
      <c r="O883" s="1409"/>
      <c r="P883" s="1409"/>
      <c r="Q883" s="1409"/>
      <c r="R883" s="1409"/>
      <c r="S883" s="1409"/>
      <c r="T883" s="1409"/>
      <c r="U883" s="1409"/>
      <c r="V883" s="1409"/>
      <c r="W883" s="1409"/>
      <c r="X883" s="1409"/>
      <c r="Y883" s="1409"/>
      <c r="Z883" s="1409"/>
    </row>
    <row r="884" spans="1:26">
      <c r="A884" s="1409"/>
      <c r="B884" s="1409"/>
      <c r="C884" s="1409"/>
      <c r="D884" s="1409"/>
      <c r="E884" s="1409"/>
      <c r="F884" s="1409"/>
      <c r="G884" s="1409"/>
      <c r="H884" s="1409"/>
      <c r="I884" s="1409"/>
      <c r="J884" s="1409"/>
      <c r="K884" s="1409"/>
      <c r="L884" s="1409"/>
      <c r="M884" s="1409"/>
      <c r="N884" s="1409"/>
      <c r="O884" s="1409"/>
      <c r="P884" s="1409"/>
      <c r="Q884" s="1409"/>
      <c r="R884" s="1409"/>
      <c r="S884" s="1409"/>
      <c r="T884" s="1409"/>
      <c r="U884" s="1409"/>
      <c r="V884" s="1409"/>
      <c r="W884" s="1409"/>
      <c r="X884" s="1409"/>
      <c r="Y884" s="1409"/>
      <c r="Z884" s="1409"/>
    </row>
    <row r="885" spans="1:26">
      <c r="A885" s="1409"/>
      <c r="B885" s="1409"/>
      <c r="C885" s="1409"/>
      <c r="D885" s="1409"/>
      <c r="E885" s="1409"/>
      <c r="F885" s="1409"/>
      <c r="G885" s="1409"/>
      <c r="H885" s="1409"/>
      <c r="I885" s="1409"/>
      <c r="J885" s="1409"/>
      <c r="K885" s="1409"/>
      <c r="L885" s="1409"/>
      <c r="M885" s="1409"/>
      <c r="N885" s="1409"/>
      <c r="O885" s="1409"/>
      <c r="P885" s="1409"/>
      <c r="Q885" s="1409"/>
      <c r="R885" s="1409"/>
      <c r="S885" s="1409"/>
      <c r="T885" s="1409"/>
      <c r="U885" s="1409"/>
      <c r="V885" s="1409"/>
      <c r="W885" s="1409"/>
      <c r="X885" s="1409"/>
      <c r="Y885" s="1409"/>
      <c r="Z885" s="1409"/>
    </row>
    <row r="886" spans="1:26">
      <c r="A886" s="1409"/>
      <c r="B886" s="1409"/>
      <c r="C886" s="1409"/>
      <c r="D886" s="1409"/>
      <c r="E886" s="1409"/>
      <c r="F886" s="1409"/>
      <c r="G886" s="1409"/>
      <c r="H886" s="1409"/>
      <c r="I886" s="1409"/>
      <c r="J886" s="1409"/>
      <c r="K886" s="1409"/>
      <c r="L886" s="1409"/>
      <c r="M886" s="1409"/>
      <c r="N886" s="1409"/>
      <c r="O886" s="1409"/>
      <c r="P886" s="1409"/>
      <c r="Q886" s="1409"/>
      <c r="R886" s="1409"/>
      <c r="S886" s="1409"/>
      <c r="T886" s="1409"/>
      <c r="U886" s="1409"/>
      <c r="V886" s="1409"/>
      <c r="W886" s="1409"/>
      <c r="X886" s="1409"/>
      <c r="Y886" s="1409"/>
      <c r="Z886" s="1409"/>
    </row>
    <row r="887" spans="1:26">
      <c r="A887" s="1409"/>
      <c r="B887" s="1409"/>
      <c r="C887" s="1409"/>
      <c r="D887" s="1409"/>
      <c r="E887" s="1409"/>
      <c r="F887" s="1409"/>
      <c r="G887" s="1409"/>
      <c r="H887" s="1409"/>
      <c r="I887" s="1409"/>
      <c r="J887" s="1409"/>
      <c r="K887" s="1409"/>
      <c r="L887" s="1409"/>
      <c r="M887" s="1409"/>
      <c r="N887" s="1409"/>
      <c r="O887" s="1409"/>
      <c r="P887" s="1409"/>
      <c r="Q887" s="1409"/>
      <c r="R887" s="1409"/>
      <c r="S887" s="1409"/>
      <c r="T887" s="1409"/>
      <c r="U887" s="1409"/>
      <c r="V887" s="1409"/>
      <c r="W887" s="1409"/>
      <c r="X887" s="1409"/>
      <c r="Y887" s="1409"/>
      <c r="Z887" s="1409"/>
    </row>
    <row r="888" spans="1:26">
      <c r="A888" s="1409"/>
      <c r="B888" s="1409"/>
      <c r="C888" s="1409"/>
      <c r="D888" s="1409"/>
      <c r="E888" s="1409"/>
      <c r="F888" s="1409"/>
      <c r="G888" s="1409"/>
      <c r="H888" s="1409"/>
      <c r="I888" s="1409"/>
      <c r="J888" s="1409"/>
      <c r="K888" s="1409"/>
      <c r="L888" s="1409"/>
      <c r="M888" s="1409"/>
      <c r="N888" s="1409"/>
      <c r="O888" s="1409"/>
      <c r="P888" s="1409"/>
      <c r="Q888" s="1409"/>
      <c r="R888" s="1409"/>
      <c r="S888" s="1409"/>
      <c r="T888" s="1409"/>
      <c r="U888" s="1409"/>
      <c r="V888" s="1409"/>
      <c r="W888" s="1409"/>
      <c r="X888" s="1409"/>
      <c r="Y888" s="1409"/>
      <c r="Z888" s="1409"/>
    </row>
    <row r="889" spans="1:26">
      <c r="A889" s="1409"/>
      <c r="B889" s="1409"/>
      <c r="C889" s="1409"/>
      <c r="D889" s="1409"/>
      <c r="E889" s="1409"/>
      <c r="F889" s="1409"/>
      <c r="G889" s="1409"/>
      <c r="H889" s="1409"/>
      <c r="I889" s="1409"/>
      <c r="J889" s="1409"/>
      <c r="K889" s="1409"/>
      <c r="L889" s="1409"/>
      <c r="M889" s="1409"/>
      <c r="N889" s="1409"/>
      <c r="O889" s="1409"/>
      <c r="P889" s="1409"/>
      <c r="Q889" s="1409"/>
      <c r="R889" s="1409"/>
      <c r="S889" s="1409"/>
      <c r="T889" s="1409"/>
      <c r="U889" s="1409"/>
      <c r="V889" s="1409"/>
      <c r="W889" s="1409"/>
      <c r="X889" s="1409"/>
      <c r="Y889" s="1409"/>
      <c r="Z889" s="1409"/>
    </row>
    <row r="890" spans="1:26">
      <c r="A890" s="1409"/>
      <c r="B890" s="1409"/>
      <c r="C890" s="1409"/>
      <c r="D890" s="1409"/>
      <c r="E890" s="1409"/>
      <c r="F890" s="1409"/>
      <c r="G890" s="1409"/>
      <c r="H890" s="1409"/>
      <c r="I890" s="1409"/>
      <c r="J890" s="1409"/>
      <c r="K890" s="1409"/>
      <c r="L890" s="1409"/>
      <c r="M890" s="1409"/>
      <c r="N890" s="1409"/>
      <c r="O890" s="1409"/>
      <c r="P890" s="1409"/>
      <c r="Q890" s="1409"/>
      <c r="R890" s="1409"/>
      <c r="S890" s="1409"/>
      <c r="T890" s="1409"/>
      <c r="U890" s="1409"/>
      <c r="V890" s="1409"/>
      <c r="W890" s="1409"/>
      <c r="X890" s="1409"/>
      <c r="Y890" s="1409"/>
      <c r="Z890" s="1409"/>
    </row>
    <row r="891" spans="1:26">
      <c r="A891" s="1409"/>
      <c r="B891" s="1409"/>
      <c r="C891" s="1409"/>
      <c r="D891" s="1409"/>
      <c r="E891" s="1409"/>
      <c r="F891" s="1409"/>
      <c r="G891" s="1409"/>
      <c r="H891" s="1409"/>
      <c r="I891" s="1409"/>
      <c r="J891" s="1409"/>
      <c r="K891" s="1409"/>
      <c r="L891" s="1409"/>
      <c r="M891" s="1409"/>
      <c r="N891" s="1409"/>
      <c r="O891" s="1409"/>
      <c r="P891" s="1409"/>
      <c r="Q891" s="1409"/>
      <c r="R891" s="1409"/>
      <c r="S891" s="1409"/>
      <c r="T891" s="1409"/>
      <c r="U891" s="1409"/>
      <c r="V891" s="1409"/>
      <c r="W891" s="1409"/>
      <c r="X891" s="1409"/>
      <c r="Y891" s="1409"/>
      <c r="Z891" s="1409"/>
    </row>
    <row r="892" spans="1:26">
      <c r="A892" s="1409"/>
      <c r="B892" s="1409"/>
      <c r="C892" s="1409"/>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row>
    <row r="893" spans="1:26">
      <c r="A893" s="1409"/>
      <c r="B893" s="1409"/>
      <c r="C893" s="1409"/>
      <c r="D893" s="1409"/>
      <c r="E893" s="1409"/>
      <c r="F893" s="1409"/>
      <c r="G893" s="1409"/>
      <c r="H893" s="1409"/>
      <c r="I893" s="1409"/>
      <c r="J893" s="1409"/>
      <c r="K893" s="1409"/>
      <c r="L893" s="1409"/>
      <c r="M893" s="1409"/>
      <c r="N893" s="1409"/>
      <c r="O893" s="1409"/>
      <c r="P893" s="1409"/>
      <c r="Q893" s="1409"/>
      <c r="R893" s="1409"/>
      <c r="S893" s="1409"/>
      <c r="T893" s="1409"/>
      <c r="U893" s="1409"/>
      <c r="V893" s="1409"/>
      <c r="W893" s="1409"/>
      <c r="X893" s="1409"/>
      <c r="Y893" s="1409"/>
      <c r="Z893" s="1409"/>
    </row>
    <row r="894" spans="1:26">
      <c r="A894" s="1409"/>
      <c r="B894" s="1409"/>
      <c r="C894" s="1409"/>
      <c r="D894" s="1409"/>
      <c r="E894" s="1409"/>
      <c r="F894" s="1409"/>
      <c r="G894" s="1409"/>
      <c r="H894" s="1409"/>
      <c r="I894" s="1409"/>
      <c r="J894" s="1409"/>
      <c r="K894" s="1409"/>
      <c r="L894" s="1409"/>
      <c r="M894" s="1409"/>
      <c r="N894" s="1409"/>
      <c r="O894" s="1409"/>
      <c r="P894" s="1409"/>
      <c r="Q894" s="1409"/>
      <c r="R894" s="1409"/>
      <c r="S894" s="1409"/>
      <c r="T894" s="1409"/>
      <c r="U894" s="1409"/>
      <c r="V894" s="1409"/>
      <c r="W894" s="1409"/>
      <c r="X894" s="1409"/>
      <c r="Y894" s="1409"/>
      <c r="Z894" s="1409"/>
    </row>
    <row r="895" spans="1:26">
      <c r="A895" s="1409"/>
      <c r="B895" s="1409"/>
      <c r="C895" s="1409"/>
      <c r="D895" s="1409"/>
      <c r="E895" s="1409"/>
      <c r="F895" s="1409"/>
      <c r="G895" s="1409"/>
      <c r="H895" s="1409"/>
      <c r="I895" s="1409"/>
      <c r="J895" s="1409"/>
      <c r="K895" s="1409"/>
      <c r="L895" s="1409"/>
      <c r="M895" s="1409"/>
      <c r="N895" s="1409"/>
      <c r="O895" s="1409"/>
      <c r="P895" s="1409"/>
      <c r="Q895" s="1409"/>
      <c r="R895" s="1409"/>
      <c r="S895" s="1409"/>
      <c r="T895" s="1409"/>
      <c r="U895" s="1409"/>
      <c r="V895" s="1409"/>
      <c r="W895" s="1409"/>
      <c r="X895" s="1409"/>
      <c r="Y895" s="1409"/>
      <c r="Z895" s="1409"/>
    </row>
    <row r="896" spans="1:26">
      <c r="A896" s="1409"/>
      <c r="B896" s="1409"/>
      <c r="C896" s="1409"/>
      <c r="D896" s="1409"/>
      <c r="E896" s="1409"/>
      <c r="F896" s="1409"/>
      <c r="G896" s="1409"/>
      <c r="H896" s="1409"/>
      <c r="I896" s="1409"/>
      <c r="J896" s="1409"/>
      <c r="K896" s="1409"/>
      <c r="L896" s="1409"/>
      <c r="M896" s="1409"/>
      <c r="N896" s="1409"/>
      <c r="O896" s="1409"/>
      <c r="P896" s="1409"/>
      <c r="Q896" s="1409"/>
      <c r="R896" s="1409"/>
      <c r="S896" s="1409"/>
      <c r="T896" s="1409"/>
      <c r="U896" s="1409"/>
      <c r="V896" s="1409"/>
      <c r="W896" s="1409"/>
      <c r="X896" s="1409"/>
      <c r="Y896" s="1409"/>
      <c r="Z896" s="1409"/>
    </row>
    <row r="897" spans="1:26">
      <c r="A897" s="1409"/>
      <c r="B897" s="1409"/>
      <c r="C897" s="1409"/>
      <c r="D897" s="1409"/>
      <c r="E897" s="1409"/>
      <c r="F897" s="1409"/>
      <c r="G897" s="1409"/>
      <c r="H897" s="1409"/>
      <c r="I897" s="1409"/>
      <c r="J897" s="1409"/>
      <c r="K897" s="1409"/>
      <c r="L897" s="1409"/>
      <c r="M897" s="1409"/>
      <c r="N897" s="1409"/>
      <c r="O897" s="1409"/>
      <c r="P897" s="1409"/>
      <c r="Q897" s="1409"/>
      <c r="R897" s="1409"/>
      <c r="S897" s="1409"/>
      <c r="T897" s="1409"/>
      <c r="U897" s="1409"/>
      <c r="V897" s="1409"/>
      <c r="W897" s="1409"/>
      <c r="X897" s="1409"/>
      <c r="Y897" s="1409"/>
      <c r="Z897" s="1409"/>
    </row>
    <row r="898" spans="1:26">
      <c r="A898" s="1409"/>
      <c r="B898" s="1409"/>
      <c r="C898" s="1409"/>
      <c r="D898" s="1409"/>
      <c r="E898" s="1409"/>
      <c r="F898" s="1409"/>
      <c r="G898" s="1409"/>
      <c r="H898" s="1409"/>
      <c r="I898" s="1409"/>
      <c r="J898" s="1409"/>
      <c r="K898" s="1409"/>
      <c r="L898" s="1409"/>
      <c r="M898" s="1409"/>
      <c r="N898" s="1409"/>
      <c r="O898" s="1409"/>
      <c r="P898" s="1409"/>
      <c r="Q898" s="1409"/>
      <c r="R898" s="1409"/>
      <c r="S898" s="1409"/>
      <c r="T898" s="1409"/>
      <c r="U898" s="1409"/>
      <c r="V898" s="1409"/>
      <c r="W898" s="1409"/>
      <c r="X898" s="1409"/>
      <c r="Y898" s="1409"/>
      <c r="Z898" s="1409"/>
    </row>
    <row r="899" spans="1:26">
      <c r="A899" s="1409"/>
      <c r="B899" s="1409"/>
      <c r="C899" s="1409"/>
      <c r="D899" s="1409"/>
      <c r="E899" s="1409"/>
      <c r="F899" s="1409"/>
      <c r="G899" s="1409"/>
      <c r="H899" s="1409"/>
      <c r="I899" s="1409"/>
      <c r="J899" s="1409"/>
      <c r="K899" s="1409"/>
      <c r="L899" s="1409"/>
      <c r="M899" s="1409"/>
      <c r="N899" s="1409"/>
      <c r="O899" s="1409"/>
      <c r="P899" s="1409"/>
      <c r="Q899" s="1409"/>
      <c r="R899" s="1409"/>
      <c r="S899" s="1409"/>
      <c r="T899" s="1409"/>
      <c r="U899" s="1409"/>
      <c r="V899" s="1409"/>
      <c r="W899" s="1409"/>
      <c r="X899" s="1409"/>
      <c r="Y899" s="1409"/>
      <c r="Z899" s="1409"/>
    </row>
    <row r="900" spans="1:26">
      <c r="A900" s="1409"/>
      <c r="B900" s="1409"/>
      <c r="C900" s="1409"/>
      <c r="D900" s="1409"/>
      <c r="E900" s="1409"/>
      <c r="F900" s="1409"/>
      <c r="G900" s="1409"/>
      <c r="H900" s="1409"/>
      <c r="I900" s="1409"/>
      <c r="J900" s="1409"/>
      <c r="K900" s="1409"/>
      <c r="L900" s="1409"/>
      <c r="M900" s="1409"/>
      <c r="N900" s="1409"/>
      <c r="O900" s="1409"/>
      <c r="P900" s="1409"/>
      <c r="Q900" s="1409"/>
      <c r="R900" s="1409"/>
      <c r="S900" s="1409"/>
      <c r="T900" s="1409"/>
      <c r="U900" s="1409"/>
      <c r="V900" s="1409"/>
      <c r="W900" s="1409"/>
      <c r="X900" s="1409"/>
      <c r="Y900" s="1409"/>
      <c r="Z900" s="1409"/>
    </row>
    <row r="901" spans="1:26">
      <c r="A901" s="1409"/>
      <c r="B901" s="1409"/>
      <c r="C901" s="1409"/>
      <c r="D901" s="1409"/>
      <c r="E901" s="1409"/>
      <c r="F901" s="1409"/>
      <c r="G901" s="1409"/>
      <c r="H901" s="1409"/>
      <c r="I901" s="1409"/>
      <c r="J901" s="1409"/>
      <c r="K901" s="1409"/>
      <c r="L901" s="1409"/>
      <c r="M901" s="1409"/>
      <c r="N901" s="1409"/>
      <c r="O901" s="1409"/>
      <c r="P901" s="1409"/>
      <c r="Q901" s="1409"/>
      <c r="R901" s="1409"/>
      <c r="S901" s="1409"/>
      <c r="T901" s="1409"/>
      <c r="U901" s="1409"/>
      <c r="V901" s="1409"/>
      <c r="W901" s="1409"/>
      <c r="X901" s="1409"/>
      <c r="Y901" s="1409"/>
      <c r="Z901" s="1409"/>
    </row>
    <row r="902" spans="1:26">
      <c r="A902" s="1409"/>
      <c r="B902" s="1409"/>
      <c r="C902" s="1409"/>
      <c r="D902" s="1409"/>
      <c r="E902" s="1409"/>
      <c r="F902" s="1409"/>
      <c r="G902" s="1409"/>
      <c r="H902" s="1409"/>
      <c r="I902" s="1409"/>
      <c r="J902" s="1409"/>
      <c r="K902" s="1409"/>
      <c r="L902" s="1409"/>
      <c r="M902" s="1409"/>
      <c r="N902" s="1409"/>
      <c r="O902" s="1409"/>
      <c r="P902" s="1409"/>
      <c r="Q902" s="1409"/>
      <c r="R902" s="1409"/>
      <c r="S902" s="1409"/>
      <c r="T902" s="1409"/>
      <c r="U902" s="1409"/>
      <c r="V902" s="1409"/>
      <c r="W902" s="1409"/>
      <c r="X902" s="1409"/>
      <c r="Y902" s="1409"/>
      <c r="Z902" s="1409"/>
    </row>
    <row r="903" spans="1:26">
      <c r="A903" s="1409"/>
      <c r="B903" s="1409"/>
      <c r="C903" s="1409"/>
      <c r="D903" s="1409"/>
      <c r="E903" s="1409"/>
      <c r="F903" s="1409"/>
      <c r="G903" s="1409"/>
      <c r="H903" s="1409"/>
      <c r="I903" s="1409"/>
      <c r="J903" s="1409"/>
      <c r="K903" s="1409"/>
      <c r="L903" s="1409"/>
      <c r="M903" s="1409"/>
      <c r="N903" s="1409"/>
      <c r="O903" s="1409"/>
      <c r="P903" s="1409"/>
      <c r="Q903" s="1409"/>
      <c r="R903" s="1409"/>
      <c r="S903" s="1409"/>
      <c r="T903" s="1409"/>
      <c r="U903" s="1409"/>
      <c r="V903" s="1409"/>
      <c r="W903" s="1409"/>
      <c r="X903" s="1409"/>
      <c r="Y903" s="1409"/>
      <c r="Z903" s="1409"/>
    </row>
    <row r="904" spans="1:26">
      <c r="A904" s="1409"/>
      <c r="B904" s="1409"/>
      <c r="C904" s="1409"/>
      <c r="D904" s="1409"/>
      <c r="E904" s="1409"/>
      <c r="F904" s="1409"/>
      <c r="G904" s="1409"/>
      <c r="H904" s="1409"/>
      <c r="I904" s="1409"/>
      <c r="J904" s="1409"/>
      <c r="K904" s="1409"/>
      <c r="L904" s="1409"/>
      <c r="M904" s="1409"/>
      <c r="N904" s="1409"/>
      <c r="O904" s="1409"/>
      <c r="P904" s="1409"/>
      <c r="Q904" s="1409"/>
      <c r="R904" s="1409"/>
      <c r="S904" s="1409"/>
      <c r="T904" s="1409"/>
      <c r="U904" s="1409"/>
      <c r="V904" s="1409"/>
      <c r="W904" s="1409"/>
      <c r="X904" s="1409"/>
      <c r="Y904" s="1409"/>
      <c r="Z904" s="1409"/>
    </row>
    <row r="905" spans="1:26">
      <c r="A905" s="1409"/>
      <c r="B905" s="1409"/>
      <c r="C905" s="1409"/>
      <c r="D905" s="1409"/>
      <c r="E905" s="1409"/>
      <c r="F905" s="1409"/>
      <c r="G905" s="1409"/>
      <c r="H905" s="1409"/>
      <c r="I905" s="1409"/>
      <c r="J905" s="1409"/>
      <c r="K905" s="1409"/>
      <c r="L905" s="1409"/>
      <c r="M905" s="1409"/>
      <c r="N905" s="1409"/>
      <c r="O905" s="1409"/>
      <c r="P905" s="1409"/>
      <c r="Q905" s="1409"/>
      <c r="R905" s="1409"/>
      <c r="S905" s="1409"/>
      <c r="T905" s="1409"/>
      <c r="U905" s="1409"/>
      <c r="V905" s="1409"/>
      <c r="W905" s="1409"/>
      <c r="X905" s="1409"/>
      <c r="Y905" s="1409"/>
      <c r="Z905" s="1409"/>
    </row>
    <row r="906" spans="1:26">
      <c r="A906" s="1409"/>
      <c r="B906" s="1409"/>
      <c r="C906" s="1409"/>
      <c r="D906" s="1409"/>
      <c r="E906" s="1409"/>
      <c r="F906" s="1409"/>
      <c r="G906" s="1409"/>
      <c r="H906" s="1409"/>
      <c r="I906" s="1409"/>
      <c r="J906" s="1409"/>
      <c r="K906" s="1409"/>
      <c r="L906" s="1409"/>
      <c r="M906" s="1409"/>
      <c r="N906" s="1409"/>
      <c r="O906" s="1409"/>
      <c r="P906" s="1409"/>
      <c r="Q906" s="1409"/>
      <c r="R906" s="1409"/>
      <c r="S906" s="1409"/>
      <c r="T906" s="1409"/>
      <c r="U906" s="1409"/>
      <c r="V906" s="1409"/>
      <c r="W906" s="1409"/>
      <c r="X906" s="1409"/>
      <c r="Y906" s="1409"/>
      <c r="Z906" s="1409"/>
    </row>
    <row r="907" spans="1:26">
      <c r="A907" s="1409"/>
      <c r="B907" s="1409"/>
      <c r="C907" s="1409"/>
      <c r="D907" s="1409"/>
      <c r="E907" s="1409"/>
      <c r="F907" s="1409"/>
      <c r="G907" s="1409"/>
      <c r="H907" s="1409"/>
      <c r="I907" s="1409"/>
      <c r="J907" s="1409"/>
      <c r="K907" s="1409"/>
      <c r="L907" s="1409"/>
      <c r="M907" s="1409"/>
      <c r="N907" s="1409"/>
      <c r="O907" s="1409"/>
      <c r="P907" s="1409"/>
      <c r="Q907" s="1409"/>
      <c r="R907" s="1409"/>
      <c r="S907" s="1409"/>
      <c r="T907" s="1409"/>
      <c r="U907" s="1409"/>
      <c r="V907" s="1409"/>
      <c r="W907" s="1409"/>
      <c r="X907" s="1409"/>
      <c r="Y907" s="1409"/>
      <c r="Z907" s="1409"/>
    </row>
    <row r="908" spans="1:26">
      <c r="A908" s="1409"/>
      <c r="B908" s="1409"/>
      <c r="C908" s="1409"/>
      <c r="D908" s="1409"/>
      <c r="E908" s="1409"/>
      <c r="F908" s="1409"/>
      <c r="G908" s="1409"/>
      <c r="H908" s="1409"/>
      <c r="I908" s="1409"/>
      <c r="J908" s="1409"/>
      <c r="K908" s="1409"/>
      <c r="L908" s="1409"/>
      <c r="M908" s="1409"/>
      <c r="N908" s="1409"/>
      <c r="O908" s="1409"/>
      <c r="P908" s="1409"/>
      <c r="Q908" s="1409"/>
      <c r="R908" s="1409"/>
      <c r="S908" s="1409"/>
      <c r="T908" s="1409"/>
      <c r="U908" s="1409"/>
      <c r="V908" s="1409"/>
      <c r="W908" s="1409"/>
      <c r="X908" s="1409"/>
      <c r="Y908" s="1409"/>
      <c r="Z908" s="1409"/>
    </row>
    <row r="909" spans="1:26">
      <c r="A909" s="1409"/>
      <c r="B909" s="1409"/>
      <c r="C909" s="1409"/>
      <c r="D909" s="1409"/>
      <c r="E909" s="1409"/>
      <c r="F909" s="1409"/>
      <c r="G909" s="1409"/>
      <c r="H909" s="1409"/>
      <c r="I909" s="1409"/>
      <c r="J909" s="1409"/>
      <c r="K909" s="1409"/>
      <c r="L909" s="1409"/>
      <c r="M909" s="1409"/>
      <c r="N909" s="1409"/>
      <c r="O909" s="1409"/>
      <c r="P909" s="1409"/>
      <c r="Q909" s="1409"/>
      <c r="R909" s="1409"/>
      <c r="S909" s="1409"/>
      <c r="T909" s="1409"/>
      <c r="U909" s="1409"/>
      <c r="V909" s="1409"/>
      <c r="W909" s="1409"/>
      <c r="X909" s="1409"/>
      <c r="Y909" s="1409"/>
      <c r="Z909" s="1409"/>
    </row>
    <row r="910" spans="1:26">
      <c r="A910" s="1409"/>
      <c r="B910" s="1409"/>
      <c r="C910" s="1409"/>
      <c r="D910" s="1409"/>
      <c r="E910" s="1409"/>
      <c r="F910" s="1409"/>
      <c r="G910" s="1409"/>
      <c r="H910" s="1409"/>
      <c r="I910" s="1409"/>
      <c r="J910" s="1409"/>
      <c r="K910" s="1409"/>
      <c r="L910" s="1409"/>
      <c r="M910" s="1409"/>
      <c r="N910" s="1409"/>
      <c r="O910" s="1409"/>
      <c r="P910" s="1409"/>
      <c r="Q910" s="1409"/>
      <c r="R910" s="1409"/>
      <c r="S910" s="1409"/>
      <c r="T910" s="1409"/>
      <c r="U910" s="1409"/>
      <c r="V910" s="1409"/>
      <c r="W910" s="1409"/>
      <c r="X910" s="1409"/>
      <c r="Y910" s="1409"/>
      <c r="Z910" s="1409"/>
    </row>
    <row r="911" spans="1:26">
      <c r="A911" s="1409"/>
      <c r="B911" s="1409"/>
      <c r="C911" s="1409"/>
      <c r="D911" s="1409"/>
      <c r="E911" s="1409"/>
      <c r="F911" s="1409"/>
      <c r="G911" s="1409"/>
      <c r="H911" s="1409"/>
      <c r="I911" s="1409"/>
      <c r="J911" s="1409"/>
      <c r="K911" s="1409"/>
      <c r="L911" s="1409"/>
      <c r="M911" s="1409"/>
      <c r="N911" s="1409"/>
      <c r="O911" s="1409"/>
      <c r="P911" s="1409"/>
      <c r="Q911" s="1409"/>
      <c r="R911" s="1409"/>
      <c r="S911" s="1409"/>
      <c r="T911" s="1409"/>
      <c r="U911" s="1409"/>
      <c r="V911" s="1409"/>
      <c r="W911" s="1409"/>
      <c r="X911" s="1409"/>
      <c r="Y911" s="1409"/>
      <c r="Z911" s="1409"/>
    </row>
    <row r="912" spans="1:26">
      <c r="A912" s="1409"/>
      <c r="B912" s="1409"/>
      <c r="C912" s="1409"/>
      <c r="D912" s="1409"/>
      <c r="E912" s="1409"/>
      <c r="F912" s="1409"/>
      <c r="G912" s="1409"/>
      <c r="H912" s="1409"/>
      <c r="I912" s="1409"/>
      <c r="J912" s="1409"/>
      <c r="K912" s="1409"/>
      <c r="L912" s="1409"/>
      <c r="M912" s="1409"/>
      <c r="N912" s="1409"/>
      <c r="O912" s="1409"/>
      <c r="P912" s="1409"/>
      <c r="Q912" s="1409"/>
      <c r="R912" s="1409"/>
      <c r="S912" s="1409"/>
      <c r="T912" s="1409"/>
      <c r="U912" s="1409"/>
      <c r="V912" s="1409"/>
      <c r="W912" s="1409"/>
      <c r="X912" s="1409"/>
      <c r="Y912" s="1409"/>
      <c r="Z912" s="1409"/>
    </row>
    <row r="913" spans="1:26">
      <c r="A913" s="1409"/>
      <c r="B913" s="1409"/>
      <c r="C913" s="1409"/>
      <c r="D913" s="1409"/>
      <c r="E913" s="1409"/>
      <c r="F913" s="1409"/>
      <c r="G913" s="1409"/>
      <c r="H913" s="1409"/>
      <c r="I913" s="1409"/>
      <c r="J913" s="1409"/>
      <c r="K913" s="1409"/>
      <c r="L913" s="1409"/>
      <c r="M913" s="1409"/>
      <c r="N913" s="1409"/>
      <c r="O913" s="1409"/>
      <c r="P913" s="1409"/>
      <c r="Q913" s="1409"/>
      <c r="R913" s="1409"/>
      <c r="S913" s="1409"/>
      <c r="T913" s="1409"/>
      <c r="U913" s="1409"/>
      <c r="V913" s="1409"/>
      <c r="W913" s="1409"/>
      <c r="X913" s="1409"/>
      <c r="Y913" s="1409"/>
      <c r="Z913" s="1409"/>
    </row>
    <row r="914" spans="1:26">
      <c r="A914" s="1409"/>
      <c r="B914" s="1409"/>
      <c r="C914" s="1409"/>
      <c r="D914" s="1409"/>
      <c r="E914" s="1409"/>
      <c r="F914" s="1409"/>
      <c r="G914" s="1409"/>
      <c r="H914" s="1409"/>
      <c r="I914" s="1409"/>
      <c r="J914" s="1409"/>
      <c r="K914" s="1409"/>
      <c r="L914" s="1409"/>
      <c r="M914" s="1409"/>
      <c r="N914" s="1409"/>
      <c r="O914" s="1409"/>
      <c r="P914" s="1409"/>
      <c r="Q914" s="1409"/>
      <c r="R914" s="1409"/>
      <c r="S914" s="1409"/>
      <c r="T914" s="1409"/>
      <c r="U914" s="1409"/>
      <c r="V914" s="1409"/>
      <c r="W914" s="1409"/>
      <c r="X914" s="1409"/>
      <c r="Y914" s="1409"/>
      <c r="Z914" s="1409"/>
    </row>
    <row r="915" spans="1:26">
      <c r="A915" s="1409"/>
      <c r="B915" s="1409"/>
      <c r="C915" s="1409"/>
      <c r="D915" s="1409"/>
      <c r="E915" s="1409"/>
      <c r="F915" s="1409"/>
      <c r="G915" s="1409"/>
      <c r="H915" s="1409"/>
      <c r="I915" s="1409"/>
      <c r="J915" s="1409"/>
      <c r="K915" s="1409"/>
      <c r="L915" s="1409"/>
      <c r="M915" s="1409"/>
      <c r="N915" s="1409"/>
      <c r="O915" s="1409"/>
      <c r="P915" s="1409"/>
      <c r="Q915" s="1409"/>
      <c r="R915" s="1409"/>
      <c r="S915" s="1409"/>
      <c r="T915" s="1409"/>
      <c r="U915" s="1409"/>
      <c r="V915" s="1409"/>
      <c r="W915" s="1409"/>
      <c r="X915" s="1409"/>
      <c r="Y915" s="1409"/>
      <c r="Z915" s="1409"/>
    </row>
    <row r="916" spans="1:26">
      <c r="A916" s="1409"/>
      <c r="B916" s="1409"/>
      <c r="C916" s="1409"/>
      <c r="D916" s="1409"/>
      <c r="E916" s="1409"/>
      <c r="F916" s="1409"/>
      <c r="G916" s="1409"/>
      <c r="H916" s="1409"/>
      <c r="I916" s="1409"/>
      <c r="J916" s="1409"/>
      <c r="K916" s="1409"/>
      <c r="L916" s="1409"/>
      <c r="M916" s="1409"/>
      <c r="N916" s="1409"/>
      <c r="O916" s="1409"/>
      <c r="P916" s="1409"/>
      <c r="Q916" s="1409"/>
      <c r="R916" s="1409"/>
      <c r="S916" s="1409"/>
      <c r="T916" s="1409"/>
      <c r="U916" s="1409"/>
      <c r="V916" s="1409"/>
      <c r="W916" s="1409"/>
      <c r="X916" s="1409"/>
      <c r="Y916" s="1409"/>
      <c r="Z916" s="1409"/>
    </row>
    <row r="917" spans="1:26">
      <c r="A917" s="1409"/>
      <c r="B917" s="1409"/>
      <c r="C917" s="1409"/>
      <c r="D917" s="1409"/>
      <c r="E917" s="1409"/>
      <c r="F917" s="1409"/>
      <c r="G917" s="1409"/>
      <c r="H917" s="1409"/>
      <c r="I917" s="1409"/>
      <c r="J917" s="1409"/>
      <c r="K917" s="1409"/>
      <c r="L917" s="1409"/>
      <c r="M917" s="1409"/>
      <c r="N917" s="1409"/>
      <c r="O917" s="1409"/>
      <c r="P917" s="1409"/>
      <c r="Q917" s="1409"/>
      <c r="R917" s="1409"/>
      <c r="S917" s="1409"/>
      <c r="T917" s="1409"/>
      <c r="U917" s="1409"/>
      <c r="V917" s="1409"/>
      <c r="W917" s="1409"/>
      <c r="X917" s="1409"/>
      <c r="Y917" s="1409"/>
      <c r="Z917" s="1409"/>
    </row>
    <row r="918" spans="1:26">
      <c r="A918" s="1409"/>
      <c r="B918" s="1409"/>
      <c r="C918" s="1409"/>
      <c r="D918" s="1409"/>
      <c r="E918" s="1409"/>
      <c r="F918" s="1409"/>
      <c r="G918" s="1409"/>
      <c r="H918" s="1409"/>
      <c r="I918" s="1409"/>
      <c r="J918" s="1409"/>
      <c r="K918" s="1409"/>
      <c r="L918" s="1409"/>
      <c r="M918" s="1409"/>
      <c r="N918" s="1409"/>
      <c r="O918" s="1409"/>
      <c r="P918" s="1409"/>
      <c r="Q918" s="1409"/>
      <c r="R918" s="1409"/>
      <c r="S918" s="1409"/>
      <c r="T918" s="1409"/>
      <c r="U918" s="1409"/>
      <c r="V918" s="1409"/>
      <c r="W918" s="1409"/>
      <c r="X918" s="1409"/>
      <c r="Y918" s="1409"/>
      <c r="Z918" s="1409"/>
    </row>
    <row r="919" spans="1:26">
      <c r="A919" s="1409"/>
      <c r="B919" s="1409"/>
      <c r="C919" s="1409"/>
      <c r="D919" s="1409"/>
      <c r="E919" s="1409"/>
      <c r="F919" s="1409"/>
      <c r="G919" s="1409"/>
      <c r="H919" s="1409"/>
      <c r="I919" s="1409"/>
      <c r="J919" s="1409"/>
      <c r="K919" s="1409"/>
      <c r="L919" s="1409"/>
      <c r="M919" s="1409"/>
      <c r="N919" s="1409"/>
      <c r="O919" s="1409"/>
      <c r="P919" s="1409"/>
      <c r="Q919" s="1409"/>
      <c r="R919" s="1409"/>
      <c r="S919" s="1409"/>
      <c r="T919" s="1409"/>
      <c r="U919" s="1409"/>
      <c r="V919" s="1409"/>
      <c r="W919" s="1409"/>
      <c r="X919" s="1409"/>
      <c r="Y919" s="1409"/>
      <c r="Z919" s="1409"/>
    </row>
    <row r="920" spans="1:26">
      <c r="A920" s="1409"/>
      <c r="B920" s="1409"/>
      <c r="C920" s="1409"/>
      <c r="D920" s="1409"/>
      <c r="E920" s="1409"/>
      <c r="F920" s="1409"/>
      <c r="G920" s="1409"/>
      <c r="H920" s="1409"/>
      <c r="I920" s="1409"/>
      <c r="J920" s="1409"/>
      <c r="K920" s="1409"/>
      <c r="L920" s="1409"/>
      <c r="M920" s="1409"/>
      <c r="N920" s="1409"/>
      <c r="O920" s="1409"/>
      <c r="P920" s="1409"/>
      <c r="Q920" s="1409"/>
      <c r="R920" s="1409"/>
      <c r="S920" s="1409"/>
      <c r="T920" s="1409"/>
      <c r="U920" s="1409"/>
      <c r="V920" s="1409"/>
      <c r="W920" s="1409"/>
      <c r="X920" s="1409"/>
      <c r="Y920" s="1409"/>
      <c r="Z920" s="1409"/>
    </row>
    <row r="921" spans="1:26">
      <c r="A921" s="1409"/>
      <c r="B921" s="1409"/>
      <c r="C921" s="1409"/>
      <c r="D921" s="1409"/>
      <c r="E921" s="1409"/>
      <c r="F921" s="1409"/>
      <c r="G921" s="1409"/>
      <c r="H921" s="1409"/>
      <c r="I921" s="1409"/>
      <c r="J921" s="1409"/>
      <c r="K921" s="1409"/>
      <c r="L921" s="1409"/>
      <c r="M921" s="1409"/>
      <c r="N921" s="1409"/>
      <c r="O921" s="1409"/>
      <c r="P921" s="1409"/>
      <c r="Q921" s="1409"/>
      <c r="R921" s="1409"/>
      <c r="S921" s="1409"/>
      <c r="T921" s="1409"/>
      <c r="U921" s="1409"/>
      <c r="V921" s="1409"/>
      <c r="W921" s="1409"/>
      <c r="X921" s="1409"/>
      <c r="Y921" s="1409"/>
      <c r="Z921" s="1409"/>
    </row>
    <row r="922" spans="1:26">
      <c r="A922" s="1409"/>
      <c r="B922" s="1409"/>
      <c r="C922" s="1409"/>
      <c r="D922" s="1409"/>
      <c r="E922" s="1409"/>
      <c r="F922" s="1409"/>
      <c r="G922" s="1409"/>
      <c r="H922" s="1409"/>
      <c r="I922" s="1409"/>
      <c r="J922" s="1409"/>
      <c r="K922" s="1409"/>
      <c r="L922" s="1409"/>
      <c r="M922" s="1409"/>
      <c r="N922" s="1409"/>
      <c r="O922" s="1409"/>
      <c r="P922" s="1409"/>
      <c r="Q922" s="1409"/>
      <c r="R922" s="1409"/>
      <c r="S922" s="1409"/>
      <c r="T922" s="1409"/>
      <c r="U922" s="1409"/>
      <c r="V922" s="1409"/>
      <c r="W922" s="1409"/>
      <c r="X922" s="1409"/>
      <c r="Y922" s="1409"/>
      <c r="Z922" s="1409"/>
    </row>
    <row r="923" spans="1:26">
      <c r="A923" s="1409"/>
      <c r="B923" s="1409"/>
      <c r="C923" s="1409"/>
      <c r="D923" s="1409"/>
      <c r="E923" s="1409"/>
      <c r="F923" s="1409"/>
      <c r="G923" s="1409"/>
      <c r="H923" s="1409"/>
      <c r="I923" s="1409"/>
      <c r="J923" s="1409"/>
      <c r="K923" s="1409"/>
      <c r="L923" s="1409"/>
      <c r="M923" s="1409"/>
      <c r="N923" s="1409"/>
      <c r="O923" s="1409"/>
      <c r="P923" s="1409"/>
      <c r="Q923" s="1409"/>
      <c r="R923" s="1409"/>
      <c r="S923" s="1409"/>
      <c r="T923" s="1409"/>
      <c r="U923" s="1409"/>
      <c r="V923" s="1409"/>
      <c r="W923" s="1409"/>
      <c r="X923" s="1409"/>
      <c r="Y923" s="1409"/>
      <c r="Z923" s="1409"/>
    </row>
    <row r="924" spans="1:26">
      <c r="A924" s="1409"/>
      <c r="B924" s="1409"/>
      <c r="C924" s="1409"/>
      <c r="D924" s="1409"/>
      <c r="E924" s="1409"/>
      <c r="F924" s="1409"/>
      <c r="G924" s="1409"/>
      <c r="H924" s="1409"/>
      <c r="I924" s="1409"/>
      <c r="J924" s="1409"/>
      <c r="K924" s="1409"/>
      <c r="L924" s="1409"/>
      <c r="M924" s="1409"/>
      <c r="N924" s="1409"/>
      <c r="O924" s="1409"/>
      <c r="P924" s="1409"/>
      <c r="Q924" s="1409"/>
      <c r="R924" s="1409"/>
      <c r="S924" s="1409"/>
      <c r="T924" s="1409"/>
      <c r="U924" s="1409"/>
      <c r="V924" s="1409"/>
      <c r="W924" s="1409"/>
      <c r="X924" s="1409"/>
      <c r="Y924" s="1409"/>
      <c r="Z924" s="1409"/>
    </row>
    <row r="925" spans="1:26">
      <c r="A925" s="1409"/>
      <c r="B925" s="1409"/>
      <c r="C925" s="1409"/>
      <c r="D925" s="1409"/>
      <c r="E925" s="1409"/>
      <c r="F925" s="1409"/>
      <c r="G925" s="1409"/>
      <c r="H925" s="1409"/>
      <c r="I925" s="1409"/>
      <c r="J925" s="1409"/>
      <c r="K925" s="1409"/>
      <c r="L925" s="1409"/>
      <c r="M925" s="1409"/>
      <c r="N925" s="1409"/>
      <c r="O925" s="1409"/>
      <c r="P925" s="1409"/>
      <c r="Q925" s="1409"/>
      <c r="R925" s="1409"/>
      <c r="S925" s="1409"/>
      <c r="T925" s="1409"/>
      <c r="U925" s="1409"/>
      <c r="V925" s="1409"/>
      <c r="W925" s="1409"/>
      <c r="X925" s="1409"/>
      <c r="Y925" s="1409"/>
      <c r="Z925" s="1409"/>
    </row>
    <row r="926" spans="1:26">
      <c r="A926" s="1409"/>
      <c r="B926" s="1409"/>
      <c r="C926" s="1409"/>
      <c r="D926" s="1409"/>
      <c r="E926" s="1409"/>
      <c r="F926" s="1409"/>
      <c r="G926" s="1409"/>
      <c r="H926" s="1409"/>
      <c r="I926" s="1409"/>
      <c r="J926" s="1409"/>
      <c r="K926" s="1409"/>
      <c r="L926" s="1409"/>
      <c r="M926" s="1409"/>
      <c r="N926" s="1409"/>
      <c r="O926" s="1409"/>
      <c r="P926" s="1409"/>
      <c r="Q926" s="1409"/>
      <c r="R926" s="1409"/>
      <c r="S926" s="1409"/>
      <c r="T926" s="1409"/>
      <c r="U926" s="1409"/>
      <c r="V926" s="1409"/>
      <c r="W926" s="1409"/>
      <c r="X926" s="1409"/>
      <c r="Y926" s="1409"/>
      <c r="Z926" s="1409"/>
    </row>
    <row r="927" spans="1:26">
      <c r="A927" s="1409"/>
      <c r="B927" s="1409"/>
      <c r="C927" s="1409"/>
      <c r="D927" s="1409"/>
      <c r="E927" s="1409"/>
      <c r="F927" s="1409"/>
      <c r="G927" s="1409"/>
      <c r="H927" s="1409"/>
      <c r="I927" s="1409"/>
      <c r="J927" s="1409"/>
      <c r="K927" s="1409"/>
      <c r="L927" s="1409"/>
      <c r="M927" s="1409"/>
      <c r="N927" s="1409"/>
      <c r="O927" s="1409"/>
      <c r="P927" s="1409"/>
      <c r="Q927" s="1409"/>
      <c r="R927" s="1409"/>
      <c r="S927" s="1409"/>
      <c r="T927" s="1409"/>
      <c r="U927" s="1409"/>
      <c r="V927" s="1409"/>
      <c r="W927" s="1409"/>
      <c r="X927" s="1409"/>
      <c r="Y927" s="1409"/>
      <c r="Z927" s="1409"/>
    </row>
    <row r="928" spans="1:26">
      <c r="A928" s="1409"/>
      <c r="B928" s="1409"/>
      <c r="C928" s="1409"/>
      <c r="D928" s="1409"/>
      <c r="E928" s="1409"/>
      <c r="F928" s="1409"/>
      <c r="G928" s="1409"/>
      <c r="H928" s="1409"/>
      <c r="I928" s="1409"/>
      <c r="J928" s="1409"/>
      <c r="K928" s="1409"/>
      <c r="L928" s="1409"/>
      <c r="M928" s="1409"/>
      <c r="N928" s="1409"/>
      <c r="O928" s="1409"/>
      <c r="P928" s="1409"/>
      <c r="Q928" s="1409"/>
      <c r="R928" s="1409"/>
      <c r="S928" s="1409"/>
      <c r="T928" s="1409"/>
      <c r="U928" s="1409"/>
      <c r="V928" s="1409"/>
      <c r="W928" s="1409"/>
      <c r="X928" s="1409"/>
      <c r="Y928" s="1409"/>
      <c r="Z928" s="1409"/>
    </row>
    <row r="929" spans="1:26">
      <c r="A929" s="1409"/>
      <c r="B929" s="1409"/>
      <c r="C929" s="1409"/>
      <c r="D929" s="1409"/>
      <c r="E929" s="1409"/>
      <c r="F929" s="1409"/>
      <c r="G929" s="1409"/>
      <c r="H929" s="1409"/>
      <c r="I929" s="1409"/>
      <c r="J929" s="1409"/>
      <c r="K929" s="1409"/>
      <c r="L929" s="1409"/>
      <c r="M929" s="1409"/>
      <c r="N929" s="1409"/>
      <c r="O929" s="1409"/>
      <c r="P929" s="1409"/>
      <c r="Q929" s="1409"/>
      <c r="R929" s="1409"/>
      <c r="S929" s="1409"/>
      <c r="T929" s="1409"/>
      <c r="U929" s="1409"/>
      <c r="V929" s="1409"/>
      <c r="W929" s="1409"/>
      <c r="X929" s="1409"/>
      <c r="Y929" s="1409"/>
      <c r="Z929" s="1409"/>
    </row>
    <row r="930" spans="1:26">
      <c r="A930" s="1409"/>
      <c r="B930" s="1409"/>
      <c r="C930" s="1409"/>
      <c r="D930" s="1409"/>
      <c r="E930" s="1409"/>
      <c r="F930" s="1409"/>
      <c r="G930" s="1409"/>
      <c r="H930" s="1409"/>
      <c r="I930" s="1409"/>
      <c r="J930" s="1409"/>
      <c r="K930" s="1409"/>
      <c r="L930" s="1409"/>
      <c r="M930" s="1409"/>
      <c r="N930" s="1409"/>
      <c r="O930" s="1409"/>
      <c r="P930" s="1409"/>
      <c r="Q930" s="1409"/>
      <c r="R930" s="1409"/>
      <c r="S930" s="1409"/>
      <c r="T930" s="1409"/>
      <c r="U930" s="1409"/>
      <c r="V930" s="1409"/>
      <c r="W930" s="1409"/>
      <c r="X930" s="1409"/>
      <c r="Y930" s="1409"/>
      <c r="Z930" s="1409"/>
    </row>
    <row r="931" spans="1:26">
      <c r="A931" s="1409"/>
      <c r="B931" s="1409"/>
      <c r="C931" s="1409"/>
      <c r="D931" s="1409"/>
      <c r="E931" s="1409"/>
      <c r="F931" s="1409"/>
      <c r="G931" s="1409"/>
      <c r="H931" s="1409"/>
      <c r="I931" s="1409"/>
      <c r="J931" s="1409"/>
      <c r="K931" s="1409"/>
      <c r="L931" s="1409"/>
      <c r="M931" s="1409"/>
      <c r="N931" s="1409"/>
      <c r="O931" s="1409"/>
      <c r="P931" s="1409"/>
      <c r="Q931" s="1409"/>
      <c r="R931" s="1409"/>
      <c r="S931" s="1409"/>
      <c r="T931" s="1409"/>
      <c r="U931" s="1409"/>
      <c r="V931" s="1409"/>
      <c r="W931" s="1409"/>
      <c r="X931" s="1409"/>
      <c r="Y931" s="1409"/>
      <c r="Z931" s="1409"/>
    </row>
    <row r="932" spans="1:26">
      <c r="A932" s="1409"/>
      <c r="B932" s="1409"/>
      <c r="C932" s="1409"/>
      <c r="D932" s="1409"/>
      <c r="E932" s="1409"/>
      <c r="F932" s="1409"/>
      <c r="G932" s="1409"/>
      <c r="H932" s="1409"/>
      <c r="I932" s="1409"/>
      <c r="J932" s="1409"/>
      <c r="K932" s="1409"/>
      <c r="L932" s="1409"/>
      <c r="M932" s="1409"/>
      <c r="N932" s="1409"/>
      <c r="O932" s="1409"/>
      <c r="P932" s="1409"/>
      <c r="Q932" s="1409"/>
      <c r="R932" s="1409"/>
      <c r="S932" s="1409"/>
      <c r="T932" s="1409"/>
      <c r="U932" s="1409"/>
      <c r="V932" s="1409"/>
      <c r="W932" s="1409"/>
      <c r="X932" s="1409"/>
      <c r="Y932" s="1409"/>
      <c r="Z932" s="1409"/>
    </row>
    <row r="933" spans="1:26">
      <c r="A933" s="1409"/>
      <c r="B933" s="1409"/>
      <c r="C933" s="1409"/>
      <c r="D933" s="1409"/>
      <c r="E933" s="1409"/>
      <c r="F933" s="1409"/>
      <c r="G933" s="1409"/>
      <c r="H933" s="1409"/>
      <c r="I933" s="1409"/>
      <c r="J933" s="1409"/>
      <c r="K933" s="1409"/>
      <c r="L933" s="1409"/>
      <c r="M933" s="1409"/>
      <c r="N933" s="1409"/>
      <c r="O933" s="1409"/>
      <c r="P933" s="1409"/>
      <c r="Q933" s="1409"/>
      <c r="R933" s="1409"/>
      <c r="S933" s="1409"/>
      <c r="T933" s="1409"/>
      <c r="U933" s="1409"/>
      <c r="V933" s="1409"/>
      <c r="W933" s="1409"/>
      <c r="X933" s="1409"/>
      <c r="Y933" s="1409"/>
      <c r="Z933" s="1409"/>
    </row>
    <row r="934" spans="1:26">
      <c r="A934" s="1409"/>
      <c r="B934" s="1409"/>
      <c r="C934" s="1409"/>
      <c r="D934" s="1409"/>
      <c r="E934" s="1409"/>
      <c r="F934" s="1409"/>
      <c r="G934" s="1409"/>
      <c r="H934" s="1409"/>
      <c r="I934" s="1409"/>
      <c r="J934" s="1409"/>
      <c r="K934" s="1409"/>
      <c r="L934" s="1409"/>
      <c r="M934" s="1409"/>
      <c r="N934" s="1409"/>
      <c r="O934" s="1409"/>
      <c r="P934" s="1409"/>
      <c r="Q934" s="1409"/>
      <c r="R934" s="1409"/>
      <c r="S934" s="1409"/>
      <c r="T934" s="1409"/>
      <c r="U934" s="1409"/>
      <c r="V934" s="1409"/>
      <c r="W934" s="1409"/>
      <c r="X934" s="1409"/>
      <c r="Y934" s="1409"/>
      <c r="Z934" s="1409"/>
    </row>
    <row r="935" spans="1:26">
      <c r="A935" s="1409"/>
      <c r="B935" s="1409"/>
      <c r="C935" s="1409"/>
      <c r="D935" s="1409"/>
      <c r="E935" s="1409"/>
      <c r="F935" s="1409"/>
      <c r="G935" s="1409"/>
      <c r="H935" s="1409"/>
      <c r="I935" s="1409"/>
      <c r="J935" s="1409"/>
      <c r="K935" s="1409"/>
      <c r="L935" s="1409"/>
      <c r="M935" s="1409"/>
      <c r="N935" s="1409"/>
      <c r="O935" s="1409"/>
      <c r="P935" s="1409"/>
      <c r="Q935" s="1409"/>
      <c r="R935" s="1409"/>
      <c r="S935" s="1409"/>
      <c r="T935" s="1409"/>
      <c r="U935" s="1409"/>
      <c r="V935" s="1409"/>
      <c r="W935" s="1409"/>
      <c r="X935" s="1409"/>
      <c r="Y935" s="1409"/>
      <c r="Z935" s="1409"/>
    </row>
    <row r="936" spans="1:26">
      <c r="A936" s="1409"/>
      <c r="B936" s="1409"/>
      <c r="C936" s="1409"/>
      <c r="D936" s="1409"/>
      <c r="E936" s="1409"/>
      <c r="F936" s="1409"/>
      <c r="G936" s="1409"/>
      <c r="H936" s="1409"/>
      <c r="I936" s="1409"/>
      <c r="J936" s="1409"/>
      <c r="K936" s="1409"/>
      <c r="L936" s="1409"/>
      <c r="M936" s="1409"/>
      <c r="N936" s="1409"/>
      <c r="O936" s="1409"/>
      <c r="P936" s="1409"/>
      <c r="Q936" s="1409"/>
      <c r="R936" s="1409"/>
      <c r="S936" s="1409"/>
      <c r="T936" s="1409"/>
      <c r="U936" s="1409"/>
      <c r="V936" s="1409"/>
      <c r="W936" s="1409"/>
      <c r="X936" s="1409"/>
      <c r="Y936" s="1409"/>
      <c r="Z936" s="1409"/>
    </row>
    <row r="937" spans="1:26">
      <c r="A937" s="1409"/>
      <c r="B937" s="1409"/>
      <c r="C937" s="1409"/>
      <c r="D937" s="1409"/>
      <c r="E937" s="1409"/>
      <c r="F937" s="1409"/>
      <c r="G937" s="1409"/>
      <c r="H937" s="1409"/>
      <c r="I937" s="1409"/>
      <c r="J937" s="1409"/>
      <c r="K937" s="1409"/>
      <c r="L937" s="1409"/>
      <c r="M937" s="1409"/>
      <c r="N937" s="1409"/>
      <c r="O937" s="1409"/>
      <c r="P937" s="1409"/>
      <c r="Q937" s="1409"/>
      <c r="R937" s="1409"/>
      <c r="S937" s="1409"/>
      <c r="T937" s="1409"/>
      <c r="U937" s="1409"/>
      <c r="V937" s="1409"/>
      <c r="W937" s="1409"/>
      <c r="X937" s="1409"/>
      <c r="Y937" s="1409"/>
      <c r="Z937" s="1409"/>
    </row>
    <row r="938" spans="1:26">
      <c r="A938" s="1409"/>
      <c r="B938" s="1409"/>
      <c r="C938" s="1409"/>
      <c r="D938" s="1409"/>
      <c r="E938" s="1409"/>
      <c r="F938" s="1409"/>
      <c r="G938" s="1409"/>
      <c r="H938" s="1409"/>
      <c r="I938" s="1409"/>
      <c r="J938" s="1409"/>
      <c r="K938" s="1409"/>
      <c r="L938" s="1409"/>
      <c r="M938" s="1409"/>
      <c r="N938" s="1409"/>
      <c r="O938" s="1409"/>
      <c r="P938" s="1409"/>
      <c r="Q938" s="1409"/>
      <c r="R938" s="1409"/>
      <c r="S938" s="1409"/>
      <c r="T938" s="1409"/>
      <c r="U938" s="1409"/>
      <c r="V938" s="1409"/>
      <c r="W938" s="1409"/>
      <c r="X938" s="1409"/>
      <c r="Y938" s="1409"/>
      <c r="Z938" s="1409"/>
    </row>
    <row r="939" spans="1:26">
      <c r="A939" s="1409"/>
      <c r="B939" s="1409"/>
      <c r="C939" s="1409"/>
      <c r="D939" s="1409"/>
      <c r="E939" s="1409"/>
      <c r="F939" s="1409"/>
      <c r="G939" s="1409"/>
      <c r="H939" s="1409"/>
      <c r="I939" s="1409"/>
      <c r="J939" s="1409"/>
      <c r="K939" s="1409"/>
      <c r="L939" s="1409"/>
      <c r="M939" s="1409"/>
      <c r="N939" s="1409"/>
      <c r="O939" s="1409"/>
      <c r="P939" s="1409"/>
      <c r="Q939" s="1409"/>
      <c r="R939" s="1409"/>
      <c r="S939" s="1409"/>
      <c r="T939" s="1409"/>
      <c r="U939" s="1409"/>
      <c r="V939" s="1409"/>
      <c r="W939" s="1409"/>
      <c r="X939" s="1409"/>
      <c r="Y939" s="1409"/>
      <c r="Z939" s="1409"/>
    </row>
    <row r="940" spans="1:26">
      <c r="A940" s="1409"/>
      <c r="B940" s="1409"/>
      <c r="C940" s="1409"/>
      <c r="D940" s="1409"/>
      <c r="E940" s="1409"/>
      <c r="F940" s="1409"/>
      <c r="G940" s="1409"/>
      <c r="H940" s="1409"/>
      <c r="I940" s="1409"/>
      <c r="J940" s="1409"/>
      <c r="K940" s="1409"/>
      <c r="L940" s="1409"/>
      <c r="M940" s="1409"/>
      <c r="N940" s="1409"/>
      <c r="O940" s="1409"/>
      <c r="P940" s="1409"/>
      <c r="Q940" s="1409"/>
      <c r="R940" s="1409"/>
      <c r="S940" s="1409"/>
      <c r="T940" s="1409"/>
      <c r="U940" s="1409"/>
      <c r="V940" s="1409"/>
      <c r="W940" s="1409"/>
      <c r="X940" s="1409"/>
      <c r="Y940" s="1409"/>
      <c r="Z940" s="1409"/>
    </row>
    <row r="941" spans="1:26">
      <c r="A941" s="1409"/>
      <c r="B941" s="1409"/>
      <c r="C941" s="1409"/>
      <c r="D941" s="1409"/>
      <c r="E941" s="1409"/>
      <c r="F941" s="1409"/>
      <c r="G941" s="1409"/>
      <c r="H941" s="1409"/>
      <c r="I941" s="1409"/>
      <c r="J941" s="1409"/>
      <c r="K941" s="1409"/>
      <c r="L941" s="1409"/>
      <c r="M941" s="1409"/>
      <c r="N941" s="1409"/>
      <c r="O941" s="1409"/>
      <c r="P941" s="1409"/>
      <c r="Q941" s="1409"/>
      <c r="R941" s="1409"/>
      <c r="S941" s="1409"/>
      <c r="T941" s="1409"/>
      <c r="U941" s="1409"/>
      <c r="V941" s="1409"/>
      <c r="W941" s="1409"/>
      <c r="X941" s="1409"/>
      <c r="Y941" s="1409"/>
      <c r="Z941" s="1409"/>
    </row>
    <row r="942" spans="1:26">
      <c r="A942" s="1409"/>
      <c r="B942" s="1409"/>
      <c r="C942" s="1409"/>
      <c r="D942" s="1409"/>
      <c r="E942" s="1409"/>
      <c r="F942" s="1409"/>
      <c r="G942" s="1409"/>
      <c r="H942" s="1409"/>
      <c r="I942" s="1409"/>
      <c r="J942" s="1409"/>
      <c r="K942" s="1409"/>
      <c r="L942" s="1409"/>
      <c r="M942" s="1409"/>
      <c r="N942" s="1409"/>
      <c r="O942" s="1409"/>
      <c r="P942" s="1409"/>
      <c r="Q942" s="1409"/>
      <c r="R942" s="1409"/>
      <c r="S942" s="1409"/>
      <c r="T942" s="1409"/>
      <c r="U942" s="1409"/>
      <c r="V942" s="1409"/>
      <c r="W942" s="1409"/>
      <c r="X942" s="1409"/>
      <c r="Y942" s="1409"/>
      <c r="Z942" s="1409"/>
    </row>
    <row r="943" spans="1:26">
      <c r="A943" s="1409"/>
      <c r="B943" s="1409"/>
      <c r="C943" s="1409"/>
      <c r="D943" s="1409"/>
      <c r="E943" s="1409"/>
      <c r="F943" s="1409"/>
      <c r="G943" s="1409"/>
      <c r="H943" s="1409"/>
      <c r="I943" s="1409"/>
      <c r="J943" s="1409"/>
      <c r="K943" s="1409"/>
      <c r="L943" s="1409"/>
      <c r="M943" s="1409"/>
      <c r="N943" s="1409"/>
      <c r="O943" s="1409"/>
      <c r="P943" s="1409"/>
      <c r="Q943" s="1409"/>
      <c r="R943" s="1409"/>
      <c r="S943" s="1409"/>
      <c r="T943" s="1409"/>
      <c r="U943" s="1409"/>
      <c r="V943" s="1409"/>
      <c r="W943" s="1409"/>
      <c r="X943" s="1409"/>
      <c r="Y943" s="1409"/>
      <c r="Z943" s="1409"/>
    </row>
    <row r="944" spans="1:26">
      <c r="A944" s="1409"/>
      <c r="B944" s="1409"/>
      <c r="C944" s="1409"/>
      <c r="D944" s="1409"/>
      <c r="E944" s="1409"/>
      <c r="F944" s="1409"/>
      <c r="G944" s="1409"/>
      <c r="H944" s="1409"/>
      <c r="I944" s="1409"/>
      <c r="J944" s="1409"/>
      <c r="K944" s="1409"/>
      <c r="L944" s="1409"/>
      <c r="M944" s="1409"/>
      <c r="N944" s="1409"/>
      <c r="O944" s="1409"/>
      <c r="P944" s="1409"/>
      <c r="Q944" s="1409"/>
      <c r="R944" s="1409"/>
      <c r="S944" s="1409"/>
      <c r="T944" s="1409"/>
      <c r="U944" s="1409"/>
      <c r="V944" s="1409"/>
      <c r="W944" s="1409"/>
      <c r="X944" s="1409"/>
      <c r="Y944" s="1409"/>
      <c r="Z944" s="1409"/>
    </row>
    <row r="945" spans="1:26">
      <c r="A945" s="1409"/>
      <c r="B945" s="1409"/>
      <c r="C945" s="1409"/>
      <c r="D945" s="1409"/>
      <c r="E945" s="1409"/>
      <c r="F945" s="1409"/>
      <c r="G945" s="1409"/>
      <c r="H945" s="1409"/>
      <c r="I945" s="1409"/>
      <c r="J945" s="1409"/>
      <c r="K945" s="1409"/>
      <c r="L945" s="1409"/>
      <c r="M945" s="1409"/>
      <c r="N945" s="1409"/>
      <c r="O945" s="1409"/>
      <c r="P945" s="1409"/>
      <c r="Q945" s="1409"/>
      <c r="R945" s="1409"/>
      <c r="S945" s="1409"/>
      <c r="T945" s="1409"/>
      <c r="U945" s="1409"/>
      <c r="V945" s="1409"/>
      <c r="W945" s="1409"/>
      <c r="X945" s="1409"/>
      <c r="Y945" s="1409"/>
      <c r="Z945" s="1409"/>
    </row>
    <row r="946" spans="1:26">
      <c r="A946" s="1409"/>
      <c r="B946" s="1409"/>
      <c r="C946" s="1409"/>
      <c r="D946" s="1409"/>
      <c r="E946" s="1409"/>
      <c r="F946" s="1409"/>
      <c r="G946" s="1409"/>
      <c r="H946" s="1409"/>
      <c r="I946" s="1409"/>
      <c r="J946" s="1409"/>
      <c r="K946" s="1409"/>
      <c r="L946" s="1409"/>
      <c r="M946" s="1409"/>
      <c r="N946" s="1409"/>
      <c r="O946" s="1409"/>
      <c r="P946" s="1409"/>
      <c r="Q946" s="1409"/>
      <c r="R946" s="1409"/>
      <c r="S946" s="1409"/>
      <c r="T946" s="1409"/>
      <c r="U946" s="1409"/>
      <c r="V946" s="1409"/>
      <c r="W946" s="1409"/>
      <c r="X946" s="1409"/>
      <c r="Y946" s="1409"/>
      <c r="Z946" s="1409"/>
    </row>
    <row r="947" spans="1:26">
      <c r="A947" s="1409"/>
      <c r="B947" s="1409"/>
      <c r="C947" s="1409"/>
      <c r="D947" s="1409"/>
      <c r="E947" s="1409"/>
      <c r="F947" s="1409"/>
      <c r="G947" s="1409"/>
      <c r="H947" s="1409"/>
      <c r="I947" s="1409"/>
      <c r="J947" s="1409"/>
      <c r="K947" s="1409"/>
      <c r="L947" s="1409"/>
      <c r="M947" s="1409"/>
      <c r="N947" s="1409"/>
      <c r="O947" s="1409"/>
      <c r="P947" s="1409"/>
      <c r="Q947" s="1409"/>
      <c r="R947" s="1409"/>
      <c r="S947" s="1409"/>
      <c r="T947" s="1409"/>
      <c r="U947" s="1409"/>
      <c r="V947" s="1409"/>
      <c r="W947" s="1409"/>
      <c r="X947" s="1409"/>
      <c r="Y947" s="1409"/>
      <c r="Z947" s="1409"/>
    </row>
    <row r="948" spans="1:26">
      <c r="A948" s="1409"/>
      <c r="B948" s="1409"/>
      <c r="C948" s="1409"/>
      <c r="D948" s="1409"/>
      <c r="E948" s="1409"/>
      <c r="F948" s="1409"/>
      <c r="G948" s="1409"/>
      <c r="H948" s="1409"/>
      <c r="I948" s="1409"/>
      <c r="J948" s="1409"/>
      <c r="K948" s="1409"/>
      <c r="L948" s="1409"/>
      <c r="M948" s="1409"/>
      <c r="N948" s="1409"/>
      <c r="O948" s="1409"/>
      <c r="P948" s="1409"/>
      <c r="Q948" s="1409"/>
      <c r="R948" s="1409"/>
      <c r="S948" s="1409"/>
      <c r="T948" s="1409"/>
      <c r="U948" s="1409"/>
      <c r="V948" s="1409"/>
      <c r="W948" s="1409"/>
      <c r="X948" s="1409"/>
      <c r="Y948" s="1409"/>
      <c r="Z948" s="1409"/>
    </row>
    <row r="949" spans="1:26">
      <c r="A949" s="1409"/>
      <c r="B949" s="1409"/>
      <c r="C949" s="1409"/>
      <c r="D949" s="1409"/>
      <c r="E949" s="1409"/>
      <c r="F949" s="1409"/>
      <c r="G949" s="1409"/>
      <c r="H949" s="1409"/>
      <c r="I949" s="1409"/>
      <c r="J949" s="1409"/>
      <c r="K949" s="1409"/>
      <c r="L949" s="1409"/>
      <c r="M949" s="1409"/>
      <c r="N949" s="1409"/>
      <c r="O949" s="1409"/>
      <c r="P949" s="1409"/>
      <c r="Q949" s="1409"/>
      <c r="R949" s="1409"/>
      <c r="S949" s="1409"/>
      <c r="T949" s="1409"/>
      <c r="U949" s="1409"/>
      <c r="V949" s="1409"/>
      <c r="W949" s="1409"/>
      <c r="X949" s="1409"/>
      <c r="Y949" s="1409"/>
      <c r="Z949" s="1409"/>
    </row>
    <row r="950" spans="1:26">
      <c r="A950" s="1409"/>
      <c r="B950" s="1409"/>
      <c r="C950" s="1409"/>
      <c r="D950" s="1409"/>
      <c r="E950" s="1409"/>
      <c r="F950" s="1409"/>
      <c r="G950" s="1409"/>
      <c r="H950" s="1409"/>
      <c r="I950" s="1409"/>
      <c r="J950" s="1409"/>
      <c r="K950" s="1409"/>
      <c r="L950" s="1409"/>
      <c r="M950" s="1409"/>
      <c r="N950" s="1409"/>
      <c r="O950" s="1409"/>
      <c r="P950" s="1409"/>
      <c r="Q950" s="1409"/>
      <c r="R950" s="1409"/>
      <c r="S950" s="1409"/>
      <c r="T950" s="1409"/>
      <c r="U950" s="1409"/>
      <c r="V950" s="1409"/>
      <c r="W950" s="1409"/>
      <c r="X950" s="1409"/>
      <c r="Y950" s="1409"/>
      <c r="Z950" s="1409"/>
    </row>
    <row r="951" spans="1:26">
      <c r="A951" s="1409"/>
      <c r="B951" s="1409"/>
      <c r="C951" s="1409"/>
      <c r="D951" s="1409"/>
      <c r="E951" s="1409"/>
      <c r="F951" s="1409"/>
      <c r="G951" s="1409"/>
      <c r="H951" s="1409"/>
      <c r="I951" s="1409"/>
      <c r="J951" s="1409"/>
      <c r="K951" s="1409"/>
      <c r="L951" s="1409"/>
      <c r="M951" s="1409"/>
      <c r="N951" s="1409"/>
      <c r="O951" s="1409"/>
      <c r="P951" s="1409"/>
      <c r="Q951" s="1409"/>
      <c r="R951" s="1409"/>
      <c r="S951" s="1409"/>
      <c r="T951" s="1409"/>
      <c r="U951" s="1409"/>
      <c r="V951" s="1409"/>
      <c r="W951" s="1409"/>
      <c r="X951" s="1409"/>
      <c r="Y951" s="1409"/>
      <c r="Z951" s="1409"/>
    </row>
    <row r="952" spans="1:26">
      <c r="A952" s="1409"/>
      <c r="B952" s="1409"/>
      <c r="C952" s="1409"/>
      <c r="D952" s="1409"/>
      <c r="E952" s="1409"/>
      <c r="F952" s="1409"/>
      <c r="G952" s="1409"/>
      <c r="H952" s="1409"/>
      <c r="I952" s="1409"/>
      <c r="J952" s="1409"/>
      <c r="K952" s="1409"/>
      <c r="L952" s="1409"/>
      <c r="M952" s="1409"/>
      <c r="N952" s="1409"/>
      <c r="O952" s="1409"/>
      <c r="P952" s="1409"/>
      <c r="Q952" s="1409"/>
      <c r="R952" s="1409"/>
      <c r="S952" s="1409"/>
      <c r="T952" s="1409"/>
      <c r="U952" s="1409"/>
      <c r="V952" s="1409"/>
      <c r="W952" s="1409"/>
      <c r="X952" s="1409"/>
      <c r="Y952" s="1409"/>
      <c r="Z952" s="1409"/>
    </row>
    <row r="953" spans="1:26">
      <c r="A953" s="1409"/>
      <c r="B953" s="1409"/>
      <c r="C953" s="1409"/>
      <c r="D953" s="1409"/>
      <c r="E953" s="1409"/>
      <c r="F953" s="1409"/>
      <c r="G953" s="1409"/>
      <c r="H953" s="1409"/>
      <c r="I953" s="1409"/>
      <c r="J953" s="1409"/>
      <c r="K953" s="1409"/>
      <c r="L953" s="1409"/>
      <c r="M953" s="1409"/>
      <c r="N953" s="1409"/>
      <c r="O953" s="1409"/>
      <c r="P953" s="1409"/>
      <c r="Q953" s="1409"/>
      <c r="R953" s="1409"/>
      <c r="S953" s="1409"/>
      <c r="T953" s="1409"/>
      <c r="U953" s="1409"/>
      <c r="V953" s="1409"/>
      <c r="W953" s="1409"/>
      <c r="X953" s="1409"/>
      <c r="Y953" s="1409"/>
      <c r="Z953" s="1409"/>
    </row>
    <row r="954" spans="1:26">
      <c r="A954" s="1409"/>
      <c r="B954" s="1409"/>
      <c r="C954" s="1409"/>
      <c r="D954" s="1409"/>
      <c r="E954" s="1409"/>
      <c r="F954" s="1409"/>
      <c r="G954" s="1409"/>
      <c r="H954" s="1409"/>
      <c r="I954" s="1409"/>
      <c r="J954" s="1409"/>
      <c r="K954" s="1409"/>
      <c r="L954" s="1409"/>
      <c r="M954" s="1409"/>
      <c r="N954" s="1409"/>
      <c r="O954" s="1409"/>
      <c r="P954" s="1409"/>
      <c r="Q954" s="1409"/>
      <c r="R954" s="1409"/>
      <c r="S954" s="1409"/>
      <c r="T954" s="1409"/>
      <c r="U954" s="1409"/>
      <c r="V954" s="1409"/>
      <c r="W954" s="1409"/>
      <c r="X954" s="1409"/>
      <c r="Y954" s="1409"/>
      <c r="Z954" s="1409"/>
    </row>
    <row r="955" spans="1:26">
      <c r="A955" s="1409"/>
      <c r="B955" s="1409"/>
      <c r="C955" s="1409"/>
      <c r="D955" s="1409"/>
      <c r="E955" s="1409"/>
      <c r="F955" s="1409"/>
      <c r="G955" s="1409"/>
      <c r="H955" s="1409"/>
      <c r="I955" s="1409"/>
      <c r="J955" s="1409"/>
      <c r="K955" s="1409"/>
      <c r="L955" s="1409"/>
      <c r="M955" s="1409"/>
      <c r="N955" s="1409"/>
      <c r="O955" s="1409"/>
      <c r="P955" s="1409"/>
      <c r="Q955" s="1409"/>
      <c r="R955" s="1409"/>
      <c r="S955" s="1409"/>
      <c r="T955" s="1409"/>
      <c r="U955" s="1409"/>
      <c r="V955" s="1409"/>
      <c r="W955" s="1409"/>
      <c r="X955" s="1409"/>
      <c r="Y955" s="1409"/>
      <c r="Z955" s="1409"/>
    </row>
    <row r="956" spans="1:26">
      <c r="A956" s="1409"/>
      <c r="B956" s="1409"/>
      <c r="C956" s="1409"/>
      <c r="D956" s="1409"/>
      <c r="E956" s="1409"/>
      <c r="F956" s="1409"/>
      <c r="G956" s="1409"/>
      <c r="H956" s="1409"/>
      <c r="I956" s="1409"/>
      <c r="J956" s="1409"/>
      <c r="K956" s="1409"/>
      <c r="L956" s="1409"/>
      <c r="M956" s="1409"/>
      <c r="N956" s="1409"/>
      <c r="O956" s="1409"/>
      <c r="P956" s="1409"/>
      <c r="Q956" s="1409"/>
      <c r="R956" s="1409"/>
      <c r="S956" s="1409"/>
      <c r="T956" s="1409"/>
      <c r="U956" s="1409"/>
      <c r="V956" s="1409"/>
      <c r="W956" s="1409"/>
      <c r="X956" s="1409"/>
      <c r="Y956" s="1409"/>
      <c r="Z956" s="1409"/>
    </row>
    <row r="957" spans="1:26">
      <c r="A957" s="1409"/>
      <c r="B957" s="1409"/>
      <c r="C957" s="1409"/>
      <c r="D957" s="1409"/>
      <c r="E957" s="1409"/>
      <c r="F957" s="1409"/>
      <c r="G957" s="1409"/>
      <c r="H957" s="1409"/>
      <c r="I957" s="1409"/>
      <c r="J957" s="1409"/>
      <c r="K957" s="1409"/>
      <c r="L957" s="1409"/>
      <c r="M957" s="1409"/>
      <c r="N957" s="1409"/>
      <c r="O957" s="1409"/>
      <c r="P957" s="1409"/>
      <c r="Q957" s="1409"/>
      <c r="R957" s="1409"/>
      <c r="S957" s="1409"/>
      <c r="T957" s="1409"/>
      <c r="U957" s="1409"/>
      <c r="V957" s="1409"/>
      <c r="W957" s="1409"/>
      <c r="X957" s="1409"/>
      <c r="Y957" s="1409"/>
      <c r="Z957" s="1409"/>
    </row>
    <row r="958" spans="1:26">
      <c r="A958" s="1409"/>
      <c r="B958" s="1409"/>
      <c r="C958" s="1409"/>
      <c r="D958" s="1409"/>
      <c r="E958" s="1409"/>
      <c r="F958" s="1409"/>
      <c r="G958" s="1409"/>
      <c r="H958" s="1409"/>
      <c r="I958" s="1409"/>
      <c r="J958" s="1409"/>
      <c r="K958" s="1409"/>
      <c r="L958" s="1409"/>
      <c r="M958" s="1409"/>
      <c r="N958" s="1409"/>
      <c r="O958" s="1409"/>
      <c r="P958" s="1409"/>
      <c r="Q958" s="1409"/>
      <c r="R958" s="1409"/>
      <c r="S958" s="1409"/>
      <c r="T958" s="1409"/>
      <c r="U958" s="1409"/>
      <c r="V958" s="1409"/>
      <c r="W958" s="1409"/>
      <c r="X958" s="1409"/>
      <c r="Y958" s="1409"/>
      <c r="Z958" s="1409"/>
    </row>
    <row r="959" spans="1:26">
      <c r="A959" s="1409"/>
      <c r="B959" s="1409"/>
      <c r="C959" s="1409"/>
      <c r="D959" s="1409"/>
      <c r="E959" s="1409"/>
      <c r="F959" s="1409"/>
      <c r="G959" s="1409"/>
      <c r="H959" s="1409"/>
      <c r="I959" s="1409"/>
      <c r="J959" s="1409"/>
      <c r="K959" s="1409"/>
      <c r="L959" s="1409"/>
      <c r="M959" s="1409"/>
      <c r="N959" s="1409"/>
      <c r="O959" s="1409"/>
      <c r="P959" s="1409"/>
      <c r="Q959" s="1409"/>
      <c r="R959" s="1409"/>
      <c r="S959" s="1409"/>
      <c r="T959" s="1409"/>
      <c r="U959" s="1409"/>
      <c r="V959" s="1409"/>
      <c r="W959" s="1409"/>
      <c r="X959" s="1409"/>
      <c r="Y959" s="1409"/>
      <c r="Z959" s="1409"/>
    </row>
    <row r="960" spans="1:26">
      <c r="A960" s="1409"/>
      <c r="B960" s="1409"/>
      <c r="C960" s="1409"/>
      <c r="D960" s="1409"/>
      <c r="E960" s="1409"/>
      <c r="F960" s="1409"/>
      <c r="G960" s="1409"/>
      <c r="H960" s="1409"/>
      <c r="I960" s="1409"/>
      <c r="J960" s="1409"/>
      <c r="K960" s="1409"/>
      <c r="L960" s="1409"/>
      <c r="M960" s="1409"/>
      <c r="N960" s="1409"/>
      <c r="O960" s="1409"/>
      <c r="P960" s="1409"/>
      <c r="Q960" s="1409"/>
      <c r="R960" s="1409"/>
      <c r="S960" s="1409"/>
      <c r="T960" s="1409"/>
      <c r="U960" s="1409"/>
      <c r="V960" s="1409"/>
      <c r="W960" s="1409"/>
      <c r="X960" s="1409"/>
      <c r="Y960" s="1409"/>
      <c r="Z960" s="1409"/>
    </row>
    <row r="961" spans="1:26">
      <c r="A961" s="1409"/>
      <c r="B961" s="1409"/>
      <c r="C961" s="1409"/>
      <c r="D961" s="1409"/>
      <c r="E961" s="1409"/>
      <c r="F961" s="1409"/>
      <c r="G961" s="1409"/>
      <c r="H961" s="1409"/>
      <c r="I961" s="1409"/>
      <c r="J961" s="1409"/>
      <c r="K961" s="1409"/>
      <c r="L961" s="1409"/>
      <c r="M961" s="1409"/>
      <c r="N961" s="1409"/>
      <c r="O961" s="1409"/>
      <c r="P961" s="1409"/>
      <c r="Q961" s="1409"/>
      <c r="R961" s="1409"/>
      <c r="S961" s="1409"/>
      <c r="T961" s="1409"/>
      <c r="U961" s="1409"/>
      <c r="V961" s="1409"/>
      <c r="W961" s="1409"/>
      <c r="X961" s="1409"/>
      <c r="Y961" s="1409"/>
      <c r="Z961" s="1409"/>
    </row>
    <row r="962" spans="1:26">
      <c r="A962" s="1409"/>
      <c r="B962" s="1409"/>
      <c r="C962" s="1409"/>
      <c r="D962" s="1409"/>
      <c r="E962" s="1409"/>
      <c r="F962" s="1409"/>
      <c r="G962" s="1409"/>
      <c r="H962" s="1409"/>
      <c r="I962" s="1409"/>
      <c r="J962" s="1409"/>
      <c r="K962" s="1409"/>
      <c r="L962" s="1409"/>
      <c r="M962" s="1409"/>
      <c r="N962" s="1409"/>
      <c r="O962" s="1409"/>
      <c r="P962" s="1409"/>
      <c r="Q962" s="1409"/>
      <c r="R962" s="1409"/>
      <c r="S962" s="1409"/>
      <c r="T962" s="1409"/>
      <c r="U962" s="1409"/>
      <c r="V962" s="1409"/>
      <c r="W962" s="1409"/>
      <c r="X962" s="1409"/>
      <c r="Y962" s="1409"/>
      <c r="Z962" s="1409"/>
    </row>
    <row r="963" spans="1:26">
      <c r="A963" s="1409"/>
      <c r="B963" s="1409"/>
      <c r="C963" s="1409"/>
      <c r="D963" s="1409"/>
      <c r="E963" s="1409"/>
      <c r="F963" s="1409"/>
      <c r="G963" s="1409"/>
      <c r="H963" s="1409"/>
      <c r="I963" s="1409"/>
      <c r="J963" s="1409"/>
      <c r="K963" s="1409"/>
      <c r="L963" s="1409"/>
      <c r="M963" s="1409"/>
      <c r="N963" s="1409"/>
      <c r="O963" s="1409"/>
      <c r="P963" s="1409"/>
      <c r="Q963" s="1409"/>
      <c r="R963" s="1409"/>
      <c r="S963" s="1409"/>
      <c r="T963" s="1409"/>
      <c r="U963" s="1409"/>
      <c r="V963" s="1409"/>
      <c r="W963" s="1409"/>
      <c r="X963" s="1409"/>
      <c r="Y963" s="1409"/>
      <c r="Z963" s="1409"/>
    </row>
    <row r="964" spans="1:26">
      <c r="A964" s="1409"/>
      <c r="B964" s="1409"/>
      <c r="C964" s="1409"/>
      <c r="D964" s="1409"/>
      <c r="E964" s="1409"/>
      <c r="F964" s="1409"/>
      <c r="G964" s="1409"/>
      <c r="H964" s="1409"/>
      <c r="I964" s="1409"/>
      <c r="J964" s="1409"/>
      <c r="K964" s="1409"/>
      <c r="L964" s="1409"/>
      <c r="M964" s="1409"/>
      <c r="N964" s="1409"/>
      <c r="O964" s="1409"/>
      <c r="P964" s="1409"/>
      <c r="Q964" s="1409"/>
      <c r="R964" s="1409"/>
      <c r="S964" s="1409"/>
      <c r="T964" s="1409"/>
      <c r="U964" s="1409"/>
      <c r="V964" s="1409"/>
      <c r="W964" s="1409"/>
      <c r="X964" s="1409"/>
      <c r="Y964" s="1409"/>
      <c r="Z964" s="1409"/>
    </row>
    <row r="965" spans="1:26">
      <c r="A965" s="1409"/>
      <c r="B965" s="1409"/>
      <c r="C965" s="1409"/>
      <c r="D965" s="1409"/>
      <c r="E965" s="1409"/>
      <c r="F965" s="1409"/>
      <c r="G965" s="1409"/>
      <c r="H965" s="1409"/>
      <c r="I965" s="1409"/>
      <c r="J965" s="1409"/>
      <c r="K965" s="1409"/>
      <c r="L965" s="1409"/>
      <c r="M965" s="1409"/>
      <c r="N965" s="1409"/>
      <c r="O965" s="1409"/>
      <c r="P965" s="1409"/>
      <c r="Q965" s="1409"/>
      <c r="R965" s="1409"/>
      <c r="S965" s="1409"/>
      <c r="T965" s="1409"/>
      <c r="U965" s="1409"/>
      <c r="V965" s="1409"/>
      <c r="W965" s="1409"/>
      <c r="X965" s="1409"/>
      <c r="Y965" s="1409"/>
      <c r="Z965" s="1409"/>
    </row>
    <row r="966" spans="1:26">
      <c r="A966" s="1409"/>
      <c r="B966" s="1409"/>
      <c r="C966" s="1409"/>
      <c r="D966" s="1409"/>
      <c r="E966" s="1409"/>
      <c r="F966" s="1409"/>
      <c r="G966" s="1409"/>
      <c r="H966" s="1409"/>
      <c r="I966" s="1409"/>
      <c r="J966" s="1409"/>
      <c r="K966" s="1409"/>
      <c r="L966" s="1409"/>
      <c r="M966" s="1409"/>
      <c r="N966" s="1409"/>
      <c r="O966" s="1409"/>
      <c r="P966" s="1409"/>
      <c r="Q966" s="1409"/>
      <c r="R966" s="1409"/>
      <c r="S966" s="1409"/>
      <c r="T966" s="1409"/>
      <c r="U966" s="1409"/>
      <c r="V966" s="1409"/>
      <c r="W966" s="1409"/>
      <c r="X966" s="1409"/>
      <c r="Y966" s="1409"/>
      <c r="Z966" s="1409"/>
    </row>
    <row r="967" spans="1:26">
      <c r="A967" s="1409"/>
      <c r="B967" s="1409"/>
      <c r="C967" s="1409"/>
      <c r="D967" s="1409"/>
      <c r="E967" s="1409"/>
      <c r="F967" s="1409"/>
      <c r="G967" s="1409"/>
      <c r="H967" s="1409"/>
      <c r="I967" s="1409"/>
      <c r="J967" s="1409"/>
      <c r="K967" s="1409"/>
      <c r="L967" s="1409"/>
      <c r="M967" s="1409"/>
      <c r="N967" s="1409"/>
      <c r="O967" s="1409"/>
      <c r="P967" s="1409"/>
      <c r="Q967" s="1409"/>
      <c r="R967" s="1409"/>
      <c r="S967" s="1409"/>
      <c r="T967" s="1409"/>
      <c r="U967" s="1409"/>
      <c r="V967" s="1409"/>
      <c r="W967" s="1409"/>
      <c r="X967" s="1409"/>
      <c r="Y967" s="1409"/>
      <c r="Z967" s="1409"/>
    </row>
    <row r="968" spans="1:26">
      <c r="A968" s="1409"/>
      <c r="B968" s="1409"/>
      <c r="C968" s="1409"/>
      <c r="D968" s="1409"/>
      <c r="E968" s="1409"/>
      <c r="F968" s="1409"/>
      <c r="G968" s="1409"/>
      <c r="H968" s="1409"/>
      <c r="I968" s="1409"/>
      <c r="J968" s="1409"/>
      <c r="K968" s="1409"/>
      <c r="L968" s="1409"/>
      <c r="M968" s="1409"/>
      <c r="N968" s="1409"/>
      <c r="O968" s="1409"/>
      <c r="P968" s="1409"/>
      <c r="Q968" s="1409"/>
      <c r="R968" s="1409"/>
      <c r="S968" s="1409"/>
      <c r="T968" s="1409"/>
      <c r="U968" s="1409"/>
      <c r="V968" s="1409"/>
      <c r="W968" s="1409"/>
      <c r="X968" s="1409"/>
      <c r="Y968" s="1409"/>
      <c r="Z968" s="1409"/>
    </row>
    <row r="969" spans="1:26">
      <c r="A969" s="1409"/>
      <c r="B969" s="1409"/>
      <c r="C969" s="1409"/>
      <c r="D969" s="1409"/>
      <c r="E969" s="1409"/>
      <c r="F969" s="1409"/>
      <c r="G969" s="1409"/>
      <c r="H969" s="1409"/>
      <c r="I969" s="1409"/>
      <c r="J969" s="1409"/>
      <c r="K969" s="1409"/>
      <c r="L969" s="1409"/>
      <c r="M969" s="1409"/>
      <c r="N969" s="1409"/>
      <c r="O969" s="1409"/>
      <c r="P969" s="1409"/>
      <c r="Q969" s="1409"/>
      <c r="R969" s="1409"/>
      <c r="S969" s="1409"/>
      <c r="T969" s="1409"/>
      <c r="U969" s="1409"/>
      <c r="V969" s="1409"/>
      <c r="W969" s="1409"/>
      <c r="X969" s="1409"/>
      <c r="Y969" s="1409"/>
      <c r="Z969" s="1409"/>
    </row>
    <row r="970" spans="1:26">
      <c r="A970" s="1409"/>
      <c r="B970" s="1409"/>
      <c r="C970" s="1409"/>
      <c r="D970" s="1409"/>
      <c r="E970" s="1409"/>
      <c r="F970" s="1409"/>
      <c r="G970" s="1409"/>
      <c r="H970" s="1409"/>
      <c r="I970" s="1409"/>
      <c r="J970" s="1409"/>
      <c r="K970" s="1409"/>
      <c r="L970" s="1409"/>
      <c r="M970" s="1409"/>
      <c r="N970" s="1409"/>
      <c r="O970" s="1409"/>
      <c r="P970" s="1409"/>
      <c r="Q970" s="1409"/>
      <c r="R970" s="1409"/>
      <c r="S970" s="1409"/>
      <c r="T970" s="1409"/>
      <c r="U970" s="1409"/>
      <c r="V970" s="1409"/>
      <c r="W970" s="1409"/>
      <c r="X970" s="1409"/>
      <c r="Y970" s="1409"/>
      <c r="Z970" s="1409"/>
    </row>
    <row r="971" spans="1:26">
      <c r="A971" s="1409"/>
      <c r="B971" s="1409"/>
      <c r="C971" s="1409"/>
      <c r="D971" s="1409"/>
      <c r="E971" s="1409"/>
      <c r="F971" s="1409"/>
      <c r="G971" s="1409"/>
      <c r="H971" s="1409"/>
      <c r="I971" s="1409"/>
      <c r="J971" s="1409"/>
      <c r="K971" s="1409"/>
      <c r="L971" s="1409"/>
      <c r="M971" s="1409"/>
      <c r="N971" s="1409"/>
      <c r="O971" s="1409"/>
      <c r="P971" s="1409"/>
      <c r="Q971" s="1409"/>
      <c r="R971" s="1409"/>
      <c r="S971" s="1409"/>
      <c r="T971" s="1409"/>
      <c r="U971" s="1409"/>
      <c r="V971" s="1409"/>
      <c r="W971" s="1409"/>
      <c r="X971" s="1409"/>
      <c r="Y971" s="1409"/>
      <c r="Z971" s="1409"/>
    </row>
    <row r="972" spans="1:26">
      <c r="A972" s="1409"/>
      <c r="B972" s="1409"/>
      <c r="C972" s="1409"/>
      <c r="D972" s="1409"/>
      <c r="E972" s="1409"/>
      <c r="F972" s="1409"/>
      <c r="G972" s="1409"/>
      <c r="H972" s="1409"/>
      <c r="I972" s="1409"/>
      <c r="J972" s="1409"/>
      <c r="K972" s="1409"/>
      <c r="L972" s="1409"/>
      <c r="M972" s="1409"/>
      <c r="N972" s="1409"/>
      <c r="O972" s="1409"/>
      <c r="P972" s="1409"/>
      <c r="Q972" s="1409"/>
      <c r="R972" s="1409"/>
      <c r="S972" s="1409"/>
      <c r="T972" s="1409"/>
      <c r="U972" s="1409"/>
      <c r="V972" s="1409"/>
      <c r="W972" s="1409"/>
      <c r="X972" s="1409"/>
      <c r="Y972" s="1409"/>
      <c r="Z972" s="1409"/>
    </row>
    <row r="973" spans="1:26">
      <c r="A973" s="1409"/>
      <c r="B973" s="1409"/>
      <c r="C973" s="1409"/>
      <c r="D973" s="1409"/>
      <c r="E973" s="1409"/>
      <c r="F973" s="1409"/>
      <c r="G973" s="1409"/>
      <c r="H973" s="1409"/>
      <c r="I973" s="1409"/>
      <c r="J973" s="1409"/>
      <c r="K973" s="1409"/>
      <c r="L973" s="1409"/>
      <c r="M973" s="1409"/>
      <c r="N973" s="1409"/>
      <c r="O973" s="1409"/>
      <c r="P973" s="1409"/>
      <c r="Q973" s="1409"/>
      <c r="R973" s="1409"/>
      <c r="S973" s="1409"/>
      <c r="T973" s="1409"/>
      <c r="U973" s="1409"/>
      <c r="V973" s="1409"/>
      <c r="W973" s="1409"/>
      <c r="X973" s="1409"/>
      <c r="Y973" s="1409"/>
      <c r="Z973" s="1409"/>
    </row>
    <row r="974" spans="1:26">
      <c r="A974" s="1409"/>
      <c r="B974" s="1409"/>
      <c r="C974" s="1409"/>
      <c r="D974" s="1409"/>
      <c r="E974" s="1409"/>
      <c r="F974" s="1409"/>
      <c r="G974" s="1409"/>
      <c r="H974" s="1409"/>
      <c r="I974" s="1409"/>
      <c r="J974" s="1409"/>
      <c r="K974" s="1409"/>
      <c r="L974" s="1409"/>
      <c r="M974" s="1409"/>
      <c r="N974" s="1409"/>
      <c r="O974" s="1409"/>
      <c r="P974" s="1409"/>
      <c r="Q974" s="1409"/>
      <c r="R974" s="1409"/>
      <c r="S974" s="1409"/>
      <c r="T974" s="1409"/>
      <c r="U974" s="1409"/>
      <c r="V974" s="1409"/>
      <c r="W974" s="1409"/>
      <c r="X974" s="1409"/>
      <c r="Y974" s="1409"/>
      <c r="Z974" s="1409"/>
    </row>
    <row r="975" spans="1:26">
      <c r="A975" s="1409"/>
      <c r="B975" s="1409"/>
      <c r="C975" s="1409"/>
      <c r="D975" s="1409"/>
      <c r="E975" s="1409"/>
      <c r="F975" s="1409"/>
      <c r="G975" s="1409"/>
      <c r="H975" s="1409"/>
      <c r="I975" s="1409"/>
      <c r="J975" s="1409"/>
      <c r="K975" s="1409"/>
      <c r="L975" s="1409"/>
      <c r="M975" s="1409"/>
      <c r="N975" s="1409"/>
      <c r="O975" s="1409"/>
      <c r="P975" s="1409"/>
      <c r="Q975" s="1409"/>
      <c r="R975" s="1409"/>
      <c r="S975" s="1409"/>
      <c r="T975" s="1409"/>
      <c r="U975" s="1409"/>
      <c r="V975" s="1409"/>
      <c r="W975" s="1409"/>
      <c r="X975" s="1409"/>
      <c r="Y975" s="1409"/>
      <c r="Z975" s="1409"/>
    </row>
    <row r="976" spans="1:26">
      <c r="A976" s="1409"/>
      <c r="B976" s="1409"/>
      <c r="C976" s="1409"/>
      <c r="D976" s="1409"/>
      <c r="E976" s="1409"/>
      <c r="F976" s="1409"/>
      <c r="G976" s="1409"/>
      <c r="H976" s="1409"/>
      <c r="I976" s="1409"/>
      <c r="J976" s="1409"/>
      <c r="K976" s="1409"/>
      <c r="L976" s="1409"/>
      <c r="M976" s="1409"/>
      <c r="N976" s="1409"/>
      <c r="O976" s="1409"/>
      <c r="P976" s="1409"/>
      <c r="Q976" s="1409"/>
      <c r="R976" s="1409"/>
      <c r="S976" s="1409"/>
      <c r="T976" s="1409"/>
      <c r="U976" s="1409"/>
      <c r="V976" s="1409"/>
      <c r="W976" s="1409"/>
      <c r="X976" s="1409"/>
      <c r="Y976" s="1409"/>
      <c r="Z976" s="1409"/>
    </row>
    <row r="977" spans="1:26">
      <c r="A977" s="1409"/>
      <c r="B977" s="1409"/>
      <c r="C977" s="1409"/>
      <c r="D977" s="1409"/>
      <c r="E977" s="1409"/>
      <c r="F977" s="1409"/>
      <c r="G977" s="1409"/>
      <c r="H977" s="1409"/>
      <c r="I977" s="1409"/>
      <c r="J977" s="1409"/>
      <c r="K977" s="1409"/>
      <c r="L977" s="1409"/>
      <c r="M977" s="1409"/>
      <c r="N977" s="1409"/>
      <c r="O977" s="1409"/>
      <c r="P977" s="1409"/>
      <c r="Q977" s="1409"/>
      <c r="R977" s="1409"/>
      <c r="S977" s="1409"/>
      <c r="T977" s="1409"/>
      <c r="U977" s="1409"/>
      <c r="V977" s="1409"/>
      <c r="W977" s="1409"/>
      <c r="X977" s="1409"/>
      <c r="Y977" s="1409"/>
      <c r="Z977" s="1409"/>
    </row>
    <row r="978" spans="1:26">
      <c r="A978" s="1409"/>
      <c r="B978" s="1409"/>
      <c r="C978" s="1409"/>
      <c r="D978" s="1409"/>
      <c r="E978" s="1409"/>
      <c r="F978" s="1409"/>
      <c r="G978" s="1409"/>
      <c r="H978" s="1409"/>
      <c r="I978" s="1409"/>
      <c r="J978" s="1409"/>
      <c r="K978" s="1409"/>
      <c r="L978" s="1409"/>
      <c r="M978" s="1409"/>
      <c r="N978" s="1409"/>
      <c r="O978" s="1409"/>
      <c r="P978" s="1409"/>
      <c r="Q978" s="1409"/>
      <c r="R978" s="1409"/>
      <c r="S978" s="1409"/>
      <c r="T978" s="1409"/>
      <c r="U978" s="1409"/>
      <c r="V978" s="1409"/>
      <c r="W978" s="1409"/>
      <c r="X978" s="1409"/>
      <c r="Y978" s="1409"/>
      <c r="Z978" s="1409"/>
    </row>
    <row r="979" spans="1:26">
      <c r="A979" s="1409"/>
      <c r="B979" s="1409"/>
      <c r="C979" s="1409"/>
      <c r="D979" s="1409"/>
      <c r="E979" s="1409"/>
      <c r="F979" s="1409"/>
      <c r="G979" s="1409"/>
      <c r="H979" s="1409"/>
      <c r="I979" s="1409"/>
      <c r="J979" s="1409"/>
      <c r="K979" s="1409"/>
      <c r="L979" s="1409"/>
      <c r="M979" s="1409"/>
      <c r="N979" s="1409"/>
      <c r="O979" s="1409"/>
      <c r="P979" s="1409"/>
      <c r="Q979" s="1409"/>
      <c r="R979" s="1409"/>
      <c r="S979" s="1409"/>
      <c r="T979" s="1409"/>
      <c r="U979" s="1409"/>
      <c r="V979" s="1409"/>
      <c r="W979" s="1409"/>
      <c r="X979" s="1409"/>
      <c r="Y979" s="1409"/>
      <c r="Z979" s="1409"/>
    </row>
    <row r="980" spans="1:26">
      <c r="A980" s="1409"/>
      <c r="B980" s="1409"/>
      <c r="C980" s="1409"/>
      <c r="D980" s="1409"/>
      <c r="E980" s="1409"/>
      <c r="F980" s="1409"/>
      <c r="G980" s="1409"/>
      <c r="H980" s="1409"/>
      <c r="I980" s="1409"/>
      <c r="J980" s="1409"/>
      <c r="K980" s="1409"/>
      <c r="L980" s="1409"/>
      <c r="M980" s="1409"/>
      <c r="N980" s="1409"/>
      <c r="O980" s="1409"/>
      <c r="P980" s="1409"/>
      <c r="Q980" s="1409"/>
      <c r="R980" s="1409"/>
      <c r="S980" s="1409"/>
      <c r="T980" s="1409"/>
      <c r="U980" s="1409"/>
      <c r="V980" s="1409"/>
      <c r="W980" s="1409"/>
      <c r="X980" s="1409"/>
      <c r="Y980" s="1409"/>
      <c r="Z980" s="1409"/>
    </row>
    <row r="981" spans="1:26">
      <c r="A981" s="1409"/>
      <c r="B981" s="1409"/>
      <c r="C981" s="1409"/>
      <c r="D981" s="1409"/>
      <c r="E981" s="1409"/>
      <c r="F981" s="1409"/>
      <c r="G981" s="1409"/>
      <c r="H981" s="1409"/>
      <c r="I981" s="1409"/>
      <c r="J981" s="1409"/>
      <c r="K981" s="1409"/>
      <c r="L981" s="1409"/>
      <c r="M981" s="1409"/>
      <c r="N981" s="1409"/>
      <c r="O981" s="1409"/>
      <c r="P981" s="1409"/>
      <c r="Q981" s="1409"/>
      <c r="R981" s="1409"/>
      <c r="S981" s="1409"/>
      <c r="T981" s="1409"/>
      <c r="U981" s="1409"/>
      <c r="V981" s="1409"/>
      <c r="W981" s="1409"/>
      <c r="X981" s="1409"/>
      <c r="Y981" s="1409"/>
      <c r="Z981" s="1409"/>
    </row>
    <row r="982" spans="1:26">
      <c r="A982" s="1409"/>
      <c r="B982" s="1409"/>
      <c r="C982" s="1409"/>
      <c r="D982" s="1409"/>
      <c r="E982" s="1409"/>
      <c r="F982" s="1409"/>
      <c r="G982" s="1409"/>
      <c r="H982" s="1409"/>
      <c r="I982" s="1409"/>
      <c r="J982" s="1409"/>
      <c r="K982" s="1409"/>
      <c r="L982" s="1409"/>
      <c r="M982" s="1409"/>
      <c r="N982" s="1409"/>
      <c r="O982" s="1409"/>
      <c r="P982" s="1409"/>
      <c r="Q982" s="1409"/>
      <c r="R982" s="1409"/>
      <c r="S982" s="1409"/>
      <c r="T982" s="1409"/>
      <c r="U982" s="1409"/>
      <c r="V982" s="1409"/>
      <c r="W982" s="1409"/>
      <c r="X982" s="1409"/>
      <c r="Y982" s="1409"/>
      <c r="Z982" s="1409"/>
    </row>
    <row r="983" spans="1:26">
      <c r="A983" s="1409"/>
      <c r="B983" s="1409"/>
      <c r="C983" s="1409"/>
      <c r="D983" s="1409"/>
      <c r="E983" s="1409"/>
      <c r="F983" s="1409"/>
      <c r="G983" s="1409"/>
      <c r="H983" s="1409"/>
      <c r="I983" s="1409"/>
      <c r="J983" s="1409"/>
      <c r="K983" s="1409"/>
      <c r="L983" s="1409"/>
      <c r="M983" s="1409"/>
      <c r="N983" s="1409"/>
      <c r="O983" s="1409"/>
      <c r="P983" s="1409"/>
      <c r="Q983" s="1409"/>
      <c r="R983" s="1409"/>
      <c r="S983" s="1409"/>
      <c r="T983" s="1409"/>
      <c r="U983" s="1409"/>
      <c r="V983" s="1409"/>
      <c r="W983" s="1409"/>
      <c r="X983" s="1409"/>
      <c r="Y983" s="1409"/>
      <c r="Z983" s="1409"/>
    </row>
    <row r="984" spans="1:26">
      <c r="A984" s="1409"/>
      <c r="B984" s="1409"/>
      <c r="C984" s="1409"/>
      <c r="D984" s="1409"/>
      <c r="E984" s="1409"/>
      <c r="F984" s="1409"/>
      <c r="G984" s="1409"/>
      <c r="H984" s="1409"/>
      <c r="I984" s="1409"/>
      <c r="J984" s="1409"/>
      <c r="K984" s="1409"/>
      <c r="L984" s="1409"/>
      <c r="M984" s="1409"/>
      <c r="N984" s="1409"/>
      <c r="O984" s="1409"/>
      <c r="P984" s="1409"/>
      <c r="Q984" s="1409"/>
      <c r="R984" s="1409"/>
      <c r="S984" s="1409"/>
      <c r="T984" s="1409"/>
      <c r="U984" s="1409"/>
      <c r="V984" s="1409"/>
      <c r="W984" s="1409"/>
      <c r="X984" s="1409"/>
      <c r="Y984" s="1409"/>
      <c r="Z984" s="1409"/>
    </row>
    <row r="985" spans="1:26">
      <c r="A985" s="1409"/>
      <c r="B985" s="1409"/>
      <c r="C985" s="1409"/>
      <c r="D985" s="1409"/>
      <c r="E985" s="1409"/>
      <c r="F985" s="1409"/>
      <c r="G985" s="1409"/>
      <c r="H985" s="1409"/>
      <c r="I985" s="1409"/>
      <c r="J985" s="1409"/>
      <c r="K985" s="1409"/>
      <c r="L985" s="1409"/>
      <c r="M985" s="1409"/>
      <c r="N985" s="1409"/>
      <c r="O985" s="1409"/>
      <c r="P985" s="1409"/>
      <c r="Q985" s="1409"/>
      <c r="R985" s="1409"/>
      <c r="S985" s="1409"/>
      <c r="T985" s="1409"/>
      <c r="U985" s="1409"/>
      <c r="V985" s="1409"/>
      <c r="W985" s="1409"/>
      <c r="X985" s="1409"/>
      <c r="Y985" s="1409"/>
      <c r="Z985" s="1409"/>
    </row>
    <row r="986" spans="1:26">
      <c r="A986" s="1409"/>
      <c r="B986" s="1409"/>
      <c r="C986" s="1409"/>
      <c r="D986" s="1409"/>
      <c r="E986" s="1409"/>
      <c r="F986" s="1409"/>
      <c r="G986" s="1409"/>
      <c r="H986" s="1409"/>
      <c r="I986" s="1409"/>
      <c r="J986" s="1409"/>
      <c r="K986" s="1409"/>
      <c r="L986" s="1409"/>
      <c r="M986" s="1409"/>
      <c r="N986" s="1409"/>
      <c r="O986" s="1409"/>
      <c r="P986" s="1409"/>
      <c r="Q986" s="1409"/>
      <c r="R986" s="1409"/>
      <c r="S986" s="1409"/>
      <c r="T986" s="1409"/>
      <c r="U986" s="1409"/>
      <c r="V986" s="1409"/>
      <c r="W986" s="1409"/>
      <c r="X986" s="1409"/>
      <c r="Y986" s="1409"/>
      <c r="Z986" s="1409"/>
    </row>
    <row r="987" spans="1:26">
      <c r="A987" s="1409"/>
      <c r="B987" s="1409"/>
      <c r="C987" s="1409"/>
      <c r="D987" s="1409"/>
      <c r="E987" s="1409"/>
      <c r="F987" s="1409"/>
      <c r="G987" s="1409"/>
      <c r="H987" s="1409"/>
      <c r="I987" s="1409"/>
      <c r="J987" s="1409"/>
      <c r="K987" s="1409"/>
      <c r="L987" s="1409"/>
      <c r="M987" s="1409"/>
      <c r="N987" s="1409"/>
      <c r="O987" s="1409"/>
      <c r="P987" s="1409"/>
      <c r="Q987" s="1409"/>
      <c r="R987" s="1409"/>
      <c r="S987" s="1409"/>
      <c r="T987" s="1409"/>
      <c r="U987" s="1409"/>
      <c r="V987" s="1409"/>
      <c r="W987" s="1409"/>
      <c r="X987" s="1409"/>
      <c r="Y987" s="1409"/>
      <c r="Z987" s="1409"/>
    </row>
    <row r="988" spans="1:26">
      <c r="A988" s="1409"/>
      <c r="B988" s="1409"/>
      <c r="C988" s="1409"/>
      <c r="D988" s="1409"/>
      <c r="E988" s="1409"/>
      <c r="F988" s="1409"/>
      <c r="G988" s="1409"/>
      <c r="H988" s="1409"/>
      <c r="I988" s="1409"/>
      <c r="J988" s="1409"/>
      <c r="K988" s="1409"/>
      <c r="L988" s="1409"/>
      <c r="M988" s="1409"/>
      <c r="N988" s="1409"/>
      <c r="O988" s="1409"/>
      <c r="P988" s="1409"/>
      <c r="Q988" s="1409"/>
      <c r="R988" s="1409"/>
      <c r="S988" s="1409"/>
      <c r="T988" s="1409"/>
      <c r="U988" s="1409"/>
      <c r="V988" s="1409"/>
      <c r="W988" s="1409"/>
      <c r="X988" s="1409"/>
      <c r="Y988" s="1409"/>
      <c r="Z988" s="1409"/>
    </row>
    <row r="989" spans="1:26">
      <c r="A989" s="1409"/>
      <c r="B989" s="1409"/>
      <c r="C989" s="1409"/>
      <c r="D989" s="1409"/>
      <c r="E989" s="1409"/>
      <c r="F989" s="1409"/>
      <c r="G989" s="1409"/>
      <c r="H989" s="1409"/>
      <c r="I989" s="1409"/>
      <c r="J989" s="1409"/>
      <c r="K989" s="1409"/>
      <c r="L989" s="1409"/>
      <c r="M989" s="1409"/>
      <c r="N989" s="1409"/>
      <c r="O989" s="1409"/>
      <c r="P989" s="1409"/>
      <c r="Q989" s="1409"/>
      <c r="R989" s="1409"/>
      <c r="S989" s="1409"/>
      <c r="T989" s="1409"/>
      <c r="U989" s="1409"/>
      <c r="V989" s="1409"/>
      <c r="W989" s="1409"/>
      <c r="X989" s="1409"/>
      <c r="Y989" s="1409"/>
      <c r="Z989" s="1409"/>
    </row>
    <row r="990" spans="1:26">
      <c r="A990" s="1409"/>
      <c r="B990" s="1409"/>
      <c r="C990" s="1409"/>
      <c r="D990" s="1409"/>
      <c r="E990" s="1409"/>
      <c r="F990" s="1409"/>
      <c r="G990" s="1409"/>
      <c r="H990" s="1409"/>
      <c r="I990" s="1409"/>
      <c r="J990" s="1409"/>
      <c r="K990" s="1409"/>
      <c r="L990" s="1409"/>
      <c r="M990" s="1409"/>
      <c r="N990" s="1409"/>
      <c r="O990" s="1409"/>
      <c r="P990" s="1409"/>
      <c r="Q990" s="1409"/>
      <c r="R990" s="1409"/>
      <c r="S990" s="1409"/>
      <c r="T990" s="1409"/>
      <c r="U990" s="1409"/>
      <c r="V990" s="1409"/>
      <c r="W990" s="1409"/>
      <c r="X990" s="1409"/>
      <c r="Y990" s="1409"/>
      <c r="Z990" s="1409"/>
    </row>
    <row r="991" spans="1:26">
      <c r="A991" s="1409"/>
      <c r="B991" s="1409"/>
      <c r="C991" s="1409"/>
      <c r="D991" s="1409"/>
      <c r="E991" s="1409"/>
      <c r="F991" s="1409"/>
      <c r="G991" s="1409"/>
      <c r="H991" s="1409"/>
      <c r="I991" s="1409"/>
      <c r="J991" s="1409"/>
      <c r="K991" s="1409"/>
      <c r="L991" s="1409"/>
      <c r="M991" s="1409"/>
      <c r="N991" s="1409"/>
      <c r="O991" s="1409"/>
      <c r="P991" s="1409"/>
      <c r="Q991" s="1409"/>
      <c r="R991" s="1409"/>
      <c r="S991" s="1409"/>
      <c r="T991" s="1409"/>
      <c r="U991" s="1409"/>
      <c r="V991" s="1409"/>
      <c r="W991" s="1409"/>
      <c r="X991" s="1409"/>
      <c r="Y991" s="1409"/>
      <c r="Z991" s="1409"/>
    </row>
    <row r="992" spans="1:26">
      <c r="A992" s="1409"/>
      <c r="B992" s="1409"/>
      <c r="C992" s="1409"/>
      <c r="D992" s="1409"/>
      <c r="E992" s="1409"/>
      <c r="F992" s="1409"/>
      <c r="G992" s="1409"/>
      <c r="H992" s="1409"/>
      <c r="I992" s="1409"/>
      <c r="J992" s="1409"/>
      <c r="K992" s="1409"/>
      <c r="L992" s="1409"/>
      <c r="M992" s="1409"/>
      <c r="N992" s="1409"/>
      <c r="O992" s="1409"/>
      <c r="P992" s="1409"/>
      <c r="Q992" s="1409"/>
      <c r="R992" s="1409"/>
      <c r="S992" s="1409"/>
      <c r="T992" s="1409"/>
      <c r="U992" s="1409"/>
      <c r="V992" s="1409"/>
      <c r="W992" s="1409"/>
      <c r="X992" s="1409"/>
      <c r="Y992" s="1409"/>
      <c r="Z992" s="1409"/>
    </row>
    <row r="993" spans="1:26">
      <c r="A993" s="1409"/>
      <c r="B993" s="1409"/>
      <c r="C993" s="1409"/>
      <c r="D993" s="1409"/>
      <c r="E993" s="1409"/>
      <c r="F993" s="1409"/>
      <c r="G993" s="1409"/>
      <c r="H993" s="1409"/>
      <c r="I993" s="1409"/>
      <c r="J993" s="1409"/>
      <c r="K993" s="1409"/>
      <c r="L993" s="1409"/>
      <c r="M993" s="1409"/>
      <c r="N993" s="1409"/>
      <c r="O993" s="1409"/>
      <c r="P993" s="1409"/>
      <c r="Q993" s="1409"/>
      <c r="R993" s="1409"/>
      <c r="S993" s="1409"/>
      <c r="T993" s="1409"/>
      <c r="U993" s="1409"/>
      <c r="V993" s="1409"/>
      <c r="W993" s="1409"/>
      <c r="X993" s="1409"/>
      <c r="Y993" s="1409"/>
      <c r="Z993" s="1409"/>
    </row>
    <row r="994" spans="1:26">
      <c r="A994" s="1409"/>
      <c r="B994" s="1409"/>
      <c r="C994" s="1409"/>
      <c r="D994" s="1409"/>
      <c r="E994" s="1409"/>
      <c r="F994" s="1409"/>
      <c r="G994" s="1409"/>
      <c r="H994" s="1409"/>
      <c r="I994" s="1409"/>
      <c r="J994" s="1409"/>
      <c r="K994" s="1409"/>
      <c r="L994" s="1409"/>
      <c r="M994" s="1409"/>
      <c r="N994" s="1409"/>
      <c r="O994" s="1409"/>
      <c r="P994" s="1409"/>
      <c r="Q994" s="1409"/>
      <c r="R994" s="1409"/>
      <c r="S994" s="1409"/>
      <c r="T994" s="1409"/>
      <c r="U994" s="1409"/>
      <c r="V994" s="1409"/>
      <c r="W994" s="1409"/>
      <c r="X994" s="1409"/>
      <c r="Y994" s="1409"/>
      <c r="Z994" s="1409"/>
    </row>
    <row r="995" spans="1:26">
      <c r="A995" s="1409"/>
      <c r="B995" s="1409"/>
      <c r="C995" s="1409"/>
      <c r="D995" s="1409"/>
      <c r="E995" s="1409"/>
      <c r="F995" s="1409"/>
      <c r="G995" s="1409"/>
      <c r="H995" s="1409"/>
      <c r="I995" s="1409"/>
      <c r="J995" s="1409"/>
      <c r="K995" s="1409"/>
      <c r="L995" s="1409"/>
      <c r="M995" s="1409"/>
      <c r="N995" s="1409"/>
      <c r="O995" s="1409"/>
      <c r="P995" s="1409"/>
      <c r="Q995" s="1409"/>
      <c r="R995" s="1409"/>
      <c r="S995" s="1409"/>
      <c r="T995" s="1409"/>
      <c r="U995" s="1409"/>
      <c r="V995" s="1409"/>
      <c r="W995" s="1409"/>
      <c r="X995" s="1409"/>
      <c r="Y995" s="1409"/>
      <c r="Z995" s="1409"/>
    </row>
    <row r="996" spans="1:26">
      <c r="A996" s="1409"/>
      <c r="B996" s="1409"/>
      <c r="C996" s="1409"/>
      <c r="D996" s="1409"/>
      <c r="E996" s="1409"/>
      <c r="F996" s="1409"/>
      <c r="G996" s="1409"/>
      <c r="H996" s="1409"/>
      <c r="I996" s="1409"/>
      <c r="J996" s="1409"/>
      <c r="K996" s="1409"/>
      <c r="L996" s="1409"/>
      <c r="M996" s="1409"/>
      <c r="N996" s="1409"/>
      <c r="O996" s="1409"/>
      <c r="P996" s="1409"/>
      <c r="Q996" s="1409"/>
      <c r="R996" s="1409"/>
      <c r="S996" s="1409"/>
      <c r="T996" s="1409"/>
      <c r="U996" s="1409"/>
      <c r="V996" s="1409"/>
      <c r="W996" s="1409"/>
      <c r="X996" s="1409"/>
      <c r="Y996" s="1409"/>
      <c r="Z996" s="1409"/>
    </row>
    <row r="997" spans="1:26">
      <c r="A997" s="1409"/>
      <c r="B997" s="1409"/>
      <c r="C997" s="1409"/>
      <c r="D997" s="1409"/>
      <c r="E997" s="1409"/>
      <c r="F997" s="1409"/>
      <c r="G997" s="1409"/>
      <c r="H997" s="1409"/>
      <c r="I997" s="1409"/>
      <c r="J997" s="1409"/>
      <c r="K997" s="1409"/>
      <c r="L997" s="1409"/>
      <c r="M997" s="1409"/>
      <c r="N997" s="1409"/>
      <c r="O997" s="1409"/>
      <c r="P997" s="1409"/>
      <c r="Q997" s="1409"/>
      <c r="R997" s="1409"/>
      <c r="S997" s="1409"/>
      <c r="T997" s="1409"/>
      <c r="U997" s="1409"/>
      <c r="V997" s="1409"/>
      <c r="W997" s="1409"/>
      <c r="X997" s="1409"/>
      <c r="Y997" s="1409"/>
      <c r="Z997" s="1409"/>
    </row>
    <row r="998" spans="1:26">
      <c r="A998" s="1409"/>
      <c r="B998" s="1409"/>
      <c r="C998" s="1409"/>
      <c r="D998" s="1409"/>
      <c r="E998" s="1409"/>
      <c r="F998" s="1409"/>
      <c r="G998" s="1409"/>
      <c r="H998" s="1409"/>
      <c r="I998" s="1409"/>
      <c r="J998" s="1409"/>
      <c r="K998" s="1409"/>
      <c r="L998" s="1409"/>
      <c r="M998" s="1409"/>
      <c r="N998" s="1409"/>
      <c r="O998" s="1409"/>
      <c r="P998" s="1409"/>
      <c r="Q998" s="1409"/>
      <c r="R998" s="1409"/>
      <c r="S998" s="1409"/>
      <c r="T998" s="1409"/>
      <c r="U998" s="1409"/>
      <c r="V998" s="1409"/>
      <c r="W998" s="1409"/>
      <c r="X998" s="1409"/>
      <c r="Y998" s="1409"/>
      <c r="Z998" s="1409"/>
    </row>
    <row r="999" spans="1:26">
      <c r="A999" s="1409"/>
      <c r="B999" s="1409"/>
      <c r="C999" s="1409"/>
      <c r="D999" s="1409"/>
      <c r="E999" s="1409"/>
      <c r="F999" s="1409"/>
      <c r="G999" s="1409"/>
      <c r="H999" s="1409"/>
      <c r="I999" s="1409"/>
      <c r="J999" s="1409"/>
      <c r="K999" s="1409"/>
      <c r="L999" s="1409"/>
      <c r="M999" s="1409"/>
      <c r="N999" s="1409"/>
      <c r="O999" s="1409"/>
      <c r="P999" s="1409"/>
      <c r="Q999" s="1409"/>
      <c r="R999" s="1409"/>
      <c r="S999" s="1409"/>
      <c r="T999" s="1409"/>
      <c r="U999" s="1409"/>
      <c r="V999" s="1409"/>
      <c r="W999" s="1409"/>
      <c r="X999" s="1409"/>
      <c r="Y999" s="1409"/>
      <c r="Z999" s="1409"/>
    </row>
    <row r="1000" spans="1:26">
      <c r="A1000" s="1409"/>
      <c r="B1000" s="1409"/>
      <c r="C1000" s="1409"/>
      <c r="D1000" s="1409"/>
      <c r="E1000" s="1409"/>
      <c r="F1000" s="1409"/>
      <c r="G1000" s="1409"/>
      <c r="H1000" s="1409"/>
      <c r="I1000" s="1409"/>
      <c r="J1000" s="1409"/>
      <c r="K1000" s="1409"/>
      <c r="L1000" s="1409"/>
      <c r="M1000" s="1409"/>
      <c r="N1000" s="1409"/>
      <c r="O1000" s="1409"/>
      <c r="P1000" s="1409"/>
      <c r="Q1000" s="1409"/>
      <c r="R1000" s="1409"/>
      <c r="S1000" s="1409"/>
      <c r="T1000" s="1409"/>
      <c r="U1000" s="1409"/>
      <c r="V1000" s="1409"/>
      <c r="W1000" s="1409"/>
      <c r="X1000" s="1409"/>
      <c r="Y1000" s="1409"/>
      <c r="Z1000" s="1409"/>
    </row>
  </sheetData>
  <mergeCells count="13">
    <mergeCell ref="A14:I15"/>
    <mergeCell ref="A1:B2"/>
    <mergeCell ref="C1:I1"/>
    <mergeCell ref="C2:I2"/>
    <mergeCell ref="A3:I3"/>
    <mergeCell ref="B5:B8"/>
    <mergeCell ref="C5:C9"/>
    <mergeCell ref="F6:F9"/>
    <mergeCell ref="A5:A8"/>
    <mergeCell ref="A10:A12"/>
    <mergeCell ref="B10:B12"/>
    <mergeCell ref="C10:C12"/>
    <mergeCell ref="A13:J13"/>
  </mergeCells>
  <pageMargins left="0.75" right="0.75" top="1" bottom="1" header="0" footer="0"/>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M11"/>
  <sheetViews>
    <sheetView workbookViewId="0">
      <selection activeCell="G54" sqref="G54"/>
    </sheetView>
  </sheetViews>
  <sheetFormatPr defaultColWidth="12.6640625" defaultRowHeight="13.2"/>
  <cols>
    <col min="1" max="1" width="4.6640625" customWidth="1"/>
    <col min="2" max="2" width="20.44140625" customWidth="1"/>
    <col min="3" max="3" width="13.109375" customWidth="1"/>
    <col min="4" max="4" width="16" customWidth="1"/>
    <col min="5" max="5" width="36.33203125" customWidth="1"/>
    <col min="6" max="6" width="35" customWidth="1"/>
    <col min="7" max="7" width="13.44140625" customWidth="1"/>
    <col min="8" max="8" width="53.6640625" customWidth="1"/>
    <col min="9" max="9" width="26.5546875" customWidth="1"/>
    <col min="10" max="10" width="31.33203125" customWidth="1"/>
    <col min="11" max="13" width="8.6640625" hidden="1" customWidth="1"/>
    <col min="14" max="26" width="8.6640625" customWidth="1"/>
  </cols>
  <sheetData>
    <row r="1" spans="1:13" ht="24.6">
      <c r="A1" s="1849" t="s">
        <v>1209</v>
      </c>
      <c r="B1" s="1554"/>
      <c r="C1" s="1554"/>
      <c r="D1" s="1554"/>
      <c r="E1" s="1554"/>
      <c r="F1" s="1554"/>
      <c r="G1" s="1554"/>
      <c r="H1" s="1554"/>
      <c r="I1" s="1554"/>
      <c r="J1" s="1576"/>
    </row>
    <row r="2" spans="1:13" ht="21">
      <c r="A2" s="1850" t="s">
        <v>1148</v>
      </c>
      <c r="B2" s="1703"/>
      <c r="C2" s="1703"/>
      <c r="D2" s="1703"/>
      <c r="E2" s="1703"/>
      <c r="F2" s="1703"/>
      <c r="G2" s="1703"/>
      <c r="H2" s="1703"/>
      <c r="I2" s="1703"/>
      <c r="J2" s="1743"/>
    </row>
    <row r="3" spans="1:13" ht="31.2">
      <c r="A3" s="1424" t="s">
        <v>1149</v>
      </c>
      <c r="B3" s="1425" t="s">
        <v>1150</v>
      </c>
      <c r="C3" s="1425" t="s">
        <v>1151</v>
      </c>
      <c r="D3" s="1425" t="s">
        <v>1152</v>
      </c>
      <c r="E3" s="1425" t="s">
        <v>1153</v>
      </c>
      <c r="F3" s="1425" t="s">
        <v>1154</v>
      </c>
      <c r="G3" s="1426" t="s">
        <v>1155</v>
      </c>
      <c r="H3" s="1425" t="s">
        <v>1156</v>
      </c>
      <c r="I3" s="1427" t="s">
        <v>1157</v>
      </c>
      <c r="J3" s="1428" t="s">
        <v>1158</v>
      </c>
    </row>
    <row r="4" spans="1:13" ht="55.2">
      <c r="A4" s="1429"/>
      <c r="B4" s="1430"/>
      <c r="C4" s="1430"/>
      <c r="D4" s="1430"/>
      <c r="E4" s="1431"/>
      <c r="F4" s="1432"/>
      <c r="G4" s="1433"/>
      <c r="H4" s="1434" t="s">
        <v>1159</v>
      </c>
      <c r="I4" s="1435" t="s">
        <v>1160</v>
      </c>
      <c r="J4" s="1436" t="s">
        <v>1161</v>
      </c>
    </row>
    <row r="5" spans="1:13" ht="40.799999999999997">
      <c r="A5" s="1437"/>
      <c r="B5" s="1438"/>
      <c r="C5" s="1438"/>
      <c r="D5" s="1438"/>
      <c r="E5" s="1439"/>
      <c r="F5" s="1440"/>
      <c r="G5" s="1441"/>
      <c r="H5" s="1442" t="s">
        <v>1159</v>
      </c>
      <c r="I5" s="1443" t="s">
        <v>1162</v>
      </c>
      <c r="J5" s="1444" t="s">
        <v>1161</v>
      </c>
    </row>
    <row r="6" spans="1:13" ht="132.6">
      <c r="A6" s="1429"/>
      <c r="B6" s="1430"/>
      <c r="C6" s="1430"/>
      <c r="D6" s="1430"/>
      <c r="E6" s="1431"/>
      <c r="F6" s="1445"/>
      <c r="G6" s="1433"/>
      <c r="H6" s="1434" t="s">
        <v>1163</v>
      </c>
      <c r="I6" s="1435" t="s">
        <v>1164</v>
      </c>
      <c r="J6" s="1444" t="s">
        <v>1165</v>
      </c>
      <c r="L6" s="1446" t="s">
        <v>1165</v>
      </c>
      <c r="M6" s="1447"/>
    </row>
    <row r="7" spans="1:13" ht="91.8">
      <c r="A7" s="1429"/>
      <c r="B7" s="1430"/>
      <c r="C7" s="1430"/>
      <c r="D7" s="1448"/>
      <c r="E7" s="1431"/>
      <c r="F7" s="1449"/>
      <c r="G7" s="1433"/>
      <c r="H7" s="1434" t="s">
        <v>1166</v>
      </c>
      <c r="I7" s="1435" t="s">
        <v>1164</v>
      </c>
      <c r="J7" s="1444" t="s">
        <v>1165</v>
      </c>
      <c r="L7" s="1446" t="s">
        <v>1167</v>
      </c>
      <c r="M7" s="1447"/>
    </row>
    <row r="8" spans="1:13" ht="91.8">
      <c r="A8" s="1429"/>
      <c r="B8" s="1430"/>
      <c r="C8" s="1430"/>
      <c r="D8" s="1448"/>
      <c r="E8" s="1431"/>
      <c r="F8" s="1445"/>
      <c r="G8" s="1433"/>
      <c r="H8" s="1434" t="s">
        <v>1166</v>
      </c>
      <c r="I8" s="1450" t="s">
        <v>1168</v>
      </c>
      <c r="J8" s="1444" t="s">
        <v>1165</v>
      </c>
      <c r="L8" s="1447" t="s">
        <v>1161</v>
      </c>
      <c r="M8" s="1447"/>
    </row>
    <row r="9" spans="1:13" ht="91.8">
      <c r="A9" s="1429"/>
      <c r="B9" s="1430"/>
      <c r="C9" s="1430"/>
      <c r="D9" s="1430"/>
      <c r="E9" s="1431"/>
      <c r="F9" s="1445"/>
      <c r="G9" s="1433"/>
      <c r="H9" s="1434" t="s">
        <v>1169</v>
      </c>
      <c r="I9" s="1451" t="s">
        <v>1170</v>
      </c>
      <c r="J9" s="1444" t="s">
        <v>1165</v>
      </c>
    </row>
    <row r="10" spans="1:13" ht="91.8">
      <c r="A10" s="1452"/>
      <c r="B10" s="1453"/>
      <c r="C10" s="1453"/>
      <c r="D10" s="1453"/>
      <c r="E10" s="1454"/>
      <c r="F10" s="1455"/>
      <c r="G10" s="1456"/>
      <c r="H10" s="1457" t="s">
        <v>1171</v>
      </c>
      <c r="I10" s="1451" t="s">
        <v>1162</v>
      </c>
      <c r="J10" s="1444" t="s">
        <v>1165</v>
      </c>
    </row>
    <row r="11" spans="1:13" ht="13.8">
      <c r="A11" s="1851" t="s">
        <v>1172</v>
      </c>
      <c r="B11" s="1507"/>
      <c r="C11" s="1507"/>
      <c r="D11" s="1507"/>
      <c r="E11" s="1507"/>
      <c r="F11" s="1507"/>
      <c r="G11" s="1507"/>
      <c r="H11" s="1507"/>
      <c r="I11" s="1507"/>
      <c r="J11" s="1508"/>
    </row>
  </sheetData>
  <mergeCells count="3">
    <mergeCell ref="A1:J1"/>
    <mergeCell ref="A2:J2"/>
    <mergeCell ref="A11:J11"/>
  </mergeCells>
  <dataValidations count="1">
    <dataValidation type="list" allowBlank="1" showInputMessage="1" showErrorMessage="1" prompt="Click and enter a value from range" sqref="J4:J10" xr:uid="{00000000-0002-0000-1400-000000000000}">
      <formula1>$L$6:$L$8</formula1>
    </dataValidation>
  </dataValidations>
  <pageMargins left="0.75" right="0.75" top="1" bottom="1" header="0"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1000"/>
  <sheetViews>
    <sheetView workbookViewId="0">
      <selection activeCell="B6" sqref="B6"/>
    </sheetView>
  </sheetViews>
  <sheetFormatPr defaultColWidth="12.6640625" defaultRowHeight="13.2"/>
  <cols>
    <col min="1" max="1" width="24.44140625" customWidth="1"/>
    <col min="2" max="2" width="13.109375" customWidth="1"/>
    <col min="3" max="3" width="8.88671875" customWidth="1"/>
    <col min="4" max="4" width="11.44140625" customWidth="1"/>
    <col min="5" max="6" width="15.33203125" customWidth="1"/>
    <col min="7" max="7" width="11.44140625" customWidth="1"/>
    <col min="8" max="8" width="13.88671875" customWidth="1"/>
    <col min="9" max="9" width="12.109375" customWidth="1"/>
    <col min="10" max="10" width="10.88671875" customWidth="1"/>
    <col min="11" max="11" width="13.109375" customWidth="1"/>
    <col min="12" max="12" width="13.6640625" customWidth="1"/>
    <col min="13" max="13" width="14" customWidth="1"/>
    <col min="14" max="14" width="15.5546875" customWidth="1"/>
    <col min="15" max="15" width="8.88671875" customWidth="1"/>
  </cols>
  <sheetData>
    <row r="1" spans="1:15" ht="22.8">
      <c r="A1" s="1856" t="s">
        <v>1173</v>
      </c>
      <c r="B1" s="1554"/>
      <c r="C1" s="1554"/>
      <c r="D1" s="1554"/>
      <c r="E1" s="1554"/>
      <c r="F1" s="1554"/>
      <c r="G1" s="1458"/>
      <c r="H1" s="1458"/>
      <c r="I1" s="1459"/>
      <c r="J1" s="1459"/>
      <c r="K1" s="1459"/>
      <c r="L1" s="1459"/>
      <c r="M1" s="1459"/>
      <c r="N1" s="1459"/>
      <c r="O1" s="1459"/>
    </row>
    <row r="2" spans="1:15" ht="69">
      <c r="A2" s="1460" t="s">
        <v>1174</v>
      </c>
      <c r="B2" s="1461"/>
      <c r="C2" s="1461" t="s">
        <v>1175</v>
      </c>
      <c r="D2" s="1462" t="s">
        <v>160</v>
      </c>
      <c r="E2" s="1463" t="s">
        <v>1176</v>
      </c>
      <c r="F2" s="1464" t="s">
        <v>1177</v>
      </c>
      <c r="G2" s="1465" t="s">
        <v>1181</v>
      </c>
      <c r="H2" s="1465" t="s">
        <v>1178</v>
      </c>
      <c r="I2" s="1465" t="s">
        <v>1182</v>
      </c>
      <c r="J2" s="1465" t="s">
        <v>1183</v>
      </c>
      <c r="K2" s="1465" t="s">
        <v>1179</v>
      </c>
      <c r="L2" s="1465" t="s">
        <v>1184</v>
      </c>
      <c r="M2" s="1465" t="s">
        <v>1185</v>
      </c>
      <c r="N2" s="1466" t="s">
        <v>1180</v>
      </c>
      <c r="O2" s="1459"/>
    </row>
    <row r="3" spans="1:15" ht="13.8">
      <c r="A3" s="1467" t="s">
        <v>1186</v>
      </c>
      <c r="B3" s="1468">
        <f>'Energy &amp; GHG'!$B$29</f>
        <v>168434</v>
      </c>
      <c r="C3" s="1150" t="s">
        <v>160</v>
      </c>
      <c r="D3" s="1469">
        <f t="shared" ref="D3:D4" si="0">B3</f>
        <v>168434</v>
      </c>
      <c r="E3" s="1470"/>
      <c r="F3" s="1471">
        <v>0.71319999999999995</v>
      </c>
      <c r="G3" s="1472">
        <f>IFERROR(B3*F3,"-")</f>
        <v>120127.12879999999</v>
      </c>
      <c r="H3" s="1857">
        <f>IFERROR((SUM(G3:G9,G12)/1000),"-")</f>
        <v>208.89174074175733</v>
      </c>
      <c r="I3" s="1853">
        <f>IFERROR(SUM(G5,G6,G7,G9,G12)/1000,"-")</f>
        <v>88.764611941757352</v>
      </c>
      <c r="J3" s="1853">
        <f>IFERROR(SUM(G3)/1000,"-")</f>
        <v>120.12712879999999</v>
      </c>
      <c r="K3" s="1858" t="str">
        <f>IFERROR((H3/B13)*1000*1000,"-")</f>
        <v>-</v>
      </c>
      <c r="L3" s="1853" t="str">
        <f>IFERROR((I3/B13)*1000*1000,"-")</f>
        <v>-</v>
      </c>
      <c r="M3" s="1854" t="str">
        <f>IFERROR((J3/B13)*1000*1000,"-")</f>
        <v>-</v>
      </c>
      <c r="N3" s="1855">
        <f>IFERROR((H3/B14)*1000*1000,"-")</f>
        <v>2.7440076165639118</v>
      </c>
      <c r="O3" s="1459"/>
    </row>
    <row r="4" spans="1:15" ht="13.8">
      <c r="A4" s="1473" t="s">
        <v>1187</v>
      </c>
      <c r="B4" s="1468">
        <f>'Energy &amp; GHG'!$I$29</f>
        <v>3345366</v>
      </c>
      <c r="C4" s="1474" t="s">
        <v>160</v>
      </c>
      <c r="D4" s="1469">
        <f t="shared" si="0"/>
        <v>3345366</v>
      </c>
      <c r="E4" s="1470"/>
      <c r="F4" s="1471"/>
      <c r="G4" s="1472"/>
      <c r="H4" s="1652"/>
      <c r="I4" s="1652"/>
      <c r="J4" s="1652"/>
      <c r="K4" s="1652"/>
      <c r="L4" s="1652"/>
      <c r="M4" s="1652"/>
      <c r="N4" s="1655"/>
      <c r="O4" s="1459"/>
    </row>
    <row r="5" spans="1:15" ht="13.8">
      <c r="A5" s="1475" t="s">
        <v>1188</v>
      </c>
      <c r="B5" s="1476">
        <f>'Energy &amp; GHG'!$AA$29</f>
        <v>18560</v>
      </c>
      <c r="C5" s="1150" t="s">
        <v>1189</v>
      </c>
      <c r="D5" s="1477">
        <f>B5*2.68</f>
        <v>49740.800000000003</v>
      </c>
      <c r="E5" s="1470">
        <v>38.290320000000001</v>
      </c>
      <c r="F5" s="1471">
        <v>7.4999999999999997E-2</v>
      </c>
      <c r="G5" s="1472">
        <f t="shared" ref="G5:G12" si="1">IFERROR(B5*E5*F5,"-")</f>
        <v>53300.125440000003</v>
      </c>
      <c r="H5" s="1652"/>
      <c r="I5" s="1652"/>
      <c r="J5" s="1652"/>
      <c r="K5" s="1652"/>
      <c r="L5" s="1652"/>
      <c r="M5" s="1652"/>
      <c r="N5" s="1655"/>
      <c r="O5" s="1459"/>
    </row>
    <row r="6" spans="1:15" ht="27.6">
      <c r="A6" s="1475" t="s">
        <v>1190</v>
      </c>
      <c r="B6" s="1476" t="str">
        <f>'Energy &amp; GHG'!$CF$29</f>
        <v>-</v>
      </c>
      <c r="C6" s="1150" t="s">
        <v>1189</v>
      </c>
      <c r="D6" s="1477" t="e">
        <f>B6*10</f>
        <v>#VALUE!</v>
      </c>
      <c r="E6" s="1470">
        <v>38.290320000000001</v>
      </c>
      <c r="F6" s="1471">
        <v>7.4999999999999997E-2</v>
      </c>
      <c r="G6" s="1472" t="str">
        <f t="shared" si="1"/>
        <v>-</v>
      </c>
      <c r="H6" s="1652"/>
      <c r="I6" s="1652"/>
      <c r="J6" s="1652"/>
      <c r="K6" s="1652"/>
      <c r="L6" s="1652"/>
      <c r="M6" s="1652"/>
      <c r="N6" s="1655"/>
      <c r="O6" s="1459"/>
    </row>
    <row r="7" spans="1:15" ht="27.6">
      <c r="A7" s="1475" t="s">
        <v>1191</v>
      </c>
      <c r="B7" s="1476" t="str">
        <f>'Energy &amp; GHG'!$CG$29</f>
        <v>-</v>
      </c>
      <c r="C7" s="1150" t="s">
        <v>1189</v>
      </c>
      <c r="D7" s="1477" t="e">
        <f>B7*9</f>
        <v>#VALUE!</v>
      </c>
      <c r="E7" s="1470">
        <v>34.653722999999999</v>
      </c>
      <c r="F7" s="1471">
        <v>7.2900000000000006E-2</v>
      </c>
      <c r="G7" s="1472" t="str">
        <f t="shared" si="1"/>
        <v>-</v>
      </c>
      <c r="H7" s="1652"/>
      <c r="I7" s="1652"/>
      <c r="J7" s="1652"/>
      <c r="K7" s="1652"/>
      <c r="L7" s="1652"/>
      <c r="M7" s="1652"/>
      <c r="N7" s="1655"/>
      <c r="O7" s="1459"/>
    </row>
    <row r="8" spans="1:15" ht="13.8">
      <c r="A8" s="1475" t="s">
        <v>1192</v>
      </c>
      <c r="B8" s="1476" t="str">
        <f>'Energy &amp; GHG'!$CI$29</f>
        <v>-</v>
      </c>
      <c r="C8" s="1150" t="s">
        <v>1193</v>
      </c>
      <c r="D8" s="1478" t="e">
        <f>11.13*B8</f>
        <v>#VALUE!</v>
      </c>
      <c r="E8" s="1470"/>
      <c r="F8" s="1471"/>
      <c r="G8" s="1472" t="str">
        <f t="shared" si="1"/>
        <v>-</v>
      </c>
      <c r="H8" s="1652"/>
      <c r="I8" s="1652"/>
      <c r="J8" s="1652"/>
      <c r="K8" s="1652"/>
      <c r="L8" s="1652"/>
      <c r="M8" s="1652"/>
      <c r="N8" s="1655"/>
      <c r="O8" s="1459"/>
    </row>
    <row r="9" spans="1:15" ht="13.8">
      <c r="A9" s="1475" t="s">
        <v>1194</v>
      </c>
      <c r="B9" s="1476">
        <f>'Energy &amp; GHG'!$BX$29</f>
        <v>13062</v>
      </c>
      <c r="C9" s="1150" t="s">
        <v>1195</v>
      </c>
      <c r="D9" s="1479">
        <f>B9*13.6</f>
        <v>177643.19999999998</v>
      </c>
      <c r="E9" s="1470">
        <v>46.621631000000001</v>
      </c>
      <c r="F9" s="1471">
        <v>5.8236669999999997E-2</v>
      </c>
      <c r="G9" s="1472">
        <f t="shared" si="1"/>
        <v>35464.486501757354</v>
      </c>
      <c r="H9" s="1652"/>
      <c r="I9" s="1652"/>
      <c r="J9" s="1652"/>
      <c r="K9" s="1652"/>
      <c r="L9" s="1652"/>
      <c r="M9" s="1652"/>
      <c r="N9" s="1655"/>
      <c r="O9" s="1459"/>
    </row>
    <row r="10" spans="1:15" ht="13.8">
      <c r="A10" s="1480" t="s">
        <v>1196</v>
      </c>
      <c r="B10" s="1476">
        <f>'Energy &amp; GHG'!$AI$29</f>
        <v>1249687</v>
      </c>
      <c r="C10" s="1150" t="s">
        <v>1195</v>
      </c>
      <c r="D10" s="1477">
        <f>B10*3.72</f>
        <v>4648835.6400000006</v>
      </c>
      <c r="E10" s="1481">
        <v>15</v>
      </c>
      <c r="F10" s="1482">
        <v>0.11</v>
      </c>
      <c r="G10" s="1472">
        <f t="shared" si="1"/>
        <v>2061983.55</v>
      </c>
      <c r="H10" s="1652"/>
      <c r="I10" s="1652"/>
      <c r="J10" s="1652"/>
      <c r="K10" s="1652"/>
      <c r="L10" s="1652"/>
      <c r="M10" s="1652"/>
      <c r="N10" s="1655"/>
      <c r="O10" s="1459"/>
    </row>
    <row r="11" spans="1:15" ht="13.8">
      <c r="A11" s="1480" t="s">
        <v>1197</v>
      </c>
      <c r="B11" s="1476">
        <f>'Energy &amp; GHG'!$AP$29</f>
        <v>65090</v>
      </c>
      <c r="C11" s="1150" t="s">
        <v>1195</v>
      </c>
      <c r="D11" s="1477">
        <f>B11*4.65</f>
        <v>302668.5</v>
      </c>
      <c r="E11" s="1481">
        <v>15</v>
      </c>
      <c r="F11" s="1482">
        <v>0.11</v>
      </c>
      <c r="G11" s="1472">
        <f t="shared" si="1"/>
        <v>107398.5</v>
      </c>
      <c r="H11" s="1652"/>
      <c r="I11" s="1652"/>
      <c r="J11" s="1652"/>
      <c r="K11" s="1652"/>
      <c r="L11" s="1652"/>
      <c r="M11" s="1652"/>
      <c r="N11" s="1655"/>
      <c r="O11" s="1459"/>
    </row>
    <row r="12" spans="1:15" ht="13.8">
      <c r="A12" s="1475" t="s">
        <v>1198</v>
      </c>
      <c r="B12" s="1150" t="str">
        <f>'Energy &amp; GHG'!$BD$29</f>
        <v>-</v>
      </c>
      <c r="C12" s="1150" t="s">
        <v>1195</v>
      </c>
      <c r="D12" s="1477" t="e">
        <f>B12*9.3</f>
        <v>#VALUE!</v>
      </c>
      <c r="E12" s="1470">
        <v>24.876570000000001</v>
      </c>
      <c r="F12" s="1471">
        <v>9.5000000000000001E-2</v>
      </c>
      <c r="G12" s="1472" t="str">
        <f t="shared" si="1"/>
        <v>-</v>
      </c>
      <c r="H12" s="1652"/>
      <c r="I12" s="1652"/>
      <c r="J12" s="1652"/>
      <c r="K12" s="1652"/>
      <c r="L12" s="1652"/>
      <c r="M12" s="1652"/>
      <c r="N12" s="1655"/>
      <c r="O12" s="1459"/>
    </row>
    <row r="13" spans="1:15" ht="13.8">
      <c r="A13" s="1483" t="s">
        <v>1199</v>
      </c>
      <c r="B13" s="1476"/>
      <c r="C13" s="1150" t="s">
        <v>1200</v>
      </c>
      <c r="D13" s="1477"/>
      <c r="E13" s="1470"/>
      <c r="F13" s="1471"/>
      <c r="G13" s="1472"/>
      <c r="H13" s="1652"/>
      <c r="I13" s="1652"/>
      <c r="J13" s="1652"/>
      <c r="K13" s="1652"/>
      <c r="L13" s="1652"/>
      <c r="M13" s="1652"/>
      <c r="N13" s="1655"/>
      <c r="O13" s="1459"/>
    </row>
    <row r="14" spans="1:15" ht="14.4" thickBot="1">
      <c r="A14" s="1484" t="s">
        <v>1201</v>
      </c>
      <c r="B14" s="1485">
        <f>'Site Info &amp; Permit Section'!$J$27</f>
        <v>76126516.370000005</v>
      </c>
      <c r="C14" s="1213" t="s">
        <v>1202</v>
      </c>
      <c r="D14" s="1486"/>
      <c r="E14" s="1487"/>
      <c r="F14" s="1488"/>
      <c r="G14" s="1472"/>
      <c r="H14" s="1545"/>
      <c r="I14" s="1545"/>
      <c r="J14" s="1545"/>
      <c r="K14" s="1545"/>
      <c r="L14" s="1545"/>
      <c r="M14" s="1545"/>
      <c r="N14" s="1547"/>
      <c r="O14" s="1459"/>
    </row>
    <row r="15" spans="1:15" ht="13.8">
      <c r="A15" s="1489" t="s">
        <v>1203</v>
      </c>
      <c r="B15" s="1490"/>
      <c r="C15" s="1491"/>
      <c r="D15" s="1492" t="e">
        <f>SUM(D3:D14)</f>
        <v>#VALUE!</v>
      </c>
      <c r="E15" s="1493"/>
      <c r="F15" s="1493"/>
      <c r="G15" s="1459"/>
      <c r="H15" s="1459"/>
      <c r="I15" s="1459"/>
      <c r="J15" s="1459"/>
      <c r="K15" s="1459"/>
      <c r="L15" s="1459"/>
      <c r="M15" s="1459"/>
      <c r="N15" s="1459"/>
      <c r="O15" s="1459"/>
    </row>
    <row r="16" spans="1:15" ht="13.8">
      <c r="A16" s="1459"/>
      <c r="B16" s="1459"/>
      <c r="C16" s="1491"/>
      <c r="D16" s="1459"/>
      <c r="E16" s="1459"/>
      <c r="F16" s="1459"/>
      <c r="G16" s="1459"/>
      <c r="H16" s="1459"/>
      <c r="I16" s="1459"/>
      <c r="J16" s="1459"/>
      <c r="K16" s="1459"/>
      <c r="L16" s="1459"/>
      <c r="M16" s="1459"/>
      <c r="N16" s="1459"/>
      <c r="O16" s="1459"/>
    </row>
    <row r="17" spans="1:15" ht="13.8">
      <c r="A17" s="1494" t="s">
        <v>1204</v>
      </c>
      <c r="B17" s="1459"/>
      <c r="C17" s="1491"/>
      <c r="D17" s="1459"/>
      <c r="E17" s="1459"/>
      <c r="F17" s="1459"/>
      <c r="G17" s="1459"/>
      <c r="H17" s="1459"/>
      <c r="I17" s="1459"/>
      <c r="J17" s="1459"/>
      <c r="K17" s="1459"/>
      <c r="L17" s="1459"/>
      <c r="M17" s="1459"/>
      <c r="N17" s="1459"/>
      <c r="O17" s="1459"/>
    </row>
    <row r="18" spans="1:15" ht="13.8">
      <c r="A18" s="1852" t="s">
        <v>1205</v>
      </c>
      <c r="B18" s="1629"/>
      <c r="C18" s="1503"/>
      <c r="D18" s="29" t="s">
        <v>1206</v>
      </c>
      <c r="E18" s="1495" t="s">
        <v>1206</v>
      </c>
      <c r="F18" s="1459"/>
      <c r="G18" s="1459"/>
      <c r="H18" s="1459"/>
      <c r="I18" s="1459"/>
      <c r="J18" s="1459"/>
      <c r="K18" s="1459"/>
      <c r="L18" s="1459"/>
      <c r="M18" s="1459"/>
      <c r="N18" s="1459"/>
      <c r="O18" s="1459"/>
    </row>
    <row r="19" spans="1:15" ht="13.8">
      <c r="A19" s="1459" t="s">
        <v>1207</v>
      </c>
      <c r="B19" s="1459"/>
      <c r="C19" s="1491"/>
      <c r="D19" s="1459"/>
      <c r="E19" s="1495" t="s">
        <v>1208</v>
      </c>
      <c r="F19" s="1459"/>
      <c r="G19" s="1459"/>
      <c r="H19" s="1459"/>
      <c r="I19" s="1459"/>
      <c r="J19" s="1459"/>
      <c r="K19" s="1459"/>
      <c r="L19" s="1459"/>
      <c r="M19" s="1459"/>
      <c r="N19" s="1459"/>
      <c r="O19" s="1459"/>
    </row>
    <row r="20" spans="1:15" ht="13.8">
      <c r="A20" s="1459"/>
      <c r="B20" s="1459"/>
      <c r="C20" s="1491"/>
      <c r="D20" s="1459"/>
      <c r="E20" s="1459"/>
      <c r="F20" s="1459"/>
      <c r="G20" s="1459"/>
      <c r="H20" s="1459"/>
      <c r="I20" s="1459"/>
      <c r="J20" s="1459"/>
      <c r="K20" s="1459"/>
      <c r="L20" s="1459"/>
      <c r="M20" s="1459"/>
      <c r="N20" s="1459"/>
      <c r="O20" s="1459"/>
    </row>
    <row r="21" spans="1:15" ht="13.8">
      <c r="A21" s="1459"/>
      <c r="B21" s="1459"/>
      <c r="C21" s="1491"/>
      <c r="D21" s="1459"/>
      <c r="E21" s="1459"/>
      <c r="F21" s="1459"/>
      <c r="G21" s="1459"/>
      <c r="H21" s="1459"/>
      <c r="I21" s="1459"/>
      <c r="J21" s="1459"/>
      <c r="K21" s="1459"/>
      <c r="L21" s="1459"/>
      <c r="M21" s="1459"/>
      <c r="N21" s="1459"/>
      <c r="O21" s="1459"/>
    </row>
    <row r="22" spans="1:15" ht="13.8">
      <c r="A22" s="1459"/>
      <c r="B22" s="1459"/>
      <c r="C22" s="1491"/>
      <c r="D22" s="1459"/>
      <c r="E22" s="1459"/>
      <c r="F22" s="1459"/>
      <c r="G22" s="1459"/>
      <c r="H22" s="1459"/>
      <c r="I22" s="1459"/>
      <c r="J22" s="1459"/>
      <c r="K22" s="1459"/>
      <c r="L22" s="1459"/>
      <c r="M22" s="1459"/>
      <c r="N22" s="1459"/>
      <c r="O22" s="1459"/>
    </row>
    <row r="23" spans="1:15" ht="13.8">
      <c r="A23" s="1459"/>
      <c r="B23" s="1459"/>
      <c r="C23" s="1491"/>
      <c r="D23" s="1459"/>
      <c r="E23" s="1459"/>
      <c r="F23" s="1459"/>
      <c r="G23" s="1459"/>
      <c r="H23" s="1459"/>
      <c r="I23" s="1459"/>
      <c r="J23" s="1459"/>
      <c r="K23" s="1459"/>
      <c r="L23" s="1459"/>
      <c r="M23" s="1459"/>
      <c r="N23" s="1459"/>
      <c r="O23" s="1459"/>
    </row>
    <row r="24" spans="1:15" ht="13.8">
      <c r="A24" s="1459"/>
      <c r="B24" s="1459"/>
      <c r="C24" s="1491"/>
      <c r="D24" s="1459"/>
      <c r="E24" s="1459"/>
      <c r="F24" s="1459"/>
      <c r="G24" s="1459"/>
      <c r="H24" s="1459"/>
      <c r="I24" s="1459"/>
      <c r="J24" s="1459"/>
      <c r="K24" s="1459"/>
      <c r="L24" s="1459"/>
      <c r="M24" s="1459"/>
      <c r="N24" s="1459"/>
      <c r="O24" s="1459"/>
    </row>
    <row r="25" spans="1:15" ht="13.8">
      <c r="A25" s="1459"/>
      <c r="B25" s="1459"/>
      <c r="C25" s="1491"/>
      <c r="D25" s="1459"/>
      <c r="E25" s="1459"/>
      <c r="F25" s="1459"/>
      <c r="G25" s="1459"/>
      <c r="H25" s="1459"/>
      <c r="I25" s="1459"/>
      <c r="J25" s="1459"/>
      <c r="K25" s="1459"/>
      <c r="L25" s="1459"/>
      <c r="M25" s="1459"/>
      <c r="N25" s="1459"/>
      <c r="O25" s="1459"/>
    </row>
    <row r="26" spans="1:15" ht="13.8">
      <c r="A26" s="1459"/>
      <c r="B26" s="1459"/>
      <c r="C26" s="1491"/>
      <c r="D26" s="1459"/>
      <c r="E26" s="1459"/>
      <c r="F26" s="1459"/>
      <c r="G26" s="1459"/>
      <c r="H26" s="1459"/>
      <c r="I26" s="1459"/>
      <c r="J26" s="1459"/>
      <c r="K26" s="1459"/>
      <c r="L26" s="1459"/>
      <c r="M26" s="1459"/>
      <c r="N26" s="1459"/>
      <c r="O26" s="1459"/>
    </row>
    <row r="27" spans="1:15" ht="13.8">
      <c r="A27" s="1459"/>
      <c r="B27" s="1459"/>
      <c r="C27" s="1491"/>
      <c r="D27" s="1459"/>
      <c r="E27" s="1459"/>
      <c r="F27" s="1459"/>
      <c r="G27" s="1459"/>
      <c r="H27" s="1459"/>
      <c r="I27" s="1459"/>
      <c r="J27" s="1459"/>
      <c r="K27" s="1459"/>
      <c r="L27" s="1459"/>
      <c r="M27" s="1459"/>
      <c r="N27" s="1459"/>
      <c r="O27" s="1459"/>
    </row>
    <row r="28" spans="1:15" ht="13.8">
      <c r="A28" s="1459"/>
      <c r="B28" s="1459"/>
      <c r="C28" s="1491"/>
      <c r="D28" s="1459"/>
      <c r="E28" s="1459"/>
      <c r="F28" s="1459"/>
      <c r="G28" s="1459"/>
      <c r="H28" s="1459"/>
      <c r="I28" s="1459"/>
      <c r="J28" s="1459"/>
      <c r="K28" s="1459"/>
      <c r="L28" s="1459"/>
      <c r="M28" s="1459"/>
      <c r="N28" s="1459"/>
      <c r="O28" s="1459"/>
    </row>
    <row r="29" spans="1:15" ht="13.8">
      <c r="A29" s="1459"/>
      <c r="B29" s="1459"/>
      <c r="C29" s="1491"/>
      <c r="D29" s="1459"/>
      <c r="E29" s="1459"/>
      <c r="F29" s="1459"/>
      <c r="G29" s="1459"/>
      <c r="H29" s="1459"/>
      <c r="I29" s="1459"/>
      <c r="J29" s="1459"/>
      <c r="K29" s="1459"/>
      <c r="L29" s="1459"/>
      <c r="M29" s="1459"/>
      <c r="N29" s="1459"/>
      <c r="O29" s="1459"/>
    </row>
    <row r="30" spans="1:15" ht="13.8">
      <c r="A30" s="1459"/>
      <c r="B30" s="1459"/>
      <c r="C30" s="1491"/>
      <c r="D30" s="1459"/>
      <c r="E30" s="1459"/>
      <c r="F30" s="1459"/>
      <c r="G30" s="1459"/>
      <c r="H30" s="1459"/>
      <c r="I30" s="1459"/>
      <c r="J30" s="1459"/>
      <c r="K30" s="1459"/>
      <c r="L30" s="1459"/>
      <c r="M30" s="1459"/>
      <c r="N30" s="1459"/>
      <c r="O30" s="1459"/>
    </row>
    <row r="31" spans="1:15" ht="13.8">
      <c r="A31" s="1459"/>
      <c r="B31" s="1459"/>
      <c r="C31" s="1491"/>
      <c r="D31" s="1459"/>
      <c r="E31" s="1459"/>
      <c r="F31" s="1459"/>
      <c r="G31" s="1459"/>
      <c r="H31" s="1459"/>
      <c r="I31" s="1459"/>
      <c r="J31" s="1459"/>
      <c r="K31" s="1459"/>
      <c r="L31" s="1459"/>
      <c r="M31" s="1459"/>
      <c r="N31" s="1459"/>
      <c r="O31" s="1459"/>
    </row>
    <row r="32" spans="1:15" ht="13.8">
      <c r="A32" s="1459"/>
      <c r="B32" s="1459"/>
      <c r="C32" s="1491"/>
      <c r="D32" s="1459"/>
      <c r="E32" s="1459"/>
      <c r="F32" s="1459"/>
      <c r="G32" s="1459"/>
      <c r="H32" s="1459"/>
      <c r="I32" s="1459"/>
      <c r="J32" s="1459"/>
      <c r="K32" s="1459"/>
      <c r="L32" s="1459"/>
      <c r="M32" s="1459"/>
      <c r="N32" s="1459"/>
      <c r="O32" s="1459"/>
    </row>
    <row r="33" spans="1:15" ht="13.8">
      <c r="A33" s="1459"/>
      <c r="B33" s="1459"/>
      <c r="C33" s="1491"/>
      <c r="D33" s="1459"/>
      <c r="E33" s="1459"/>
      <c r="F33" s="1459"/>
      <c r="G33" s="1459"/>
      <c r="H33" s="1459"/>
      <c r="I33" s="1459"/>
      <c r="J33" s="1459"/>
      <c r="K33" s="1459"/>
      <c r="L33" s="1459"/>
      <c r="M33" s="1459"/>
      <c r="N33" s="1459"/>
      <c r="O33" s="1459"/>
    </row>
    <row r="34" spans="1:15" ht="13.8">
      <c r="A34" s="1459"/>
      <c r="B34" s="1459"/>
      <c r="C34" s="1491"/>
      <c r="D34" s="1459"/>
      <c r="E34" s="1459"/>
      <c r="F34" s="1459"/>
      <c r="G34" s="1459"/>
      <c r="H34" s="1459"/>
      <c r="I34" s="1459"/>
      <c r="J34" s="1459"/>
      <c r="K34" s="1459"/>
      <c r="L34" s="1459"/>
      <c r="M34" s="1459"/>
      <c r="N34" s="1459"/>
      <c r="O34" s="1459"/>
    </row>
    <row r="35" spans="1:15" ht="13.8">
      <c r="A35" s="1459"/>
      <c r="B35" s="1459"/>
      <c r="C35" s="1491"/>
      <c r="D35" s="1459"/>
      <c r="E35" s="1459"/>
      <c r="F35" s="1459"/>
      <c r="G35" s="1459"/>
      <c r="H35" s="1459"/>
      <c r="I35" s="1459"/>
      <c r="J35" s="1459"/>
      <c r="K35" s="1459"/>
      <c r="L35" s="1459"/>
      <c r="M35" s="1459"/>
      <c r="N35" s="1459"/>
      <c r="O35" s="1459"/>
    </row>
    <row r="36" spans="1:15" ht="13.8">
      <c r="A36" s="1459"/>
      <c r="B36" s="1459"/>
      <c r="C36" s="1491"/>
      <c r="D36" s="1459"/>
      <c r="E36" s="1459"/>
      <c r="F36" s="1459"/>
      <c r="G36" s="1459"/>
      <c r="H36" s="1459"/>
      <c r="I36" s="1459"/>
      <c r="J36" s="1459"/>
      <c r="K36" s="1459"/>
      <c r="L36" s="1459"/>
      <c r="M36" s="1459"/>
      <c r="N36" s="1459"/>
      <c r="O36" s="1459"/>
    </row>
    <row r="37" spans="1:15" ht="13.8">
      <c r="A37" s="1459"/>
      <c r="B37" s="1459"/>
      <c r="C37" s="1491"/>
      <c r="D37" s="1459"/>
      <c r="E37" s="1459"/>
      <c r="F37" s="1459"/>
      <c r="G37" s="1459"/>
      <c r="H37" s="1459"/>
      <c r="I37" s="1459"/>
      <c r="J37" s="1459"/>
      <c r="K37" s="1459"/>
      <c r="L37" s="1459"/>
      <c r="M37" s="1459"/>
      <c r="N37" s="1459"/>
      <c r="O37" s="1459"/>
    </row>
    <row r="38" spans="1:15" ht="13.8">
      <c r="A38" s="1459"/>
      <c r="B38" s="1459"/>
      <c r="C38" s="1491"/>
      <c r="D38" s="1459"/>
      <c r="E38" s="1459"/>
      <c r="F38" s="1459"/>
      <c r="G38" s="1459"/>
      <c r="H38" s="1459"/>
      <c r="I38" s="1459"/>
      <c r="J38" s="1459"/>
      <c r="K38" s="1459"/>
      <c r="L38" s="1459"/>
      <c r="M38" s="1459"/>
      <c r="N38" s="1459"/>
      <c r="O38" s="1459"/>
    </row>
    <row r="39" spans="1:15" ht="13.8">
      <c r="A39" s="1459"/>
      <c r="B39" s="1459"/>
      <c r="C39" s="1491"/>
      <c r="D39" s="1459"/>
      <c r="E39" s="1459"/>
      <c r="F39" s="1459"/>
      <c r="G39" s="1459"/>
      <c r="H39" s="1459"/>
      <c r="I39" s="1459"/>
      <c r="J39" s="1459"/>
      <c r="K39" s="1459"/>
      <c r="L39" s="1459"/>
      <c r="M39" s="1459"/>
      <c r="N39" s="1459"/>
      <c r="O39" s="1459"/>
    </row>
    <row r="40" spans="1:15" ht="13.8">
      <c r="A40" s="1459"/>
      <c r="B40" s="1459"/>
      <c r="C40" s="1491"/>
      <c r="D40" s="1459"/>
      <c r="E40" s="1459"/>
      <c r="F40" s="1459"/>
      <c r="G40" s="1459"/>
      <c r="H40" s="1459"/>
      <c r="I40" s="1459"/>
      <c r="J40" s="1459"/>
      <c r="K40" s="1459"/>
      <c r="L40" s="1459"/>
      <c r="M40" s="1459"/>
      <c r="N40" s="1459"/>
      <c r="O40" s="1459"/>
    </row>
    <row r="41" spans="1:15" ht="13.8">
      <c r="A41" s="1459"/>
      <c r="B41" s="1459"/>
      <c r="C41" s="1491"/>
      <c r="D41" s="1459"/>
      <c r="E41" s="1459"/>
      <c r="F41" s="1459"/>
      <c r="G41" s="1459"/>
      <c r="H41" s="1459"/>
      <c r="I41" s="1459"/>
      <c r="J41" s="1459"/>
      <c r="K41" s="1459"/>
      <c r="L41" s="1459"/>
      <c r="M41" s="1459"/>
      <c r="N41" s="1459"/>
      <c r="O41" s="1459"/>
    </row>
    <row r="42" spans="1:15" ht="13.8">
      <c r="A42" s="1459"/>
      <c r="B42" s="1459"/>
      <c r="C42" s="1491"/>
      <c r="D42" s="1459"/>
      <c r="E42" s="1459"/>
      <c r="F42" s="1459"/>
      <c r="G42" s="1459"/>
      <c r="H42" s="1459"/>
      <c r="I42" s="1459"/>
      <c r="J42" s="1459"/>
      <c r="K42" s="1459"/>
      <c r="L42" s="1459"/>
      <c r="M42" s="1459"/>
      <c r="N42" s="1459"/>
      <c r="O42" s="1459"/>
    </row>
    <row r="43" spans="1:15" ht="13.8">
      <c r="A43" s="1459"/>
      <c r="B43" s="1459"/>
      <c r="C43" s="1491"/>
      <c r="D43" s="1459"/>
      <c r="E43" s="1459"/>
      <c r="F43" s="1459"/>
      <c r="G43" s="1459"/>
      <c r="H43" s="1459"/>
      <c r="I43" s="1459"/>
      <c r="J43" s="1459"/>
      <c r="K43" s="1459"/>
      <c r="L43" s="1459"/>
      <c r="M43" s="1459"/>
      <c r="N43" s="1459"/>
      <c r="O43" s="1459"/>
    </row>
    <row r="44" spans="1:15" ht="13.8">
      <c r="A44" s="1459"/>
      <c r="B44" s="1459"/>
      <c r="C44" s="1491"/>
      <c r="D44" s="1459"/>
      <c r="E44" s="1459"/>
      <c r="F44" s="1459"/>
      <c r="G44" s="1459"/>
      <c r="H44" s="1459"/>
      <c r="I44" s="1459"/>
      <c r="J44" s="1459"/>
      <c r="K44" s="1459"/>
      <c r="L44" s="1459"/>
      <c r="M44" s="1459"/>
      <c r="N44" s="1459"/>
      <c r="O44" s="1459"/>
    </row>
    <row r="45" spans="1:15" ht="13.8">
      <c r="A45" s="1459"/>
      <c r="B45" s="1459"/>
      <c r="C45" s="1491"/>
      <c r="D45" s="1459"/>
      <c r="E45" s="1459"/>
      <c r="F45" s="1459"/>
      <c r="G45" s="1459"/>
      <c r="H45" s="1459"/>
      <c r="I45" s="1459"/>
      <c r="J45" s="1459"/>
      <c r="K45" s="1459"/>
      <c r="L45" s="1459"/>
      <c r="M45" s="1459"/>
      <c r="N45" s="1459"/>
      <c r="O45" s="1459"/>
    </row>
    <row r="46" spans="1:15" ht="13.8">
      <c r="A46" s="1459"/>
      <c r="B46" s="1459"/>
      <c r="C46" s="1491"/>
      <c r="D46" s="1459"/>
      <c r="E46" s="1459"/>
      <c r="F46" s="1459"/>
      <c r="G46" s="1459"/>
      <c r="H46" s="1459"/>
      <c r="I46" s="1459"/>
      <c r="J46" s="1459"/>
      <c r="K46" s="1459"/>
      <c r="L46" s="1459"/>
      <c r="M46" s="1459"/>
      <c r="N46" s="1459"/>
      <c r="O46" s="1459"/>
    </row>
    <row r="47" spans="1:15" ht="13.8">
      <c r="A47" s="1459"/>
      <c r="B47" s="1459"/>
      <c r="C47" s="1491"/>
      <c r="D47" s="1459"/>
      <c r="E47" s="1459"/>
      <c r="F47" s="1459"/>
      <c r="G47" s="1459"/>
      <c r="H47" s="1459"/>
      <c r="I47" s="1459"/>
      <c r="J47" s="1459"/>
      <c r="K47" s="1459"/>
      <c r="L47" s="1459"/>
      <c r="M47" s="1459"/>
      <c r="N47" s="1459"/>
      <c r="O47" s="1459"/>
    </row>
    <row r="48" spans="1:15" ht="13.8">
      <c r="A48" s="1459"/>
      <c r="B48" s="1459"/>
      <c r="C48" s="1491"/>
      <c r="D48" s="1459"/>
      <c r="E48" s="1459"/>
      <c r="F48" s="1459"/>
      <c r="G48" s="1459"/>
      <c r="H48" s="1459"/>
      <c r="I48" s="1459"/>
      <c r="J48" s="1459"/>
      <c r="K48" s="1459"/>
      <c r="L48" s="1459"/>
      <c r="M48" s="1459"/>
      <c r="N48" s="1459"/>
      <c r="O48" s="1459"/>
    </row>
    <row r="49" spans="1:15" ht="13.8">
      <c r="A49" s="1459"/>
      <c r="B49" s="1459"/>
      <c r="C49" s="1491"/>
      <c r="D49" s="1459"/>
      <c r="E49" s="1459"/>
      <c r="F49" s="1459"/>
      <c r="G49" s="1459"/>
      <c r="H49" s="1459"/>
      <c r="I49" s="1459"/>
      <c r="J49" s="1459"/>
      <c r="K49" s="1459"/>
      <c r="L49" s="1459"/>
      <c r="M49" s="1459"/>
      <c r="N49" s="1459"/>
      <c r="O49" s="1459"/>
    </row>
    <row r="50" spans="1:15" ht="13.8">
      <c r="A50" s="1459"/>
      <c r="B50" s="1459"/>
      <c r="C50" s="1491"/>
      <c r="D50" s="1459"/>
      <c r="E50" s="1459"/>
      <c r="F50" s="1459"/>
      <c r="G50" s="1459"/>
      <c r="H50" s="1459"/>
      <c r="I50" s="1459"/>
      <c r="J50" s="1459"/>
      <c r="K50" s="1459"/>
      <c r="L50" s="1459"/>
      <c r="M50" s="1459"/>
      <c r="N50" s="1459"/>
      <c r="O50" s="1459"/>
    </row>
    <row r="51" spans="1:15" ht="13.8">
      <c r="A51" s="1459"/>
      <c r="B51" s="1459"/>
      <c r="C51" s="1491"/>
      <c r="D51" s="1459"/>
      <c r="E51" s="1459"/>
      <c r="F51" s="1459"/>
      <c r="G51" s="1459"/>
      <c r="H51" s="1459"/>
      <c r="I51" s="1459"/>
      <c r="J51" s="1459"/>
      <c r="K51" s="1459"/>
      <c r="L51" s="1459"/>
      <c r="M51" s="1459"/>
      <c r="N51" s="1459"/>
      <c r="O51" s="1459"/>
    </row>
    <row r="52" spans="1:15" ht="13.8">
      <c r="A52" s="1459"/>
      <c r="B52" s="1459"/>
      <c r="C52" s="1491"/>
      <c r="D52" s="1459"/>
      <c r="E52" s="1459"/>
      <c r="F52" s="1459"/>
      <c r="G52" s="1459"/>
      <c r="H52" s="1459"/>
      <c r="I52" s="1459"/>
      <c r="J52" s="1459"/>
      <c r="K52" s="1459"/>
      <c r="L52" s="1459"/>
      <c r="M52" s="1459"/>
      <c r="N52" s="1459"/>
      <c r="O52" s="1459"/>
    </row>
    <row r="53" spans="1:15" ht="13.8">
      <c r="A53" s="1459"/>
      <c r="B53" s="1459"/>
      <c r="C53" s="1491"/>
      <c r="D53" s="1459"/>
      <c r="E53" s="1459"/>
      <c r="F53" s="1459"/>
      <c r="G53" s="1459"/>
      <c r="H53" s="1459"/>
      <c r="I53" s="1459"/>
      <c r="J53" s="1459"/>
      <c r="K53" s="1459"/>
      <c r="L53" s="1459"/>
      <c r="M53" s="1459"/>
      <c r="N53" s="1459"/>
      <c r="O53" s="1459"/>
    </row>
    <row r="54" spans="1:15" ht="13.8">
      <c r="A54" s="1459"/>
      <c r="B54" s="1459"/>
      <c r="C54" s="1491"/>
      <c r="D54" s="1459"/>
      <c r="E54" s="1459"/>
      <c r="F54" s="1459"/>
      <c r="G54" s="1459"/>
      <c r="H54" s="1459"/>
      <c r="I54" s="1459"/>
      <c r="J54" s="1459"/>
      <c r="K54" s="1459"/>
      <c r="L54" s="1459"/>
      <c r="M54" s="1459"/>
      <c r="N54" s="1459"/>
      <c r="O54" s="1459"/>
    </row>
    <row r="55" spans="1:15" ht="13.8">
      <c r="A55" s="1459"/>
      <c r="B55" s="1459"/>
      <c r="C55" s="1491"/>
      <c r="D55" s="1459"/>
      <c r="E55" s="1459"/>
      <c r="F55" s="1459"/>
      <c r="G55" s="1459"/>
      <c r="H55" s="1459"/>
      <c r="I55" s="1459"/>
      <c r="J55" s="1459"/>
      <c r="K55" s="1459"/>
      <c r="L55" s="1459"/>
      <c r="M55" s="1459"/>
      <c r="N55" s="1459"/>
      <c r="O55" s="1459"/>
    </row>
    <row r="56" spans="1:15" ht="13.8">
      <c r="A56" s="1459"/>
      <c r="B56" s="1459"/>
      <c r="C56" s="1491"/>
      <c r="D56" s="1459"/>
      <c r="E56" s="1459"/>
      <c r="F56" s="1459"/>
      <c r="G56" s="1459"/>
      <c r="H56" s="1459"/>
      <c r="I56" s="1459"/>
      <c r="J56" s="1459"/>
      <c r="K56" s="1459"/>
      <c r="L56" s="1459"/>
      <c r="M56" s="1459"/>
      <c r="N56" s="1459"/>
      <c r="O56" s="1459"/>
    </row>
    <row r="57" spans="1:15" ht="13.8">
      <c r="A57" s="1459"/>
      <c r="B57" s="1459"/>
      <c r="C57" s="1491"/>
      <c r="D57" s="1459"/>
      <c r="E57" s="1459"/>
      <c r="F57" s="1459"/>
      <c r="G57" s="1459"/>
      <c r="H57" s="1459"/>
      <c r="I57" s="1459"/>
      <c r="J57" s="1459"/>
      <c r="K57" s="1459"/>
      <c r="L57" s="1459"/>
      <c r="M57" s="1459"/>
      <c r="N57" s="1459"/>
      <c r="O57" s="1459"/>
    </row>
    <row r="58" spans="1:15" ht="13.8">
      <c r="A58" s="1459"/>
      <c r="B58" s="1459"/>
      <c r="C58" s="1491"/>
      <c r="D58" s="1459"/>
      <c r="E58" s="1459"/>
      <c r="F58" s="1459"/>
      <c r="G58" s="1459"/>
      <c r="H58" s="1459"/>
      <c r="I58" s="1459"/>
      <c r="J58" s="1459"/>
      <c r="K58" s="1459"/>
      <c r="L58" s="1459"/>
      <c r="M58" s="1459"/>
      <c r="N58" s="1459"/>
      <c r="O58" s="1459"/>
    </row>
    <row r="59" spans="1:15" ht="13.8">
      <c r="A59" s="1459"/>
      <c r="B59" s="1459"/>
      <c r="C59" s="1491"/>
      <c r="D59" s="1459"/>
      <c r="E59" s="1459"/>
      <c r="F59" s="1459"/>
      <c r="G59" s="1459"/>
      <c r="H59" s="1459"/>
      <c r="I59" s="1459"/>
      <c r="J59" s="1459"/>
      <c r="K59" s="1459"/>
      <c r="L59" s="1459"/>
      <c r="M59" s="1459"/>
      <c r="N59" s="1459"/>
      <c r="O59" s="1459"/>
    </row>
    <row r="60" spans="1:15" ht="13.8">
      <c r="A60" s="1459"/>
      <c r="B60" s="1459"/>
      <c r="C60" s="1491"/>
      <c r="D60" s="1459"/>
      <c r="E60" s="1459"/>
      <c r="F60" s="1459"/>
      <c r="G60" s="1459"/>
      <c r="H60" s="1459"/>
      <c r="I60" s="1459"/>
      <c r="J60" s="1459"/>
      <c r="K60" s="1459"/>
      <c r="L60" s="1459"/>
      <c r="M60" s="1459"/>
      <c r="N60" s="1459"/>
      <c r="O60" s="1459"/>
    </row>
    <row r="61" spans="1:15" ht="13.8">
      <c r="A61" s="1459"/>
      <c r="B61" s="1459"/>
      <c r="C61" s="1491"/>
      <c r="D61" s="1459"/>
      <c r="E61" s="1459"/>
      <c r="F61" s="1459"/>
      <c r="G61" s="1459"/>
      <c r="H61" s="1459"/>
      <c r="I61" s="1459"/>
      <c r="J61" s="1459"/>
      <c r="K61" s="1459"/>
      <c r="L61" s="1459"/>
      <c r="M61" s="1459"/>
      <c r="N61" s="1459"/>
      <c r="O61" s="1459"/>
    </row>
    <row r="62" spans="1:15" ht="13.8">
      <c r="A62" s="1459"/>
      <c r="B62" s="1459"/>
      <c r="C62" s="1491"/>
      <c r="D62" s="1459"/>
      <c r="E62" s="1459"/>
      <c r="F62" s="1459"/>
      <c r="G62" s="1459"/>
      <c r="H62" s="1459"/>
      <c r="I62" s="1459"/>
      <c r="J62" s="1459"/>
      <c r="K62" s="1459"/>
      <c r="L62" s="1459"/>
      <c r="M62" s="1459"/>
      <c r="N62" s="1459"/>
      <c r="O62" s="1459"/>
    </row>
    <row r="63" spans="1:15" ht="13.8">
      <c r="A63" s="1459"/>
      <c r="B63" s="1459"/>
      <c r="C63" s="1491"/>
      <c r="D63" s="1459"/>
      <c r="E63" s="1459"/>
      <c r="F63" s="1459"/>
      <c r="G63" s="1459"/>
      <c r="H63" s="1459"/>
      <c r="I63" s="1459"/>
      <c r="J63" s="1459"/>
      <c r="K63" s="1459"/>
      <c r="L63" s="1459"/>
      <c r="M63" s="1459"/>
      <c r="N63" s="1459"/>
      <c r="O63" s="1459"/>
    </row>
    <row r="64" spans="1:15" ht="13.8">
      <c r="A64" s="1459"/>
      <c r="B64" s="1459"/>
      <c r="C64" s="1491"/>
      <c r="D64" s="1459"/>
      <c r="E64" s="1459"/>
      <c r="F64" s="1459"/>
      <c r="G64" s="1459"/>
      <c r="H64" s="1459"/>
      <c r="I64" s="1459"/>
      <c r="J64" s="1459"/>
      <c r="K64" s="1459"/>
      <c r="L64" s="1459"/>
      <c r="M64" s="1459"/>
      <c r="N64" s="1459"/>
      <c r="O64" s="1459"/>
    </row>
    <row r="65" spans="1:15" ht="13.8">
      <c r="A65" s="1459"/>
      <c r="B65" s="1459"/>
      <c r="C65" s="1491"/>
      <c r="D65" s="1459"/>
      <c r="E65" s="1459"/>
      <c r="F65" s="1459"/>
      <c r="G65" s="1459"/>
      <c r="H65" s="1459"/>
      <c r="I65" s="1459"/>
      <c r="J65" s="1459"/>
      <c r="K65" s="1459"/>
      <c r="L65" s="1459"/>
      <c r="M65" s="1459"/>
      <c r="N65" s="1459"/>
      <c r="O65" s="1459"/>
    </row>
    <row r="66" spans="1:15" ht="13.8">
      <c r="A66" s="1459"/>
      <c r="B66" s="1459"/>
      <c r="C66" s="1491"/>
      <c r="D66" s="1459"/>
      <c r="E66" s="1459"/>
      <c r="F66" s="1459"/>
      <c r="G66" s="1459"/>
      <c r="H66" s="1459"/>
      <c r="I66" s="1459"/>
      <c r="J66" s="1459"/>
      <c r="K66" s="1459"/>
      <c r="L66" s="1459"/>
      <c r="M66" s="1459"/>
      <c r="N66" s="1459"/>
      <c r="O66" s="1459"/>
    </row>
    <row r="67" spans="1:15" ht="13.8">
      <c r="A67" s="1459"/>
      <c r="B67" s="1459"/>
      <c r="C67" s="1491"/>
      <c r="D67" s="1459"/>
      <c r="E67" s="1459"/>
      <c r="F67" s="1459"/>
      <c r="G67" s="1459"/>
      <c r="H67" s="1459"/>
      <c r="I67" s="1459"/>
      <c r="J67" s="1459"/>
      <c r="K67" s="1459"/>
      <c r="L67" s="1459"/>
      <c r="M67" s="1459"/>
      <c r="N67" s="1459"/>
      <c r="O67" s="1459"/>
    </row>
    <row r="68" spans="1:15" ht="13.8">
      <c r="A68" s="1459"/>
      <c r="B68" s="1459"/>
      <c r="C68" s="1491"/>
      <c r="D68" s="1459"/>
      <c r="E68" s="1459"/>
      <c r="F68" s="1459"/>
      <c r="G68" s="1459"/>
      <c r="H68" s="1459"/>
      <c r="I68" s="1459"/>
      <c r="J68" s="1459"/>
      <c r="K68" s="1459"/>
      <c r="L68" s="1459"/>
      <c r="M68" s="1459"/>
      <c r="N68" s="1459"/>
      <c r="O68" s="1459"/>
    </row>
    <row r="69" spans="1:15" ht="13.8">
      <c r="A69" s="1459"/>
      <c r="B69" s="1459"/>
      <c r="C69" s="1491"/>
      <c r="D69" s="1459"/>
      <c r="E69" s="1459"/>
      <c r="F69" s="1459"/>
      <c r="G69" s="1459"/>
      <c r="H69" s="1459"/>
      <c r="I69" s="1459"/>
      <c r="J69" s="1459"/>
      <c r="K69" s="1459"/>
      <c r="L69" s="1459"/>
      <c r="M69" s="1459"/>
      <c r="N69" s="1459"/>
      <c r="O69" s="1459"/>
    </row>
    <row r="70" spans="1:15" ht="13.8">
      <c r="A70" s="1459"/>
      <c r="B70" s="1459"/>
      <c r="C70" s="1491"/>
      <c r="D70" s="1459"/>
      <c r="E70" s="1459"/>
      <c r="F70" s="1459"/>
      <c r="G70" s="1459"/>
      <c r="H70" s="1459"/>
      <c r="I70" s="1459"/>
      <c r="J70" s="1459"/>
      <c r="K70" s="1459"/>
      <c r="L70" s="1459"/>
      <c r="M70" s="1459"/>
      <c r="N70" s="1459"/>
      <c r="O70" s="1459"/>
    </row>
    <row r="71" spans="1:15" ht="13.8">
      <c r="A71" s="1459"/>
      <c r="B71" s="1459"/>
      <c r="C71" s="1491"/>
      <c r="D71" s="1459"/>
      <c r="E71" s="1459"/>
      <c r="F71" s="1459"/>
      <c r="G71" s="1459"/>
      <c r="H71" s="1459"/>
      <c r="I71" s="1459"/>
      <c r="J71" s="1459"/>
      <c r="K71" s="1459"/>
      <c r="L71" s="1459"/>
      <c r="M71" s="1459"/>
      <c r="N71" s="1459"/>
      <c r="O71" s="1459"/>
    </row>
    <row r="72" spans="1:15" ht="13.8">
      <c r="A72" s="1459"/>
      <c r="B72" s="1459"/>
      <c r="C72" s="1491"/>
      <c r="D72" s="1459"/>
      <c r="E72" s="1459"/>
      <c r="F72" s="1459"/>
      <c r="G72" s="1459"/>
      <c r="H72" s="1459"/>
      <c r="I72" s="1459"/>
      <c r="J72" s="1459"/>
      <c r="K72" s="1459"/>
      <c r="L72" s="1459"/>
      <c r="M72" s="1459"/>
      <c r="N72" s="1459"/>
      <c r="O72" s="1459"/>
    </row>
    <row r="73" spans="1:15" ht="13.8">
      <c r="A73" s="1459"/>
      <c r="B73" s="1459"/>
      <c r="C73" s="1491"/>
      <c r="D73" s="1459"/>
      <c r="E73" s="1459"/>
      <c r="F73" s="1459"/>
      <c r="G73" s="1459"/>
      <c r="H73" s="1459"/>
      <c r="I73" s="1459"/>
      <c r="J73" s="1459"/>
      <c r="K73" s="1459"/>
      <c r="L73" s="1459"/>
      <c r="M73" s="1459"/>
      <c r="N73" s="1459"/>
      <c r="O73" s="1459"/>
    </row>
    <row r="74" spans="1:15" ht="13.8">
      <c r="A74" s="1459"/>
      <c r="B74" s="1459"/>
      <c r="C74" s="1491"/>
      <c r="D74" s="1459"/>
      <c r="E74" s="1459"/>
      <c r="F74" s="1459"/>
      <c r="G74" s="1459"/>
      <c r="H74" s="1459"/>
      <c r="I74" s="1459"/>
      <c r="J74" s="1459"/>
      <c r="K74" s="1459"/>
      <c r="L74" s="1459"/>
      <c r="M74" s="1459"/>
      <c r="N74" s="1459"/>
      <c r="O74" s="1459"/>
    </row>
    <row r="75" spans="1:15" ht="13.8">
      <c r="A75" s="1459"/>
      <c r="B75" s="1459"/>
      <c r="C75" s="1491"/>
      <c r="D75" s="1459"/>
      <c r="E75" s="1459"/>
      <c r="F75" s="1459"/>
      <c r="G75" s="1459"/>
      <c r="H75" s="1459"/>
      <c r="I75" s="1459"/>
      <c r="J75" s="1459"/>
      <c r="K75" s="1459"/>
      <c r="L75" s="1459"/>
      <c r="M75" s="1459"/>
      <c r="N75" s="1459"/>
      <c r="O75" s="1459"/>
    </row>
    <row r="76" spans="1:15" ht="13.8">
      <c r="A76" s="1459"/>
      <c r="B76" s="1459"/>
      <c r="C76" s="1491"/>
      <c r="D76" s="1459"/>
      <c r="E76" s="1459"/>
      <c r="F76" s="1459"/>
      <c r="G76" s="1459"/>
      <c r="H76" s="1459"/>
      <c r="I76" s="1459"/>
      <c r="J76" s="1459"/>
      <c r="K76" s="1459"/>
      <c r="L76" s="1459"/>
      <c r="M76" s="1459"/>
      <c r="N76" s="1459"/>
      <c r="O76" s="1459"/>
    </row>
    <row r="77" spans="1:15" ht="13.8">
      <c r="A77" s="1459"/>
      <c r="B77" s="1459"/>
      <c r="C77" s="1491"/>
      <c r="D77" s="1459"/>
      <c r="E77" s="1459"/>
      <c r="F77" s="1459"/>
      <c r="G77" s="1459"/>
      <c r="H77" s="1459"/>
      <c r="I77" s="1459"/>
      <c r="J77" s="1459"/>
      <c r="K77" s="1459"/>
      <c r="L77" s="1459"/>
      <c r="M77" s="1459"/>
      <c r="N77" s="1459"/>
      <c r="O77" s="1459"/>
    </row>
    <row r="78" spans="1:15" ht="13.8">
      <c r="A78" s="1459"/>
      <c r="B78" s="1459"/>
      <c r="C78" s="1491"/>
      <c r="D78" s="1459"/>
      <c r="E78" s="1459"/>
      <c r="F78" s="1459"/>
      <c r="G78" s="1459"/>
      <c r="H78" s="1459"/>
      <c r="I78" s="1459"/>
      <c r="J78" s="1459"/>
      <c r="K78" s="1459"/>
      <c r="L78" s="1459"/>
      <c r="M78" s="1459"/>
      <c r="N78" s="1459"/>
      <c r="O78" s="1459"/>
    </row>
    <row r="79" spans="1:15" ht="13.8">
      <c r="A79" s="1459"/>
      <c r="B79" s="1459"/>
      <c r="C79" s="1491"/>
      <c r="D79" s="1459"/>
      <c r="E79" s="1459"/>
      <c r="F79" s="1459"/>
      <c r="G79" s="1459"/>
      <c r="H79" s="1459"/>
      <c r="I79" s="1459"/>
      <c r="J79" s="1459"/>
      <c r="K79" s="1459"/>
      <c r="L79" s="1459"/>
      <c r="M79" s="1459"/>
      <c r="N79" s="1459"/>
      <c r="O79" s="1459"/>
    </row>
    <row r="80" spans="1:15" ht="13.8">
      <c r="A80" s="1459"/>
      <c r="B80" s="1459"/>
      <c r="C80" s="1491"/>
      <c r="D80" s="1459"/>
      <c r="E80" s="1459"/>
      <c r="F80" s="1459"/>
      <c r="G80" s="1459"/>
      <c r="H80" s="1459"/>
      <c r="I80" s="1459"/>
      <c r="J80" s="1459"/>
      <c r="K80" s="1459"/>
      <c r="L80" s="1459"/>
      <c r="M80" s="1459"/>
      <c r="N80" s="1459"/>
      <c r="O80" s="1459"/>
    </row>
    <row r="81" spans="1:15" ht="13.8">
      <c r="A81" s="1459"/>
      <c r="B81" s="1459"/>
      <c r="C81" s="1491"/>
      <c r="D81" s="1459"/>
      <c r="E81" s="1459"/>
      <c r="F81" s="1459"/>
      <c r="G81" s="1459"/>
      <c r="H81" s="1459"/>
      <c r="I81" s="1459"/>
      <c r="J81" s="1459"/>
      <c r="K81" s="1459"/>
      <c r="L81" s="1459"/>
      <c r="M81" s="1459"/>
      <c r="N81" s="1459"/>
      <c r="O81" s="1459"/>
    </row>
    <row r="82" spans="1:15" ht="13.8">
      <c r="A82" s="1459"/>
      <c r="B82" s="1459"/>
      <c r="C82" s="1491"/>
      <c r="D82" s="1459"/>
      <c r="E82" s="1459"/>
      <c r="F82" s="1459"/>
      <c r="G82" s="1459"/>
      <c r="H82" s="1459"/>
      <c r="I82" s="1459"/>
      <c r="J82" s="1459"/>
      <c r="K82" s="1459"/>
      <c r="L82" s="1459"/>
      <c r="M82" s="1459"/>
      <c r="N82" s="1459"/>
      <c r="O82" s="1459"/>
    </row>
    <row r="83" spans="1:15" ht="13.8">
      <c r="A83" s="1459"/>
      <c r="B83" s="1459"/>
      <c r="C83" s="1491"/>
      <c r="D83" s="1459"/>
      <c r="E83" s="1459"/>
      <c r="F83" s="1459"/>
      <c r="G83" s="1459"/>
      <c r="H83" s="1459"/>
      <c r="I83" s="1459"/>
      <c r="J83" s="1459"/>
      <c r="K83" s="1459"/>
      <c r="L83" s="1459"/>
      <c r="M83" s="1459"/>
      <c r="N83" s="1459"/>
      <c r="O83" s="1459"/>
    </row>
    <row r="84" spans="1:15" ht="13.8">
      <c r="A84" s="1459"/>
      <c r="B84" s="1459"/>
      <c r="C84" s="1491"/>
      <c r="D84" s="1459"/>
      <c r="E84" s="1459"/>
      <c r="F84" s="1459"/>
      <c r="G84" s="1459"/>
      <c r="H84" s="1459"/>
      <c r="I84" s="1459"/>
      <c r="J84" s="1459"/>
      <c r="K84" s="1459"/>
      <c r="L84" s="1459"/>
      <c r="M84" s="1459"/>
      <c r="N84" s="1459"/>
      <c r="O84" s="1459"/>
    </row>
    <row r="85" spans="1:15" ht="13.8">
      <c r="A85" s="1459"/>
      <c r="B85" s="1459"/>
      <c r="C85" s="1491"/>
      <c r="D85" s="1459"/>
      <c r="E85" s="1459"/>
      <c r="F85" s="1459"/>
      <c r="G85" s="1459"/>
      <c r="H85" s="1459"/>
      <c r="I85" s="1459"/>
      <c r="J85" s="1459"/>
      <c r="K85" s="1459"/>
      <c r="L85" s="1459"/>
      <c r="M85" s="1459"/>
      <c r="N85" s="1459"/>
      <c r="O85" s="1459"/>
    </row>
    <row r="86" spans="1:15" ht="13.8">
      <c r="A86" s="1459"/>
      <c r="B86" s="1459"/>
      <c r="C86" s="1491"/>
      <c r="D86" s="1459"/>
      <c r="E86" s="1459"/>
      <c r="F86" s="1459"/>
      <c r="G86" s="1459"/>
      <c r="H86" s="1459"/>
      <c r="I86" s="1459"/>
      <c r="J86" s="1459"/>
      <c r="K86" s="1459"/>
      <c r="L86" s="1459"/>
      <c r="M86" s="1459"/>
      <c r="N86" s="1459"/>
      <c r="O86" s="1459"/>
    </row>
    <row r="87" spans="1:15" ht="13.8">
      <c r="A87" s="1459"/>
      <c r="B87" s="1459"/>
      <c r="C87" s="1491"/>
      <c r="D87" s="1459"/>
      <c r="E87" s="1459"/>
      <c r="F87" s="1459"/>
      <c r="G87" s="1459"/>
      <c r="H87" s="1459"/>
      <c r="I87" s="1459"/>
      <c r="J87" s="1459"/>
      <c r="K87" s="1459"/>
      <c r="L87" s="1459"/>
      <c r="M87" s="1459"/>
      <c r="N87" s="1459"/>
      <c r="O87" s="1459"/>
    </row>
    <row r="88" spans="1:15" ht="13.8">
      <c r="A88" s="1459"/>
      <c r="B88" s="1459"/>
      <c r="C88" s="1491"/>
      <c r="D88" s="1459"/>
      <c r="E88" s="1459"/>
      <c r="F88" s="1459"/>
      <c r="G88" s="1459"/>
      <c r="H88" s="1459"/>
      <c r="I88" s="1459"/>
      <c r="J88" s="1459"/>
      <c r="K88" s="1459"/>
      <c r="L88" s="1459"/>
      <c r="M88" s="1459"/>
      <c r="N88" s="1459"/>
      <c r="O88" s="1459"/>
    </row>
    <row r="89" spans="1:15" ht="13.8">
      <c r="A89" s="1459"/>
      <c r="B89" s="1459"/>
      <c r="C89" s="1491"/>
      <c r="D89" s="1459"/>
      <c r="E89" s="1459"/>
      <c r="F89" s="1459"/>
      <c r="G89" s="1459"/>
      <c r="H89" s="1459"/>
      <c r="I89" s="1459"/>
      <c r="J89" s="1459"/>
      <c r="K89" s="1459"/>
      <c r="L89" s="1459"/>
      <c r="M89" s="1459"/>
      <c r="N89" s="1459"/>
      <c r="O89" s="1459"/>
    </row>
    <row r="90" spans="1:15" ht="13.8">
      <c r="A90" s="1459"/>
      <c r="B90" s="1459"/>
      <c r="C90" s="1491"/>
      <c r="D90" s="1459"/>
      <c r="E90" s="1459"/>
      <c r="F90" s="1459"/>
      <c r="G90" s="1459"/>
      <c r="H90" s="1459"/>
      <c r="I90" s="1459"/>
      <c r="J90" s="1459"/>
      <c r="K90" s="1459"/>
      <c r="L90" s="1459"/>
      <c r="M90" s="1459"/>
      <c r="N90" s="1459"/>
      <c r="O90" s="1459"/>
    </row>
    <row r="91" spans="1:15" ht="13.8">
      <c r="A91" s="1459"/>
      <c r="B91" s="1459"/>
      <c r="C91" s="1491"/>
      <c r="D91" s="1459"/>
      <c r="E91" s="1459"/>
      <c r="F91" s="1459"/>
      <c r="G91" s="1459"/>
      <c r="H91" s="1459"/>
      <c r="I91" s="1459"/>
      <c r="J91" s="1459"/>
      <c r="K91" s="1459"/>
      <c r="L91" s="1459"/>
      <c r="M91" s="1459"/>
      <c r="N91" s="1459"/>
      <c r="O91" s="1459"/>
    </row>
    <row r="92" spans="1:15" ht="13.8">
      <c r="A92" s="1459"/>
      <c r="B92" s="1459"/>
      <c r="C92" s="1491"/>
      <c r="D92" s="1459"/>
      <c r="E92" s="1459"/>
      <c r="F92" s="1459"/>
      <c r="G92" s="1459"/>
      <c r="H92" s="1459"/>
      <c r="I92" s="1459"/>
      <c r="J92" s="1459"/>
      <c r="K92" s="1459"/>
      <c r="L92" s="1459"/>
      <c r="M92" s="1459"/>
      <c r="N92" s="1459"/>
      <c r="O92" s="1459"/>
    </row>
    <row r="93" spans="1:15" ht="13.8">
      <c r="A93" s="1459"/>
      <c r="B93" s="1459"/>
      <c r="C93" s="1491"/>
      <c r="D93" s="1459"/>
      <c r="E93" s="1459"/>
      <c r="F93" s="1459"/>
      <c r="G93" s="1459"/>
      <c r="H93" s="1459"/>
      <c r="I93" s="1459"/>
      <c r="J93" s="1459"/>
      <c r="K93" s="1459"/>
      <c r="L93" s="1459"/>
      <c r="M93" s="1459"/>
      <c r="N93" s="1459"/>
      <c r="O93" s="1459"/>
    </row>
    <row r="94" spans="1:15" ht="13.8">
      <c r="A94" s="1459"/>
      <c r="B94" s="1459"/>
      <c r="C94" s="1491"/>
      <c r="D94" s="1459"/>
      <c r="E94" s="1459"/>
      <c r="F94" s="1459"/>
      <c r="G94" s="1459"/>
      <c r="H94" s="1459"/>
      <c r="I94" s="1459"/>
      <c r="J94" s="1459"/>
      <c r="K94" s="1459"/>
      <c r="L94" s="1459"/>
      <c r="M94" s="1459"/>
      <c r="N94" s="1459"/>
      <c r="O94" s="1459"/>
    </row>
    <row r="95" spans="1:15" ht="13.8">
      <c r="A95" s="1459"/>
      <c r="B95" s="1459"/>
      <c r="C95" s="1491"/>
      <c r="D95" s="1459"/>
      <c r="E95" s="1459"/>
      <c r="F95" s="1459"/>
      <c r="G95" s="1459"/>
      <c r="H95" s="1459"/>
      <c r="I95" s="1459"/>
      <c r="J95" s="1459"/>
      <c r="K95" s="1459"/>
      <c r="L95" s="1459"/>
      <c r="M95" s="1459"/>
      <c r="N95" s="1459"/>
      <c r="O95" s="1459"/>
    </row>
    <row r="96" spans="1:15" ht="13.8">
      <c r="A96" s="1459"/>
      <c r="B96" s="1459"/>
      <c r="C96" s="1491"/>
      <c r="D96" s="1459"/>
      <c r="E96" s="1459"/>
      <c r="F96" s="1459"/>
      <c r="G96" s="1459"/>
      <c r="H96" s="1459"/>
      <c r="I96" s="1459"/>
      <c r="J96" s="1459"/>
      <c r="K96" s="1459"/>
      <c r="L96" s="1459"/>
      <c r="M96" s="1459"/>
      <c r="N96" s="1459"/>
      <c r="O96" s="1459"/>
    </row>
    <row r="97" spans="1:15" ht="13.8">
      <c r="A97" s="1459"/>
      <c r="B97" s="1459"/>
      <c r="C97" s="1491"/>
      <c r="D97" s="1459"/>
      <c r="E97" s="1459"/>
      <c r="F97" s="1459"/>
      <c r="G97" s="1459"/>
      <c r="H97" s="1459"/>
      <c r="I97" s="1459"/>
      <c r="J97" s="1459"/>
      <c r="K97" s="1459"/>
      <c r="L97" s="1459"/>
      <c r="M97" s="1459"/>
      <c r="N97" s="1459"/>
      <c r="O97" s="1459"/>
    </row>
    <row r="98" spans="1:15" ht="13.8">
      <c r="A98" s="1459"/>
      <c r="B98" s="1459"/>
      <c r="C98" s="1491"/>
      <c r="D98" s="1459"/>
      <c r="E98" s="1459"/>
      <c r="F98" s="1459"/>
      <c r="G98" s="1459"/>
      <c r="H98" s="1459"/>
      <c r="I98" s="1459"/>
      <c r="J98" s="1459"/>
      <c r="K98" s="1459"/>
      <c r="L98" s="1459"/>
      <c r="M98" s="1459"/>
      <c r="N98" s="1459"/>
      <c r="O98" s="1459"/>
    </row>
    <row r="99" spans="1:15" ht="13.8">
      <c r="A99" s="1459"/>
      <c r="B99" s="1459"/>
      <c r="C99" s="1491"/>
      <c r="D99" s="1459"/>
      <c r="E99" s="1459"/>
      <c r="F99" s="1459"/>
      <c r="G99" s="1459"/>
      <c r="H99" s="1459"/>
      <c r="I99" s="1459"/>
      <c r="J99" s="1459"/>
      <c r="K99" s="1459"/>
      <c r="L99" s="1459"/>
      <c r="M99" s="1459"/>
      <c r="N99" s="1459"/>
      <c r="O99" s="1459"/>
    </row>
    <row r="100" spans="1:15" ht="13.8">
      <c r="A100" s="1459"/>
      <c r="B100" s="1459"/>
      <c r="C100" s="1491"/>
      <c r="D100" s="1459"/>
      <c r="E100" s="1459"/>
      <c r="F100" s="1459"/>
      <c r="G100" s="1459"/>
      <c r="H100" s="1459"/>
      <c r="I100" s="1459"/>
      <c r="J100" s="1459"/>
      <c r="K100" s="1459"/>
      <c r="L100" s="1459"/>
      <c r="M100" s="1459"/>
      <c r="N100" s="1459"/>
      <c r="O100" s="1459"/>
    </row>
    <row r="101" spans="1:15" ht="13.8">
      <c r="A101" s="1459"/>
      <c r="B101" s="1459"/>
      <c r="C101" s="1491"/>
      <c r="D101" s="1459"/>
      <c r="E101" s="1459"/>
      <c r="F101" s="1459"/>
      <c r="G101" s="1459"/>
      <c r="H101" s="1459"/>
      <c r="I101" s="1459"/>
      <c r="J101" s="1459"/>
      <c r="K101" s="1459"/>
      <c r="L101" s="1459"/>
      <c r="M101" s="1459"/>
      <c r="N101" s="1459"/>
      <c r="O101" s="1459"/>
    </row>
    <row r="102" spans="1:15" ht="13.8">
      <c r="A102" s="1459"/>
      <c r="B102" s="1459"/>
      <c r="C102" s="1491"/>
      <c r="D102" s="1459"/>
      <c r="E102" s="1459"/>
      <c r="F102" s="1459"/>
      <c r="G102" s="1459"/>
      <c r="H102" s="1459"/>
      <c r="I102" s="1459"/>
      <c r="J102" s="1459"/>
      <c r="K102" s="1459"/>
      <c r="L102" s="1459"/>
      <c r="M102" s="1459"/>
      <c r="N102" s="1459"/>
      <c r="O102" s="1459"/>
    </row>
    <row r="103" spans="1:15" ht="13.8">
      <c r="A103" s="1459"/>
      <c r="B103" s="1459"/>
      <c r="C103" s="1491"/>
      <c r="D103" s="1459"/>
      <c r="E103" s="1459"/>
      <c r="F103" s="1459"/>
      <c r="G103" s="1459"/>
      <c r="H103" s="1459"/>
      <c r="I103" s="1459"/>
      <c r="J103" s="1459"/>
      <c r="K103" s="1459"/>
      <c r="L103" s="1459"/>
      <c r="M103" s="1459"/>
      <c r="N103" s="1459"/>
      <c r="O103" s="1459"/>
    </row>
    <row r="104" spans="1:15" ht="13.8">
      <c r="A104" s="1459"/>
      <c r="B104" s="1459"/>
      <c r="C104" s="1491"/>
      <c r="D104" s="1459"/>
      <c r="E104" s="1459"/>
      <c r="F104" s="1459"/>
      <c r="G104" s="1459"/>
      <c r="H104" s="1459"/>
      <c r="I104" s="1459"/>
      <c r="J104" s="1459"/>
      <c r="K104" s="1459"/>
      <c r="L104" s="1459"/>
      <c r="M104" s="1459"/>
      <c r="N104" s="1459"/>
      <c r="O104" s="1459"/>
    </row>
    <row r="105" spans="1:15" ht="13.8">
      <c r="A105" s="1459"/>
      <c r="B105" s="1459"/>
      <c r="C105" s="1491"/>
      <c r="D105" s="1459"/>
      <c r="E105" s="1459"/>
      <c r="F105" s="1459"/>
      <c r="G105" s="1459"/>
      <c r="H105" s="1459"/>
      <c r="I105" s="1459"/>
      <c r="J105" s="1459"/>
      <c r="K105" s="1459"/>
      <c r="L105" s="1459"/>
      <c r="M105" s="1459"/>
      <c r="N105" s="1459"/>
      <c r="O105" s="1459"/>
    </row>
    <row r="106" spans="1:15" ht="13.8">
      <c r="A106" s="1459"/>
      <c r="B106" s="1459"/>
      <c r="C106" s="1491"/>
      <c r="D106" s="1459"/>
      <c r="E106" s="1459"/>
      <c r="F106" s="1459"/>
      <c r="G106" s="1459"/>
      <c r="H106" s="1459"/>
      <c r="I106" s="1459"/>
      <c r="J106" s="1459"/>
      <c r="K106" s="1459"/>
      <c r="L106" s="1459"/>
      <c r="M106" s="1459"/>
      <c r="N106" s="1459"/>
      <c r="O106" s="1459"/>
    </row>
    <row r="107" spans="1:15" ht="13.8">
      <c r="A107" s="1459"/>
      <c r="B107" s="1459"/>
      <c r="C107" s="1491"/>
      <c r="D107" s="1459"/>
      <c r="E107" s="1459"/>
      <c r="F107" s="1459"/>
      <c r="G107" s="1459"/>
      <c r="H107" s="1459"/>
      <c r="I107" s="1459"/>
      <c r="J107" s="1459"/>
      <c r="K107" s="1459"/>
      <c r="L107" s="1459"/>
      <c r="M107" s="1459"/>
      <c r="N107" s="1459"/>
      <c r="O107" s="1459"/>
    </row>
    <row r="108" spans="1:15" ht="13.8">
      <c r="A108" s="1459"/>
      <c r="B108" s="1459"/>
      <c r="C108" s="1491"/>
      <c r="D108" s="1459"/>
      <c r="E108" s="1459"/>
      <c r="F108" s="1459"/>
      <c r="G108" s="1459"/>
      <c r="H108" s="1459"/>
      <c r="I108" s="1459"/>
      <c r="J108" s="1459"/>
      <c r="K108" s="1459"/>
      <c r="L108" s="1459"/>
      <c r="M108" s="1459"/>
      <c r="N108" s="1459"/>
      <c r="O108" s="1459"/>
    </row>
    <row r="109" spans="1:15" ht="13.8">
      <c r="A109" s="1459"/>
      <c r="B109" s="1459"/>
      <c r="C109" s="1491"/>
      <c r="D109" s="1459"/>
      <c r="E109" s="1459"/>
      <c r="F109" s="1459"/>
      <c r="G109" s="1459"/>
      <c r="H109" s="1459"/>
      <c r="I109" s="1459"/>
      <c r="J109" s="1459"/>
      <c r="K109" s="1459"/>
      <c r="L109" s="1459"/>
      <c r="M109" s="1459"/>
      <c r="N109" s="1459"/>
      <c r="O109" s="1459"/>
    </row>
    <row r="110" spans="1:15" ht="13.8">
      <c r="A110" s="1459"/>
      <c r="B110" s="1459"/>
      <c r="C110" s="1491"/>
      <c r="D110" s="1459"/>
      <c r="E110" s="1459"/>
      <c r="F110" s="1459"/>
      <c r="G110" s="1459"/>
      <c r="H110" s="1459"/>
      <c r="I110" s="1459"/>
      <c r="J110" s="1459"/>
      <c r="K110" s="1459"/>
      <c r="L110" s="1459"/>
      <c r="M110" s="1459"/>
      <c r="N110" s="1459"/>
      <c r="O110" s="1459"/>
    </row>
    <row r="111" spans="1:15" ht="13.8">
      <c r="A111" s="1459"/>
      <c r="B111" s="1459"/>
      <c r="C111" s="1491"/>
      <c r="D111" s="1459"/>
      <c r="E111" s="1459"/>
      <c r="F111" s="1459"/>
      <c r="G111" s="1459"/>
      <c r="H111" s="1459"/>
      <c r="I111" s="1459"/>
      <c r="J111" s="1459"/>
      <c r="K111" s="1459"/>
      <c r="L111" s="1459"/>
      <c r="M111" s="1459"/>
      <c r="N111" s="1459"/>
      <c r="O111" s="1459"/>
    </row>
    <row r="112" spans="1:15" ht="13.8">
      <c r="A112" s="1459"/>
      <c r="B112" s="1459"/>
      <c r="C112" s="1491"/>
      <c r="D112" s="1459"/>
      <c r="E112" s="1459"/>
      <c r="F112" s="1459"/>
      <c r="G112" s="1459"/>
      <c r="H112" s="1459"/>
      <c r="I112" s="1459"/>
      <c r="J112" s="1459"/>
      <c r="K112" s="1459"/>
      <c r="L112" s="1459"/>
      <c r="M112" s="1459"/>
      <c r="N112" s="1459"/>
      <c r="O112" s="1459"/>
    </row>
    <row r="113" spans="1:15" ht="13.8">
      <c r="A113" s="1459"/>
      <c r="B113" s="1459"/>
      <c r="C113" s="1491"/>
      <c r="D113" s="1459"/>
      <c r="E113" s="1459"/>
      <c r="F113" s="1459"/>
      <c r="G113" s="1459"/>
      <c r="H113" s="1459"/>
      <c r="I113" s="1459"/>
      <c r="J113" s="1459"/>
      <c r="K113" s="1459"/>
      <c r="L113" s="1459"/>
      <c r="M113" s="1459"/>
      <c r="N113" s="1459"/>
      <c r="O113" s="1459"/>
    </row>
    <row r="114" spans="1:15" ht="13.8">
      <c r="A114" s="1459"/>
      <c r="B114" s="1459"/>
      <c r="C114" s="1491"/>
      <c r="D114" s="1459"/>
      <c r="E114" s="1459"/>
      <c r="F114" s="1459"/>
      <c r="G114" s="1459"/>
      <c r="H114" s="1459"/>
      <c r="I114" s="1459"/>
      <c r="J114" s="1459"/>
      <c r="K114" s="1459"/>
      <c r="L114" s="1459"/>
      <c r="M114" s="1459"/>
      <c r="N114" s="1459"/>
      <c r="O114" s="1459"/>
    </row>
    <row r="115" spans="1:15" ht="13.8">
      <c r="A115" s="1459"/>
      <c r="B115" s="1459"/>
      <c r="C115" s="1491"/>
      <c r="D115" s="1459"/>
      <c r="E115" s="1459"/>
      <c r="F115" s="1459"/>
      <c r="G115" s="1459"/>
      <c r="H115" s="1459"/>
      <c r="I115" s="1459"/>
      <c r="J115" s="1459"/>
      <c r="K115" s="1459"/>
      <c r="L115" s="1459"/>
      <c r="M115" s="1459"/>
      <c r="N115" s="1459"/>
      <c r="O115" s="1459"/>
    </row>
    <row r="116" spans="1:15" ht="13.8">
      <c r="A116" s="1459"/>
      <c r="B116" s="1459"/>
      <c r="C116" s="1491"/>
      <c r="D116" s="1459"/>
      <c r="E116" s="1459"/>
      <c r="F116" s="1459"/>
      <c r="G116" s="1459"/>
      <c r="H116" s="1459"/>
      <c r="I116" s="1459"/>
      <c r="J116" s="1459"/>
      <c r="K116" s="1459"/>
      <c r="L116" s="1459"/>
      <c r="M116" s="1459"/>
      <c r="N116" s="1459"/>
      <c r="O116" s="1459"/>
    </row>
    <row r="117" spans="1:15" ht="13.8">
      <c r="A117" s="1459"/>
      <c r="B117" s="1459"/>
      <c r="C117" s="1491"/>
      <c r="D117" s="1459"/>
      <c r="E117" s="1459"/>
      <c r="F117" s="1459"/>
      <c r="G117" s="1459"/>
      <c r="H117" s="1459"/>
      <c r="I117" s="1459"/>
      <c r="J117" s="1459"/>
      <c r="K117" s="1459"/>
      <c r="L117" s="1459"/>
      <c r="M117" s="1459"/>
      <c r="N117" s="1459"/>
      <c r="O117" s="1459"/>
    </row>
    <row r="118" spans="1:15" ht="13.8">
      <c r="A118" s="1459"/>
      <c r="B118" s="1459"/>
      <c r="C118" s="1491"/>
      <c r="D118" s="1459"/>
      <c r="E118" s="1459"/>
      <c r="F118" s="1459"/>
      <c r="G118" s="1459"/>
      <c r="H118" s="1459"/>
      <c r="I118" s="1459"/>
      <c r="J118" s="1459"/>
      <c r="K118" s="1459"/>
      <c r="L118" s="1459"/>
      <c r="M118" s="1459"/>
      <c r="N118" s="1459"/>
      <c r="O118" s="1459"/>
    </row>
    <row r="119" spans="1:15" ht="13.8">
      <c r="A119" s="1459"/>
      <c r="B119" s="1459"/>
      <c r="C119" s="1491"/>
      <c r="D119" s="1459"/>
      <c r="E119" s="1459"/>
      <c r="F119" s="1459"/>
      <c r="G119" s="1459"/>
      <c r="H119" s="1459"/>
      <c r="I119" s="1459"/>
      <c r="J119" s="1459"/>
      <c r="K119" s="1459"/>
      <c r="L119" s="1459"/>
      <c r="M119" s="1459"/>
      <c r="N119" s="1459"/>
      <c r="O119" s="1459"/>
    </row>
    <row r="120" spans="1:15" ht="13.8">
      <c r="A120" s="1459"/>
      <c r="B120" s="1459"/>
      <c r="C120" s="1491"/>
      <c r="D120" s="1459"/>
      <c r="E120" s="1459"/>
      <c r="F120" s="1459"/>
      <c r="G120" s="1459"/>
      <c r="H120" s="1459"/>
      <c r="I120" s="1459"/>
      <c r="J120" s="1459"/>
      <c r="K120" s="1459"/>
      <c r="L120" s="1459"/>
      <c r="M120" s="1459"/>
      <c r="N120" s="1459"/>
      <c r="O120" s="1459"/>
    </row>
    <row r="121" spans="1:15" ht="13.8">
      <c r="A121" s="1459"/>
      <c r="B121" s="1459"/>
      <c r="C121" s="1491"/>
      <c r="D121" s="1459"/>
      <c r="E121" s="1459"/>
      <c r="F121" s="1459"/>
      <c r="G121" s="1459"/>
      <c r="H121" s="1459"/>
      <c r="I121" s="1459"/>
      <c r="J121" s="1459"/>
      <c r="K121" s="1459"/>
      <c r="L121" s="1459"/>
      <c r="M121" s="1459"/>
      <c r="N121" s="1459"/>
      <c r="O121" s="1459"/>
    </row>
    <row r="122" spans="1:15" ht="13.8">
      <c r="A122" s="1459"/>
      <c r="B122" s="1459"/>
      <c r="C122" s="1491"/>
      <c r="D122" s="1459"/>
      <c r="E122" s="1459"/>
      <c r="F122" s="1459"/>
      <c r="G122" s="1459"/>
      <c r="H122" s="1459"/>
      <c r="I122" s="1459"/>
      <c r="J122" s="1459"/>
      <c r="K122" s="1459"/>
      <c r="L122" s="1459"/>
      <c r="M122" s="1459"/>
      <c r="N122" s="1459"/>
      <c r="O122" s="1459"/>
    </row>
    <row r="123" spans="1:15" ht="13.8">
      <c r="A123" s="1459"/>
      <c r="B123" s="1459"/>
      <c r="C123" s="1491"/>
      <c r="D123" s="1459"/>
      <c r="E123" s="1459"/>
      <c r="F123" s="1459"/>
      <c r="G123" s="1459"/>
      <c r="H123" s="1459"/>
      <c r="I123" s="1459"/>
      <c r="J123" s="1459"/>
      <c r="K123" s="1459"/>
      <c r="L123" s="1459"/>
      <c r="M123" s="1459"/>
      <c r="N123" s="1459"/>
      <c r="O123" s="1459"/>
    </row>
    <row r="124" spans="1:15" ht="13.8">
      <c r="A124" s="1459"/>
      <c r="B124" s="1459"/>
      <c r="C124" s="1491"/>
      <c r="D124" s="1459"/>
      <c r="E124" s="1459"/>
      <c r="F124" s="1459"/>
      <c r="G124" s="1459"/>
      <c r="H124" s="1459"/>
      <c r="I124" s="1459"/>
      <c r="J124" s="1459"/>
      <c r="K124" s="1459"/>
      <c r="L124" s="1459"/>
      <c r="M124" s="1459"/>
      <c r="N124" s="1459"/>
      <c r="O124" s="1459"/>
    </row>
    <row r="125" spans="1:15" ht="13.8">
      <c r="A125" s="1459"/>
      <c r="B125" s="1459"/>
      <c r="C125" s="1491"/>
      <c r="D125" s="1459"/>
      <c r="E125" s="1459"/>
      <c r="F125" s="1459"/>
      <c r="G125" s="1459"/>
      <c r="H125" s="1459"/>
      <c r="I125" s="1459"/>
      <c r="J125" s="1459"/>
      <c r="K125" s="1459"/>
      <c r="L125" s="1459"/>
      <c r="M125" s="1459"/>
      <c r="N125" s="1459"/>
      <c r="O125" s="1459"/>
    </row>
    <row r="126" spans="1:15" ht="13.8">
      <c r="A126" s="1459"/>
      <c r="B126" s="1459"/>
      <c r="C126" s="1491"/>
      <c r="D126" s="1459"/>
      <c r="E126" s="1459"/>
      <c r="F126" s="1459"/>
      <c r="G126" s="1459"/>
      <c r="H126" s="1459"/>
      <c r="I126" s="1459"/>
      <c r="J126" s="1459"/>
      <c r="K126" s="1459"/>
      <c r="L126" s="1459"/>
      <c r="M126" s="1459"/>
      <c r="N126" s="1459"/>
      <c r="O126" s="1459"/>
    </row>
    <row r="127" spans="1:15" ht="13.8">
      <c r="A127" s="1459"/>
      <c r="B127" s="1459"/>
      <c r="C127" s="1491"/>
      <c r="D127" s="1459"/>
      <c r="E127" s="1459"/>
      <c r="F127" s="1459"/>
      <c r="G127" s="1459"/>
      <c r="H127" s="1459"/>
      <c r="I127" s="1459"/>
      <c r="J127" s="1459"/>
      <c r="K127" s="1459"/>
      <c r="L127" s="1459"/>
      <c r="M127" s="1459"/>
      <c r="N127" s="1459"/>
      <c r="O127" s="1459"/>
    </row>
    <row r="128" spans="1:15" ht="13.8">
      <c r="A128" s="1459"/>
      <c r="B128" s="1459"/>
      <c r="C128" s="1491"/>
      <c r="D128" s="1459"/>
      <c r="E128" s="1459"/>
      <c r="F128" s="1459"/>
      <c r="G128" s="1459"/>
      <c r="H128" s="1459"/>
      <c r="I128" s="1459"/>
      <c r="J128" s="1459"/>
      <c r="K128" s="1459"/>
      <c r="L128" s="1459"/>
      <c r="M128" s="1459"/>
      <c r="N128" s="1459"/>
      <c r="O128" s="1459"/>
    </row>
    <row r="129" spans="1:15" ht="13.8">
      <c r="A129" s="1459"/>
      <c r="B129" s="1459"/>
      <c r="C129" s="1491"/>
      <c r="D129" s="1459"/>
      <c r="E129" s="1459"/>
      <c r="F129" s="1459"/>
      <c r="G129" s="1459"/>
      <c r="H129" s="1459"/>
      <c r="I129" s="1459"/>
      <c r="J129" s="1459"/>
      <c r="K129" s="1459"/>
      <c r="L129" s="1459"/>
      <c r="M129" s="1459"/>
      <c r="N129" s="1459"/>
      <c r="O129" s="1459"/>
    </row>
    <row r="130" spans="1:15" ht="13.8">
      <c r="A130" s="1459"/>
      <c r="B130" s="1459"/>
      <c r="C130" s="1491"/>
      <c r="D130" s="1459"/>
      <c r="E130" s="1459"/>
      <c r="F130" s="1459"/>
      <c r="G130" s="1459"/>
      <c r="H130" s="1459"/>
      <c r="I130" s="1459"/>
      <c r="J130" s="1459"/>
      <c r="K130" s="1459"/>
      <c r="L130" s="1459"/>
      <c r="M130" s="1459"/>
      <c r="N130" s="1459"/>
      <c r="O130" s="1459"/>
    </row>
    <row r="131" spans="1:15" ht="13.8">
      <c r="A131" s="1459"/>
      <c r="B131" s="1459"/>
      <c r="C131" s="1491"/>
      <c r="D131" s="1459"/>
      <c r="E131" s="1459"/>
      <c r="F131" s="1459"/>
      <c r="G131" s="1459"/>
      <c r="H131" s="1459"/>
      <c r="I131" s="1459"/>
      <c r="J131" s="1459"/>
      <c r="K131" s="1459"/>
      <c r="L131" s="1459"/>
      <c r="M131" s="1459"/>
      <c r="N131" s="1459"/>
      <c r="O131" s="1459"/>
    </row>
    <row r="132" spans="1:15" ht="13.8">
      <c r="A132" s="1459"/>
      <c r="B132" s="1459"/>
      <c r="C132" s="1491"/>
      <c r="D132" s="1459"/>
      <c r="E132" s="1459"/>
      <c r="F132" s="1459"/>
      <c r="G132" s="1459"/>
      <c r="H132" s="1459"/>
      <c r="I132" s="1459"/>
      <c r="J132" s="1459"/>
      <c r="K132" s="1459"/>
      <c r="L132" s="1459"/>
      <c r="M132" s="1459"/>
      <c r="N132" s="1459"/>
      <c r="O132" s="1459"/>
    </row>
    <row r="133" spans="1:15" ht="13.8">
      <c r="A133" s="1459"/>
      <c r="B133" s="1459"/>
      <c r="C133" s="1491"/>
      <c r="D133" s="1459"/>
      <c r="E133" s="1459"/>
      <c r="F133" s="1459"/>
      <c r="G133" s="1459"/>
      <c r="H133" s="1459"/>
      <c r="I133" s="1459"/>
      <c r="J133" s="1459"/>
      <c r="K133" s="1459"/>
      <c r="L133" s="1459"/>
      <c r="M133" s="1459"/>
      <c r="N133" s="1459"/>
      <c r="O133" s="1459"/>
    </row>
    <row r="134" spans="1:15" ht="13.8">
      <c r="A134" s="1459"/>
      <c r="B134" s="1459"/>
      <c r="C134" s="1491"/>
      <c r="D134" s="1459"/>
      <c r="E134" s="1459"/>
      <c r="F134" s="1459"/>
      <c r="G134" s="1459"/>
      <c r="H134" s="1459"/>
      <c r="I134" s="1459"/>
      <c r="J134" s="1459"/>
      <c r="K134" s="1459"/>
      <c r="L134" s="1459"/>
      <c r="M134" s="1459"/>
      <c r="N134" s="1459"/>
      <c r="O134" s="1459"/>
    </row>
    <row r="135" spans="1:15" ht="13.8">
      <c r="A135" s="1459"/>
      <c r="B135" s="1459"/>
      <c r="C135" s="1491"/>
      <c r="D135" s="1459"/>
      <c r="E135" s="1459"/>
      <c r="F135" s="1459"/>
      <c r="G135" s="1459"/>
      <c r="H135" s="1459"/>
      <c r="I135" s="1459"/>
      <c r="J135" s="1459"/>
      <c r="K135" s="1459"/>
      <c r="L135" s="1459"/>
      <c r="M135" s="1459"/>
      <c r="N135" s="1459"/>
      <c r="O135" s="1459"/>
    </row>
    <row r="136" spans="1:15" ht="13.8">
      <c r="A136" s="1459"/>
      <c r="B136" s="1459"/>
      <c r="C136" s="1491"/>
      <c r="D136" s="1459"/>
      <c r="E136" s="1459"/>
      <c r="F136" s="1459"/>
      <c r="G136" s="1459"/>
      <c r="H136" s="1459"/>
      <c r="I136" s="1459"/>
      <c r="J136" s="1459"/>
      <c r="K136" s="1459"/>
      <c r="L136" s="1459"/>
      <c r="M136" s="1459"/>
      <c r="N136" s="1459"/>
      <c r="O136" s="1459"/>
    </row>
    <row r="137" spans="1:15" ht="13.8">
      <c r="A137" s="1459"/>
      <c r="B137" s="1459"/>
      <c r="C137" s="1491"/>
      <c r="D137" s="1459"/>
      <c r="E137" s="1459"/>
      <c r="F137" s="1459"/>
      <c r="G137" s="1459"/>
      <c r="H137" s="1459"/>
      <c r="I137" s="1459"/>
      <c r="J137" s="1459"/>
      <c r="K137" s="1459"/>
      <c r="L137" s="1459"/>
      <c r="M137" s="1459"/>
      <c r="N137" s="1459"/>
      <c r="O137" s="1459"/>
    </row>
    <row r="138" spans="1:15" ht="13.8">
      <c r="A138" s="1459"/>
      <c r="B138" s="1459"/>
      <c r="C138" s="1491"/>
      <c r="D138" s="1459"/>
      <c r="E138" s="1459"/>
      <c r="F138" s="1459"/>
      <c r="G138" s="1459"/>
      <c r="H138" s="1459"/>
      <c r="I138" s="1459"/>
      <c r="J138" s="1459"/>
      <c r="K138" s="1459"/>
      <c r="L138" s="1459"/>
      <c r="M138" s="1459"/>
      <c r="N138" s="1459"/>
      <c r="O138" s="1459"/>
    </row>
    <row r="139" spans="1:15" ht="13.8">
      <c r="A139" s="1459"/>
      <c r="B139" s="1459"/>
      <c r="C139" s="1491"/>
      <c r="D139" s="1459"/>
      <c r="E139" s="1459"/>
      <c r="F139" s="1459"/>
      <c r="G139" s="1459"/>
      <c r="H139" s="1459"/>
      <c r="I139" s="1459"/>
      <c r="J139" s="1459"/>
      <c r="K139" s="1459"/>
      <c r="L139" s="1459"/>
      <c r="M139" s="1459"/>
      <c r="N139" s="1459"/>
      <c r="O139" s="1459"/>
    </row>
    <row r="140" spans="1:15" ht="13.8">
      <c r="A140" s="1459"/>
      <c r="B140" s="1459"/>
      <c r="C140" s="1491"/>
      <c r="D140" s="1459"/>
      <c r="E140" s="1459"/>
      <c r="F140" s="1459"/>
      <c r="G140" s="1459"/>
      <c r="H140" s="1459"/>
      <c r="I140" s="1459"/>
      <c r="J140" s="1459"/>
      <c r="K140" s="1459"/>
      <c r="L140" s="1459"/>
      <c r="M140" s="1459"/>
      <c r="N140" s="1459"/>
      <c r="O140" s="1459"/>
    </row>
    <row r="141" spans="1:15" ht="13.8">
      <c r="A141" s="1459"/>
      <c r="B141" s="1459"/>
      <c r="C141" s="1491"/>
      <c r="D141" s="1459"/>
      <c r="E141" s="1459"/>
      <c r="F141" s="1459"/>
      <c r="G141" s="1459"/>
      <c r="H141" s="1459"/>
      <c r="I141" s="1459"/>
      <c r="J141" s="1459"/>
      <c r="K141" s="1459"/>
      <c r="L141" s="1459"/>
      <c r="M141" s="1459"/>
      <c r="N141" s="1459"/>
      <c r="O141" s="1459"/>
    </row>
    <row r="142" spans="1:15" ht="13.8">
      <c r="A142" s="1459"/>
      <c r="B142" s="1459"/>
      <c r="C142" s="1491"/>
      <c r="D142" s="1459"/>
      <c r="E142" s="1459"/>
      <c r="F142" s="1459"/>
      <c r="G142" s="1459"/>
      <c r="H142" s="1459"/>
      <c r="I142" s="1459"/>
      <c r="J142" s="1459"/>
      <c r="K142" s="1459"/>
      <c r="L142" s="1459"/>
      <c r="M142" s="1459"/>
      <c r="N142" s="1459"/>
      <c r="O142" s="1459"/>
    </row>
    <row r="143" spans="1:15" ht="13.8">
      <c r="A143" s="1459"/>
      <c r="B143" s="1459"/>
      <c r="C143" s="1491"/>
      <c r="D143" s="1459"/>
      <c r="E143" s="1459"/>
      <c r="F143" s="1459"/>
      <c r="G143" s="1459"/>
      <c r="H143" s="1459"/>
      <c r="I143" s="1459"/>
      <c r="J143" s="1459"/>
      <c r="K143" s="1459"/>
      <c r="L143" s="1459"/>
      <c r="M143" s="1459"/>
      <c r="N143" s="1459"/>
      <c r="O143" s="1459"/>
    </row>
    <row r="144" spans="1:15" ht="13.8">
      <c r="A144" s="1459"/>
      <c r="B144" s="1459"/>
      <c r="C144" s="1491"/>
      <c r="D144" s="1459"/>
      <c r="E144" s="1459"/>
      <c r="F144" s="1459"/>
      <c r="G144" s="1459"/>
      <c r="H144" s="1459"/>
      <c r="I144" s="1459"/>
      <c r="J144" s="1459"/>
      <c r="K144" s="1459"/>
      <c r="L144" s="1459"/>
      <c r="M144" s="1459"/>
      <c r="N144" s="1459"/>
      <c r="O144" s="1459"/>
    </row>
    <row r="145" spans="1:15" ht="13.8">
      <c r="A145" s="1459"/>
      <c r="B145" s="1459"/>
      <c r="C145" s="1491"/>
      <c r="D145" s="1459"/>
      <c r="E145" s="1459"/>
      <c r="F145" s="1459"/>
      <c r="G145" s="1459"/>
      <c r="H145" s="1459"/>
      <c r="I145" s="1459"/>
      <c r="J145" s="1459"/>
      <c r="K145" s="1459"/>
      <c r="L145" s="1459"/>
      <c r="M145" s="1459"/>
      <c r="N145" s="1459"/>
      <c r="O145" s="1459"/>
    </row>
    <row r="146" spans="1:15" ht="13.8">
      <c r="A146" s="1459"/>
      <c r="B146" s="1459"/>
      <c r="C146" s="1491"/>
      <c r="D146" s="1459"/>
      <c r="E146" s="1459"/>
      <c r="F146" s="1459"/>
      <c r="G146" s="1459"/>
      <c r="H146" s="1459"/>
      <c r="I146" s="1459"/>
      <c r="J146" s="1459"/>
      <c r="K146" s="1459"/>
      <c r="L146" s="1459"/>
      <c r="M146" s="1459"/>
      <c r="N146" s="1459"/>
      <c r="O146" s="1459"/>
    </row>
    <row r="147" spans="1:15" ht="13.8">
      <c r="A147" s="1459"/>
      <c r="B147" s="1459"/>
      <c r="C147" s="1491"/>
      <c r="D147" s="1459"/>
      <c r="E147" s="1459"/>
      <c r="F147" s="1459"/>
      <c r="G147" s="1459"/>
      <c r="H147" s="1459"/>
      <c r="I147" s="1459"/>
      <c r="J147" s="1459"/>
      <c r="K147" s="1459"/>
      <c r="L147" s="1459"/>
      <c r="M147" s="1459"/>
      <c r="N147" s="1459"/>
      <c r="O147" s="1459"/>
    </row>
    <row r="148" spans="1:15" ht="13.8">
      <c r="A148" s="1459"/>
      <c r="B148" s="1459"/>
      <c r="C148" s="1491"/>
      <c r="D148" s="1459"/>
      <c r="E148" s="1459"/>
      <c r="F148" s="1459"/>
      <c r="G148" s="1459"/>
      <c r="H148" s="1459"/>
      <c r="I148" s="1459"/>
      <c r="J148" s="1459"/>
      <c r="K148" s="1459"/>
      <c r="L148" s="1459"/>
      <c r="M148" s="1459"/>
      <c r="N148" s="1459"/>
      <c r="O148" s="1459"/>
    </row>
    <row r="149" spans="1:15" ht="13.8">
      <c r="A149" s="1459"/>
      <c r="B149" s="1459"/>
      <c r="C149" s="1491"/>
      <c r="D149" s="1459"/>
      <c r="E149" s="1459"/>
      <c r="F149" s="1459"/>
      <c r="G149" s="1459"/>
      <c r="H149" s="1459"/>
      <c r="I149" s="1459"/>
      <c r="J149" s="1459"/>
      <c r="K149" s="1459"/>
      <c r="L149" s="1459"/>
      <c r="M149" s="1459"/>
      <c r="N149" s="1459"/>
      <c r="O149" s="1459"/>
    </row>
    <row r="150" spans="1:15" ht="13.8">
      <c r="A150" s="1459"/>
      <c r="B150" s="1459"/>
      <c r="C150" s="1491"/>
      <c r="D150" s="1459"/>
      <c r="E150" s="1459"/>
      <c r="F150" s="1459"/>
      <c r="G150" s="1459"/>
      <c r="H150" s="1459"/>
      <c r="I150" s="1459"/>
      <c r="J150" s="1459"/>
      <c r="K150" s="1459"/>
      <c r="L150" s="1459"/>
      <c r="M150" s="1459"/>
      <c r="N150" s="1459"/>
      <c r="O150" s="1459"/>
    </row>
    <row r="151" spans="1:15" ht="13.8">
      <c r="A151" s="1459"/>
      <c r="B151" s="1459"/>
      <c r="C151" s="1491"/>
      <c r="D151" s="1459"/>
      <c r="E151" s="1459"/>
      <c r="F151" s="1459"/>
      <c r="G151" s="1459"/>
      <c r="H151" s="1459"/>
      <c r="I151" s="1459"/>
      <c r="J151" s="1459"/>
      <c r="K151" s="1459"/>
      <c r="L151" s="1459"/>
      <c r="M151" s="1459"/>
      <c r="N151" s="1459"/>
      <c r="O151" s="1459"/>
    </row>
    <row r="152" spans="1:15" ht="13.8">
      <c r="A152" s="1459"/>
      <c r="B152" s="1459"/>
      <c r="C152" s="1491"/>
      <c r="D152" s="1459"/>
      <c r="E152" s="1459"/>
      <c r="F152" s="1459"/>
      <c r="G152" s="1459"/>
      <c r="H152" s="1459"/>
      <c r="I152" s="1459"/>
      <c r="J152" s="1459"/>
      <c r="K152" s="1459"/>
      <c r="L152" s="1459"/>
      <c r="M152" s="1459"/>
      <c r="N152" s="1459"/>
      <c r="O152" s="1459"/>
    </row>
    <row r="153" spans="1:15" ht="13.8">
      <c r="A153" s="1459"/>
      <c r="B153" s="1459"/>
      <c r="C153" s="1491"/>
      <c r="D153" s="1459"/>
      <c r="E153" s="1459"/>
      <c r="F153" s="1459"/>
      <c r="G153" s="1459"/>
      <c r="H153" s="1459"/>
      <c r="I153" s="1459"/>
      <c r="J153" s="1459"/>
      <c r="K153" s="1459"/>
      <c r="L153" s="1459"/>
      <c r="M153" s="1459"/>
      <c r="N153" s="1459"/>
      <c r="O153" s="1459"/>
    </row>
    <row r="154" spans="1:15" ht="13.8">
      <c r="A154" s="1459"/>
      <c r="B154" s="1459"/>
      <c r="C154" s="1491"/>
      <c r="D154" s="1459"/>
      <c r="E154" s="1459"/>
      <c r="F154" s="1459"/>
      <c r="G154" s="1459"/>
      <c r="H154" s="1459"/>
      <c r="I154" s="1459"/>
      <c r="J154" s="1459"/>
      <c r="K154" s="1459"/>
      <c r="L154" s="1459"/>
      <c r="M154" s="1459"/>
      <c r="N154" s="1459"/>
      <c r="O154" s="1459"/>
    </row>
    <row r="155" spans="1:15" ht="13.8">
      <c r="A155" s="1459"/>
      <c r="B155" s="1459"/>
      <c r="C155" s="1491"/>
      <c r="D155" s="1459"/>
      <c r="E155" s="1459"/>
      <c r="F155" s="1459"/>
      <c r="G155" s="1459"/>
      <c r="H155" s="1459"/>
      <c r="I155" s="1459"/>
      <c r="J155" s="1459"/>
      <c r="K155" s="1459"/>
      <c r="L155" s="1459"/>
      <c r="M155" s="1459"/>
      <c r="N155" s="1459"/>
      <c r="O155" s="1459"/>
    </row>
    <row r="156" spans="1:15" ht="13.8">
      <c r="A156" s="1459"/>
      <c r="B156" s="1459"/>
      <c r="C156" s="1491"/>
      <c r="D156" s="1459"/>
      <c r="E156" s="1459"/>
      <c r="F156" s="1459"/>
      <c r="G156" s="1459"/>
      <c r="H156" s="1459"/>
      <c r="I156" s="1459"/>
      <c r="J156" s="1459"/>
      <c r="K156" s="1459"/>
      <c r="L156" s="1459"/>
      <c r="M156" s="1459"/>
      <c r="N156" s="1459"/>
      <c r="O156" s="1459"/>
    </row>
    <row r="157" spans="1:15" ht="13.8">
      <c r="A157" s="1459"/>
      <c r="B157" s="1459"/>
      <c r="C157" s="1491"/>
      <c r="D157" s="1459"/>
      <c r="E157" s="1459"/>
      <c r="F157" s="1459"/>
      <c r="G157" s="1459"/>
      <c r="H157" s="1459"/>
      <c r="I157" s="1459"/>
      <c r="J157" s="1459"/>
      <c r="K157" s="1459"/>
      <c r="L157" s="1459"/>
      <c r="M157" s="1459"/>
      <c r="N157" s="1459"/>
      <c r="O157" s="1459"/>
    </row>
    <row r="158" spans="1:15" ht="13.8">
      <c r="A158" s="1459"/>
      <c r="B158" s="1459"/>
      <c r="C158" s="1491"/>
      <c r="D158" s="1459"/>
      <c r="E158" s="1459"/>
      <c r="F158" s="1459"/>
      <c r="G158" s="1459"/>
      <c r="H158" s="1459"/>
      <c r="I158" s="1459"/>
      <c r="J158" s="1459"/>
      <c r="K158" s="1459"/>
      <c r="L158" s="1459"/>
      <c r="M158" s="1459"/>
      <c r="N158" s="1459"/>
      <c r="O158" s="1459"/>
    </row>
    <row r="159" spans="1:15" ht="13.8">
      <c r="A159" s="1459"/>
      <c r="B159" s="1459"/>
      <c r="C159" s="1491"/>
      <c r="D159" s="1459"/>
      <c r="E159" s="1459"/>
      <c r="F159" s="1459"/>
      <c r="G159" s="1459"/>
      <c r="H159" s="1459"/>
      <c r="I159" s="1459"/>
      <c r="J159" s="1459"/>
      <c r="K159" s="1459"/>
      <c r="L159" s="1459"/>
      <c r="M159" s="1459"/>
      <c r="N159" s="1459"/>
      <c r="O159" s="1459"/>
    </row>
    <row r="160" spans="1:15" ht="13.8">
      <c r="A160" s="1459"/>
      <c r="B160" s="1459"/>
      <c r="C160" s="1491"/>
      <c r="D160" s="1459"/>
      <c r="E160" s="1459"/>
      <c r="F160" s="1459"/>
      <c r="G160" s="1459"/>
      <c r="H160" s="1459"/>
      <c r="I160" s="1459"/>
      <c r="J160" s="1459"/>
      <c r="K160" s="1459"/>
      <c r="L160" s="1459"/>
      <c r="M160" s="1459"/>
      <c r="N160" s="1459"/>
      <c r="O160" s="1459"/>
    </row>
    <row r="161" spans="1:15" ht="13.8">
      <c r="A161" s="1459"/>
      <c r="B161" s="1459"/>
      <c r="C161" s="1491"/>
      <c r="D161" s="1459"/>
      <c r="E161" s="1459"/>
      <c r="F161" s="1459"/>
      <c r="G161" s="1459"/>
      <c r="H161" s="1459"/>
      <c r="I161" s="1459"/>
      <c r="J161" s="1459"/>
      <c r="K161" s="1459"/>
      <c r="L161" s="1459"/>
      <c r="M161" s="1459"/>
      <c r="N161" s="1459"/>
      <c r="O161" s="1459"/>
    </row>
    <row r="162" spans="1:15" ht="13.8">
      <c r="A162" s="1459"/>
      <c r="B162" s="1459"/>
      <c r="C162" s="1491"/>
      <c r="D162" s="1459"/>
      <c r="E162" s="1459"/>
      <c r="F162" s="1459"/>
      <c r="G162" s="1459"/>
      <c r="H162" s="1459"/>
      <c r="I162" s="1459"/>
      <c r="J162" s="1459"/>
      <c r="K162" s="1459"/>
      <c r="L162" s="1459"/>
      <c r="M162" s="1459"/>
      <c r="N162" s="1459"/>
      <c r="O162" s="1459"/>
    </row>
    <row r="163" spans="1:15" ht="13.8">
      <c r="A163" s="1459"/>
      <c r="B163" s="1459"/>
      <c r="C163" s="1491"/>
      <c r="D163" s="1459"/>
      <c r="E163" s="1459"/>
      <c r="F163" s="1459"/>
      <c r="G163" s="1459"/>
      <c r="H163" s="1459"/>
      <c r="I163" s="1459"/>
      <c r="J163" s="1459"/>
      <c r="K163" s="1459"/>
      <c r="L163" s="1459"/>
      <c r="M163" s="1459"/>
      <c r="N163" s="1459"/>
      <c r="O163" s="1459"/>
    </row>
    <row r="164" spans="1:15" ht="13.8">
      <c r="A164" s="1459"/>
      <c r="B164" s="1459"/>
      <c r="C164" s="1491"/>
      <c r="D164" s="1459"/>
      <c r="E164" s="1459"/>
      <c r="F164" s="1459"/>
      <c r="G164" s="1459"/>
      <c r="H164" s="1459"/>
      <c r="I164" s="1459"/>
      <c r="J164" s="1459"/>
      <c r="K164" s="1459"/>
      <c r="L164" s="1459"/>
      <c r="M164" s="1459"/>
      <c r="N164" s="1459"/>
      <c r="O164" s="1459"/>
    </row>
    <row r="165" spans="1:15" ht="13.8">
      <c r="A165" s="1459"/>
      <c r="B165" s="1459"/>
      <c r="C165" s="1491"/>
      <c r="D165" s="1459"/>
      <c r="E165" s="1459"/>
      <c r="F165" s="1459"/>
      <c r="G165" s="1459"/>
      <c r="H165" s="1459"/>
      <c r="I165" s="1459"/>
      <c r="J165" s="1459"/>
      <c r="K165" s="1459"/>
      <c r="L165" s="1459"/>
      <c r="M165" s="1459"/>
      <c r="N165" s="1459"/>
      <c r="O165" s="1459"/>
    </row>
    <row r="166" spans="1:15" ht="13.8">
      <c r="A166" s="1459"/>
      <c r="B166" s="1459"/>
      <c r="C166" s="1491"/>
      <c r="D166" s="1459"/>
      <c r="E166" s="1459"/>
      <c r="F166" s="1459"/>
      <c r="G166" s="1459"/>
      <c r="H166" s="1459"/>
      <c r="I166" s="1459"/>
      <c r="J166" s="1459"/>
      <c r="K166" s="1459"/>
      <c r="L166" s="1459"/>
      <c r="M166" s="1459"/>
      <c r="N166" s="1459"/>
      <c r="O166" s="1459"/>
    </row>
    <row r="167" spans="1:15" ht="13.8">
      <c r="A167" s="1459"/>
      <c r="B167" s="1459"/>
      <c r="C167" s="1491"/>
      <c r="D167" s="1459"/>
      <c r="E167" s="1459"/>
      <c r="F167" s="1459"/>
      <c r="G167" s="1459"/>
      <c r="H167" s="1459"/>
      <c r="I167" s="1459"/>
      <c r="J167" s="1459"/>
      <c r="K167" s="1459"/>
      <c r="L167" s="1459"/>
      <c r="M167" s="1459"/>
      <c r="N167" s="1459"/>
      <c r="O167" s="1459"/>
    </row>
    <row r="168" spans="1:15" ht="13.8">
      <c r="A168" s="1459"/>
      <c r="B168" s="1459"/>
      <c r="C168" s="1491"/>
      <c r="D168" s="1459"/>
      <c r="E168" s="1459"/>
      <c r="F168" s="1459"/>
      <c r="G168" s="1459"/>
      <c r="H168" s="1459"/>
      <c r="I168" s="1459"/>
      <c r="J168" s="1459"/>
      <c r="K168" s="1459"/>
      <c r="L168" s="1459"/>
      <c r="M168" s="1459"/>
      <c r="N168" s="1459"/>
      <c r="O168" s="1459"/>
    </row>
    <row r="169" spans="1:15" ht="13.8">
      <c r="A169" s="1459"/>
      <c r="B169" s="1459"/>
      <c r="C169" s="1491"/>
      <c r="D169" s="1459"/>
      <c r="E169" s="1459"/>
      <c r="F169" s="1459"/>
      <c r="G169" s="1459"/>
      <c r="H169" s="1459"/>
      <c r="I169" s="1459"/>
      <c r="J169" s="1459"/>
      <c r="K169" s="1459"/>
      <c r="L169" s="1459"/>
      <c r="M169" s="1459"/>
      <c r="N169" s="1459"/>
      <c r="O169" s="1459"/>
    </row>
    <row r="170" spans="1:15" ht="13.8">
      <c r="A170" s="1459"/>
      <c r="B170" s="1459"/>
      <c r="C170" s="1491"/>
      <c r="D170" s="1459"/>
      <c r="E170" s="1459"/>
      <c r="F170" s="1459"/>
      <c r="G170" s="1459"/>
      <c r="H170" s="1459"/>
      <c r="I170" s="1459"/>
      <c r="J170" s="1459"/>
      <c r="K170" s="1459"/>
      <c r="L170" s="1459"/>
      <c r="M170" s="1459"/>
      <c r="N170" s="1459"/>
      <c r="O170" s="1459"/>
    </row>
    <row r="171" spans="1:15" ht="13.8">
      <c r="A171" s="1459"/>
      <c r="B171" s="1459"/>
      <c r="C171" s="1491"/>
      <c r="D171" s="1459"/>
      <c r="E171" s="1459"/>
      <c r="F171" s="1459"/>
      <c r="G171" s="1459"/>
      <c r="H171" s="1459"/>
      <c r="I171" s="1459"/>
      <c r="J171" s="1459"/>
      <c r="K171" s="1459"/>
      <c r="L171" s="1459"/>
      <c r="M171" s="1459"/>
      <c r="N171" s="1459"/>
      <c r="O171" s="1459"/>
    </row>
    <row r="172" spans="1:15" ht="13.8">
      <c r="A172" s="1459"/>
      <c r="B172" s="1459"/>
      <c r="C172" s="1491"/>
      <c r="D172" s="1459"/>
      <c r="E172" s="1459"/>
      <c r="F172" s="1459"/>
      <c r="G172" s="1459"/>
      <c r="H172" s="1459"/>
      <c r="I172" s="1459"/>
      <c r="J172" s="1459"/>
      <c r="K172" s="1459"/>
      <c r="L172" s="1459"/>
      <c r="M172" s="1459"/>
      <c r="N172" s="1459"/>
      <c r="O172" s="1459"/>
    </row>
    <row r="173" spans="1:15" ht="13.8">
      <c r="A173" s="1459"/>
      <c r="B173" s="1459"/>
      <c r="C173" s="1491"/>
      <c r="D173" s="1459"/>
      <c r="E173" s="1459"/>
      <c r="F173" s="1459"/>
      <c r="G173" s="1459"/>
      <c r="H173" s="1459"/>
      <c r="I173" s="1459"/>
      <c r="J173" s="1459"/>
      <c r="K173" s="1459"/>
      <c r="L173" s="1459"/>
      <c r="M173" s="1459"/>
      <c r="N173" s="1459"/>
      <c r="O173" s="1459"/>
    </row>
    <row r="174" spans="1:15" ht="13.8">
      <c r="A174" s="1459"/>
      <c r="B174" s="1459"/>
      <c r="C174" s="1491"/>
      <c r="D174" s="1459"/>
      <c r="E174" s="1459"/>
      <c r="F174" s="1459"/>
      <c r="G174" s="1459"/>
      <c r="H174" s="1459"/>
      <c r="I174" s="1459"/>
      <c r="J174" s="1459"/>
      <c r="K174" s="1459"/>
      <c r="L174" s="1459"/>
      <c r="M174" s="1459"/>
      <c r="N174" s="1459"/>
      <c r="O174" s="1459"/>
    </row>
    <row r="175" spans="1:15" ht="13.8">
      <c r="A175" s="1459"/>
      <c r="B175" s="1459"/>
      <c r="C175" s="1491"/>
      <c r="D175" s="1459"/>
      <c r="E175" s="1459"/>
      <c r="F175" s="1459"/>
      <c r="G175" s="1459"/>
      <c r="H175" s="1459"/>
      <c r="I175" s="1459"/>
      <c r="J175" s="1459"/>
      <c r="K175" s="1459"/>
      <c r="L175" s="1459"/>
      <c r="M175" s="1459"/>
      <c r="N175" s="1459"/>
      <c r="O175" s="1459"/>
    </row>
    <row r="176" spans="1:15" ht="13.8">
      <c r="A176" s="1459"/>
      <c r="B176" s="1459"/>
      <c r="C176" s="1491"/>
      <c r="D176" s="1459"/>
      <c r="E176" s="1459"/>
      <c r="F176" s="1459"/>
      <c r="G176" s="1459"/>
      <c r="H176" s="1459"/>
      <c r="I176" s="1459"/>
      <c r="J176" s="1459"/>
      <c r="K176" s="1459"/>
      <c r="L176" s="1459"/>
      <c r="M176" s="1459"/>
      <c r="N176" s="1459"/>
      <c r="O176" s="1459"/>
    </row>
    <row r="177" spans="1:15" ht="13.8">
      <c r="A177" s="1459"/>
      <c r="B177" s="1459"/>
      <c r="C177" s="1491"/>
      <c r="D177" s="1459"/>
      <c r="E177" s="1459"/>
      <c r="F177" s="1459"/>
      <c r="G177" s="1459"/>
      <c r="H177" s="1459"/>
      <c r="I177" s="1459"/>
      <c r="J177" s="1459"/>
      <c r="K177" s="1459"/>
      <c r="L177" s="1459"/>
      <c r="M177" s="1459"/>
      <c r="N177" s="1459"/>
      <c r="O177" s="1459"/>
    </row>
    <row r="178" spans="1:15" ht="13.8">
      <c r="A178" s="1459"/>
      <c r="B178" s="1459"/>
      <c r="C178" s="1491"/>
      <c r="D178" s="1459"/>
      <c r="E178" s="1459"/>
      <c r="F178" s="1459"/>
      <c r="G178" s="1459"/>
      <c r="H178" s="1459"/>
      <c r="I178" s="1459"/>
      <c r="J178" s="1459"/>
      <c r="K178" s="1459"/>
      <c r="L178" s="1459"/>
      <c r="M178" s="1459"/>
      <c r="N178" s="1459"/>
      <c r="O178" s="1459"/>
    </row>
    <row r="179" spans="1:15" ht="13.8">
      <c r="A179" s="1459"/>
      <c r="B179" s="1459"/>
      <c r="C179" s="1491"/>
      <c r="D179" s="1459"/>
      <c r="E179" s="1459"/>
      <c r="F179" s="1459"/>
      <c r="G179" s="1459"/>
      <c r="H179" s="1459"/>
      <c r="I179" s="1459"/>
      <c r="J179" s="1459"/>
      <c r="K179" s="1459"/>
      <c r="L179" s="1459"/>
      <c r="M179" s="1459"/>
      <c r="N179" s="1459"/>
      <c r="O179" s="1459"/>
    </row>
    <row r="180" spans="1:15" ht="13.8">
      <c r="A180" s="1459"/>
      <c r="B180" s="1459"/>
      <c r="C180" s="1491"/>
      <c r="D180" s="1459"/>
      <c r="E180" s="1459"/>
      <c r="F180" s="1459"/>
      <c r="G180" s="1459"/>
      <c r="H180" s="1459"/>
      <c r="I180" s="1459"/>
      <c r="J180" s="1459"/>
      <c r="K180" s="1459"/>
      <c r="L180" s="1459"/>
      <c r="M180" s="1459"/>
      <c r="N180" s="1459"/>
      <c r="O180" s="1459"/>
    </row>
    <row r="181" spans="1:15" ht="13.8">
      <c r="A181" s="1459"/>
      <c r="B181" s="1459"/>
      <c r="C181" s="1491"/>
      <c r="D181" s="1459"/>
      <c r="E181" s="1459"/>
      <c r="F181" s="1459"/>
      <c r="G181" s="1459"/>
      <c r="H181" s="1459"/>
      <c r="I181" s="1459"/>
      <c r="J181" s="1459"/>
      <c r="K181" s="1459"/>
      <c r="L181" s="1459"/>
      <c r="M181" s="1459"/>
      <c r="N181" s="1459"/>
      <c r="O181" s="1459"/>
    </row>
    <row r="182" spans="1:15" ht="13.8">
      <c r="A182" s="1459"/>
      <c r="B182" s="1459"/>
      <c r="C182" s="1491"/>
      <c r="D182" s="1459"/>
      <c r="E182" s="1459"/>
      <c r="F182" s="1459"/>
      <c r="G182" s="1459"/>
      <c r="H182" s="1459"/>
      <c r="I182" s="1459"/>
      <c r="J182" s="1459"/>
      <c r="K182" s="1459"/>
      <c r="L182" s="1459"/>
      <c r="M182" s="1459"/>
      <c r="N182" s="1459"/>
      <c r="O182" s="1459"/>
    </row>
    <row r="183" spans="1:15" ht="13.8">
      <c r="A183" s="1459"/>
      <c r="B183" s="1459"/>
      <c r="C183" s="1491"/>
      <c r="D183" s="1459"/>
      <c r="E183" s="1459"/>
      <c r="F183" s="1459"/>
      <c r="G183" s="1459"/>
      <c r="H183" s="1459"/>
      <c r="I183" s="1459"/>
      <c r="J183" s="1459"/>
      <c r="K183" s="1459"/>
      <c r="L183" s="1459"/>
      <c r="M183" s="1459"/>
      <c r="N183" s="1459"/>
      <c r="O183" s="1459"/>
    </row>
    <row r="184" spans="1:15" ht="13.8">
      <c r="A184" s="1459"/>
      <c r="B184" s="1459"/>
      <c r="C184" s="1491"/>
      <c r="D184" s="1459"/>
      <c r="E184" s="1459"/>
      <c r="F184" s="1459"/>
      <c r="G184" s="1459"/>
      <c r="H184" s="1459"/>
      <c r="I184" s="1459"/>
      <c r="J184" s="1459"/>
      <c r="K184" s="1459"/>
      <c r="L184" s="1459"/>
      <c r="M184" s="1459"/>
      <c r="N184" s="1459"/>
      <c r="O184" s="1459"/>
    </row>
    <row r="185" spans="1:15" ht="13.8">
      <c r="A185" s="1459"/>
      <c r="B185" s="1459"/>
      <c r="C185" s="1491"/>
      <c r="D185" s="1459"/>
      <c r="E185" s="1459"/>
      <c r="F185" s="1459"/>
      <c r="G185" s="1459"/>
      <c r="H185" s="1459"/>
      <c r="I185" s="1459"/>
      <c r="J185" s="1459"/>
      <c r="K185" s="1459"/>
      <c r="L185" s="1459"/>
      <c r="M185" s="1459"/>
      <c r="N185" s="1459"/>
      <c r="O185" s="1459"/>
    </row>
    <row r="186" spans="1:15" ht="13.8">
      <c r="A186" s="1459"/>
      <c r="B186" s="1459"/>
      <c r="C186" s="1491"/>
      <c r="D186" s="1459"/>
      <c r="E186" s="1459"/>
      <c r="F186" s="1459"/>
      <c r="G186" s="1459"/>
      <c r="H186" s="1459"/>
      <c r="I186" s="1459"/>
      <c r="J186" s="1459"/>
      <c r="K186" s="1459"/>
      <c r="L186" s="1459"/>
      <c r="M186" s="1459"/>
      <c r="N186" s="1459"/>
      <c r="O186" s="1459"/>
    </row>
    <row r="187" spans="1:15" ht="13.8">
      <c r="A187" s="1459"/>
      <c r="B187" s="1459"/>
      <c r="C187" s="1491"/>
      <c r="D187" s="1459"/>
      <c r="E187" s="1459"/>
      <c r="F187" s="1459"/>
      <c r="G187" s="1459"/>
      <c r="H187" s="1459"/>
      <c r="I187" s="1459"/>
      <c r="J187" s="1459"/>
      <c r="K187" s="1459"/>
      <c r="L187" s="1459"/>
      <c r="M187" s="1459"/>
      <c r="N187" s="1459"/>
      <c r="O187" s="1459"/>
    </row>
    <row r="188" spans="1:15" ht="13.8">
      <c r="A188" s="1459"/>
      <c r="B188" s="1459"/>
      <c r="C188" s="1491"/>
      <c r="D188" s="1459"/>
      <c r="E188" s="1459"/>
      <c r="F188" s="1459"/>
      <c r="G188" s="1459"/>
      <c r="H188" s="1459"/>
      <c r="I188" s="1459"/>
      <c r="J188" s="1459"/>
      <c r="K188" s="1459"/>
      <c r="L188" s="1459"/>
      <c r="M188" s="1459"/>
      <c r="N188" s="1459"/>
      <c r="O188" s="1459"/>
    </row>
    <row r="189" spans="1:15" ht="13.8">
      <c r="A189" s="1459"/>
      <c r="B189" s="1459"/>
      <c r="C189" s="1491"/>
      <c r="D189" s="1459"/>
      <c r="E189" s="1459"/>
      <c r="F189" s="1459"/>
      <c r="G189" s="1459"/>
      <c r="H189" s="1459"/>
      <c r="I189" s="1459"/>
      <c r="J189" s="1459"/>
      <c r="K189" s="1459"/>
      <c r="L189" s="1459"/>
      <c r="M189" s="1459"/>
      <c r="N189" s="1459"/>
      <c r="O189" s="1459"/>
    </row>
    <row r="190" spans="1:15" ht="13.8">
      <c r="A190" s="1459"/>
      <c r="B190" s="1459"/>
      <c r="C190" s="1491"/>
      <c r="D190" s="1459"/>
      <c r="E190" s="1459"/>
      <c r="F190" s="1459"/>
      <c r="G190" s="1459"/>
      <c r="H190" s="1459"/>
      <c r="I190" s="1459"/>
      <c r="J190" s="1459"/>
      <c r="K190" s="1459"/>
      <c r="L190" s="1459"/>
      <c r="M190" s="1459"/>
      <c r="N190" s="1459"/>
      <c r="O190" s="1459"/>
    </row>
    <row r="191" spans="1:15" ht="13.8">
      <c r="A191" s="1459"/>
      <c r="B191" s="1459"/>
      <c r="C191" s="1491"/>
      <c r="D191" s="1459"/>
      <c r="E191" s="1459"/>
      <c r="F191" s="1459"/>
      <c r="G191" s="1459"/>
      <c r="H191" s="1459"/>
      <c r="I191" s="1459"/>
      <c r="J191" s="1459"/>
      <c r="K191" s="1459"/>
      <c r="L191" s="1459"/>
      <c r="M191" s="1459"/>
      <c r="N191" s="1459"/>
      <c r="O191" s="1459"/>
    </row>
    <row r="192" spans="1:15" ht="13.8">
      <c r="A192" s="1459"/>
      <c r="B192" s="1459"/>
      <c r="C192" s="1491"/>
      <c r="D192" s="1459"/>
      <c r="E192" s="1459"/>
      <c r="F192" s="1459"/>
      <c r="G192" s="1459"/>
      <c r="H192" s="1459"/>
      <c r="I192" s="1459"/>
      <c r="J192" s="1459"/>
      <c r="K192" s="1459"/>
      <c r="L192" s="1459"/>
      <c r="M192" s="1459"/>
      <c r="N192" s="1459"/>
      <c r="O192" s="1459"/>
    </row>
    <row r="193" spans="1:15" ht="13.8">
      <c r="A193" s="1459"/>
      <c r="B193" s="1459"/>
      <c r="C193" s="1491"/>
      <c r="D193" s="1459"/>
      <c r="E193" s="1459"/>
      <c r="F193" s="1459"/>
      <c r="G193" s="1459"/>
      <c r="H193" s="1459"/>
      <c r="I193" s="1459"/>
      <c r="J193" s="1459"/>
      <c r="K193" s="1459"/>
      <c r="L193" s="1459"/>
      <c r="M193" s="1459"/>
      <c r="N193" s="1459"/>
      <c r="O193" s="1459"/>
    </row>
    <row r="194" spans="1:15" ht="13.8">
      <c r="A194" s="1459"/>
      <c r="B194" s="1459"/>
      <c r="C194" s="1491"/>
      <c r="D194" s="1459"/>
      <c r="E194" s="1459"/>
      <c r="F194" s="1459"/>
      <c r="G194" s="1459"/>
      <c r="H194" s="1459"/>
      <c r="I194" s="1459"/>
      <c r="J194" s="1459"/>
      <c r="K194" s="1459"/>
      <c r="L194" s="1459"/>
      <c r="M194" s="1459"/>
      <c r="N194" s="1459"/>
      <c r="O194" s="1459"/>
    </row>
    <row r="195" spans="1:15" ht="13.8">
      <c r="A195" s="1459"/>
      <c r="B195" s="1459"/>
      <c r="C195" s="1491"/>
      <c r="D195" s="1459"/>
      <c r="E195" s="1459"/>
      <c r="F195" s="1459"/>
      <c r="G195" s="1459"/>
      <c r="H195" s="1459"/>
      <c r="I195" s="1459"/>
      <c r="J195" s="1459"/>
      <c r="K195" s="1459"/>
      <c r="L195" s="1459"/>
      <c r="M195" s="1459"/>
      <c r="N195" s="1459"/>
      <c r="O195" s="1459"/>
    </row>
    <row r="196" spans="1:15" ht="13.8">
      <c r="A196" s="1459"/>
      <c r="B196" s="1459"/>
      <c r="C196" s="1491"/>
      <c r="D196" s="1459"/>
      <c r="E196" s="1459"/>
      <c r="F196" s="1459"/>
      <c r="G196" s="1459"/>
      <c r="H196" s="1459"/>
      <c r="I196" s="1459"/>
      <c r="J196" s="1459"/>
      <c r="K196" s="1459"/>
      <c r="L196" s="1459"/>
      <c r="M196" s="1459"/>
      <c r="N196" s="1459"/>
      <c r="O196" s="1459"/>
    </row>
    <row r="197" spans="1:15" ht="13.8">
      <c r="A197" s="1459"/>
      <c r="B197" s="1459"/>
      <c r="C197" s="1491"/>
      <c r="D197" s="1459"/>
      <c r="E197" s="1459"/>
      <c r="F197" s="1459"/>
      <c r="G197" s="1459"/>
      <c r="H197" s="1459"/>
      <c r="I197" s="1459"/>
      <c r="J197" s="1459"/>
      <c r="K197" s="1459"/>
      <c r="L197" s="1459"/>
      <c r="M197" s="1459"/>
      <c r="N197" s="1459"/>
      <c r="O197" s="1459"/>
    </row>
    <row r="198" spans="1:15" ht="13.8">
      <c r="A198" s="1459"/>
      <c r="B198" s="1459"/>
      <c r="C198" s="1491"/>
      <c r="D198" s="1459"/>
      <c r="E198" s="1459"/>
      <c r="F198" s="1459"/>
      <c r="G198" s="1459"/>
      <c r="H198" s="1459"/>
      <c r="I198" s="1459"/>
      <c r="J198" s="1459"/>
      <c r="K198" s="1459"/>
      <c r="L198" s="1459"/>
      <c r="M198" s="1459"/>
      <c r="N198" s="1459"/>
      <c r="O198" s="1459"/>
    </row>
    <row r="199" spans="1:15" ht="13.8">
      <c r="A199" s="1459"/>
      <c r="B199" s="1459"/>
      <c r="C199" s="1491"/>
      <c r="D199" s="1459"/>
      <c r="E199" s="1459"/>
      <c r="F199" s="1459"/>
      <c r="G199" s="1459"/>
      <c r="H199" s="1459"/>
      <c r="I199" s="1459"/>
      <c r="J199" s="1459"/>
      <c r="K199" s="1459"/>
      <c r="L199" s="1459"/>
      <c r="M199" s="1459"/>
      <c r="N199" s="1459"/>
      <c r="O199" s="1459"/>
    </row>
    <row r="200" spans="1:15" ht="13.8">
      <c r="A200" s="1459"/>
      <c r="B200" s="1459"/>
      <c r="C200" s="1491"/>
      <c r="D200" s="1459"/>
      <c r="E200" s="1459"/>
      <c r="F200" s="1459"/>
      <c r="G200" s="1459"/>
      <c r="H200" s="1459"/>
      <c r="I200" s="1459"/>
      <c r="J200" s="1459"/>
      <c r="K200" s="1459"/>
      <c r="L200" s="1459"/>
      <c r="M200" s="1459"/>
      <c r="N200" s="1459"/>
      <c r="O200" s="1459"/>
    </row>
    <row r="201" spans="1:15" ht="13.8">
      <c r="A201" s="1459"/>
      <c r="B201" s="1459"/>
      <c r="C201" s="1491"/>
      <c r="D201" s="1459"/>
      <c r="E201" s="1459"/>
      <c r="F201" s="1459"/>
      <c r="G201" s="1459"/>
      <c r="H201" s="1459"/>
      <c r="I201" s="1459"/>
      <c r="J201" s="1459"/>
      <c r="K201" s="1459"/>
      <c r="L201" s="1459"/>
      <c r="M201" s="1459"/>
      <c r="N201" s="1459"/>
      <c r="O201" s="1459"/>
    </row>
    <row r="202" spans="1:15" ht="13.8">
      <c r="A202" s="1459"/>
      <c r="B202" s="1459"/>
      <c r="C202" s="1491"/>
      <c r="D202" s="1459"/>
      <c r="E202" s="1459"/>
      <c r="F202" s="1459"/>
      <c r="G202" s="1459"/>
      <c r="H202" s="1459"/>
      <c r="I202" s="1459"/>
      <c r="J202" s="1459"/>
      <c r="K202" s="1459"/>
      <c r="L202" s="1459"/>
      <c r="M202" s="1459"/>
      <c r="N202" s="1459"/>
      <c r="O202" s="1459"/>
    </row>
    <row r="203" spans="1:15" ht="13.8">
      <c r="A203" s="1459"/>
      <c r="B203" s="1459"/>
      <c r="C203" s="1491"/>
      <c r="D203" s="1459"/>
      <c r="E203" s="1459"/>
      <c r="F203" s="1459"/>
      <c r="G203" s="1459"/>
      <c r="H203" s="1459"/>
      <c r="I203" s="1459"/>
      <c r="J203" s="1459"/>
      <c r="K203" s="1459"/>
      <c r="L203" s="1459"/>
      <c r="M203" s="1459"/>
      <c r="N203" s="1459"/>
      <c r="O203" s="1459"/>
    </row>
    <row r="204" spans="1:15" ht="13.8">
      <c r="A204" s="1459"/>
      <c r="B204" s="1459"/>
      <c r="C204" s="1491"/>
      <c r="D204" s="1459"/>
      <c r="E204" s="1459"/>
      <c r="F204" s="1459"/>
      <c r="G204" s="1459"/>
      <c r="H204" s="1459"/>
      <c r="I204" s="1459"/>
      <c r="J204" s="1459"/>
      <c r="K204" s="1459"/>
      <c r="L204" s="1459"/>
      <c r="M204" s="1459"/>
      <c r="N204" s="1459"/>
      <c r="O204" s="1459"/>
    </row>
    <row r="205" spans="1:15" ht="13.8">
      <c r="A205" s="1459"/>
      <c r="B205" s="1459"/>
      <c r="C205" s="1491"/>
      <c r="D205" s="1459"/>
      <c r="E205" s="1459"/>
      <c r="F205" s="1459"/>
      <c r="G205" s="1459"/>
      <c r="H205" s="1459"/>
      <c r="I205" s="1459"/>
      <c r="J205" s="1459"/>
      <c r="K205" s="1459"/>
      <c r="L205" s="1459"/>
      <c r="M205" s="1459"/>
      <c r="N205" s="1459"/>
      <c r="O205" s="1459"/>
    </row>
    <row r="206" spans="1:15" ht="13.8">
      <c r="A206" s="1459"/>
      <c r="B206" s="1459"/>
      <c r="C206" s="1491"/>
      <c r="D206" s="1459"/>
      <c r="E206" s="1459"/>
      <c r="F206" s="1459"/>
      <c r="G206" s="1459"/>
      <c r="H206" s="1459"/>
      <c r="I206" s="1459"/>
      <c r="J206" s="1459"/>
      <c r="K206" s="1459"/>
      <c r="L206" s="1459"/>
      <c r="M206" s="1459"/>
      <c r="N206" s="1459"/>
      <c r="O206" s="1459"/>
    </row>
    <row r="207" spans="1:15" ht="13.8">
      <c r="A207" s="1459"/>
      <c r="B207" s="1459"/>
      <c r="C207" s="1491"/>
      <c r="D207" s="1459"/>
      <c r="E207" s="1459"/>
      <c r="F207" s="1459"/>
      <c r="G207" s="1459"/>
      <c r="H207" s="1459"/>
      <c r="I207" s="1459"/>
      <c r="J207" s="1459"/>
      <c r="K207" s="1459"/>
      <c r="L207" s="1459"/>
      <c r="M207" s="1459"/>
      <c r="N207" s="1459"/>
      <c r="O207" s="1459"/>
    </row>
    <row r="208" spans="1:15" ht="13.8">
      <c r="A208" s="1459"/>
      <c r="B208" s="1459"/>
      <c r="C208" s="1491"/>
      <c r="D208" s="1459"/>
      <c r="E208" s="1459"/>
      <c r="F208" s="1459"/>
      <c r="G208" s="1459"/>
      <c r="H208" s="1459"/>
      <c r="I208" s="1459"/>
      <c r="J208" s="1459"/>
      <c r="K208" s="1459"/>
      <c r="L208" s="1459"/>
      <c r="M208" s="1459"/>
      <c r="N208" s="1459"/>
      <c r="O208" s="1459"/>
    </row>
    <row r="209" spans="1:15" ht="13.8">
      <c r="A209" s="1459"/>
      <c r="B209" s="1459"/>
      <c r="C209" s="1491"/>
      <c r="D209" s="1459"/>
      <c r="E209" s="1459"/>
      <c r="F209" s="1459"/>
      <c r="G209" s="1459"/>
      <c r="H209" s="1459"/>
      <c r="I209" s="1459"/>
      <c r="J209" s="1459"/>
      <c r="K209" s="1459"/>
      <c r="L209" s="1459"/>
      <c r="M209" s="1459"/>
      <c r="N209" s="1459"/>
      <c r="O209" s="1459"/>
    </row>
    <row r="210" spans="1:15" ht="13.8">
      <c r="A210" s="1459"/>
      <c r="B210" s="1459"/>
      <c r="C210" s="1491"/>
      <c r="D210" s="1459"/>
      <c r="E210" s="1459"/>
      <c r="F210" s="1459"/>
      <c r="G210" s="1459"/>
      <c r="H210" s="1459"/>
      <c r="I210" s="1459"/>
      <c r="J210" s="1459"/>
      <c r="K210" s="1459"/>
      <c r="L210" s="1459"/>
      <c r="M210" s="1459"/>
      <c r="N210" s="1459"/>
      <c r="O210" s="1459"/>
    </row>
    <row r="211" spans="1:15" ht="13.8">
      <c r="A211" s="1459"/>
      <c r="B211" s="1459"/>
      <c r="C211" s="1491"/>
      <c r="D211" s="1459"/>
      <c r="E211" s="1459"/>
      <c r="F211" s="1459"/>
      <c r="G211" s="1459"/>
      <c r="H211" s="1459"/>
      <c r="I211" s="1459"/>
      <c r="J211" s="1459"/>
      <c r="K211" s="1459"/>
      <c r="L211" s="1459"/>
      <c r="M211" s="1459"/>
      <c r="N211" s="1459"/>
      <c r="O211" s="1459"/>
    </row>
    <row r="212" spans="1:15" ht="13.8">
      <c r="A212" s="1459"/>
      <c r="B212" s="1459"/>
      <c r="C212" s="1491"/>
      <c r="D212" s="1459"/>
      <c r="E212" s="1459"/>
      <c r="F212" s="1459"/>
      <c r="G212" s="1459"/>
      <c r="H212" s="1459"/>
      <c r="I212" s="1459"/>
      <c r="J212" s="1459"/>
      <c r="K212" s="1459"/>
      <c r="L212" s="1459"/>
      <c r="M212" s="1459"/>
      <c r="N212" s="1459"/>
      <c r="O212" s="1459"/>
    </row>
    <row r="213" spans="1:15" ht="13.8">
      <c r="A213" s="1459"/>
      <c r="B213" s="1459"/>
      <c r="C213" s="1491"/>
      <c r="D213" s="1459"/>
      <c r="E213" s="1459"/>
      <c r="F213" s="1459"/>
      <c r="G213" s="1459"/>
      <c r="H213" s="1459"/>
      <c r="I213" s="1459"/>
      <c r="J213" s="1459"/>
      <c r="K213" s="1459"/>
      <c r="L213" s="1459"/>
      <c r="M213" s="1459"/>
      <c r="N213" s="1459"/>
      <c r="O213" s="1459"/>
    </row>
    <row r="214" spans="1:15" ht="13.8">
      <c r="A214" s="1459"/>
      <c r="B214" s="1459"/>
      <c r="C214" s="1491"/>
      <c r="D214" s="1459"/>
      <c r="E214" s="1459"/>
      <c r="F214" s="1459"/>
      <c r="G214" s="1459"/>
      <c r="H214" s="1459"/>
      <c r="I214" s="1459"/>
      <c r="J214" s="1459"/>
      <c r="K214" s="1459"/>
      <c r="L214" s="1459"/>
      <c r="M214" s="1459"/>
      <c r="N214" s="1459"/>
      <c r="O214" s="1459"/>
    </row>
    <row r="215" spans="1:15" ht="13.8">
      <c r="A215" s="1459"/>
      <c r="B215" s="1459"/>
      <c r="C215" s="1491"/>
      <c r="D215" s="1459"/>
      <c r="E215" s="1459"/>
      <c r="F215" s="1459"/>
      <c r="G215" s="1459"/>
      <c r="H215" s="1459"/>
      <c r="I215" s="1459"/>
      <c r="J215" s="1459"/>
      <c r="K215" s="1459"/>
      <c r="L215" s="1459"/>
      <c r="M215" s="1459"/>
      <c r="N215" s="1459"/>
      <c r="O215" s="1459"/>
    </row>
    <row r="216" spans="1:15" ht="13.8">
      <c r="A216" s="1459"/>
      <c r="B216" s="1459"/>
      <c r="C216" s="1491"/>
      <c r="D216" s="1459"/>
      <c r="E216" s="1459"/>
      <c r="F216" s="1459"/>
      <c r="G216" s="1459"/>
      <c r="H216" s="1459"/>
      <c r="I216" s="1459"/>
      <c r="J216" s="1459"/>
      <c r="K216" s="1459"/>
      <c r="L216" s="1459"/>
      <c r="M216" s="1459"/>
      <c r="N216" s="1459"/>
      <c r="O216" s="1459"/>
    </row>
    <row r="217" spans="1:15" ht="13.8">
      <c r="A217" s="1459"/>
      <c r="B217" s="1459"/>
      <c r="C217" s="1491"/>
      <c r="D217" s="1459"/>
      <c r="E217" s="1459"/>
      <c r="F217" s="1459"/>
      <c r="G217" s="1459"/>
      <c r="H217" s="1459"/>
      <c r="I217" s="1459"/>
      <c r="J217" s="1459"/>
      <c r="K217" s="1459"/>
      <c r="L217" s="1459"/>
      <c r="M217" s="1459"/>
      <c r="N217" s="1459"/>
      <c r="O217" s="1459"/>
    </row>
    <row r="218" spans="1:15" ht="13.8">
      <c r="A218" s="1459"/>
      <c r="B218" s="1459"/>
      <c r="C218" s="1491"/>
      <c r="D218" s="1459"/>
      <c r="E218" s="1459"/>
      <c r="F218" s="1459"/>
      <c r="G218" s="1459"/>
      <c r="H218" s="1459"/>
      <c r="I218" s="1459"/>
      <c r="J218" s="1459"/>
      <c r="K218" s="1459"/>
      <c r="L218" s="1459"/>
      <c r="M218" s="1459"/>
      <c r="N218" s="1459"/>
      <c r="O218" s="1459"/>
    </row>
    <row r="219" spans="1:15" ht="13.8">
      <c r="A219" s="1459"/>
      <c r="B219" s="1459"/>
      <c r="C219" s="1491"/>
      <c r="D219" s="1459"/>
      <c r="E219" s="1459"/>
      <c r="F219" s="1459"/>
      <c r="G219" s="1459"/>
      <c r="H219" s="1459"/>
      <c r="I219" s="1459"/>
      <c r="J219" s="1459"/>
      <c r="K219" s="1459"/>
      <c r="L219" s="1459"/>
      <c r="M219" s="1459"/>
      <c r="N219" s="1459"/>
      <c r="O219" s="1459"/>
    </row>
    <row r="220" spans="1:15" ht="13.8">
      <c r="A220" s="1459"/>
      <c r="B220" s="1459"/>
      <c r="C220" s="1491"/>
      <c r="D220" s="1459"/>
      <c r="E220" s="1459"/>
      <c r="F220" s="1459"/>
      <c r="G220" s="1459"/>
      <c r="H220" s="1459"/>
      <c r="I220" s="1459"/>
      <c r="J220" s="1459"/>
      <c r="K220" s="1459"/>
      <c r="L220" s="1459"/>
      <c r="M220" s="1459"/>
      <c r="N220" s="1459"/>
      <c r="O220" s="1459"/>
    </row>
    <row r="221" spans="1:15" ht="13.8">
      <c r="A221" s="1459"/>
      <c r="B221" s="1459"/>
      <c r="C221" s="1491"/>
      <c r="D221" s="1459"/>
      <c r="E221" s="1459"/>
      <c r="F221" s="1459"/>
      <c r="G221" s="1459"/>
      <c r="H221" s="1459"/>
      <c r="I221" s="1459"/>
      <c r="J221" s="1459"/>
      <c r="K221" s="1459"/>
      <c r="L221" s="1459"/>
      <c r="M221" s="1459"/>
      <c r="N221" s="1459"/>
      <c r="O221" s="1459"/>
    </row>
    <row r="222" spans="1:15" ht="13.8">
      <c r="A222" s="1459"/>
      <c r="B222" s="1459"/>
      <c r="C222" s="1491"/>
      <c r="D222" s="1459"/>
      <c r="E222" s="1459"/>
      <c r="F222" s="1459"/>
      <c r="G222" s="1459"/>
      <c r="H222" s="1459"/>
      <c r="I222" s="1459"/>
      <c r="J222" s="1459"/>
      <c r="K222" s="1459"/>
      <c r="L222" s="1459"/>
      <c r="M222" s="1459"/>
      <c r="N222" s="1459"/>
      <c r="O222" s="1459"/>
    </row>
    <row r="223" spans="1:15" ht="13.8">
      <c r="A223" s="1459"/>
      <c r="B223" s="1459"/>
      <c r="C223" s="1491"/>
      <c r="D223" s="1459"/>
      <c r="E223" s="1459"/>
      <c r="F223" s="1459"/>
      <c r="G223" s="1459"/>
      <c r="H223" s="1459"/>
      <c r="I223" s="1459"/>
      <c r="J223" s="1459"/>
      <c r="K223" s="1459"/>
      <c r="L223" s="1459"/>
      <c r="M223" s="1459"/>
      <c r="N223" s="1459"/>
      <c r="O223" s="1459"/>
    </row>
    <row r="224" spans="1:15" ht="13.8">
      <c r="A224" s="1459"/>
      <c r="B224" s="1459"/>
      <c r="C224" s="1491"/>
      <c r="D224" s="1459"/>
      <c r="E224" s="1459"/>
      <c r="F224" s="1459"/>
      <c r="G224" s="1459"/>
      <c r="H224" s="1459"/>
      <c r="I224" s="1459"/>
      <c r="J224" s="1459"/>
      <c r="K224" s="1459"/>
      <c r="L224" s="1459"/>
      <c r="M224" s="1459"/>
      <c r="N224" s="1459"/>
      <c r="O224" s="1459"/>
    </row>
    <row r="225" spans="1:15" ht="13.8">
      <c r="A225" s="1459"/>
      <c r="B225" s="1459"/>
      <c r="C225" s="1491"/>
      <c r="D225" s="1459"/>
      <c r="E225" s="1459"/>
      <c r="F225" s="1459"/>
      <c r="G225" s="1459"/>
      <c r="H225" s="1459"/>
      <c r="I225" s="1459"/>
      <c r="J225" s="1459"/>
      <c r="K225" s="1459"/>
      <c r="L225" s="1459"/>
      <c r="M225" s="1459"/>
      <c r="N225" s="1459"/>
      <c r="O225" s="1459"/>
    </row>
    <row r="226" spans="1:15" ht="13.8">
      <c r="A226" s="1459"/>
      <c r="B226" s="1459"/>
      <c r="C226" s="1491"/>
      <c r="D226" s="1459"/>
      <c r="E226" s="1459"/>
      <c r="F226" s="1459"/>
      <c r="G226" s="1459"/>
      <c r="H226" s="1459"/>
      <c r="I226" s="1459"/>
      <c r="J226" s="1459"/>
      <c r="K226" s="1459"/>
      <c r="L226" s="1459"/>
      <c r="M226" s="1459"/>
      <c r="N226" s="1459"/>
      <c r="O226" s="1459"/>
    </row>
    <row r="227" spans="1:15" ht="13.8">
      <c r="A227" s="1459"/>
      <c r="B227" s="1459"/>
      <c r="C227" s="1491"/>
      <c r="D227" s="1459"/>
      <c r="E227" s="1459"/>
      <c r="F227" s="1459"/>
      <c r="G227" s="1459"/>
      <c r="H227" s="1459"/>
      <c r="I227" s="1459"/>
      <c r="J227" s="1459"/>
      <c r="K227" s="1459"/>
      <c r="L227" s="1459"/>
      <c r="M227" s="1459"/>
      <c r="N227" s="1459"/>
      <c r="O227" s="1459"/>
    </row>
    <row r="228" spans="1:15" ht="13.8">
      <c r="A228" s="1459"/>
      <c r="B228" s="1459"/>
      <c r="C228" s="1491"/>
      <c r="D228" s="1459"/>
      <c r="E228" s="1459"/>
      <c r="F228" s="1459"/>
      <c r="G228" s="1459"/>
      <c r="H228" s="1459"/>
      <c r="I228" s="1459"/>
      <c r="J228" s="1459"/>
      <c r="K228" s="1459"/>
      <c r="L228" s="1459"/>
      <c r="M228" s="1459"/>
      <c r="N228" s="1459"/>
      <c r="O228" s="1459"/>
    </row>
    <row r="229" spans="1:15" ht="13.8">
      <c r="A229" s="1459"/>
      <c r="B229" s="1459"/>
      <c r="C229" s="1491"/>
      <c r="D229" s="1459"/>
      <c r="E229" s="1459"/>
      <c r="F229" s="1459"/>
      <c r="G229" s="1459"/>
      <c r="H229" s="1459"/>
      <c r="I229" s="1459"/>
      <c r="J229" s="1459"/>
      <c r="K229" s="1459"/>
      <c r="L229" s="1459"/>
      <c r="M229" s="1459"/>
      <c r="N229" s="1459"/>
      <c r="O229" s="1459"/>
    </row>
    <row r="230" spans="1:15" ht="13.8">
      <c r="A230" s="1459"/>
      <c r="B230" s="1459"/>
      <c r="C230" s="1491"/>
      <c r="D230" s="1459"/>
      <c r="E230" s="1459"/>
      <c r="F230" s="1459"/>
      <c r="G230" s="1459"/>
      <c r="H230" s="1459"/>
      <c r="I230" s="1459"/>
      <c r="J230" s="1459"/>
      <c r="K230" s="1459"/>
      <c r="L230" s="1459"/>
      <c r="M230" s="1459"/>
      <c r="N230" s="1459"/>
      <c r="O230" s="1459"/>
    </row>
    <row r="231" spans="1:15" ht="13.8">
      <c r="A231" s="1459"/>
      <c r="B231" s="1459"/>
      <c r="C231" s="1491"/>
      <c r="D231" s="1459"/>
      <c r="E231" s="1459"/>
      <c r="F231" s="1459"/>
      <c r="G231" s="1459"/>
      <c r="H231" s="1459"/>
      <c r="I231" s="1459"/>
      <c r="J231" s="1459"/>
      <c r="K231" s="1459"/>
      <c r="L231" s="1459"/>
      <c r="M231" s="1459"/>
      <c r="N231" s="1459"/>
      <c r="O231" s="1459"/>
    </row>
    <row r="232" spans="1:15" ht="13.8">
      <c r="A232" s="1459"/>
      <c r="B232" s="1459"/>
      <c r="C232" s="1491"/>
      <c r="D232" s="1459"/>
      <c r="E232" s="1459"/>
      <c r="F232" s="1459"/>
      <c r="G232" s="1459"/>
      <c r="H232" s="1459"/>
      <c r="I232" s="1459"/>
      <c r="J232" s="1459"/>
      <c r="K232" s="1459"/>
      <c r="L232" s="1459"/>
      <c r="M232" s="1459"/>
      <c r="N232" s="1459"/>
      <c r="O232" s="1459"/>
    </row>
    <row r="233" spans="1:15" ht="13.8">
      <c r="A233" s="1459"/>
      <c r="B233" s="1459"/>
      <c r="C233" s="1491"/>
      <c r="D233" s="1459"/>
      <c r="E233" s="1459"/>
      <c r="F233" s="1459"/>
      <c r="G233" s="1459"/>
      <c r="H233" s="1459"/>
      <c r="I233" s="1459"/>
      <c r="J233" s="1459"/>
      <c r="K233" s="1459"/>
      <c r="L233" s="1459"/>
      <c r="M233" s="1459"/>
      <c r="N233" s="1459"/>
      <c r="O233" s="1459"/>
    </row>
    <row r="234" spans="1:15" ht="13.8">
      <c r="A234" s="1459"/>
      <c r="B234" s="1459"/>
      <c r="C234" s="1491"/>
      <c r="D234" s="1459"/>
      <c r="E234" s="1459"/>
      <c r="F234" s="1459"/>
      <c r="G234" s="1459"/>
      <c r="H234" s="1459"/>
      <c r="I234" s="1459"/>
      <c r="J234" s="1459"/>
      <c r="K234" s="1459"/>
      <c r="L234" s="1459"/>
      <c r="M234" s="1459"/>
      <c r="N234" s="1459"/>
      <c r="O234" s="1459"/>
    </row>
    <row r="235" spans="1:15" ht="13.8">
      <c r="A235" s="1459"/>
      <c r="B235" s="1459"/>
      <c r="C235" s="1491"/>
      <c r="D235" s="1459"/>
      <c r="E235" s="1459"/>
      <c r="F235" s="1459"/>
      <c r="G235" s="1459"/>
      <c r="H235" s="1459"/>
      <c r="I235" s="1459"/>
      <c r="J235" s="1459"/>
      <c r="K235" s="1459"/>
      <c r="L235" s="1459"/>
      <c r="M235" s="1459"/>
      <c r="N235" s="1459"/>
      <c r="O235" s="1459"/>
    </row>
    <row r="236" spans="1:15" ht="13.8">
      <c r="A236" s="1459"/>
      <c r="B236" s="1459"/>
      <c r="C236" s="1491"/>
      <c r="D236" s="1459"/>
      <c r="E236" s="1459"/>
      <c r="F236" s="1459"/>
      <c r="G236" s="1459"/>
      <c r="H236" s="1459"/>
      <c r="I236" s="1459"/>
      <c r="J236" s="1459"/>
      <c r="K236" s="1459"/>
      <c r="L236" s="1459"/>
      <c r="M236" s="1459"/>
      <c r="N236" s="1459"/>
      <c r="O236" s="1459"/>
    </row>
    <row r="237" spans="1:15" ht="13.8">
      <c r="A237" s="1459"/>
      <c r="B237" s="1459"/>
      <c r="C237" s="1491"/>
      <c r="D237" s="1459"/>
      <c r="E237" s="1459"/>
      <c r="F237" s="1459"/>
      <c r="G237" s="1459"/>
      <c r="H237" s="1459"/>
      <c r="I237" s="1459"/>
      <c r="J237" s="1459"/>
      <c r="K237" s="1459"/>
      <c r="L237" s="1459"/>
      <c r="M237" s="1459"/>
      <c r="N237" s="1459"/>
      <c r="O237" s="1459"/>
    </row>
    <row r="238" spans="1:15" ht="13.8">
      <c r="A238" s="1459"/>
      <c r="B238" s="1459"/>
      <c r="C238" s="1491"/>
      <c r="D238" s="1459"/>
      <c r="E238" s="1459"/>
      <c r="F238" s="1459"/>
      <c r="G238" s="1459"/>
      <c r="H238" s="1459"/>
      <c r="I238" s="1459"/>
      <c r="J238" s="1459"/>
      <c r="K238" s="1459"/>
      <c r="L238" s="1459"/>
      <c r="M238" s="1459"/>
      <c r="N238" s="1459"/>
      <c r="O238" s="1459"/>
    </row>
    <row r="239" spans="1:15" ht="13.8">
      <c r="A239" s="1459"/>
      <c r="B239" s="1459"/>
      <c r="C239" s="1491"/>
      <c r="D239" s="1459"/>
      <c r="E239" s="1459"/>
      <c r="F239" s="1459"/>
      <c r="G239" s="1459"/>
      <c r="H239" s="1459"/>
      <c r="I239" s="1459"/>
      <c r="J239" s="1459"/>
      <c r="K239" s="1459"/>
      <c r="L239" s="1459"/>
      <c r="M239" s="1459"/>
      <c r="N239" s="1459"/>
      <c r="O239" s="1459"/>
    </row>
    <row r="240" spans="1:15" ht="13.8">
      <c r="A240" s="1459"/>
      <c r="B240" s="1459"/>
      <c r="C240" s="1491"/>
      <c r="D240" s="1459"/>
      <c r="E240" s="1459"/>
      <c r="F240" s="1459"/>
      <c r="G240" s="1459"/>
      <c r="H240" s="1459"/>
      <c r="I240" s="1459"/>
      <c r="J240" s="1459"/>
      <c r="K240" s="1459"/>
      <c r="L240" s="1459"/>
      <c r="M240" s="1459"/>
      <c r="N240" s="1459"/>
      <c r="O240" s="1459"/>
    </row>
    <row r="241" spans="1:15" ht="13.8">
      <c r="A241" s="1459"/>
      <c r="B241" s="1459"/>
      <c r="C241" s="1491"/>
      <c r="D241" s="1459"/>
      <c r="E241" s="1459"/>
      <c r="F241" s="1459"/>
      <c r="G241" s="1459"/>
      <c r="H241" s="1459"/>
      <c r="I241" s="1459"/>
      <c r="J241" s="1459"/>
      <c r="K241" s="1459"/>
      <c r="L241" s="1459"/>
      <c r="M241" s="1459"/>
      <c r="N241" s="1459"/>
      <c r="O241" s="1459"/>
    </row>
    <row r="242" spans="1:15" ht="13.8">
      <c r="A242" s="1459"/>
      <c r="B242" s="1459"/>
      <c r="C242" s="1491"/>
      <c r="D242" s="1459"/>
      <c r="E242" s="1459"/>
      <c r="F242" s="1459"/>
      <c r="G242" s="1459"/>
      <c r="H242" s="1459"/>
      <c r="I242" s="1459"/>
      <c r="J242" s="1459"/>
      <c r="K242" s="1459"/>
      <c r="L242" s="1459"/>
      <c r="M242" s="1459"/>
      <c r="N242" s="1459"/>
      <c r="O242" s="1459"/>
    </row>
    <row r="243" spans="1:15" ht="13.8">
      <c r="A243" s="1459"/>
      <c r="B243" s="1459"/>
      <c r="C243" s="1491"/>
      <c r="D243" s="1459"/>
      <c r="E243" s="1459"/>
      <c r="F243" s="1459"/>
      <c r="G243" s="1459"/>
      <c r="H243" s="1459"/>
      <c r="I243" s="1459"/>
      <c r="J243" s="1459"/>
      <c r="K243" s="1459"/>
      <c r="L243" s="1459"/>
      <c r="M243" s="1459"/>
      <c r="N243" s="1459"/>
      <c r="O243" s="1459"/>
    </row>
    <row r="244" spans="1:15" ht="13.8">
      <c r="A244" s="1459"/>
      <c r="B244" s="1459"/>
      <c r="C244" s="1491"/>
      <c r="D244" s="1459"/>
      <c r="E244" s="1459"/>
      <c r="F244" s="1459"/>
      <c r="G244" s="1459"/>
      <c r="H244" s="1459"/>
      <c r="I244" s="1459"/>
      <c r="J244" s="1459"/>
      <c r="K244" s="1459"/>
      <c r="L244" s="1459"/>
      <c r="M244" s="1459"/>
      <c r="N244" s="1459"/>
      <c r="O244" s="1459"/>
    </row>
    <row r="245" spans="1:15" ht="13.8">
      <c r="A245" s="1459"/>
      <c r="B245" s="1459"/>
      <c r="C245" s="1491"/>
      <c r="D245" s="1459"/>
      <c r="E245" s="1459"/>
      <c r="F245" s="1459"/>
      <c r="G245" s="1459"/>
      <c r="H245" s="1459"/>
      <c r="I245" s="1459"/>
      <c r="J245" s="1459"/>
      <c r="K245" s="1459"/>
      <c r="L245" s="1459"/>
      <c r="M245" s="1459"/>
      <c r="N245" s="1459"/>
      <c r="O245" s="1459"/>
    </row>
    <row r="246" spans="1:15" ht="13.8">
      <c r="A246" s="1459"/>
      <c r="B246" s="1459"/>
      <c r="C246" s="1491"/>
      <c r="D246" s="1459"/>
      <c r="E246" s="1459"/>
      <c r="F246" s="1459"/>
      <c r="G246" s="1459"/>
      <c r="H246" s="1459"/>
      <c r="I246" s="1459"/>
      <c r="J246" s="1459"/>
      <c r="K246" s="1459"/>
      <c r="L246" s="1459"/>
      <c r="M246" s="1459"/>
      <c r="N246" s="1459"/>
      <c r="O246" s="1459"/>
    </row>
    <row r="247" spans="1:15" ht="13.8">
      <c r="A247" s="1459"/>
      <c r="B247" s="1459"/>
      <c r="C247" s="1491"/>
      <c r="D247" s="1459"/>
      <c r="E247" s="1459"/>
      <c r="F247" s="1459"/>
      <c r="G247" s="1459"/>
      <c r="H247" s="1459"/>
      <c r="I247" s="1459"/>
      <c r="J247" s="1459"/>
      <c r="K247" s="1459"/>
      <c r="L247" s="1459"/>
      <c r="M247" s="1459"/>
      <c r="N247" s="1459"/>
      <c r="O247" s="1459"/>
    </row>
    <row r="248" spans="1:15" ht="13.8">
      <c r="A248" s="1459"/>
      <c r="B248" s="1459"/>
      <c r="C248" s="1491"/>
      <c r="D248" s="1459"/>
      <c r="E248" s="1459"/>
      <c r="F248" s="1459"/>
      <c r="G248" s="1459"/>
      <c r="H248" s="1459"/>
      <c r="I248" s="1459"/>
      <c r="J248" s="1459"/>
      <c r="K248" s="1459"/>
      <c r="L248" s="1459"/>
      <c r="M248" s="1459"/>
      <c r="N248" s="1459"/>
      <c r="O248" s="1459"/>
    </row>
    <row r="249" spans="1:15" ht="13.8">
      <c r="A249" s="1459"/>
      <c r="B249" s="1459"/>
      <c r="C249" s="1491"/>
      <c r="D249" s="1459"/>
      <c r="E249" s="1459"/>
      <c r="F249" s="1459"/>
      <c r="G249" s="1459"/>
      <c r="H249" s="1459"/>
      <c r="I249" s="1459"/>
      <c r="J249" s="1459"/>
      <c r="K249" s="1459"/>
      <c r="L249" s="1459"/>
      <c r="M249" s="1459"/>
      <c r="N249" s="1459"/>
      <c r="O249" s="1459"/>
    </row>
    <row r="250" spans="1:15" ht="13.8">
      <c r="A250" s="1459"/>
      <c r="B250" s="1459"/>
      <c r="C250" s="1491"/>
      <c r="D250" s="1459"/>
      <c r="E250" s="1459"/>
      <c r="F250" s="1459"/>
      <c r="G250" s="1459"/>
      <c r="H250" s="1459"/>
      <c r="I250" s="1459"/>
      <c r="J250" s="1459"/>
      <c r="K250" s="1459"/>
      <c r="L250" s="1459"/>
      <c r="M250" s="1459"/>
      <c r="N250" s="1459"/>
      <c r="O250" s="1459"/>
    </row>
    <row r="251" spans="1:15" ht="13.8">
      <c r="A251" s="1459"/>
      <c r="B251" s="1459"/>
      <c r="C251" s="1491"/>
      <c r="D251" s="1459"/>
      <c r="E251" s="1459"/>
      <c r="F251" s="1459"/>
      <c r="G251" s="1459"/>
      <c r="H251" s="1459"/>
      <c r="I251" s="1459"/>
      <c r="J251" s="1459"/>
      <c r="K251" s="1459"/>
      <c r="L251" s="1459"/>
      <c r="M251" s="1459"/>
      <c r="N251" s="1459"/>
      <c r="O251" s="1459"/>
    </row>
    <row r="252" spans="1:15" ht="13.8">
      <c r="A252" s="1459"/>
      <c r="B252" s="1459"/>
      <c r="C252" s="1491"/>
      <c r="D252" s="1459"/>
      <c r="E252" s="1459"/>
      <c r="F252" s="1459"/>
      <c r="G252" s="1459"/>
      <c r="H252" s="1459"/>
      <c r="I252" s="1459"/>
      <c r="J252" s="1459"/>
      <c r="K252" s="1459"/>
      <c r="L252" s="1459"/>
      <c r="M252" s="1459"/>
      <c r="N252" s="1459"/>
      <c r="O252" s="1459"/>
    </row>
    <row r="253" spans="1:15" ht="13.8">
      <c r="A253" s="1459"/>
      <c r="B253" s="1459"/>
      <c r="C253" s="1491"/>
      <c r="D253" s="1459"/>
      <c r="E253" s="1459"/>
      <c r="F253" s="1459"/>
      <c r="G253" s="1459"/>
      <c r="H253" s="1459"/>
      <c r="I253" s="1459"/>
      <c r="J253" s="1459"/>
      <c r="K253" s="1459"/>
      <c r="L253" s="1459"/>
      <c r="M253" s="1459"/>
      <c r="N253" s="1459"/>
      <c r="O253" s="1459"/>
    </row>
    <row r="254" spans="1:15" ht="13.8">
      <c r="A254" s="1459"/>
      <c r="B254" s="1459"/>
      <c r="C254" s="1491"/>
      <c r="D254" s="1459"/>
      <c r="E254" s="1459"/>
      <c r="F254" s="1459"/>
      <c r="G254" s="1459"/>
      <c r="H254" s="1459"/>
      <c r="I254" s="1459"/>
      <c r="J254" s="1459"/>
      <c r="K254" s="1459"/>
      <c r="L254" s="1459"/>
      <c r="M254" s="1459"/>
      <c r="N254" s="1459"/>
      <c r="O254" s="1459"/>
    </row>
    <row r="255" spans="1:15" ht="13.8">
      <c r="A255" s="1459"/>
      <c r="B255" s="1459"/>
      <c r="C255" s="1491"/>
      <c r="D255" s="1459"/>
      <c r="E255" s="1459"/>
      <c r="F255" s="1459"/>
      <c r="G255" s="1459"/>
      <c r="H255" s="1459"/>
      <c r="I255" s="1459"/>
      <c r="J255" s="1459"/>
      <c r="K255" s="1459"/>
      <c r="L255" s="1459"/>
      <c r="M255" s="1459"/>
      <c r="N255" s="1459"/>
      <c r="O255" s="1459"/>
    </row>
    <row r="256" spans="1:15" ht="13.8">
      <c r="A256" s="1459"/>
      <c r="B256" s="1459"/>
      <c r="C256" s="1491"/>
      <c r="D256" s="1459"/>
      <c r="E256" s="1459"/>
      <c r="F256" s="1459"/>
      <c r="G256" s="1459"/>
      <c r="H256" s="1459"/>
      <c r="I256" s="1459"/>
      <c r="J256" s="1459"/>
      <c r="K256" s="1459"/>
      <c r="L256" s="1459"/>
      <c r="M256" s="1459"/>
      <c r="N256" s="1459"/>
      <c r="O256" s="1459"/>
    </row>
    <row r="257" spans="1:15" ht="13.8">
      <c r="A257" s="1459"/>
      <c r="B257" s="1459"/>
      <c r="C257" s="1491"/>
      <c r="D257" s="1459"/>
      <c r="E257" s="1459"/>
      <c r="F257" s="1459"/>
      <c r="G257" s="1459"/>
      <c r="H257" s="1459"/>
      <c r="I257" s="1459"/>
      <c r="J257" s="1459"/>
      <c r="K257" s="1459"/>
      <c r="L257" s="1459"/>
      <c r="M257" s="1459"/>
      <c r="N257" s="1459"/>
      <c r="O257" s="1459"/>
    </row>
    <row r="258" spans="1:15" ht="13.8">
      <c r="A258" s="1459"/>
      <c r="B258" s="1459"/>
      <c r="C258" s="1491"/>
      <c r="D258" s="1459"/>
      <c r="E258" s="1459"/>
      <c r="F258" s="1459"/>
      <c r="G258" s="1459"/>
      <c r="H258" s="1459"/>
      <c r="I258" s="1459"/>
      <c r="J258" s="1459"/>
      <c r="K258" s="1459"/>
      <c r="L258" s="1459"/>
      <c r="M258" s="1459"/>
      <c r="N258" s="1459"/>
      <c r="O258" s="1459"/>
    </row>
    <row r="259" spans="1:15" ht="13.8">
      <c r="A259" s="1459"/>
      <c r="B259" s="1459"/>
      <c r="C259" s="1491"/>
      <c r="D259" s="1459"/>
      <c r="E259" s="1459"/>
      <c r="F259" s="1459"/>
      <c r="G259" s="1459"/>
      <c r="H259" s="1459"/>
      <c r="I259" s="1459"/>
      <c r="J259" s="1459"/>
      <c r="K259" s="1459"/>
      <c r="L259" s="1459"/>
      <c r="M259" s="1459"/>
      <c r="N259" s="1459"/>
      <c r="O259" s="1459"/>
    </row>
    <row r="260" spans="1:15" ht="13.8">
      <c r="A260" s="1459"/>
      <c r="B260" s="1459"/>
      <c r="C260" s="1491"/>
      <c r="D260" s="1459"/>
      <c r="E260" s="1459"/>
      <c r="F260" s="1459"/>
      <c r="G260" s="1459"/>
      <c r="H260" s="1459"/>
      <c r="I260" s="1459"/>
      <c r="J260" s="1459"/>
      <c r="K260" s="1459"/>
      <c r="L260" s="1459"/>
      <c r="M260" s="1459"/>
      <c r="N260" s="1459"/>
      <c r="O260" s="1459"/>
    </row>
    <row r="261" spans="1:15" ht="13.8">
      <c r="A261" s="1459"/>
      <c r="B261" s="1459"/>
      <c r="C261" s="1491"/>
      <c r="D261" s="1459"/>
      <c r="E261" s="1459"/>
      <c r="F261" s="1459"/>
      <c r="G261" s="1459"/>
      <c r="H261" s="1459"/>
      <c r="I261" s="1459"/>
      <c r="J261" s="1459"/>
      <c r="K261" s="1459"/>
      <c r="L261" s="1459"/>
      <c r="M261" s="1459"/>
      <c r="N261" s="1459"/>
      <c r="O261" s="1459"/>
    </row>
    <row r="262" spans="1:15" ht="13.8">
      <c r="A262" s="1459"/>
      <c r="B262" s="1459"/>
      <c r="C262" s="1491"/>
      <c r="D262" s="1459"/>
      <c r="E262" s="1459"/>
      <c r="F262" s="1459"/>
      <c r="G262" s="1459"/>
      <c r="H262" s="1459"/>
      <c r="I262" s="1459"/>
      <c r="J262" s="1459"/>
      <c r="K262" s="1459"/>
      <c r="L262" s="1459"/>
      <c r="M262" s="1459"/>
      <c r="N262" s="1459"/>
      <c r="O262" s="1459"/>
    </row>
    <row r="263" spans="1:15" ht="13.8">
      <c r="A263" s="1459"/>
      <c r="B263" s="1459"/>
      <c r="C263" s="1491"/>
      <c r="D263" s="1459"/>
      <c r="E263" s="1459"/>
      <c r="F263" s="1459"/>
      <c r="G263" s="1459"/>
      <c r="H263" s="1459"/>
      <c r="I263" s="1459"/>
      <c r="J263" s="1459"/>
      <c r="K263" s="1459"/>
      <c r="L263" s="1459"/>
      <c r="M263" s="1459"/>
      <c r="N263" s="1459"/>
      <c r="O263" s="1459"/>
    </row>
    <row r="264" spans="1:15" ht="13.8">
      <c r="A264" s="1459"/>
      <c r="B264" s="1459"/>
      <c r="C264" s="1491"/>
      <c r="D264" s="1459"/>
      <c r="E264" s="1459"/>
      <c r="F264" s="1459"/>
      <c r="G264" s="1459"/>
      <c r="H264" s="1459"/>
      <c r="I264" s="1459"/>
      <c r="J264" s="1459"/>
      <c r="K264" s="1459"/>
      <c r="L264" s="1459"/>
      <c r="M264" s="1459"/>
      <c r="N264" s="1459"/>
      <c r="O264" s="1459"/>
    </row>
    <row r="265" spans="1:15" ht="13.8">
      <c r="A265" s="1459"/>
      <c r="B265" s="1459"/>
      <c r="C265" s="1491"/>
      <c r="D265" s="1459"/>
      <c r="E265" s="1459"/>
      <c r="F265" s="1459"/>
      <c r="G265" s="1459"/>
      <c r="H265" s="1459"/>
      <c r="I265" s="1459"/>
      <c r="J265" s="1459"/>
      <c r="K265" s="1459"/>
      <c r="L265" s="1459"/>
      <c r="M265" s="1459"/>
      <c r="N265" s="1459"/>
      <c r="O265" s="1459"/>
    </row>
    <row r="266" spans="1:15" ht="13.8">
      <c r="A266" s="1459"/>
      <c r="B266" s="1459"/>
      <c r="C266" s="1491"/>
      <c r="D266" s="1459"/>
      <c r="E266" s="1459"/>
      <c r="F266" s="1459"/>
      <c r="G266" s="1459"/>
      <c r="H266" s="1459"/>
      <c r="I266" s="1459"/>
      <c r="J266" s="1459"/>
      <c r="K266" s="1459"/>
      <c r="L266" s="1459"/>
      <c r="M266" s="1459"/>
      <c r="N266" s="1459"/>
      <c r="O266" s="1459"/>
    </row>
    <row r="267" spans="1:15" ht="13.8">
      <c r="A267" s="1459"/>
      <c r="B267" s="1459"/>
      <c r="C267" s="1491"/>
      <c r="D267" s="1459"/>
      <c r="E267" s="1459"/>
      <c r="F267" s="1459"/>
      <c r="G267" s="1459"/>
      <c r="H267" s="1459"/>
      <c r="I267" s="1459"/>
      <c r="J267" s="1459"/>
      <c r="K267" s="1459"/>
      <c r="L267" s="1459"/>
      <c r="M267" s="1459"/>
      <c r="N267" s="1459"/>
      <c r="O267" s="1459"/>
    </row>
    <row r="268" spans="1:15" ht="13.8">
      <c r="A268" s="1459"/>
      <c r="B268" s="1459"/>
      <c r="C268" s="1491"/>
      <c r="D268" s="1459"/>
      <c r="E268" s="1459"/>
      <c r="F268" s="1459"/>
      <c r="G268" s="1459"/>
      <c r="H268" s="1459"/>
      <c r="I268" s="1459"/>
      <c r="J268" s="1459"/>
      <c r="K268" s="1459"/>
      <c r="L268" s="1459"/>
      <c r="M268" s="1459"/>
      <c r="N268" s="1459"/>
      <c r="O268" s="1459"/>
    </row>
    <row r="269" spans="1:15" ht="13.8">
      <c r="A269" s="1459"/>
      <c r="B269" s="1459"/>
      <c r="C269" s="1491"/>
      <c r="D269" s="1459"/>
      <c r="E269" s="1459"/>
      <c r="F269" s="1459"/>
      <c r="G269" s="1459"/>
      <c r="H269" s="1459"/>
      <c r="I269" s="1459"/>
      <c r="J269" s="1459"/>
      <c r="K269" s="1459"/>
      <c r="L269" s="1459"/>
      <c r="M269" s="1459"/>
      <c r="N269" s="1459"/>
      <c r="O269" s="1459"/>
    </row>
    <row r="270" spans="1:15" ht="13.8">
      <c r="A270" s="1459"/>
      <c r="B270" s="1459"/>
      <c r="C270" s="1491"/>
      <c r="D270" s="1459"/>
      <c r="E270" s="1459"/>
      <c r="F270" s="1459"/>
      <c r="G270" s="1459"/>
      <c r="H270" s="1459"/>
      <c r="I270" s="1459"/>
      <c r="J270" s="1459"/>
      <c r="K270" s="1459"/>
      <c r="L270" s="1459"/>
      <c r="M270" s="1459"/>
      <c r="N270" s="1459"/>
      <c r="O270" s="1459"/>
    </row>
    <row r="271" spans="1:15" ht="13.8">
      <c r="A271" s="1459"/>
      <c r="B271" s="1459"/>
      <c r="C271" s="1491"/>
      <c r="D271" s="1459"/>
      <c r="E271" s="1459"/>
      <c r="F271" s="1459"/>
      <c r="G271" s="1459"/>
      <c r="H271" s="1459"/>
      <c r="I271" s="1459"/>
      <c r="J271" s="1459"/>
      <c r="K271" s="1459"/>
      <c r="L271" s="1459"/>
      <c r="M271" s="1459"/>
      <c r="N271" s="1459"/>
      <c r="O271" s="1459"/>
    </row>
    <row r="272" spans="1:15" ht="13.8">
      <c r="A272" s="1459"/>
      <c r="B272" s="1459"/>
      <c r="C272" s="1491"/>
      <c r="D272" s="1459"/>
      <c r="E272" s="1459"/>
      <c r="F272" s="1459"/>
      <c r="G272" s="1459"/>
      <c r="H272" s="1459"/>
      <c r="I272" s="1459"/>
      <c r="J272" s="1459"/>
      <c r="K272" s="1459"/>
      <c r="L272" s="1459"/>
      <c r="M272" s="1459"/>
      <c r="N272" s="1459"/>
      <c r="O272" s="1459"/>
    </row>
    <row r="273" spans="1:15" ht="13.8">
      <c r="A273" s="1459"/>
      <c r="B273" s="1459"/>
      <c r="C273" s="1491"/>
      <c r="D273" s="1459"/>
      <c r="E273" s="1459"/>
      <c r="F273" s="1459"/>
      <c r="G273" s="1459"/>
      <c r="H273" s="1459"/>
      <c r="I273" s="1459"/>
      <c r="J273" s="1459"/>
      <c r="K273" s="1459"/>
      <c r="L273" s="1459"/>
      <c r="M273" s="1459"/>
      <c r="N273" s="1459"/>
      <c r="O273" s="1459"/>
    </row>
    <row r="274" spans="1:15" ht="13.8">
      <c r="A274" s="1459"/>
      <c r="B274" s="1459"/>
      <c r="C274" s="1491"/>
      <c r="D274" s="1459"/>
      <c r="E274" s="1459"/>
      <c r="F274" s="1459"/>
      <c r="G274" s="1459"/>
      <c r="H274" s="1459"/>
      <c r="I274" s="1459"/>
      <c r="J274" s="1459"/>
      <c r="K274" s="1459"/>
      <c r="L274" s="1459"/>
      <c r="M274" s="1459"/>
      <c r="N274" s="1459"/>
      <c r="O274" s="1459"/>
    </row>
    <row r="275" spans="1:15" ht="13.8">
      <c r="A275" s="1459"/>
      <c r="B275" s="1459"/>
      <c r="C275" s="1491"/>
      <c r="D275" s="1459"/>
      <c r="E275" s="1459"/>
      <c r="F275" s="1459"/>
      <c r="G275" s="1459"/>
      <c r="H275" s="1459"/>
      <c r="I275" s="1459"/>
      <c r="J275" s="1459"/>
      <c r="K275" s="1459"/>
      <c r="L275" s="1459"/>
      <c r="M275" s="1459"/>
      <c r="N275" s="1459"/>
      <c r="O275" s="1459"/>
    </row>
    <row r="276" spans="1:15" ht="13.8">
      <c r="A276" s="1459"/>
      <c r="B276" s="1459"/>
      <c r="C276" s="1491"/>
      <c r="D276" s="1459"/>
      <c r="E276" s="1459"/>
      <c r="F276" s="1459"/>
      <c r="G276" s="1459"/>
      <c r="H276" s="1459"/>
      <c r="I276" s="1459"/>
      <c r="J276" s="1459"/>
      <c r="K276" s="1459"/>
      <c r="L276" s="1459"/>
      <c r="M276" s="1459"/>
      <c r="N276" s="1459"/>
      <c r="O276" s="1459"/>
    </row>
    <row r="277" spans="1:15" ht="13.8">
      <c r="A277" s="1459"/>
      <c r="B277" s="1459"/>
      <c r="C277" s="1491"/>
      <c r="D277" s="1459"/>
      <c r="E277" s="1459"/>
      <c r="F277" s="1459"/>
      <c r="G277" s="1459"/>
      <c r="H277" s="1459"/>
      <c r="I277" s="1459"/>
      <c r="J277" s="1459"/>
      <c r="K277" s="1459"/>
      <c r="L277" s="1459"/>
      <c r="M277" s="1459"/>
      <c r="N277" s="1459"/>
      <c r="O277" s="1459"/>
    </row>
    <row r="278" spans="1:15" ht="13.8">
      <c r="A278" s="1459"/>
      <c r="B278" s="1459"/>
      <c r="C278" s="1491"/>
      <c r="D278" s="1459"/>
      <c r="E278" s="1459"/>
      <c r="F278" s="1459"/>
      <c r="G278" s="1459"/>
      <c r="H278" s="1459"/>
      <c r="I278" s="1459"/>
      <c r="J278" s="1459"/>
      <c r="K278" s="1459"/>
      <c r="L278" s="1459"/>
      <c r="M278" s="1459"/>
      <c r="N278" s="1459"/>
      <c r="O278" s="1459"/>
    </row>
    <row r="279" spans="1:15" ht="13.8">
      <c r="A279" s="1459"/>
      <c r="B279" s="1459"/>
      <c r="C279" s="1491"/>
      <c r="D279" s="1459"/>
      <c r="E279" s="1459"/>
      <c r="F279" s="1459"/>
      <c r="G279" s="1459"/>
      <c r="H279" s="1459"/>
      <c r="I279" s="1459"/>
      <c r="J279" s="1459"/>
      <c r="K279" s="1459"/>
      <c r="L279" s="1459"/>
      <c r="M279" s="1459"/>
      <c r="N279" s="1459"/>
      <c r="O279" s="1459"/>
    </row>
    <row r="280" spans="1:15" ht="13.8">
      <c r="A280" s="1459"/>
      <c r="B280" s="1459"/>
      <c r="C280" s="1491"/>
      <c r="D280" s="1459"/>
      <c r="E280" s="1459"/>
      <c r="F280" s="1459"/>
      <c r="G280" s="1459"/>
      <c r="H280" s="1459"/>
      <c r="I280" s="1459"/>
      <c r="J280" s="1459"/>
      <c r="K280" s="1459"/>
      <c r="L280" s="1459"/>
      <c r="M280" s="1459"/>
      <c r="N280" s="1459"/>
      <c r="O280" s="1459"/>
    </row>
    <row r="281" spans="1:15" ht="13.8">
      <c r="A281" s="1459"/>
      <c r="B281" s="1459"/>
      <c r="C281" s="1491"/>
      <c r="D281" s="1459"/>
      <c r="E281" s="1459"/>
      <c r="F281" s="1459"/>
      <c r="G281" s="1459"/>
      <c r="H281" s="1459"/>
      <c r="I281" s="1459"/>
      <c r="J281" s="1459"/>
      <c r="K281" s="1459"/>
      <c r="L281" s="1459"/>
      <c r="M281" s="1459"/>
      <c r="N281" s="1459"/>
      <c r="O281" s="1459"/>
    </row>
    <row r="282" spans="1:15" ht="13.8">
      <c r="A282" s="1459"/>
      <c r="B282" s="1459"/>
      <c r="C282" s="1491"/>
      <c r="D282" s="1459"/>
      <c r="E282" s="1459"/>
      <c r="F282" s="1459"/>
      <c r="G282" s="1459"/>
      <c r="H282" s="1459"/>
      <c r="I282" s="1459"/>
      <c r="J282" s="1459"/>
      <c r="K282" s="1459"/>
      <c r="L282" s="1459"/>
      <c r="M282" s="1459"/>
      <c r="N282" s="1459"/>
      <c r="O282" s="1459"/>
    </row>
    <row r="283" spans="1:15" ht="13.8">
      <c r="A283" s="1459"/>
      <c r="B283" s="1459"/>
      <c r="C283" s="1491"/>
      <c r="D283" s="1459"/>
      <c r="E283" s="1459"/>
      <c r="F283" s="1459"/>
      <c r="G283" s="1459"/>
      <c r="H283" s="1459"/>
      <c r="I283" s="1459"/>
      <c r="J283" s="1459"/>
      <c r="K283" s="1459"/>
      <c r="L283" s="1459"/>
      <c r="M283" s="1459"/>
      <c r="N283" s="1459"/>
      <c r="O283" s="1459"/>
    </row>
    <row r="284" spans="1:15" ht="13.8">
      <c r="A284" s="1459"/>
      <c r="B284" s="1459"/>
      <c r="C284" s="1491"/>
      <c r="D284" s="1459"/>
      <c r="E284" s="1459"/>
      <c r="F284" s="1459"/>
      <c r="G284" s="1459"/>
      <c r="H284" s="1459"/>
      <c r="I284" s="1459"/>
      <c r="J284" s="1459"/>
      <c r="K284" s="1459"/>
      <c r="L284" s="1459"/>
      <c r="M284" s="1459"/>
      <c r="N284" s="1459"/>
      <c r="O284" s="1459"/>
    </row>
    <row r="285" spans="1:15" ht="13.8">
      <c r="A285" s="1459"/>
      <c r="B285" s="1459"/>
      <c r="C285" s="1491"/>
      <c r="D285" s="1459"/>
      <c r="E285" s="1459"/>
      <c r="F285" s="1459"/>
      <c r="G285" s="1459"/>
      <c r="H285" s="1459"/>
      <c r="I285" s="1459"/>
      <c r="J285" s="1459"/>
      <c r="K285" s="1459"/>
      <c r="L285" s="1459"/>
      <c r="M285" s="1459"/>
      <c r="N285" s="1459"/>
      <c r="O285" s="1459"/>
    </row>
    <row r="286" spans="1:15" ht="13.8">
      <c r="A286" s="1459"/>
      <c r="B286" s="1459"/>
      <c r="C286" s="1491"/>
      <c r="D286" s="1459"/>
      <c r="E286" s="1459"/>
      <c r="F286" s="1459"/>
      <c r="G286" s="1459"/>
      <c r="H286" s="1459"/>
      <c r="I286" s="1459"/>
      <c r="J286" s="1459"/>
      <c r="K286" s="1459"/>
      <c r="L286" s="1459"/>
      <c r="M286" s="1459"/>
      <c r="N286" s="1459"/>
      <c r="O286" s="1459"/>
    </row>
    <row r="287" spans="1:15" ht="13.8">
      <c r="A287" s="1459"/>
      <c r="B287" s="1459"/>
      <c r="C287" s="1491"/>
      <c r="D287" s="1459"/>
      <c r="E287" s="1459"/>
      <c r="F287" s="1459"/>
      <c r="G287" s="1459"/>
      <c r="H287" s="1459"/>
      <c r="I287" s="1459"/>
      <c r="J287" s="1459"/>
      <c r="K287" s="1459"/>
      <c r="L287" s="1459"/>
      <c r="M287" s="1459"/>
      <c r="N287" s="1459"/>
      <c r="O287" s="1459"/>
    </row>
    <row r="288" spans="1:15" ht="13.8">
      <c r="A288" s="1459"/>
      <c r="B288" s="1459"/>
      <c r="C288" s="1491"/>
      <c r="D288" s="1459"/>
      <c r="E288" s="1459"/>
      <c r="F288" s="1459"/>
      <c r="G288" s="1459"/>
      <c r="H288" s="1459"/>
      <c r="I288" s="1459"/>
      <c r="J288" s="1459"/>
      <c r="K288" s="1459"/>
      <c r="L288" s="1459"/>
      <c r="M288" s="1459"/>
      <c r="N288" s="1459"/>
      <c r="O288" s="1459"/>
    </row>
    <row r="289" spans="1:15" ht="13.8">
      <c r="A289" s="1459"/>
      <c r="B289" s="1459"/>
      <c r="C289" s="1491"/>
      <c r="D289" s="1459"/>
      <c r="E289" s="1459"/>
      <c r="F289" s="1459"/>
      <c r="G289" s="1459"/>
      <c r="H289" s="1459"/>
      <c r="I289" s="1459"/>
      <c r="J289" s="1459"/>
      <c r="K289" s="1459"/>
      <c r="L289" s="1459"/>
      <c r="M289" s="1459"/>
      <c r="N289" s="1459"/>
      <c r="O289" s="1459"/>
    </row>
    <row r="290" spans="1:15" ht="13.8">
      <c r="A290" s="1459"/>
      <c r="B290" s="1459"/>
      <c r="C290" s="1491"/>
      <c r="D290" s="1459"/>
      <c r="E290" s="1459"/>
      <c r="F290" s="1459"/>
      <c r="G290" s="1459"/>
      <c r="H290" s="1459"/>
      <c r="I290" s="1459"/>
      <c r="J290" s="1459"/>
      <c r="K290" s="1459"/>
      <c r="L290" s="1459"/>
      <c r="M290" s="1459"/>
      <c r="N290" s="1459"/>
      <c r="O290" s="1459"/>
    </row>
    <row r="291" spans="1:15" ht="13.8">
      <c r="A291" s="1459"/>
      <c r="B291" s="1459"/>
      <c r="C291" s="1491"/>
      <c r="D291" s="1459"/>
      <c r="E291" s="1459"/>
      <c r="F291" s="1459"/>
      <c r="G291" s="1459"/>
      <c r="H291" s="1459"/>
      <c r="I291" s="1459"/>
      <c r="J291" s="1459"/>
      <c r="K291" s="1459"/>
      <c r="L291" s="1459"/>
      <c r="M291" s="1459"/>
      <c r="N291" s="1459"/>
      <c r="O291" s="1459"/>
    </row>
    <row r="292" spans="1:15" ht="13.8">
      <c r="A292" s="1459"/>
      <c r="B292" s="1459"/>
      <c r="C292" s="1491"/>
      <c r="D292" s="1459"/>
      <c r="E292" s="1459"/>
      <c r="F292" s="1459"/>
      <c r="G292" s="1459"/>
      <c r="H292" s="1459"/>
      <c r="I292" s="1459"/>
      <c r="J292" s="1459"/>
      <c r="K292" s="1459"/>
      <c r="L292" s="1459"/>
      <c r="M292" s="1459"/>
      <c r="N292" s="1459"/>
      <c r="O292" s="1459"/>
    </row>
    <row r="293" spans="1:15" ht="13.8">
      <c r="A293" s="1459"/>
      <c r="B293" s="1459"/>
      <c r="C293" s="1491"/>
      <c r="D293" s="1459"/>
      <c r="E293" s="1459"/>
      <c r="F293" s="1459"/>
      <c r="G293" s="1459"/>
      <c r="H293" s="1459"/>
      <c r="I293" s="1459"/>
      <c r="J293" s="1459"/>
      <c r="K293" s="1459"/>
      <c r="L293" s="1459"/>
      <c r="M293" s="1459"/>
      <c r="N293" s="1459"/>
      <c r="O293" s="1459"/>
    </row>
    <row r="294" spans="1:15" ht="13.8">
      <c r="A294" s="1459"/>
      <c r="B294" s="1459"/>
      <c r="C294" s="1491"/>
      <c r="D294" s="1459"/>
      <c r="E294" s="1459"/>
      <c r="F294" s="1459"/>
      <c r="G294" s="1459"/>
      <c r="H294" s="1459"/>
      <c r="I294" s="1459"/>
      <c r="J294" s="1459"/>
      <c r="K294" s="1459"/>
      <c r="L294" s="1459"/>
      <c r="M294" s="1459"/>
      <c r="N294" s="1459"/>
      <c r="O294" s="1459"/>
    </row>
    <row r="295" spans="1:15" ht="13.8">
      <c r="A295" s="1459"/>
      <c r="B295" s="1459"/>
      <c r="C295" s="1491"/>
      <c r="D295" s="1459"/>
      <c r="E295" s="1459"/>
      <c r="F295" s="1459"/>
      <c r="G295" s="1459"/>
      <c r="H295" s="1459"/>
      <c r="I295" s="1459"/>
      <c r="J295" s="1459"/>
      <c r="K295" s="1459"/>
      <c r="L295" s="1459"/>
      <c r="M295" s="1459"/>
      <c r="N295" s="1459"/>
      <c r="O295" s="1459"/>
    </row>
    <row r="296" spans="1:15" ht="13.8">
      <c r="A296" s="1459"/>
      <c r="B296" s="1459"/>
      <c r="C296" s="1491"/>
      <c r="D296" s="1459"/>
      <c r="E296" s="1459"/>
      <c r="F296" s="1459"/>
      <c r="G296" s="1459"/>
      <c r="H296" s="1459"/>
      <c r="I296" s="1459"/>
      <c r="J296" s="1459"/>
      <c r="K296" s="1459"/>
      <c r="L296" s="1459"/>
      <c r="M296" s="1459"/>
      <c r="N296" s="1459"/>
      <c r="O296" s="1459"/>
    </row>
    <row r="297" spans="1:15" ht="13.8">
      <c r="A297" s="1459"/>
      <c r="B297" s="1459"/>
      <c r="C297" s="1491"/>
      <c r="D297" s="1459"/>
      <c r="E297" s="1459"/>
      <c r="F297" s="1459"/>
      <c r="G297" s="1459"/>
      <c r="H297" s="1459"/>
      <c r="I297" s="1459"/>
      <c r="J297" s="1459"/>
      <c r="K297" s="1459"/>
      <c r="L297" s="1459"/>
      <c r="M297" s="1459"/>
      <c r="N297" s="1459"/>
      <c r="O297" s="1459"/>
    </row>
    <row r="298" spans="1:15" ht="13.8">
      <c r="A298" s="1459"/>
      <c r="B298" s="1459"/>
      <c r="C298" s="1491"/>
      <c r="D298" s="1459"/>
      <c r="E298" s="1459"/>
      <c r="F298" s="1459"/>
      <c r="G298" s="1459"/>
      <c r="H298" s="1459"/>
      <c r="I298" s="1459"/>
      <c r="J298" s="1459"/>
      <c r="K298" s="1459"/>
      <c r="L298" s="1459"/>
      <c r="M298" s="1459"/>
      <c r="N298" s="1459"/>
      <c r="O298" s="1459"/>
    </row>
    <row r="299" spans="1:15" ht="13.8">
      <c r="A299" s="1459"/>
      <c r="B299" s="1459"/>
      <c r="C299" s="1491"/>
      <c r="D299" s="1459"/>
      <c r="E299" s="1459"/>
      <c r="F299" s="1459"/>
      <c r="G299" s="1459"/>
      <c r="H299" s="1459"/>
      <c r="I299" s="1459"/>
      <c r="J299" s="1459"/>
      <c r="K299" s="1459"/>
      <c r="L299" s="1459"/>
      <c r="M299" s="1459"/>
      <c r="N299" s="1459"/>
      <c r="O299" s="1459"/>
    </row>
    <row r="300" spans="1:15" ht="13.8">
      <c r="A300" s="1459"/>
      <c r="B300" s="1459"/>
      <c r="C300" s="1491"/>
      <c r="D300" s="1459"/>
      <c r="E300" s="1459"/>
      <c r="F300" s="1459"/>
      <c r="G300" s="1459"/>
      <c r="H300" s="1459"/>
      <c r="I300" s="1459"/>
      <c r="J300" s="1459"/>
      <c r="K300" s="1459"/>
      <c r="L300" s="1459"/>
      <c r="M300" s="1459"/>
      <c r="N300" s="1459"/>
      <c r="O300" s="1459"/>
    </row>
    <row r="301" spans="1:15" ht="13.8">
      <c r="A301" s="1459"/>
      <c r="B301" s="1459"/>
      <c r="C301" s="1491"/>
      <c r="D301" s="1459"/>
      <c r="E301" s="1459"/>
      <c r="F301" s="1459"/>
      <c r="G301" s="1459"/>
      <c r="H301" s="1459"/>
      <c r="I301" s="1459"/>
      <c r="J301" s="1459"/>
      <c r="K301" s="1459"/>
      <c r="L301" s="1459"/>
      <c r="M301" s="1459"/>
      <c r="N301" s="1459"/>
      <c r="O301" s="1459"/>
    </row>
    <row r="302" spans="1:15" ht="13.8">
      <c r="A302" s="1459"/>
      <c r="B302" s="1459"/>
      <c r="C302" s="1491"/>
      <c r="D302" s="1459"/>
      <c r="E302" s="1459"/>
      <c r="F302" s="1459"/>
      <c r="G302" s="1459"/>
      <c r="H302" s="1459"/>
      <c r="I302" s="1459"/>
      <c r="J302" s="1459"/>
      <c r="K302" s="1459"/>
      <c r="L302" s="1459"/>
      <c r="M302" s="1459"/>
      <c r="N302" s="1459"/>
      <c r="O302" s="1459"/>
    </row>
    <row r="303" spans="1:15" ht="13.8">
      <c r="A303" s="1459"/>
      <c r="B303" s="1459"/>
      <c r="C303" s="1491"/>
      <c r="D303" s="1459"/>
      <c r="E303" s="1459"/>
      <c r="F303" s="1459"/>
      <c r="G303" s="1459"/>
      <c r="H303" s="1459"/>
      <c r="I303" s="1459"/>
      <c r="J303" s="1459"/>
      <c r="K303" s="1459"/>
      <c r="L303" s="1459"/>
      <c r="M303" s="1459"/>
      <c r="N303" s="1459"/>
      <c r="O303" s="1459"/>
    </row>
    <row r="304" spans="1:15" ht="13.8">
      <c r="A304" s="1459"/>
      <c r="B304" s="1459"/>
      <c r="C304" s="1491"/>
      <c r="D304" s="1459"/>
      <c r="E304" s="1459"/>
      <c r="F304" s="1459"/>
      <c r="G304" s="1459"/>
      <c r="H304" s="1459"/>
      <c r="I304" s="1459"/>
      <c r="J304" s="1459"/>
      <c r="K304" s="1459"/>
      <c r="L304" s="1459"/>
      <c r="M304" s="1459"/>
      <c r="N304" s="1459"/>
      <c r="O304" s="1459"/>
    </row>
    <row r="305" spans="1:15" ht="13.8">
      <c r="A305" s="1459"/>
      <c r="B305" s="1459"/>
      <c r="C305" s="1491"/>
      <c r="D305" s="1459"/>
      <c r="E305" s="1459"/>
      <c r="F305" s="1459"/>
      <c r="G305" s="1459"/>
      <c r="H305" s="1459"/>
      <c r="I305" s="1459"/>
      <c r="J305" s="1459"/>
      <c r="K305" s="1459"/>
      <c r="L305" s="1459"/>
      <c r="M305" s="1459"/>
      <c r="N305" s="1459"/>
      <c r="O305" s="1459"/>
    </row>
    <row r="306" spans="1:15" ht="13.8">
      <c r="A306" s="1459"/>
      <c r="B306" s="1459"/>
      <c r="C306" s="1491"/>
      <c r="D306" s="1459"/>
      <c r="E306" s="1459"/>
      <c r="F306" s="1459"/>
      <c r="G306" s="1459"/>
      <c r="H306" s="1459"/>
      <c r="I306" s="1459"/>
      <c r="J306" s="1459"/>
      <c r="K306" s="1459"/>
      <c r="L306" s="1459"/>
      <c r="M306" s="1459"/>
      <c r="N306" s="1459"/>
      <c r="O306" s="1459"/>
    </row>
    <row r="307" spans="1:15" ht="13.8">
      <c r="A307" s="1459"/>
      <c r="B307" s="1459"/>
      <c r="C307" s="1491"/>
      <c r="D307" s="1459"/>
      <c r="E307" s="1459"/>
      <c r="F307" s="1459"/>
      <c r="G307" s="1459"/>
      <c r="H307" s="1459"/>
      <c r="I307" s="1459"/>
      <c r="J307" s="1459"/>
      <c r="K307" s="1459"/>
      <c r="L307" s="1459"/>
      <c r="M307" s="1459"/>
      <c r="N307" s="1459"/>
      <c r="O307" s="1459"/>
    </row>
    <row r="308" spans="1:15" ht="13.8">
      <c r="A308" s="1459"/>
      <c r="B308" s="1459"/>
      <c r="C308" s="1491"/>
      <c r="D308" s="1459"/>
      <c r="E308" s="1459"/>
      <c r="F308" s="1459"/>
      <c r="G308" s="1459"/>
      <c r="H308" s="1459"/>
      <c r="I308" s="1459"/>
      <c r="J308" s="1459"/>
      <c r="K308" s="1459"/>
      <c r="L308" s="1459"/>
      <c r="M308" s="1459"/>
      <c r="N308" s="1459"/>
      <c r="O308" s="1459"/>
    </row>
    <row r="309" spans="1:15" ht="13.8">
      <c r="A309" s="1459"/>
      <c r="B309" s="1459"/>
      <c r="C309" s="1491"/>
      <c r="D309" s="1459"/>
      <c r="E309" s="1459"/>
      <c r="F309" s="1459"/>
      <c r="G309" s="1459"/>
      <c r="H309" s="1459"/>
      <c r="I309" s="1459"/>
      <c r="J309" s="1459"/>
      <c r="K309" s="1459"/>
      <c r="L309" s="1459"/>
      <c r="M309" s="1459"/>
      <c r="N309" s="1459"/>
      <c r="O309" s="1459"/>
    </row>
    <row r="310" spans="1:15" ht="13.8">
      <c r="A310" s="1459"/>
      <c r="B310" s="1459"/>
      <c r="C310" s="1491"/>
      <c r="D310" s="1459"/>
      <c r="E310" s="1459"/>
      <c r="F310" s="1459"/>
      <c r="G310" s="1459"/>
      <c r="H310" s="1459"/>
      <c r="I310" s="1459"/>
      <c r="J310" s="1459"/>
      <c r="K310" s="1459"/>
      <c r="L310" s="1459"/>
      <c r="M310" s="1459"/>
      <c r="N310" s="1459"/>
      <c r="O310" s="1459"/>
    </row>
    <row r="311" spans="1:15" ht="13.8">
      <c r="A311" s="1459"/>
      <c r="B311" s="1459"/>
      <c r="C311" s="1491"/>
      <c r="D311" s="1459"/>
      <c r="E311" s="1459"/>
      <c r="F311" s="1459"/>
      <c r="G311" s="1459"/>
      <c r="H311" s="1459"/>
      <c r="I311" s="1459"/>
      <c r="J311" s="1459"/>
      <c r="K311" s="1459"/>
      <c r="L311" s="1459"/>
      <c r="M311" s="1459"/>
      <c r="N311" s="1459"/>
      <c r="O311" s="1459"/>
    </row>
    <row r="312" spans="1:15" ht="13.8">
      <c r="A312" s="1459"/>
      <c r="B312" s="1459"/>
      <c r="C312" s="1491"/>
      <c r="D312" s="1459"/>
      <c r="E312" s="1459"/>
      <c r="F312" s="1459"/>
      <c r="G312" s="1459"/>
      <c r="H312" s="1459"/>
      <c r="I312" s="1459"/>
      <c r="J312" s="1459"/>
      <c r="K312" s="1459"/>
      <c r="L312" s="1459"/>
      <c r="M312" s="1459"/>
      <c r="N312" s="1459"/>
      <c r="O312" s="1459"/>
    </row>
    <row r="313" spans="1:15" ht="13.8">
      <c r="A313" s="1459"/>
      <c r="B313" s="1459"/>
      <c r="C313" s="1491"/>
      <c r="D313" s="1459"/>
      <c r="E313" s="1459"/>
      <c r="F313" s="1459"/>
      <c r="G313" s="1459"/>
      <c r="H313" s="1459"/>
      <c r="I313" s="1459"/>
      <c r="J313" s="1459"/>
      <c r="K313" s="1459"/>
      <c r="L313" s="1459"/>
      <c r="M313" s="1459"/>
      <c r="N313" s="1459"/>
      <c r="O313" s="1459"/>
    </row>
    <row r="314" spans="1:15" ht="13.8">
      <c r="A314" s="1459"/>
      <c r="B314" s="1459"/>
      <c r="C314" s="1491"/>
      <c r="D314" s="1459"/>
      <c r="E314" s="1459"/>
      <c r="F314" s="1459"/>
      <c r="G314" s="1459"/>
      <c r="H314" s="1459"/>
      <c r="I314" s="1459"/>
      <c r="J314" s="1459"/>
      <c r="K314" s="1459"/>
      <c r="L314" s="1459"/>
      <c r="M314" s="1459"/>
      <c r="N314" s="1459"/>
      <c r="O314" s="1459"/>
    </row>
    <row r="315" spans="1:15" ht="13.8">
      <c r="A315" s="1459"/>
      <c r="B315" s="1459"/>
      <c r="C315" s="1491"/>
      <c r="D315" s="1459"/>
      <c r="E315" s="1459"/>
      <c r="F315" s="1459"/>
      <c r="G315" s="1459"/>
      <c r="H315" s="1459"/>
      <c r="I315" s="1459"/>
      <c r="J315" s="1459"/>
      <c r="K315" s="1459"/>
      <c r="L315" s="1459"/>
      <c r="M315" s="1459"/>
      <c r="N315" s="1459"/>
      <c r="O315" s="1459"/>
    </row>
    <row r="316" spans="1:15" ht="13.8">
      <c r="A316" s="1459"/>
      <c r="B316" s="1459"/>
      <c r="C316" s="1491"/>
      <c r="D316" s="1459"/>
      <c r="E316" s="1459"/>
      <c r="F316" s="1459"/>
      <c r="G316" s="1459"/>
      <c r="H316" s="1459"/>
      <c r="I316" s="1459"/>
      <c r="J316" s="1459"/>
      <c r="K316" s="1459"/>
      <c r="L316" s="1459"/>
      <c r="M316" s="1459"/>
      <c r="N316" s="1459"/>
      <c r="O316" s="1459"/>
    </row>
    <row r="317" spans="1:15" ht="13.8">
      <c r="A317" s="1459"/>
      <c r="B317" s="1459"/>
      <c r="C317" s="1491"/>
      <c r="D317" s="1459"/>
      <c r="E317" s="1459"/>
      <c r="F317" s="1459"/>
      <c r="G317" s="1459"/>
      <c r="H317" s="1459"/>
      <c r="I317" s="1459"/>
      <c r="J317" s="1459"/>
      <c r="K317" s="1459"/>
      <c r="L317" s="1459"/>
      <c r="M317" s="1459"/>
      <c r="N317" s="1459"/>
      <c r="O317" s="1459"/>
    </row>
    <row r="318" spans="1:15" ht="13.8">
      <c r="A318" s="1459"/>
      <c r="B318" s="1459"/>
      <c r="C318" s="1491"/>
      <c r="D318" s="1459"/>
      <c r="E318" s="1459"/>
      <c r="F318" s="1459"/>
      <c r="G318" s="1459"/>
      <c r="H318" s="1459"/>
      <c r="I318" s="1459"/>
      <c r="J318" s="1459"/>
      <c r="K318" s="1459"/>
      <c r="L318" s="1459"/>
      <c r="M318" s="1459"/>
      <c r="N318" s="1459"/>
      <c r="O318" s="1459"/>
    </row>
    <row r="319" spans="1:15" ht="13.8">
      <c r="A319" s="1459"/>
      <c r="B319" s="1459"/>
      <c r="C319" s="1491"/>
      <c r="D319" s="1459"/>
      <c r="E319" s="1459"/>
      <c r="F319" s="1459"/>
      <c r="G319" s="1459"/>
      <c r="H319" s="1459"/>
      <c r="I319" s="1459"/>
      <c r="J319" s="1459"/>
      <c r="K319" s="1459"/>
      <c r="L319" s="1459"/>
      <c r="M319" s="1459"/>
      <c r="N319" s="1459"/>
      <c r="O319" s="1459"/>
    </row>
    <row r="320" spans="1:15" ht="13.8">
      <c r="A320" s="1459"/>
      <c r="B320" s="1459"/>
      <c r="C320" s="1491"/>
      <c r="D320" s="1459"/>
      <c r="E320" s="1459"/>
      <c r="F320" s="1459"/>
      <c r="G320" s="1459"/>
      <c r="H320" s="1459"/>
      <c r="I320" s="1459"/>
      <c r="J320" s="1459"/>
      <c r="K320" s="1459"/>
      <c r="L320" s="1459"/>
      <c r="M320" s="1459"/>
      <c r="N320" s="1459"/>
      <c r="O320" s="1459"/>
    </row>
    <row r="321" spans="1:15" ht="13.8">
      <c r="A321" s="1459"/>
      <c r="B321" s="1459"/>
      <c r="C321" s="1491"/>
      <c r="D321" s="1459"/>
      <c r="E321" s="1459"/>
      <c r="F321" s="1459"/>
      <c r="G321" s="1459"/>
      <c r="H321" s="1459"/>
      <c r="I321" s="1459"/>
      <c r="J321" s="1459"/>
      <c r="K321" s="1459"/>
      <c r="L321" s="1459"/>
      <c r="M321" s="1459"/>
      <c r="N321" s="1459"/>
      <c r="O321" s="1459"/>
    </row>
    <row r="322" spans="1:15" ht="13.8">
      <c r="A322" s="1459"/>
      <c r="B322" s="1459"/>
      <c r="C322" s="1491"/>
      <c r="D322" s="1459"/>
      <c r="E322" s="1459"/>
      <c r="F322" s="1459"/>
      <c r="G322" s="1459"/>
      <c r="H322" s="1459"/>
      <c r="I322" s="1459"/>
      <c r="J322" s="1459"/>
      <c r="K322" s="1459"/>
      <c r="L322" s="1459"/>
      <c r="M322" s="1459"/>
      <c r="N322" s="1459"/>
      <c r="O322" s="1459"/>
    </row>
    <row r="323" spans="1:15" ht="13.8">
      <c r="A323" s="1459"/>
      <c r="B323" s="1459"/>
      <c r="C323" s="1491"/>
      <c r="D323" s="1459"/>
      <c r="E323" s="1459"/>
      <c r="F323" s="1459"/>
      <c r="G323" s="1459"/>
      <c r="H323" s="1459"/>
      <c r="I323" s="1459"/>
      <c r="J323" s="1459"/>
      <c r="K323" s="1459"/>
      <c r="L323" s="1459"/>
      <c r="M323" s="1459"/>
      <c r="N323" s="1459"/>
      <c r="O323" s="1459"/>
    </row>
    <row r="324" spans="1:15" ht="13.8">
      <c r="A324" s="1459"/>
      <c r="B324" s="1459"/>
      <c r="C324" s="1491"/>
      <c r="D324" s="1459"/>
      <c r="E324" s="1459"/>
      <c r="F324" s="1459"/>
      <c r="G324" s="1459"/>
      <c r="H324" s="1459"/>
      <c r="I324" s="1459"/>
      <c r="J324" s="1459"/>
      <c r="K324" s="1459"/>
      <c r="L324" s="1459"/>
      <c r="M324" s="1459"/>
      <c r="N324" s="1459"/>
      <c r="O324" s="1459"/>
    </row>
    <row r="325" spans="1:15" ht="13.8">
      <c r="A325" s="1459"/>
      <c r="B325" s="1459"/>
      <c r="C325" s="1491"/>
      <c r="D325" s="1459"/>
      <c r="E325" s="1459"/>
      <c r="F325" s="1459"/>
      <c r="G325" s="1459"/>
      <c r="H325" s="1459"/>
      <c r="I325" s="1459"/>
      <c r="J325" s="1459"/>
      <c r="K325" s="1459"/>
      <c r="L325" s="1459"/>
      <c r="M325" s="1459"/>
      <c r="N325" s="1459"/>
      <c r="O325" s="1459"/>
    </row>
    <row r="326" spans="1:15" ht="13.8">
      <c r="A326" s="1459"/>
      <c r="B326" s="1459"/>
      <c r="C326" s="1491"/>
      <c r="D326" s="1459"/>
      <c r="E326" s="1459"/>
      <c r="F326" s="1459"/>
      <c r="G326" s="1459"/>
      <c r="H326" s="1459"/>
      <c r="I326" s="1459"/>
      <c r="J326" s="1459"/>
      <c r="K326" s="1459"/>
      <c r="L326" s="1459"/>
      <c r="M326" s="1459"/>
      <c r="N326" s="1459"/>
      <c r="O326" s="1459"/>
    </row>
    <row r="327" spans="1:15" ht="13.8">
      <c r="A327" s="1459"/>
      <c r="B327" s="1459"/>
      <c r="C327" s="1491"/>
      <c r="D327" s="1459"/>
      <c r="E327" s="1459"/>
      <c r="F327" s="1459"/>
      <c r="G327" s="1459"/>
      <c r="H327" s="1459"/>
      <c r="I327" s="1459"/>
      <c r="J327" s="1459"/>
      <c r="K327" s="1459"/>
      <c r="L327" s="1459"/>
      <c r="M327" s="1459"/>
      <c r="N327" s="1459"/>
      <c r="O327" s="1459"/>
    </row>
    <row r="328" spans="1:15" ht="13.8">
      <c r="A328" s="1459"/>
      <c r="B328" s="1459"/>
      <c r="C328" s="1491"/>
      <c r="D328" s="1459"/>
      <c r="E328" s="1459"/>
      <c r="F328" s="1459"/>
      <c r="G328" s="1459"/>
      <c r="H328" s="1459"/>
      <c r="I328" s="1459"/>
      <c r="J328" s="1459"/>
      <c r="K328" s="1459"/>
      <c r="L328" s="1459"/>
      <c r="M328" s="1459"/>
      <c r="N328" s="1459"/>
      <c r="O328" s="1459"/>
    </row>
    <row r="329" spans="1:15" ht="13.8">
      <c r="A329" s="1459"/>
      <c r="B329" s="1459"/>
      <c r="C329" s="1491"/>
      <c r="D329" s="1459"/>
      <c r="E329" s="1459"/>
      <c r="F329" s="1459"/>
      <c r="G329" s="1459"/>
      <c r="H329" s="1459"/>
      <c r="I329" s="1459"/>
      <c r="J329" s="1459"/>
      <c r="K329" s="1459"/>
      <c r="L329" s="1459"/>
      <c r="M329" s="1459"/>
      <c r="N329" s="1459"/>
      <c r="O329" s="1459"/>
    </row>
    <row r="330" spans="1:15" ht="13.8">
      <c r="A330" s="1459"/>
      <c r="B330" s="1459"/>
      <c r="C330" s="1491"/>
      <c r="D330" s="1459"/>
      <c r="E330" s="1459"/>
      <c r="F330" s="1459"/>
      <c r="G330" s="1459"/>
      <c r="H330" s="1459"/>
      <c r="I330" s="1459"/>
      <c r="J330" s="1459"/>
      <c r="K330" s="1459"/>
      <c r="L330" s="1459"/>
      <c r="M330" s="1459"/>
      <c r="N330" s="1459"/>
      <c r="O330" s="1459"/>
    </row>
    <row r="331" spans="1:15" ht="13.8">
      <c r="A331" s="1459"/>
      <c r="B331" s="1459"/>
      <c r="C331" s="1491"/>
      <c r="D331" s="1459"/>
      <c r="E331" s="1459"/>
      <c r="F331" s="1459"/>
      <c r="G331" s="1459"/>
      <c r="H331" s="1459"/>
      <c r="I331" s="1459"/>
      <c r="J331" s="1459"/>
      <c r="K331" s="1459"/>
      <c r="L331" s="1459"/>
      <c r="M331" s="1459"/>
      <c r="N331" s="1459"/>
      <c r="O331" s="1459"/>
    </row>
    <row r="332" spans="1:15" ht="13.8">
      <c r="A332" s="1459"/>
      <c r="B332" s="1459"/>
      <c r="C332" s="1491"/>
      <c r="D332" s="1459"/>
      <c r="E332" s="1459"/>
      <c r="F332" s="1459"/>
      <c r="G332" s="1459"/>
      <c r="H332" s="1459"/>
      <c r="I332" s="1459"/>
      <c r="J332" s="1459"/>
      <c r="K332" s="1459"/>
      <c r="L332" s="1459"/>
      <c r="M332" s="1459"/>
      <c r="N332" s="1459"/>
      <c r="O332" s="1459"/>
    </row>
    <row r="333" spans="1:15" ht="13.8">
      <c r="A333" s="1459"/>
      <c r="B333" s="1459"/>
      <c r="C333" s="1491"/>
      <c r="D333" s="1459"/>
      <c r="E333" s="1459"/>
      <c r="F333" s="1459"/>
      <c r="G333" s="1459"/>
      <c r="H333" s="1459"/>
      <c r="I333" s="1459"/>
      <c r="J333" s="1459"/>
      <c r="K333" s="1459"/>
      <c r="L333" s="1459"/>
      <c r="M333" s="1459"/>
      <c r="N333" s="1459"/>
      <c r="O333" s="1459"/>
    </row>
    <row r="334" spans="1:15" ht="13.8">
      <c r="A334" s="1459"/>
      <c r="B334" s="1459"/>
      <c r="C334" s="1491"/>
      <c r="D334" s="1459"/>
      <c r="E334" s="1459"/>
      <c r="F334" s="1459"/>
      <c r="G334" s="1459"/>
      <c r="H334" s="1459"/>
      <c r="I334" s="1459"/>
      <c r="J334" s="1459"/>
      <c r="K334" s="1459"/>
      <c r="L334" s="1459"/>
      <c r="M334" s="1459"/>
      <c r="N334" s="1459"/>
      <c r="O334" s="1459"/>
    </row>
    <row r="335" spans="1:15" ht="13.8">
      <c r="A335" s="1459"/>
      <c r="B335" s="1459"/>
      <c r="C335" s="1491"/>
      <c r="D335" s="1459"/>
      <c r="E335" s="1459"/>
      <c r="F335" s="1459"/>
      <c r="G335" s="1459"/>
      <c r="H335" s="1459"/>
      <c r="I335" s="1459"/>
      <c r="J335" s="1459"/>
      <c r="K335" s="1459"/>
      <c r="L335" s="1459"/>
      <c r="M335" s="1459"/>
      <c r="N335" s="1459"/>
      <c r="O335" s="1459"/>
    </row>
    <row r="336" spans="1:15" ht="13.8">
      <c r="A336" s="1459"/>
      <c r="B336" s="1459"/>
      <c r="C336" s="1491"/>
      <c r="D336" s="1459"/>
      <c r="E336" s="1459"/>
      <c r="F336" s="1459"/>
      <c r="G336" s="1459"/>
      <c r="H336" s="1459"/>
      <c r="I336" s="1459"/>
      <c r="J336" s="1459"/>
      <c r="K336" s="1459"/>
      <c r="L336" s="1459"/>
      <c r="M336" s="1459"/>
      <c r="N336" s="1459"/>
      <c r="O336" s="1459"/>
    </row>
    <row r="337" spans="1:15" ht="13.8">
      <c r="A337" s="1459"/>
      <c r="B337" s="1459"/>
      <c r="C337" s="1491"/>
      <c r="D337" s="1459"/>
      <c r="E337" s="1459"/>
      <c r="F337" s="1459"/>
      <c r="G337" s="1459"/>
      <c r="H337" s="1459"/>
      <c r="I337" s="1459"/>
      <c r="J337" s="1459"/>
      <c r="K337" s="1459"/>
      <c r="L337" s="1459"/>
      <c r="M337" s="1459"/>
      <c r="N337" s="1459"/>
      <c r="O337" s="1459"/>
    </row>
    <row r="338" spans="1:15" ht="13.8">
      <c r="A338" s="1459"/>
      <c r="B338" s="1459"/>
      <c r="C338" s="1491"/>
      <c r="D338" s="1459"/>
      <c r="E338" s="1459"/>
      <c r="F338" s="1459"/>
      <c r="G338" s="1459"/>
      <c r="H338" s="1459"/>
      <c r="I338" s="1459"/>
      <c r="J338" s="1459"/>
      <c r="K338" s="1459"/>
      <c r="L338" s="1459"/>
      <c r="M338" s="1459"/>
      <c r="N338" s="1459"/>
      <c r="O338" s="1459"/>
    </row>
    <row r="339" spans="1:15" ht="13.8">
      <c r="A339" s="1459"/>
      <c r="B339" s="1459"/>
      <c r="C339" s="1491"/>
      <c r="D339" s="1459"/>
      <c r="E339" s="1459"/>
      <c r="F339" s="1459"/>
      <c r="G339" s="1459"/>
      <c r="H339" s="1459"/>
      <c r="I339" s="1459"/>
      <c r="J339" s="1459"/>
      <c r="K339" s="1459"/>
      <c r="L339" s="1459"/>
      <c r="M339" s="1459"/>
      <c r="N339" s="1459"/>
      <c r="O339" s="1459"/>
    </row>
    <row r="340" spans="1:15" ht="13.8">
      <c r="A340" s="1459"/>
      <c r="B340" s="1459"/>
      <c r="C340" s="1491"/>
      <c r="D340" s="1459"/>
      <c r="E340" s="1459"/>
      <c r="F340" s="1459"/>
      <c r="G340" s="1459"/>
      <c r="H340" s="1459"/>
      <c r="I340" s="1459"/>
      <c r="J340" s="1459"/>
      <c r="K340" s="1459"/>
      <c r="L340" s="1459"/>
      <c r="M340" s="1459"/>
      <c r="N340" s="1459"/>
      <c r="O340" s="1459"/>
    </row>
    <row r="341" spans="1:15" ht="13.8">
      <c r="A341" s="1459"/>
      <c r="B341" s="1459"/>
      <c r="C341" s="1491"/>
      <c r="D341" s="1459"/>
      <c r="E341" s="1459"/>
      <c r="F341" s="1459"/>
      <c r="G341" s="1459"/>
      <c r="H341" s="1459"/>
      <c r="I341" s="1459"/>
      <c r="J341" s="1459"/>
      <c r="K341" s="1459"/>
      <c r="L341" s="1459"/>
      <c r="M341" s="1459"/>
      <c r="N341" s="1459"/>
      <c r="O341" s="1459"/>
    </row>
    <row r="342" spans="1:15" ht="13.8">
      <c r="A342" s="1459"/>
      <c r="B342" s="1459"/>
      <c r="C342" s="1491"/>
      <c r="D342" s="1459"/>
      <c r="E342" s="1459"/>
      <c r="F342" s="1459"/>
      <c r="G342" s="1459"/>
      <c r="H342" s="1459"/>
      <c r="I342" s="1459"/>
      <c r="J342" s="1459"/>
      <c r="K342" s="1459"/>
      <c r="L342" s="1459"/>
      <c r="M342" s="1459"/>
      <c r="N342" s="1459"/>
      <c r="O342" s="1459"/>
    </row>
    <row r="343" spans="1:15" ht="13.8">
      <c r="A343" s="1459"/>
      <c r="B343" s="1459"/>
      <c r="C343" s="1491"/>
      <c r="D343" s="1459"/>
      <c r="E343" s="1459"/>
      <c r="F343" s="1459"/>
      <c r="G343" s="1459"/>
      <c r="H343" s="1459"/>
      <c r="I343" s="1459"/>
      <c r="J343" s="1459"/>
      <c r="K343" s="1459"/>
      <c r="L343" s="1459"/>
      <c r="M343" s="1459"/>
      <c r="N343" s="1459"/>
      <c r="O343" s="1459"/>
    </row>
    <row r="344" spans="1:15" ht="13.8">
      <c r="A344" s="1459"/>
      <c r="B344" s="1459"/>
      <c r="C344" s="1491"/>
      <c r="D344" s="1459"/>
      <c r="E344" s="1459"/>
      <c r="F344" s="1459"/>
      <c r="G344" s="1459"/>
      <c r="H344" s="1459"/>
      <c r="I344" s="1459"/>
      <c r="J344" s="1459"/>
      <c r="K344" s="1459"/>
      <c r="L344" s="1459"/>
      <c r="M344" s="1459"/>
      <c r="N344" s="1459"/>
      <c r="O344" s="1459"/>
    </row>
    <row r="345" spans="1:15" ht="13.8">
      <c r="A345" s="1459"/>
      <c r="B345" s="1459"/>
      <c r="C345" s="1491"/>
      <c r="D345" s="1459"/>
      <c r="E345" s="1459"/>
      <c r="F345" s="1459"/>
      <c r="G345" s="1459"/>
      <c r="H345" s="1459"/>
      <c r="I345" s="1459"/>
      <c r="J345" s="1459"/>
      <c r="K345" s="1459"/>
      <c r="L345" s="1459"/>
      <c r="M345" s="1459"/>
      <c r="N345" s="1459"/>
      <c r="O345" s="1459"/>
    </row>
    <row r="346" spans="1:15" ht="13.8">
      <c r="A346" s="1459"/>
      <c r="B346" s="1459"/>
      <c r="C346" s="1491"/>
      <c r="D346" s="1459"/>
      <c r="E346" s="1459"/>
      <c r="F346" s="1459"/>
      <c r="G346" s="1459"/>
      <c r="H346" s="1459"/>
      <c r="I346" s="1459"/>
      <c r="J346" s="1459"/>
      <c r="K346" s="1459"/>
      <c r="L346" s="1459"/>
      <c r="M346" s="1459"/>
      <c r="N346" s="1459"/>
      <c r="O346" s="1459"/>
    </row>
    <row r="347" spans="1:15" ht="13.8">
      <c r="A347" s="1459"/>
      <c r="B347" s="1459"/>
      <c r="C347" s="1491"/>
      <c r="D347" s="1459"/>
      <c r="E347" s="1459"/>
      <c r="F347" s="1459"/>
      <c r="G347" s="1459"/>
      <c r="H347" s="1459"/>
      <c r="I347" s="1459"/>
      <c r="J347" s="1459"/>
      <c r="K347" s="1459"/>
      <c r="L347" s="1459"/>
      <c r="M347" s="1459"/>
      <c r="N347" s="1459"/>
      <c r="O347" s="1459"/>
    </row>
    <row r="348" spans="1:15" ht="13.8">
      <c r="A348" s="1459"/>
      <c r="B348" s="1459"/>
      <c r="C348" s="1491"/>
      <c r="D348" s="1459"/>
      <c r="E348" s="1459"/>
      <c r="F348" s="1459"/>
      <c r="G348" s="1459"/>
      <c r="H348" s="1459"/>
      <c r="I348" s="1459"/>
      <c r="J348" s="1459"/>
      <c r="K348" s="1459"/>
      <c r="L348" s="1459"/>
      <c r="M348" s="1459"/>
      <c r="N348" s="1459"/>
      <c r="O348" s="1459"/>
    </row>
    <row r="349" spans="1:15" ht="13.8">
      <c r="A349" s="1459"/>
      <c r="B349" s="1459"/>
      <c r="C349" s="1491"/>
      <c r="D349" s="1459"/>
      <c r="E349" s="1459"/>
      <c r="F349" s="1459"/>
      <c r="G349" s="1459"/>
      <c r="H349" s="1459"/>
      <c r="I349" s="1459"/>
      <c r="J349" s="1459"/>
      <c r="K349" s="1459"/>
      <c r="L349" s="1459"/>
      <c r="M349" s="1459"/>
      <c r="N349" s="1459"/>
      <c r="O349" s="1459"/>
    </row>
    <row r="350" spans="1:15" ht="13.8">
      <c r="A350" s="1459"/>
      <c r="B350" s="1459"/>
      <c r="C350" s="1491"/>
      <c r="D350" s="1459"/>
      <c r="E350" s="1459"/>
      <c r="F350" s="1459"/>
      <c r="G350" s="1459"/>
      <c r="H350" s="1459"/>
      <c r="I350" s="1459"/>
      <c r="J350" s="1459"/>
      <c r="K350" s="1459"/>
      <c r="L350" s="1459"/>
      <c r="M350" s="1459"/>
      <c r="N350" s="1459"/>
      <c r="O350" s="1459"/>
    </row>
    <row r="351" spans="1:15" ht="13.8">
      <c r="A351" s="1459"/>
      <c r="B351" s="1459"/>
      <c r="C351" s="1491"/>
      <c r="D351" s="1459"/>
      <c r="E351" s="1459"/>
      <c r="F351" s="1459"/>
      <c r="G351" s="1459"/>
      <c r="H351" s="1459"/>
      <c r="I351" s="1459"/>
      <c r="J351" s="1459"/>
      <c r="K351" s="1459"/>
      <c r="L351" s="1459"/>
      <c r="M351" s="1459"/>
      <c r="N351" s="1459"/>
      <c r="O351" s="1459"/>
    </row>
    <row r="352" spans="1:15" ht="13.8">
      <c r="A352" s="1459"/>
      <c r="B352" s="1459"/>
      <c r="C352" s="1491"/>
      <c r="D352" s="1459"/>
      <c r="E352" s="1459"/>
      <c r="F352" s="1459"/>
      <c r="G352" s="1459"/>
      <c r="H352" s="1459"/>
      <c r="I352" s="1459"/>
      <c r="J352" s="1459"/>
      <c r="K352" s="1459"/>
      <c r="L352" s="1459"/>
      <c r="M352" s="1459"/>
      <c r="N352" s="1459"/>
      <c r="O352" s="1459"/>
    </row>
    <row r="353" spans="1:15" ht="13.8">
      <c r="A353" s="1459"/>
      <c r="B353" s="1459"/>
      <c r="C353" s="1491"/>
      <c r="D353" s="1459"/>
      <c r="E353" s="1459"/>
      <c r="F353" s="1459"/>
      <c r="G353" s="1459"/>
      <c r="H353" s="1459"/>
      <c r="I353" s="1459"/>
      <c r="J353" s="1459"/>
      <c r="K353" s="1459"/>
      <c r="L353" s="1459"/>
      <c r="M353" s="1459"/>
      <c r="N353" s="1459"/>
      <c r="O353" s="1459"/>
    </row>
    <row r="354" spans="1:15" ht="13.8">
      <c r="A354" s="1459"/>
      <c r="B354" s="1459"/>
      <c r="C354" s="1491"/>
      <c r="D354" s="1459"/>
      <c r="E354" s="1459"/>
      <c r="F354" s="1459"/>
      <c r="G354" s="1459"/>
      <c r="H354" s="1459"/>
      <c r="I354" s="1459"/>
      <c r="J354" s="1459"/>
      <c r="K354" s="1459"/>
      <c r="L354" s="1459"/>
      <c r="M354" s="1459"/>
      <c r="N354" s="1459"/>
      <c r="O354" s="1459"/>
    </row>
    <row r="355" spans="1:15" ht="13.8">
      <c r="A355" s="1459"/>
      <c r="B355" s="1459"/>
      <c r="C355" s="1491"/>
      <c r="D355" s="1459"/>
      <c r="E355" s="1459"/>
      <c r="F355" s="1459"/>
      <c r="G355" s="1459"/>
      <c r="H355" s="1459"/>
      <c r="I355" s="1459"/>
      <c r="J355" s="1459"/>
      <c r="K355" s="1459"/>
      <c r="L355" s="1459"/>
      <c r="M355" s="1459"/>
      <c r="N355" s="1459"/>
      <c r="O355" s="1459"/>
    </row>
    <row r="356" spans="1:15" ht="13.8">
      <c r="A356" s="1459"/>
      <c r="B356" s="1459"/>
      <c r="C356" s="1491"/>
      <c r="D356" s="1459"/>
      <c r="E356" s="1459"/>
      <c r="F356" s="1459"/>
      <c r="G356" s="1459"/>
      <c r="H356" s="1459"/>
      <c r="I356" s="1459"/>
      <c r="J356" s="1459"/>
      <c r="K356" s="1459"/>
      <c r="L356" s="1459"/>
      <c r="M356" s="1459"/>
      <c r="N356" s="1459"/>
      <c r="O356" s="1459"/>
    </row>
    <row r="357" spans="1:15" ht="13.8">
      <c r="A357" s="1459"/>
      <c r="B357" s="1459"/>
      <c r="C357" s="1491"/>
      <c r="D357" s="1459"/>
      <c r="E357" s="1459"/>
      <c r="F357" s="1459"/>
      <c r="G357" s="1459"/>
      <c r="H357" s="1459"/>
      <c r="I357" s="1459"/>
      <c r="J357" s="1459"/>
      <c r="K357" s="1459"/>
      <c r="L357" s="1459"/>
      <c r="M357" s="1459"/>
      <c r="N357" s="1459"/>
      <c r="O357" s="1459"/>
    </row>
    <row r="358" spans="1:15" ht="13.8">
      <c r="A358" s="1459"/>
      <c r="B358" s="1459"/>
      <c r="C358" s="1491"/>
      <c r="D358" s="1459"/>
      <c r="E358" s="1459"/>
      <c r="F358" s="1459"/>
      <c r="G358" s="1459"/>
      <c r="H358" s="1459"/>
      <c r="I358" s="1459"/>
      <c r="J358" s="1459"/>
      <c r="K358" s="1459"/>
      <c r="L358" s="1459"/>
      <c r="M358" s="1459"/>
      <c r="N358" s="1459"/>
      <c r="O358" s="1459"/>
    </row>
    <row r="359" spans="1:15" ht="13.8">
      <c r="A359" s="1459"/>
      <c r="B359" s="1459"/>
      <c r="C359" s="1491"/>
      <c r="D359" s="1459"/>
      <c r="E359" s="1459"/>
      <c r="F359" s="1459"/>
      <c r="G359" s="1459"/>
      <c r="H359" s="1459"/>
      <c r="I359" s="1459"/>
      <c r="J359" s="1459"/>
      <c r="K359" s="1459"/>
      <c r="L359" s="1459"/>
      <c r="M359" s="1459"/>
      <c r="N359" s="1459"/>
      <c r="O359" s="1459"/>
    </row>
    <row r="360" spans="1:15" ht="13.8">
      <c r="A360" s="1459"/>
      <c r="B360" s="1459"/>
      <c r="C360" s="1491"/>
      <c r="D360" s="1459"/>
      <c r="E360" s="1459"/>
      <c r="F360" s="1459"/>
      <c r="G360" s="1459"/>
      <c r="H360" s="1459"/>
      <c r="I360" s="1459"/>
      <c r="J360" s="1459"/>
      <c r="K360" s="1459"/>
      <c r="L360" s="1459"/>
      <c r="M360" s="1459"/>
      <c r="N360" s="1459"/>
      <c r="O360" s="1459"/>
    </row>
    <row r="361" spans="1:15" ht="13.8">
      <c r="A361" s="1459"/>
      <c r="B361" s="1459"/>
      <c r="C361" s="1491"/>
      <c r="D361" s="1459"/>
      <c r="E361" s="1459"/>
      <c r="F361" s="1459"/>
      <c r="G361" s="1459"/>
      <c r="H361" s="1459"/>
      <c r="I361" s="1459"/>
      <c r="J361" s="1459"/>
      <c r="K361" s="1459"/>
      <c r="L361" s="1459"/>
      <c r="M361" s="1459"/>
      <c r="N361" s="1459"/>
      <c r="O361" s="1459"/>
    </row>
    <row r="362" spans="1:15" ht="13.8">
      <c r="A362" s="1459"/>
      <c r="B362" s="1459"/>
      <c r="C362" s="1491"/>
      <c r="D362" s="1459"/>
      <c r="E362" s="1459"/>
      <c r="F362" s="1459"/>
      <c r="G362" s="1459"/>
      <c r="H362" s="1459"/>
      <c r="I362" s="1459"/>
      <c r="J362" s="1459"/>
      <c r="K362" s="1459"/>
      <c r="L362" s="1459"/>
      <c r="M362" s="1459"/>
      <c r="N362" s="1459"/>
      <c r="O362" s="1459"/>
    </row>
    <row r="363" spans="1:15" ht="13.8">
      <c r="A363" s="1459"/>
      <c r="B363" s="1459"/>
      <c r="C363" s="1491"/>
      <c r="D363" s="1459"/>
      <c r="E363" s="1459"/>
      <c r="F363" s="1459"/>
      <c r="G363" s="1459"/>
      <c r="H363" s="1459"/>
      <c r="I363" s="1459"/>
      <c r="J363" s="1459"/>
      <c r="K363" s="1459"/>
      <c r="L363" s="1459"/>
      <c r="M363" s="1459"/>
      <c r="N363" s="1459"/>
      <c r="O363" s="1459"/>
    </row>
    <row r="364" spans="1:15" ht="13.8">
      <c r="A364" s="1459"/>
      <c r="B364" s="1459"/>
      <c r="C364" s="1491"/>
      <c r="D364" s="1459"/>
      <c r="E364" s="1459"/>
      <c r="F364" s="1459"/>
      <c r="G364" s="1459"/>
      <c r="H364" s="1459"/>
      <c r="I364" s="1459"/>
      <c r="J364" s="1459"/>
      <c r="K364" s="1459"/>
      <c r="L364" s="1459"/>
      <c r="M364" s="1459"/>
      <c r="N364" s="1459"/>
      <c r="O364" s="1459"/>
    </row>
    <row r="365" spans="1:15" ht="13.8">
      <c r="A365" s="1459"/>
      <c r="B365" s="1459"/>
      <c r="C365" s="1491"/>
      <c r="D365" s="1459"/>
      <c r="E365" s="1459"/>
      <c r="F365" s="1459"/>
      <c r="G365" s="1459"/>
      <c r="H365" s="1459"/>
      <c r="I365" s="1459"/>
      <c r="J365" s="1459"/>
      <c r="K365" s="1459"/>
      <c r="L365" s="1459"/>
      <c r="M365" s="1459"/>
      <c r="N365" s="1459"/>
      <c r="O365" s="1459"/>
    </row>
    <row r="366" spans="1:15" ht="13.8">
      <c r="A366" s="1459"/>
      <c r="B366" s="1459"/>
      <c r="C366" s="1491"/>
      <c r="D366" s="1459"/>
      <c r="E366" s="1459"/>
      <c r="F366" s="1459"/>
      <c r="G366" s="1459"/>
      <c r="H366" s="1459"/>
      <c r="I366" s="1459"/>
      <c r="J366" s="1459"/>
      <c r="K366" s="1459"/>
      <c r="L366" s="1459"/>
      <c r="M366" s="1459"/>
      <c r="N366" s="1459"/>
      <c r="O366" s="1459"/>
    </row>
    <row r="367" spans="1:15" ht="13.8">
      <c r="A367" s="1459"/>
      <c r="B367" s="1459"/>
      <c r="C367" s="1491"/>
      <c r="D367" s="1459"/>
      <c r="E367" s="1459"/>
      <c r="F367" s="1459"/>
      <c r="G367" s="1459"/>
      <c r="H367" s="1459"/>
      <c r="I367" s="1459"/>
      <c r="J367" s="1459"/>
      <c r="K367" s="1459"/>
      <c r="L367" s="1459"/>
      <c r="M367" s="1459"/>
      <c r="N367" s="1459"/>
      <c r="O367" s="1459"/>
    </row>
    <row r="368" spans="1:15" ht="13.8">
      <c r="A368" s="1459"/>
      <c r="B368" s="1459"/>
      <c r="C368" s="1491"/>
      <c r="D368" s="1459"/>
      <c r="E368" s="1459"/>
      <c r="F368" s="1459"/>
      <c r="G368" s="1459"/>
      <c r="H368" s="1459"/>
      <c r="I368" s="1459"/>
      <c r="J368" s="1459"/>
      <c r="K368" s="1459"/>
      <c r="L368" s="1459"/>
      <c r="M368" s="1459"/>
      <c r="N368" s="1459"/>
      <c r="O368" s="1459"/>
    </row>
    <row r="369" spans="1:15" ht="13.8">
      <c r="A369" s="1459"/>
      <c r="B369" s="1459"/>
      <c r="C369" s="1491"/>
      <c r="D369" s="1459"/>
      <c r="E369" s="1459"/>
      <c r="F369" s="1459"/>
      <c r="G369" s="1459"/>
      <c r="H369" s="1459"/>
      <c r="I369" s="1459"/>
      <c r="J369" s="1459"/>
      <c r="K369" s="1459"/>
      <c r="L369" s="1459"/>
      <c r="M369" s="1459"/>
      <c r="N369" s="1459"/>
      <c r="O369" s="1459"/>
    </row>
    <row r="370" spans="1:15" ht="13.8">
      <c r="A370" s="1459"/>
      <c r="B370" s="1459"/>
      <c r="C370" s="1491"/>
      <c r="D370" s="1459"/>
      <c r="E370" s="1459"/>
      <c r="F370" s="1459"/>
      <c r="G370" s="1459"/>
      <c r="H370" s="1459"/>
      <c r="I370" s="1459"/>
      <c r="J370" s="1459"/>
      <c r="K370" s="1459"/>
      <c r="L370" s="1459"/>
      <c r="M370" s="1459"/>
      <c r="N370" s="1459"/>
      <c r="O370" s="1459"/>
    </row>
    <row r="371" spans="1:15" ht="13.8">
      <c r="A371" s="1459"/>
      <c r="B371" s="1459"/>
      <c r="C371" s="1491"/>
      <c r="D371" s="1459"/>
      <c r="E371" s="1459"/>
      <c r="F371" s="1459"/>
      <c r="G371" s="1459"/>
      <c r="H371" s="1459"/>
      <c r="I371" s="1459"/>
      <c r="J371" s="1459"/>
      <c r="K371" s="1459"/>
      <c r="L371" s="1459"/>
      <c r="M371" s="1459"/>
      <c r="N371" s="1459"/>
      <c r="O371" s="1459"/>
    </row>
    <row r="372" spans="1:15" ht="13.8">
      <c r="A372" s="1459"/>
      <c r="B372" s="1459"/>
      <c r="C372" s="1491"/>
      <c r="D372" s="1459"/>
      <c r="E372" s="1459"/>
      <c r="F372" s="1459"/>
      <c r="G372" s="1459"/>
      <c r="H372" s="1459"/>
      <c r="I372" s="1459"/>
      <c r="J372" s="1459"/>
      <c r="K372" s="1459"/>
      <c r="L372" s="1459"/>
      <c r="M372" s="1459"/>
      <c r="N372" s="1459"/>
      <c r="O372" s="1459"/>
    </row>
    <row r="373" spans="1:15" ht="13.8">
      <c r="A373" s="1459"/>
      <c r="B373" s="1459"/>
      <c r="C373" s="1491"/>
      <c r="D373" s="1459"/>
      <c r="E373" s="1459"/>
      <c r="F373" s="1459"/>
      <c r="G373" s="1459"/>
      <c r="H373" s="1459"/>
      <c r="I373" s="1459"/>
      <c r="J373" s="1459"/>
      <c r="K373" s="1459"/>
      <c r="L373" s="1459"/>
      <c r="M373" s="1459"/>
      <c r="N373" s="1459"/>
      <c r="O373" s="1459"/>
    </row>
    <row r="374" spans="1:15" ht="13.8">
      <c r="A374" s="1459"/>
      <c r="B374" s="1459"/>
      <c r="C374" s="1491"/>
      <c r="D374" s="1459"/>
      <c r="E374" s="1459"/>
      <c r="F374" s="1459"/>
      <c r="G374" s="1459"/>
      <c r="H374" s="1459"/>
      <c r="I374" s="1459"/>
      <c r="J374" s="1459"/>
      <c r="K374" s="1459"/>
      <c r="L374" s="1459"/>
      <c r="M374" s="1459"/>
      <c r="N374" s="1459"/>
      <c r="O374" s="1459"/>
    </row>
    <row r="375" spans="1:15" ht="13.8">
      <c r="A375" s="1459"/>
      <c r="B375" s="1459"/>
      <c r="C375" s="1491"/>
      <c r="D375" s="1459"/>
      <c r="E375" s="1459"/>
      <c r="F375" s="1459"/>
      <c r="G375" s="1459"/>
      <c r="H375" s="1459"/>
      <c r="I375" s="1459"/>
      <c r="J375" s="1459"/>
      <c r="K375" s="1459"/>
      <c r="L375" s="1459"/>
      <c r="M375" s="1459"/>
      <c r="N375" s="1459"/>
      <c r="O375" s="1459"/>
    </row>
    <row r="376" spans="1:15" ht="13.8">
      <c r="A376" s="1459"/>
      <c r="B376" s="1459"/>
      <c r="C376" s="1491"/>
      <c r="D376" s="1459"/>
      <c r="E376" s="1459"/>
      <c r="F376" s="1459"/>
      <c r="G376" s="1459"/>
      <c r="H376" s="1459"/>
      <c r="I376" s="1459"/>
      <c r="J376" s="1459"/>
      <c r="K376" s="1459"/>
      <c r="L376" s="1459"/>
      <c r="M376" s="1459"/>
      <c r="N376" s="1459"/>
      <c r="O376" s="1459"/>
    </row>
    <row r="377" spans="1:15" ht="13.8">
      <c r="A377" s="1459"/>
      <c r="B377" s="1459"/>
      <c r="C377" s="1491"/>
      <c r="D377" s="1459"/>
      <c r="E377" s="1459"/>
      <c r="F377" s="1459"/>
      <c r="G377" s="1459"/>
      <c r="H377" s="1459"/>
      <c r="I377" s="1459"/>
      <c r="J377" s="1459"/>
      <c r="K377" s="1459"/>
      <c r="L377" s="1459"/>
      <c r="M377" s="1459"/>
      <c r="N377" s="1459"/>
      <c r="O377" s="1459"/>
    </row>
    <row r="378" spans="1:15" ht="13.8">
      <c r="A378" s="1459"/>
      <c r="B378" s="1459"/>
      <c r="C378" s="1491"/>
      <c r="D378" s="1459"/>
      <c r="E378" s="1459"/>
      <c r="F378" s="1459"/>
      <c r="G378" s="1459"/>
      <c r="H378" s="1459"/>
      <c r="I378" s="1459"/>
      <c r="J378" s="1459"/>
      <c r="K378" s="1459"/>
      <c r="L378" s="1459"/>
      <c r="M378" s="1459"/>
      <c r="N378" s="1459"/>
      <c r="O378" s="1459"/>
    </row>
    <row r="379" spans="1:15" ht="13.8">
      <c r="A379" s="1459"/>
      <c r="B379" s="1459"/>
      <c r="C379" s="1491"/>
      <c r="D379" s="1459"/>
      <c r="E379" s="1459"/>
      <c r="F379" s="1459"/>
      <c r="G379" s="1459"/>
      <c r="H379" s="1459"/>
      <c r="I379" s="1459"/>
      <c r="J379" s="1459"/>
      <c r="K379" s="1459"/>
      <c r="L379" s="1459"/>
      <c r="M379" s="1459"/>
      <c r="N379" s="1459"/>
      <c r="O379" s="1459"/>
    </row>
    <row r="380" spans="1:15" ht="13.8">
      <c r="A380" s="1459"/>
      <c r="B380" s="1459"/>
      <c r="C380" s="1491"/>
      <c r="D380" s="1459"/>
      <c r="E380" s="1459"/>
      <c r="F380" s="1459"/>
      <c r="G380" s="1459"/>
      <c r="H380" s="1459"/>
      <c r="I380" s="1459"/>
      <c r="J380" s="1459"/>
      <c r="K380" s="1459"/>
      <c r="L380" s="1459"/>
      <c r="M380" s="1459"/>
      <c r="N380" s="1459"/>
      <c r="O380" s="1459"/>
    </row>
    <row r="381" spans="1:15" ht="13.8">
      <c r="A381" s="1459"/>
      <c r="B381" s="1459"/>
      <c r="C381" s="1491"/>
      <c r="D381" s="1459"/>
      <c r="E381" s="1459"/>
      <c r="F381" s="1459"/>
      <c r="G381" s="1459"/>
      <c r="H381" s="1459"/>
      <c r="I381" s="1459"/>
      <c r="J381" s="1459"/>
      <c r="K381" s="1459"/>
      <c r="L381" s="1459"/>
      <c r="M381" s="1459"/>
      <c r="N381" s="1459"/>
      <c r="O381" s="1459"/>
    </row>
    <row r="382" spans="1:15" ht="13.8">
      <c r="A382" s="1459"/>
      <c r="B382" s="1459"/>
      <c r="C382" s="1491"/>
      <c r="D382" s="1459"/>
      <c r="E382" s="1459"/>
      <c r="F382" s="1459"/>
      <c r="G382" s="1459"/>
      <c r="H382" s="1459"/>
      <c r="I382" s="1459"/>
      <c r="J382" s="1459"/>
      <c r="K382" s="1459"/>
      <c r="L382" s="1459"/>
      <c r="M382" s="1459"/>
      <c r="N382" s="1459"/>
      <c r="O382" s="1459"/>
    </row>
    <row r="383" spans="1:15" ht="13.8">
      <c r="A383" s="1459"/>
      <c r="B383" s="1459"/>
      <c r="C383" s="1491"/>
      <c r="D383" s="1459"/>
      <c r="E383" s="1459"/>
      <c r="F383" s="1459"/>
      <c r="G383" s="1459"/>
      <c r="H383" s="1459"/>
      <c r="I383" s="1459"/>
      <c r="J383" s="1459"/>
      <c r="K383" s="1459"/>
      <c r="L383" s="1459"/>
      <c r="M383" s="1459"/>
      <c r="N383" s="1459"/>
      <c r="O383" s="1459"/>
    </row>
    <row r="384" spans="1:15" ht="13.8">
      <c r="A384" s="1459"/>
      <c r="B384" s="1459"/>
      <c r="C384" s="1491"/>
      <c r="D384" s="1459"/>
      <c r="E384" s="1459"/>
      <c r="F384" s="1459"/>
      <c r="G384" s="1459"/>
      <c r="H384" s="1459"/>
      <c r="I384" s="1459"/>
      <c r="J384" s="1459"/>
      <c r="K384" s="1459"/>
      <c r="L384" s="1459"/>
      <c r="M384" s="1459"/>
      <c r="N384" s="1459"/>
      <c r="O384" s="1459"/>
    </row>
    <row r="385" spans="1:15" ht="13.8">
      <c r="A385" s="1459"/>
      <c r="B385" s="1459"/>
      <c r="C385" s="1491"/>
      <c r="D385" s="1459"/>
      <c r="E385" s="1459"/>
      <c r="F385" s="1459"/>
      <c r="G385" s="1459"/>
      <c r="H385" s="1459"/>
      <c r="I385" s="1459"/>
      <c r="J385" s="1459"/>
      <c r="K385" s="1459"/>
      <c r="L385" s="1459"/>
      <c r="M385" s="1459"/>
      <c r="N385" s="1459"/>
      <c r="O385" s="1459"/>
    </row>
    <row r="386" spans="1:15" ht="13.8">
      <c r="A386" s="1459"/>
      <c r="B386" s="1459"/>
      <c r="C386" s="1491"/>
      <c r="D386" s="1459"/>
      <c r="E386" s="1459"/>
      <c r="F386" s="1459"/>
      <c r="G386" s="1459"/>
      <c r="H386" s="1459"/>
      <c r="I386" s="1459"/>
      <c r="J386" s="1459"/>
      <c r="K386" s="1459"/>
      <c r="L386" s="1459"/>
      <c r="M386" s="1459"/>
      <c r="N386" s="1459"/>
      <c r="O386" s="1459"/>
    </row>
    <row r="387" spans="1:15" ht="13.8">
      <c r="A387" s="1459"/>
      <c r="B387" s="1459"/>
      <c r="C387" s="1491"/>
      <c r="D387" s="1459"/>
      <c r="E387" s="1459"/>
      <c r="F387" s="1459"/>
      <c r="G387" s="1459"/>
      <c r="H387" s="1459"/>
      <c r="I387" s="1459"/>
      <c r="J387" s="1459"/>
      <c r="K387" s="1459"/>
      <c r="L387" s="1459"/>
      <c r="M387" s="1459"/>
      <c r="N387" s="1459"/>
      <c r="O387" s="1459"/>
    </row>
    <row r="388" spans="1:15" ht="13.8">
      <c r="A388" s="1459"/>
      <c r="B388" s="1459"/>
      <c r="C388" s="1491"/>
      <c r="D388" s="1459"/>
      <c r="E388" s="1459"/>
      <c r="F388" s="1459"/>
      <c r="G388" s="1459"/>
      <c r="H388" s="1459"/>
      <c r="I388" s="1459"/>
      <c r="J388" s="1459"/>
      <c r="K388" s="1459"/>
      <c r="L388" s="1459"/>
      <c r="M388" s="1459"/>
      <c r="N388" s="1459"/>
      <c r="O388" s="1459"/>
    </row>
    <row r="389" spans="1:15" ht="13.8">
      <c r="A389" s="1459"/>
      <c r="B389" s="1459"/>
      <c r="C389" s="1491"/>
      <c r="D389" s="1459"/>
      <c r="E389" s="1459"/>
      <c r="F389" s="1459"/>
      <c r="G389" s="1459"/>
      <c r="H389" s="1459"/>
      <c r="I389" s="1459"/>
      <c r="J389" s="1459"/>
      <c r="K389" s="1459"/>
      <c r="L389" s="1459"/>
      <c r="M389" s="1459"/>
      <c r="N389" s="1459"/>
      <c r="O389" s="1459"/>
    </row>
    <row r="390" spans="1:15" ht="13.8">
      <c r="A390" s="1459"/>
      <c r="B390" s="1459"/>
      <c r="C390" s="1491"/>
      <c r="D390" s="1459"/>
      <c r="E390" s="1459"/>
      <c r="F390" s="1459"/>
      <c r="G390" s="1459"/>
      <c r="H390" s="1459"/>
      <c r="I390" s="1459"/>
      <c r="J390" s="1459"/>
      <c r="K390" s="1459"/>
      <c r="L390" s="1459"/>
      <c r="M390" s="1459"/>
      <c r="N390" s="1459"/>
      <c r="O390" s="1459"/>
    </row>
    <row r="391" spans="1:15" ht="13.8">
      <c r="A391" s="1459"/>
      <c r="B391" s="1459"/>
      <c r="C391" s="1491"/>
      <c r="D391" s="1459"/>
      <c r="E391" s="1459"/>
      <c r="F391" s="1459"/>
      <c r="G391" s="1459"/>
      <c r="H391" s="1459"/>
      <c r="I391" s="1459"/>
      <c r="J391" s="1459"/>
      <c r="K391" s="1459"/>
      <c r="L391" s="1459"/>
      <c r="M391" s="1459"/>
      <c r="N391" s="1459"/>
      <c r="O391" s="1459"/>
    </row>
    <row r="392" spans="1:15" ht="13.8">
      <c r="A392" s="1459"/>
      <c r="B392" s="1459"/>
      <c r="C392" s="1491"/>
      <c r="D392" s="1459"/>
      <c r="E392" s="1459"/>
      <c r="F392" s="1459"/>
      <c r="G392" s="1459"/>
      <c r="H392" s="1459"/>
      <c r="I392" s="1459"/>
      <c r="J392" s="1459"/>
      <c r="K392" s="1459"/>
      <c r="L392" s="1459"/>
      <c r="M392" s="1459"/>
      <c r="N392" s="1459"/>
      <c r="O392" s="1459"/>
    </row>
    <row r="393" spans="1:15" ht="13.8">
      <c r="A393" s="1459"/>
      <c r="B393" s="1459"/>
      <c r="C393" s="1491"/>
      <c r="D393" s="1459"/>
      <c r="E393" s="1459"/>
      <c r="F393" s="1459"/>
      <c r="G393" s="1459"/>
      <c r="H393" s="1459"/>
      <c r="I393" s="1459"/>
      <c r="J393" s="1459"/>
      <c r="K393" s="1459"/>
      <c r="L393" s="1459"/>
      <c r="M393" s="1459"/>
      <c r="N393" s="1459"/>
      <c r="O393" s="1459"/>
    </row>
    <row r="394" spans="1:15" ht="13.8">
      <c r="A394" s="1459"/>
      <c r="B394" s="1459"/>
      <c r="C394" s="1491"/>
      <c r="D394" s="1459"/>
      <c r="E394" s="1459"/>
      <c r="F394" s="1459"/>
      <c r="G394" s="1459"/>
      <c r="H394" s="1459"/>
      <c r="I394" s="1459"/>
      <c r="J394" s="1459"/>
      <c r="K394" s="1459"/>
      <c r="L394" s="1459"/>
      <c r="M394" s="1459"/>
      <c r="N394" s="1459"/>
      <c r="O394" s="1459"/>
    </row>
    <row r="395" spans="1:15" ht="13.8">
      <c r="A395" s="1459"/>
      <c r="B395" s="1459"/>
      <c r="C395" s="1491"/>
      <c r="D395" s="1459"/>
      <c r="E395" s="1459"/>
      <c r="F395" s="1459"/>
      <c r="G395" s="1459"/>
      <c r="H395" s="1459"/>
      <c r="I395" s="1459"/>
      <c r="J395" s="1459"/>
      <c r="K395" s="1459"/>
      <c r="L395" s="1459"/>
      <c r="M395" s="1459"/>
      <c r="N395" s="1459"/>
      <c r="O395" s="1459"/>
    </row>
    <row r="396" spans="1:15" ht="13.8">
      <c r="A396" s="1459"/>
      <c r="B396" s="1459"/>
      <c r="C396" s="1491"/>
      <c r="D396" s="1459"/>
      <c r="E396" s="1459"/>
      <c r="F396" s="1459"/>
      <c r="G396" s="1459"/>
      <c r="H396" s="1459"/>
      <c r="I396" s="1459"/>
      <c r="J396" s="1459"/>
      <c r="K396" s="1459"/>
      <c r="L396" s="1459"/>
      <c r="M396" s="1459"/>
      <c r="N396" s="1459"/>
      <c r="O396" s="1459"/>
    </row>
    <row r="397" spans="1:15" ht="13.8">
      <c r="A397" s="1459"/>
      <c r="B397" s="1459"/>
      <c r="C397" s="1491"/>
      <c r="D397" s="1459"/>
      <c r="E397" s="1459"/>
      <c r="F397" s="1459"/>
      <c r="G397" s="1459"/>
      <c r="H397" s="1459"/>
      <c r="I397" s="1459"/>
      <c r="J397" s="1459"/>
      <c r="K397" s="1459"/>
      <c r="L397" s="1459"/>
      <c r="M397" s="1459"/>
      <c r="N397" s="1459"/>
      <c r="O397" s="1459"/>
    </row>
    <row r="398" spans="1:15" ht="13.8">
      <c r="A398" s="1459"/>
      <c r="B398" s="1459"/>
      <c r="C398" s="1491"/>
      <c r="D398" s="1459"/>
      <c r="E398" s="1459"/>
      <c r="F398" s="1459"/>
      <c r="G398" s="1459"/>
      <c r="H398" s="1459"/>
      <c r="I398" s="1459"/>
      <c r="J398" s="1459"/>
      <c r="K398" s="1459"/>
      <c r="L398" s="1459"/>
      <c r="M398" s="1459"/>
      <c r="N398" s="1459"/>
      <c r="O398" s="1459"/>
    </row>
    <row r="399" spans="1:15" ht="13.8">
      <c r="A399" s="1459"/>
      <c r="B399" s="1459"/>
      <c r="C399" s="1491"/>
      <c r="D399" s="1459"/>
      <c r="E399" s="1459"/>
      <c r="F399" s="1459"/>
      <c r="G399" s="1459"/>
      <c r="H399" s="1459"/>
      <c r="I399" s="1459"/>
      <c r="J399" s="1459"/>
      <c r="K399" s="1459"/>
      <c r="L399" s="1459"/>
      <c r="M399" s="1459"/>
      <c r="N399" s="1459"/>
      <c r="O399" s="1459"/>
    </row>
    <row r="400" spans="1:15" ht="13.8">
      <c r="A400" s="1459"/>
      <c r="B400" s="1459"/>
      <c r="C400" s="1491"/>
      <c r="D400" s="1459"/>
      <c r="E400" s="1459"/>
      <c r="F400" s="1459"/>
      <c r="G400" s="1459"/>
      <c r="H400" s="1459"/>
      <c r="I400" s="1459"/>
      <c r="J400" s="1459"/>
      <c r="K400" s="1459"/>
      <c r="L400" s="1459"/>
      <c r="M400" s="1459"/>
      <c r="N400" s="1459"/>
      <c r="O400" s="1459"/>
    </row>
    <row r="401" spans="1:15" ht="13.8">
      <c r="A401" s="1459"/>
      <c r="B401" s="1459"/>
      <c r="C401" s="1491"/>
      <c r="D401" s="1459"/>
      <c r="E401" s="1459"/>
      <c r="F401" s="1459"/>
      <c r="G401" s="1459"/>
      <c r="H401" s="1459"/>
      <c r="I401" s="1459"/>
      <c r="J401" s="1459"/>
      <c r="K401" s="1459"/>
      <c r="L401" s="1459"/>
      <c r="M401" s="1459"/>
      <c r="N401" s="1459"/>
      <c r="O401" s="1459"/>
    </row>
    <row r="402" spans="1:15" ht="13.8">
      <c r="A402" s="1459"/>
      <c r="B402" s="1459"/>
      <c r="C402" s="1491"/>
      <c r="D402" s="1459"/>
      <c r="E402" s="1459"/>
      <c r="F402" s="1459"/>
      <c r="G402" s="1459"/>
      <c r="H402" s="1459"/>
      <c r="I402" s="1459"/>
      <c r="J402" s="1459"/>
      <c r="K402" s="1459"/>
      <c r="L402" s="1459"/>
      <c r="M402" s="1459"/>
      <c r="N402" s="1459"/>
      <c r="O402" s="1459"/>
    </row>
    <row r="403" spans="1:15" ht="13.8">
      <c r="A403" s="1459"/>
      <c r="B403" s="1459"/>
      <c r="C403" s="1491"/>
      <c r="D403" s="1459"/>
      <c r="E403" s="1459"/>
      <c r="F403" s="1459"/>
      <c r="G403" s="1459"/>
      <c r="H403" s="1459"/>
      <c r="I403" s="1459"/>
      <c r="J403" s="1459"/>
      <c r="K403" s="1459"/>
      <c r="L403" s="1459"/>
      <c r="M403" s="1459"/>
      <c r="N403" s="1459"/>
      <c r="O403" s="1459"/>
    </row>
    <row r="404" spans="1:15" ht="13.8">
      <c r="A404" s="1459"/>
      <c r="B404" s="1459"/>
      <c r="C404" s="1491"/>
      <c r="D404" s="1459"/>
      <c r="E404" s="1459"/>
      <c r="F404" s="1459"/>
      <c r="G404" s="1459"/>
      <c r="H404" s="1459"/>
      <c r="I404" s="1459"/>
      <c r="J404" s="1459"/>
      <c r="K404" s="1459"/>
      <c r="L404" s="1459"/>
      <c r="M404" s="1459"/>
      <c r="N404" s="1459"/>
      <c r="O404" s="1459"/>
    </row>
    <row r="405" spans="1:15" ht="13.8">
      <c r="A405" s="1459"/>
      <c r="B405" s="1459"/>
      <c r="C405" s="1491"/>
      <c r="D405" s="1459"/>
      <c r="E405" s="1459"/>
      <c r="F405" s="1459"/>
      <c r="G405" s="1459"/>
      <c r="H405" s="1459"/>
      <c r="I405" s="1459"/>
      <c r="J405" s="1459"/>
      <c r="K405" s="1459"/>
      <c r="L405" s="1459"/>
      <c r="M405" s="1459"/>
      <c r="N405" s="1459"/>
      <c r="O405" s="1459"/>
    </row>
    <row r="406" spans="1:15" ht="13.8">
      <c r="A406" s="1459"/>
      <c r="B406" s="1459"/>
      <c r="C406" s="1491"/>
      <c r="D406" s="1459"/>
      <c r="E406" s="1459"/>
      <c r="F406" s="1459"/>
      <c r="G406" s="1459"/>
      <c r="H406" s="1459"/>
      <c r="I406" s="1459"/>
      <c r="J406" s="1459"/>
      <c r="K406" s="1459"/>
      <c r="L406" s="1459"/>
      <c r="M406" s="1459"/>
      <c r="N406" s="1459"/>
      <c r="O406" s="1459"/>
    </row>
    <row r="407" spans="1:15" ht="13.8">
      <c r="A407" s="1459"/>
      <c r="B407" s="1459"/>
      <c r="C407" s="1491"/>
      <c r="D407" s="1459"/>
      <c r="E407" s="1459"/>
      <c r="F407" s="1459"/>
      <c r="G407" s="1459"/>
      <c r="H407" s="1459"/>
      <c r="I407" s="1459"/>
      <c r="J407" s="1459"/>
      <c r="K407" s="1459"/>
      <c r="L407" s="1459"/>
      <c r="M407" s="1459"/>
      <c r="N407" s="1459"/>
      <c r="O407" s="1459"/>
    </row>
    <row r="408" spans="1:15" ht="13.8">
      <c r="A408" s="1459"/>
      <c r="B408" s="1459"/>
      <c r="C408" s="1491"/>
      <c r="D408" s="1459"/>
      <c r="E408" s="1459"/>
      <c r="F408" s="1459"/>
      <c r="G408" s="1459"/>
      <c r="H408" s="1459"/>
      <c r="I408" s="1459"/>
      <c r="J408" s="1459"/>
      <c r="K408" s="1459"/>
      <c r="L408" s="1459"/>
      <c r="M408" s="1459"/>
      <c r="N408" s="1459"/>
      <c r="O408" s="1459"/>
    </row>
    <row r="409" spans="1:15" ht="13.8">
      <c r="A409" s="1459"/>
      <c r="B409" s="1459"/>
      <c r="C409" s="1491"/>
      <c r="D409" s="1459"/>
      <c r="E409" s="1459"/>
      <c r="F409" s="1459"/>
      <c r="G409" s="1459"/>
      <c r="H409" s="1459"/>
      <c r="I409" s="1459"/>
      <c r="J409" s="1459"/>
      <c r="K409" s="1459"/>
      <c r="L409" s="1459"/>
      <c r="M409" s="1459"/>
      <c r="N409" s="1459"/>
      <c r="O409" s="1459"/>
    </row>
    <row r="410" spans="1:15" ht="13.8">
      <c r="A410" s="1459"/>
      <c r="B410" s="1459"/>
      <c r="C410" s="1491"/>
      <c r="D410" s="1459"/>
      <c r="E410" s="1459"/>
      <c r="F410" s="1459"/>
      <c r="G410" s="1459"/>
      <c r="H410" s="1459"/>
      <c r="I410" s="1459"/>
      <c r="J410" s="1459"/>
      <c r="K410" s="1459"/>
      <c r="L410" s="1459"/>
      <c r="M410" s="1459"/>
      <c r="N410" s="1459"/>
      <c r="O410" s="1459"/>
    </row>
    <row r="411" spans="1:15" ht="13.8">
      <c r="A411" s="1459"/>
      <c r="B411" s="1459"/>
      <c r="C411" s="1491"/>
      <c r="D411" s="1459"/>
      <c r="E411" s="1459"/>
      <c r="F411" s="1459"/>
      <c r="G411" s="1459"/>
      <c r="H411" s="1459"/>
      <c r="I411" s="1459"/>
      <c r="J411" s="1459"/>
      <c r="K411" s="1459"/>
      <c r="L411" s="1459"/>
      <c r="M411" s="1459"/>
      <c r="N411" s="1459"/>
      <c r="O411" s="1459"/>
    </row>
    <row r="412" spans="1:15" ht="13.8">
      <c r="A412" s="1459"/>
      <c r="B412" s="1459"/>
      <c r="C412" s="1491"/>
      <c r="D412" s="1459"/>
      <c r="E412" s="1459"/>
      <c r="F412" s="1459"/>
      <c r="G412" s="1459"/>
      <c r="H412" s="1459"/>
      <c r="I412" s="1459"/>
      <c r="J412" s="1459"/>
      <c r="K412" s="1459"/>
      <c r="L412" s="1459"/>
      <c r="M412" s="1459"/>
      <c r="N412" s="1459"/>
      <c r="O412" s="1459"/>
    </row>
    <row r="413" spans="1:15" ht="13.8">
      <c r="A413" s="1459"/>
      <c r="B413" s="1459"/>
      <c r="C413" s="1491"/>
      <c r="D413" s="1459"/>
      <c r="E413" s="1459"/>
      <c r="F413" s="1459"/>
      <c r="G413" s="1459"/>
      <c r="H413" s="1459"/>
      <c r="I413" s="1459"/>
      <c r="J413" s="1459"/>
      <c r="K413" s="1459"/>
      <c r="L413" s="1459"/>
      <c r="M413" s="1459"/>
      <c r="N413" s="1459"/>
      <c r="O413" s="1459"/>
    </row>
    <row r="414" spans="1:15" ht="13.8">
      <c r="A414" s="1459"/>
      <c r="B414" s="1459"/>
      <c r="C414" s="1491"/>
      <c r="D414" s="1459"/>
      <c r="E414" s="1459"/>
      <c r="F414" s="1459"/>
      <c r="G414" s="1459"/>
      <c r="H414" s="1459"/>
      <c r="I414" s="1459"/>
      <c r="J414" s="1459"/>
      <c r="K414" s="1459"/>
      <c r="L414" s="1459"/>
      <c r="M414" s="1459"/>
      <c r="N414" s="1459"/>
      <c r="O414" s="1459"/>
    </row>
    <row r="415" spans="1:15" ht="13.8">
      <c r="A415" s="1459"/>
      <c r="B415" s="1459"/>
      <c r="C415" s="1491"/>
      <c r="D415" s="1459"/>
      <c r="E415" s="1459"/>
      <c r="F415" s="1459"/>
      <c r="G415" s="1459"/>
      <c r="H415" s="1459"/>
      <c r="I415" s="1459"/>
      <c r="J415" s="1459"/>
      <c r="K415" s="1459"/>
      <c r="L415" s="1459"/>
      <c r="M415" s="1459"/>
      <c r="N415" s="1459"/>
      <c r="O415" s="1459"/>
    </row>
    <row r="416" spans="1:15" ht="13.8">
      <c r="A416" s="1459"/>
      <c r="B416" s="1459"/>
      <c r="C416" s="1491"/>
      <c r="D416" s="1459"/>
      <c r="E416" s="1459"/>
      <c r="F416" s="1459"/>
      <c r="G416" s="1459"/>
      <c r="H416" s="1459"/>
      <c r="I416" s="1459"/>
      <c r="J416" s="1459"/>
      <c r="K416" s="1459"/>
      <c r="L416" s="1459"/>
      <c r="M416" s="1459"/>
      <c r="N416" s="1459"/>
      <c r="O416" s="1459"/>
    </row>
    <row r="417" spans="1:15" ht="13.8">
      <c r="A417" s="1459"/>
      <c r="B417" s="1459"/>
      <c r="C417" s="1491"/>
      <c r="D417" s="1459"/>
      <c r="E417" s="1459"/>
      <c r="F417" s="1459"/>
      <c r="G417" s="1459"/>
      <c r="H417" s="1459"/>
      <c r="I417" s="1459"/>
      <c r="J417" s="1459"/>
      <c r="K417" s="1459"/>
      <c r="L417" s="1459"/>
      <c r="M417" s="1459"/>
      <c r="N417" s="1459"/>
      <c r="O417" s="1459"/>
    </row>
    <row r="418" spans="1:15" ht="13.8">
      <c r="A418" s="1459"/>
      <c r="B418" s="1459"/>
      <c r="C418" s="1491"/>
      <c r="D418" s="1459"/>
      <c r="E418" s="1459"/>
      <c r="F418" s="1459"/>
      <c r="G418" s="1459"/>
      <c r="H418" s="1459"/>
      <c r="I418" s="1459"/>
      <c r="J418" s="1459"/>
      <c r="K418" s="1459"/>
      <c r="L418" s="1459"/>
      <c r="M418" s="1459"/>
      <c r="N418" s="1459"/>
      <c r="O418" s="1459"/>
    </row>
    <row r="419" spans="1:15" ht="13.8">
      <c r="A419" s="1459"/>
      <c r="B419" s="1459"/>
      <c r="C419" s="1491"/>
      <c r="D419" s="1459"/>
      <c r="E419" s="1459"/>
      <c r="F419" s="1459"/>
      <c r="G419" s="1459"/>
      <c r="H419" s="1459"/>
      <c r="I419" s="1459"/>
      <c r="J419" s="1459"/>
      <c r="K419" s="1459"/>
      <c r="L419" s="1459"/>
      <c r="M419" s="1459"/>
      <c r="N419" s="1459"/>
      <c r="O419" s="1459"/>
    </row>
    <row r="420" spans="1:15" ht="13.8">
      <c r="A420" s="1459"/>
      <c r="B420" s="1459"/>
      <c r="C420" s="1491"/>
      <c r="D420" s="1459"/>
      <c r="E420" s="1459"/>
      <c r="F420" s="1459"/>
      <c r="G420" s="1459"/>
      <c r="H420" s="1459"/>
      <c r="I420" s="1459"/>
      <c r="J420" s="1459"/>
      <c r="K420" s="1459"/>
      <c r="L420" s="1459"/>
      <c r="M420" s="1459"/>
      <c r="N420" s="1459"/>
      <c r="O420" s="1459"/>
    </row>
    <row r="421" spans="1:15" ht="13.8">
      <c r="A421" s="1459"/>
      <c r="B421" s="1459"/>
      <c r="C421" s="1491"/>
      <c r="D421" s="1459"/>
      <c r="E421" s="1459"/>
      <c r="F421" s="1459"/>
      <c r="G421" s="1459"/>
      <c r="H421" s="1459"/>
      <c r="I421" s="1459"/>
      <c r="J421" s="1459"/>
      <c r="K421" s="1459"/>
      <c r="L421" s="1459"/>
      <c r="M421" s="1459"/>
      <c r="N421" s="1459"/>
      <c r="O421" s="1459"/>
    </row>
    <row r="422" spans="1:15" ht="13.8">
      <c r="A422" s="1459"/>
      <c r="B422" s="1459"/>
      <c r="C422" s="1491"/>
      <c r="D422" s="1459"/>
      <c r="E422" s="1459"/>
      <c r="F422" s="1459"/>
      <c r="G422" s="1459"/>
      <c r="H422" s="1459"/>
      <c r="I422" s="1459"/>
      <c r="J422" s="1459"/>
      <c r="K422" s="1459"/>
      <c r="L422" s="1459"/>
      <c r="M422" s="1459"/>
      <c r="N422" s="1459"/>
      <c r="O422" s="1459"/>
    </row>
    <row r="423" spans="1:15" ht="13.8">
      <c r="A423" s="1459"/>
      <c r="B423" s="1459"/>
      <c r="C423" s="1491"/>
      <c r="D423" s="1459"/>
      <c r="E423" s="1459"/>
      <c r="F423" s="1459"/>
      <c r="G423" s="1459"/>
      <c r="H423" s="1459"/>
      <c r="I423" s="1459"/>
      <c r="J423" s="1459"/>
      <c r="K423" s="1459"/>
      <c r="L423" s="1459"/>
      <c r="M423" s="1459"/>
      <c r="N423" s="1459"/>
      <c r="O423" s="1459"/>
    </row>
    <row r="424" spans="1:15" ht="13.8">
      <c r="A424" s="1459"/>
      <c r="B424" s="1459"/>
      <c r="C424" s="1491"/>
      <c r="D424" s="1459"/>
      <c r="E424" s="1459"/>
      <c r="F424" s="1459"/>
      <c r="G424" s="1459"/>
      <c r="H424" s="1459"/>
      <c r="I424" s="1459"/>
      <c r="J424" s="1459"/>
      <c r="K424" s="1459"/>
      <c r="L424" s="1459"/>
      <c r="M424" s="1459"/>
      <c r="N424" s="1459"/>
      <c r="O424" s="1459"/>
    </row>
    <row r="425" spans="1:15" ht="13.8">
      <c r="A425" s="1459"/>
      <c r="B425" s="1459"/>
      <c r="C425" s="1491"/>
      <c r="D425" s="1459"/>
      <c r="E425" s="1459"/>
      <c r="F425" s="1459"/>
      <c r="G425" s="1459"/>
      <c r="H425" s="1459"/>
      <c r="I425" s="1459"/>
      <c r="J425" s="1459"/>
      <c r="K425" s="1459"/>
      <c r="L425" s="1459"/>
      <c r="M425" s="1459"/>
      <c r="N425" s="1459"/>
      <c r="O425" s="1459"/>
    </row>
    <row r="426" spans="1:15" ht="13.8">
      <c r="A426" s="1459"/>
      <c r="B426" s="1459"/>
      <c r="C426" s="1491"/>
      <c r="D426" s="1459"/>
      <c r="E426" s="1459"/>
      <c r="F426" s="1459"/>
      <c r="G426" s="1459"/>
      <c r="H426" s="1459"/>
      <c r="I426" s="1459"/>
      <c r="J426" s="1459"/>
      <c r="K426" s="1459"/>
      <c r="L426" s="1459"/>
      <c r="M426" s="1459"/>
      <c r="N426" s="1459"/>
      <c r="O426" s="1459"/>
    </row>
    <row r="427" spans="1:15" ht="13.8">
      <c r="A427" s="1459"/>
      <c r="B427" s="1459"/>
      <c r="C427" s="1491"/>
      <c r="D427" s="1459"/>
      <c r="E427" s="1459"/>
      <c r="F427" s="1459"/>
      <c r="G427" s="1459"/>
      <c r="H427" s="1459"/>
      <c r="I427" s="1459"/>
      <c r="J427" s="1459"/>
      <c r="K427" s="1459"/>
      <c r="L427" s="1459"/>
      <c r="M427" s="1459"/>
      <c r="N427" s="1459"/>
      <c r="O427" s="1459"/>
    </row>
    <row r="428" spans="1:15" ht="13.8">
      <c r="A428" s="1459"/>
      <c r="B428" s="1459"/>
      <c r="C428" s="1491"/>
      <c r="D428" s="1459"/>
      <c r="E428" s="1459"/>
      <c r="F428" s="1459"/>
      <c r="G428" s="1459"/>
      <c r="H428" s="1459"/>
      <c r="I428" s="1459"/>
      <c r="J428" s="1459"/>
      <c r="K428" s="1459"/>
      <c r="L428" s="1459"/>
      <c r="M428" s="1459"/>
      <c r="N428" s="1459"/>
      <c r="O428" s="1459"/>
    </row>
    <row r="429" spans="1:15" ht="13.8">
      <c r="A429" s="1459"/>
      <c r="B429" s="1459"/>
      <c r="C429" s="1491"/>
      <c r="D429" s="1459"/>
      <c r="E429" s="1459"/>
      <c r="F429" s="1459"/>
      <c r="G429" s="1459"/>
      <c r="H429" s="1459"/>
      <c r="I429" s="1459"/>
      <c r="J429" s="1459"/>
      <c r="K429" s="1459"/>
      <c r="L429" s="1459"/>
      <c r="M429" s="1459"/>
      <c r="N429" s="1459"/>
      <c r="O429" s="1459"/>
    </row>
    <row r="430" spans="1:15" ht="13.8">
      <c r="A430" s="1459"/>
      <c r="B430" s="1459"/>
      <c r="C430" s="1491"/>
      <c r="D430" s="1459"/>
      <c r="E430" s="1459"/>
      <c r="F430" s="1459"/>
      <c r="G430" s="1459"/>
      <c r="H430" s="1459"/>
      <c r="I430" s="1459"/>
      <c r="J430" s="1459"/>
      <c r="K430" s="1459"/>
      <c r="L430" s="1459"/>
      <c r="M430" s="1459"/>
      <c r="N430" s="1459"/>
      <c r="O430" s="1459"/>
    </row>
    <row r="431" spans="1:15" ht="13.8">
      <c r="A431" s="1459"/>
      <c r="B431" s="1459"/>
      <c r="C431" s="1491"/>
      <c r="D431" s="1459"/>
      <c r="E431" s="1459"/>
      <c r="F431" s="1459"/>
      <c r="G431" s="1459"/>
      <c r="H431" s="1459"/>
      <c r="I431" s="1459"/>
      <c r="J431" s="1459"/>
      <c r="K431" s="1459"/>
      <c r="L431" s="1459"/>
      <c r="M431" s="1459"/>
      <c r="N431" s="1459"/>
      <c r="O431" s="1459"/>
    </row>
    <row r="432" spans="1:15" ht="13.8">
      <c r="A432" s="1459"/>
      <c r="B432" s="1459"/>
      <c r="C432" s="1491"/>
      <c r="D432" s="1459"/>
      <c r="E432" s="1459"/>
      <c r="F432" s="1459"/>
      <c r="G432" s="1459"/>
      <c r="H432" s="1459"/>
      <c r="I432" s="1459"/>
      <c r="J432" s="1459"/>
      <c r="K432" s="1459"/>
      <c r="L432" s="1459"/>
      <c r="M432" s="1459"/>
      <c r="N432" s="1459"/>
      <c r="O432" s="1459"/>
    </row>
    <row r="433" spans="1:15" ht="13.8">
      <c r="A433" s="1459"/>
      <c r="B433" s="1459"/>
      <c r="C433" s="1491"/>
      <c r="D433" s="1459"/>
      <c r="E433" s="1459"/>
      <c r="F433" s="1459"/>
      <c r="G433" s="1459"/>
      <c r="H433" s="1459"/>
      <c r="I433" s="1459"/>
      <c r="J433" s="1459"/>
      <c r="K433" s="1459"/>
      <c r="L433" s="1459"/>
      <c r="M433" s="1459"/>
      <c r="N433" s="1459"/>
      <c r="O433" s="1459"/>
    </row>
    <row r="434" spans="1:15" ht="13.8">
      <c r="A434" s="1459"/>
      <c r="B434" s="1459"/>
      <c r="C434" s="1491"/>
      <c r="D434" s="1459"/>
      <c r="E434" s="1459"/>
      <c r="F434" s="1459"/>
      <c r="G434" s="1459"/>
      <c r="H434" s="1459"/>
      <c r="I434" s="1459"/>
      <c r="J434" s="1459"/>
      <c r="K434" s="1459"/>
      <c r="L434" s="1459"/>
      <c r="M434" s="1459"/>
      <c r="N434" s="1459"/>
      <c r="O434" s="1459"/>
    </row>
    <row r="435" spans="1:15" ht="13.8">
      <c r="A435" s="1459"/>
      <c r="B435" s="1459"/>
      <c r="C435" s="1491"/>
      <c r="D435" s="1459"/>
      <c r="E435" s="1459"/>
      <c r="F435" s="1459"/>
      <c r="G435" s="1459"/>
      <c r="H435" s="1459"/>
      <c r="I435" s="1459"/>
      <c r="J435" s="1459"/>
      <c r="K435" s="1459"/>
      <c r="L435" s="1459"/>
      <c r="M435" s="1459"/>
      <c r="N435" s="1459"/>
      <c r="O435" s="1459"/>
    </row>
    <row r="436" spans="1:15" ht="13.8">
      <c r="A436" s="1459"/>
      <c r="B436" s="1459"/>
      <c r="C436" s="1491"/>
      <c r="D436" s="1459"/>
      <c r="E436" s="1459"/>
      <c r="F436" s="1459"/>
      <c r="G436" s="1459"/>
      <c r="H436" s="1459"/>
      <c r="I436" s="1459"/>
      <c r="J436" s="1459"/>
      <c r="K436" s="1459"/>
      <c r="L436" s="1459"/>
      <c r="M436" s="1459"/>
      <c r="N436" s="1459"/>
      <c r="O436" s="1459"/>
    </row>
    <row r="437" spans="1:15" ht="13.8">
      <c r="A437" s="1459"/>
      <c r="B437" s="1459"/>
      <c r="C437" s="1491"/>
      <c r="D437" s="1459"/>
      <c r="E437" s="1459"/>
      <c r="F437" s="1459"/>
      <c r="G437" s="1459"/>
      <c r="H437" s="1459"/>
      <c r="I437" s="1459"/>
      <c r="J437" s="1459"/>
      <c r="K437" s="1459"/>
      <c r="L437" s="1459"/>
      <c r="M437" s="1459"/>
      <c r="N437" s="1459"/>
      <c r="O437" s="1459"/>
    </row>
    <row r="438" spans="1:15" ht="13.8">
      <c r="A438" s="1459"/>
      <c r="B438" s="1459"/>
      <c r="C438" s="1491"/>
      <c r="D438" s="1459"/>
      <c r="E438" s="1459"/>
      <c r="F438" s="1459"/>
      <c r="G438" s="1459"/>
      <c r="H438" s="1459"/>
      <c r="I438" s="1459"/>
      <c r="J438" s="1459"/>
      <c r="K438" s="1459"/>
      <c r="L438" s="1459"/>
      <c r="M438" s="1459"/>
      <c r="N438" s="1459"/>
      <c r="O438" s="1459"/>
    </row>
    <row r="439" spans="1:15" ht="13.8">
      <c r="A439" s="1459"/>
      <c r="B439" s="1459"/>
      <c r="C439" s="1491"/>
      <c r="D439" s="1459"/>
      <c r="E439" s="1459"/>
      <c r="F439" s="1459"/>
      <c r="G439" s="1459"/>
      <c r="H439" s="1459"/>
      <c r="I439" s="1459"/>
      <c r="J439" s="1459"/>
      <c r="K439" s="1459"/>
      <c r="L439" s="1459"/>
      <c r="M439" s="1459"/>
      <c r="N439" s="1459"/>
      <c r="O439" s="1459"/>
    </row>
    <row r="440" spans="1:15" ht="13.8">
      <c r="A440" s="1459"/>
      <c r="B440" s="1459"/>
      <c r="C440" s="1491"/>
      <c r="D440" s="1459"/>
      <c r="E440" s="1459"/>
      <c r="F440" s="1459"/>
      <c r="G440" s="1459"/>
      <c r="H440" s="1459"/>
      <c r="I440" s="1459"/>
      <c r="J440" s="1459"/>
      <c r="K440" s="1459"/>
      <c r="L440" s="1459"/>
      <c r="M440" s="1459"/>
      <c r="N440" s="1459"/>
      <c r="O440" s="1459"/>
    </row>
    <row r="441" spans="1:15" ht="13.8">
      <c r="A441" s="1459"/>
      <c r="B441" s="1459"/>
      <c r="C441" s="1491"/>
      <c r="D441" s="1459"/>
      <c r="E441" s="1459"/>
      <c r="F441" s="1459"/>
      <c r="G441" s="1459"/>
      <c r="H441" s="1459"/>
      <c r="I441" s="1459"/>
      <c r="J441" s="1459"/>
      <c r="K441" s="1459"/>
      <c r="L441" s="1459"/>
      <c r="M441" s="1459"/>
      <c r="N441" s="1459"/>
      <c r="O441" s="1459"/>
    </row>
    <row r="442" spans="1:15" ht="13.8">
      <c r="A442" s="1459"/>
      <c r="B442" s="1459"/>
      <c r="C442" s="1491"/>
      <c r="D442" s="1459"/>
      <c r="E442" s="1459"/>
      <c r="F442" s="1459"/>
      <c r="G442" s="1459"/>
      <c r="H442" s="1459"/>
      <c r="I442" s="1459"/>
      <c r="J442" s="1459"/>
      <c r="K442" s="1459"/>
      <c r="L442" s="1459"/>
      <c r="M442" s="1459"/>
      <c r="N442" s="1459"/>
      <c r="O442" s="1459"/>
    </row>
    <row r="443" spans="1:15" ht="13.8">
      <c r="A443" s="1459"/>
      <c r="B443" s="1459"/>
      <c r="C443" s="1491"/>
      <c r="D443" s="1459"/>
      <c r="E443" s="1459"/>
      <c r="F443" s="1459"/>
      <c r="G443" s="1459"/>
      <c r="H443" s="1459"/>
      <c r="I443" s="1459"/>
      <c r="J443" s="1459"/>
      <c r="K443" s="1459"/>
      <c r="L443" s="1459"/>
      <c r="M443" s="1459"/>
      <c r="N443" s="1459"/>
      <c r="O443" s="1459"/>
    </row>
    <row r="444" spans="1:15" ht="13.8">
      <c r="A444" s="1459"/>
      <c r="B444" s="1459"/>
      <c r="C444" s="1491"/>
      <c r="D444" s="1459"/>
      <c r="E444" s="1459"/>
      <c r="F444" s="1459"/>
      <c r="G444" s="1459"/>
      <c r="H444" s="1459"/>
      <c r="I444" s="1459"/>
      <c r="J444" s="1459"/>
      <c r="K444" s="1459"/>
      <c r="L444" s="1459"/>
      <c r="M444" s="1459"/>
      <c r="N444" s="1459"/>
      <c r="O444" s="1459"/>
    </row>
    <row r="445" spans="1:15" ht="13.8">
      <c r="A445" s="1459"/>
      <c r="B445" s="1459"/>
      <c r="C445" s="1491"/>
      <c r="D445" s="1459"/>
      <c r="E445" s="1459"/>
      <c r="F445" s="1459"/>
      <c r="G445" s="1459"/>
      <c r="H445" s="1459"/>
      <c r="I445" s="1459"/>
      <c r="J445" s="1459"/>
      <c r="K445" s="1459"/>
      <c r="L445" s="1459"/>
      <c r="M445" s="1459"/>
      <c r="N445" s="1459"/>
      <c r="O445" s="1459"/>
    </row>
    <row r="446" spans="1:15" ht="13.8">
      <c r="A446" s="1459"/>
      <c r="B446" s="1459"/>
      <c r="C446" s="1491"/>
      <c r="D446" s="1459"/>
      <c r="E446" s="1459"/>
      <c r="F446" s="1459"/>
      <c r="G446" s="1459"/>
      <c r="H446" s="1459"/>
      <c r="I446" s="1459"/>
      <c r="J446" s="1459"/>
      <c r="K446" s="1459"/>
      <c r="L446" s="1459"/>
      <c r="M446" s="1459"/>
      <c r="N446" s="1459"/>
      <c r="O446" s="1459"/>
    </row>
    <row r="447" spans="1:15" ht="13.8">
      <c r="A447" s="1459"/>
      <c r="B447" s="1459"/>
      <c r="C447" s="1491"/>
      <c r="D447" s="1459"/>
      <c r="E447" s="1459"/>
      <c r="F447" s="1459"/>
      <c r="G447" s="1459"/>
      <c r="H447" s="1459"/>
      <c r="I447" s="1459"/>
      <c r="J447" s="1459"/>
      <c r="K447" s="1459"/>
      <c r="L447" s="1459"/>
      <c r="M447" s="1459"/>
      <c r="N447" s="1459"/>
      <c r="O447" s="1459"/>
    </row>
    <row r="448" spans="1:15" ht="13.8">
      <c r="A448" s="1459"/>
      <c r="B448" s="1459"/>
      <c r="C448" s="1491"/>
      <c r="D448" s="1459"/>
      <c r="E448" s="1459"/>
      <c r="F448" s="1459"/>
      <c r="G448" s="1459"/>
      <c r="H448" s="1459"/>
      <c r="I448" s="1459"/>
      <c r="J448" s="1459"/>
      <c r="K448" s="1459"/>
      <c r="L448" s="1459"/>
      <c r="M448" s="1459"/>
      <c r="N448" s="1459"/>
      <c r="O448" s="1459"/>
    </row>
    <row r="449" spans="1:15" ht="13.8">
      <c r="A449" s="1459"/>
      <c r="B449" s="1459"/>
      <c r="C449" s="1491"/>
      <c r="D449" s="1459"/>
      <c r="E449" s="1459"/>
      <c r="F449" s="1459"/>
      <c r="G449" s="1459"/>
      <c r="H449" s="1459"/>
      <c r="I449" s="1459"/>
      <c r="J449" s="1459"/>
      <c r="K449" s="1459"/>
      <c r="L449" s="1459"/>
      <c r="M449" s="1459"/>
      <c r="N449" s="1459"/>
      <c r="O449" s="1459"/>
    </row>
    <row r="450" spans="1:15" ht="13.8">
      <c r="A450" s="1459"/>
      <c r="B450" s="1459"/>
      <c r="C450" s="1491"/>
      <c r="D450" s="1459"/>
      <c r="E450" s="1459"/>
      <c r="F450" s="1459"/>
      <c r="G450" s="1459"/>
      <c r="H450" s="1459"/>
      <c r="I450" s="1459"/>
      <c r="J450" s="1459"/>
      <c r="K450" s="1459"/>
      <c r="L450" s="1459"/>
      <c r="M450" s="1459"/>
      <c r="N450" s="1459"/>
      <c r="O450" s="1459"/>
    </row>
    <row r="451" spans="1:15" ht="13.8">
      <c r="A451" s="1459"/>
      <c r="B451" s="1459"/>
      <c r="C451" s="1491"/>
      <c r="D451" s="1459"/>
      <c r="E451" s="1459"/>
      <c r="F451" s="1459"/>
      <c r="G451" s="1459"/>
      <c r="H451" s="1459"/>
      <c r="I451" s="1459"/>
      <c r="J451" s="1459"/>
      <c r="K451" s="1459"/>
      <c r="L451" s="1459"/>
      <c r="M451" s="1459"/>
      <c r="N451" s="1459"/>
      <c r="O451" s="1459"/>
    </row>
    <row r="452" spans="1:15" ht="13.8">
      <c r="A452" s="1459"/>
      <c r="B452" s="1459"/>
      <c r="C452" s="1491"/>
      <c r="D452" s="1459"/>
      <c r="E452" s="1459"/>
      <c r="F452" s="1459"/>
      <c r="G452" s="1459"/>
      <c r="H452" s="1459"/>
      <c r="I452" s="1459"/>
      <c r="J452" s="1459"/>
      <c r="K452" s="1459"/>
      <c r="L452" s="1459"/>
      <c r="M452" s="1459"/>
      <c r="N452" s="1459"/>
      <c r="O452" s="1459"/>
    </row>
    <row r="453" spans="1:15" ht="13.8">
      <c r="A453" s="1459"/>
      <c r="B453" s="1459"/>
      <c r="C453" s="1491"/>
      <c r="D453" s="1459"/>
      <c r="E453" s="1459"/>
      <c r="F453" s="1459"/>
      <c r="G453" s="1459"/>
      <c r="H453" s="1459"/>
      <c r="I453" s="1459"/>
      <c r="J453" s="1459"/>
      <c r="K453" s="1459"/>
      <c r="L453" s="1459"/>
      <c r="M453" s="1459"/>
      <c r="N453" s="1459"/>
      <c r="O453" s="1459"/>
    </row>
    <row r="454" spans="1:15" ht="13.8">
      <c r="A454" s="1459"/>
      <c r="B454" s="1459"/>
      <c r="C454" s="1491"/>
      <c r="D454" s="1459"/>
      <c r="E454" s="1459"/>
      <c r="F454" s="1459"/>
      <c r="G454" s="1459"/>
      <c r="H454" s="1459"/>
      <c r="I454" s="1459"/>
      <c r="J454" s="1459"/>
      <c r="K454" s="1459"/>
      <c r="L454" s="1459"/>
      <c r="M454" s="1459"/>
      <c r="N454" s="1459"/>
      <c r="O454" s="1459"/>
    </row>
    <row r="455" spans="1:15" ht="13.8">
      <c r="A455" s="1459"/>
      <c r="B455" s="1459"/>
      <c r="C455" s="1491"/>
      <c r="D455" s="1459"/>
      <c r="E455" s="1459"/>
      <c r="F455" s="1459"/>
      <c r="G455" s="1459"/>
      <c r="H455" s="1459"/>
      <c r="I455" s="1459"/>
      <c r="J455" s="1459"/>
      <c r="K455" s="1459"/>
      <c r="L455" s="1459"/>
      <c r="M455" s="1459"/>
      <c r="N455" s="1459"/>
      <c r="O455" s="1459"/>
    </row>
    <row r="456" spans="1:15" ht="13.8">
      <c r="A456" s="1459"/>
      <c r="B456" s="1459"/>
      <c r="C456" s="1491"/>
      <c r="D456" s="1459"/>
      <c r="E456" s="1459"/>
      <c r="F456" s="1459"/>
      <c r="G456" s="1459"/>
      <c r="H456" s="1459"/>
      <c r="I456" s="1459"/>
      <c r="J456" s="1459"/>
      <c r="K456" s="1459"/>
      <c r="L456" s="1459"/>
      <c r="M456" s="1459"/>
      <c r="N456" s="1459"/>
      <c r="O456" s="1459"/>
    </row>
    <row r="457" spans="1:15" ht="13.8">
      <c r="A457" s="1459"/>
      <c r="B457" s="1459"/>
      <c r="C457" s="1491"/>
      <c r="D457" s="1459"/>
      <c r="E457" s="1459"/>
      <c r="F457" s="1459"/>
      <c r="G457" s="1459"/>
      <c r="H457" s="1459"/>
      <c r="I457" s="1459"/>
      <c r="J457" s="1459"/>
      <c r="K457" s="1459"/>
      <c r="L457" s="1459"/>
      <c r="M457" s="1459"/>
      <c r="N457" s="1459"/>
      <c r="O457" s="1459"/>
    </row>
    <row r="458" spans="1:15" ht="13.8">
      <c r="A458" s="1459"/>
      <c r="B458" s="1459"/>
      <c r="C458" s="1491"/>
      <c r="D458" s="1459"/>
      <c r="E458" s="1459"/>
      <c r="F458" s="1459"/>
      <c r="G458" s="1459"/>
      <c r="H458" s="1459"/>
      <c r="I458" s="1459"/>
      <c r="J458" s="1459"/>
      <c r="K458" s="1459"/>
      <c r="L458" s="1459"/>
      <c r="M458" s="1459"/>
      <c r="N458" s="1459"/>
      <c r="O458" s="1459"/>
    </row>
    <row r="459" spans="1:15" ht="13.8">
      <c r="A459" s="1459"/>
      <c r="B459" s="1459"/>
      <c r="C459" s="1491"/>
      <c r="D459" s="1459"/>
      <c r="E459" s="1459"/>
      <c r="F459" s="1459"/>
      <c r="G459" s="1459"/>
      <c r="H459" s="1459"/>
      <c r="I459" s="1459"/>
      <c r="J459" s="1459"/>
      <c r="K459" s="1459"/>
      <c r="L459" s="1459"/>
      <c r="M459" s="1459"/>
      <c r="N459" s="1459"/>
      <c r="O459" s="1459"/>
    </row>
    <row r="460" spans="1:15" ht="13.8">
      <c r="A460" s="1459"/>
      <c r="B460" s="1459"/>
      <c r="C460" s="1491"/>
      <c r="D460" s="1459"/>
      <c r="E460" s="1459"/>
      <c r="F460" s="1459"/>
      <c r="G460" s="1459"/>
      <c r="H460" s="1459"/>
      <c r="I460" s="1459"/>
      <c r="J460" s="1459"/>
      <c r="K460" s="1459"/>
      <c r="L460" s="1459"/>
      <c r="M460" s="1459"/>
      <c r="N460" s="1459"/>
      <c r="O460" s="1459"/>
    </row>
    <row r="461" spans="1:15" ht="13.8">
      <c r="A461" s="1459"/>
      <c r="B461" s="1459"/>
      <c r="C461" s="1491"/>
      <c r="D461" s="1459"/>
      <c r="E461" s="1459"/>
      <c r="F461" s="1459"/>
      <c r="G461" s="1459"/>
      <c r="H461" s="1459"/>
      <c r="I461" s="1459"/>
      <c r="J461" s="1459"/>
      <c r="K461" s="1459"/>
      <c r="L461" s="1459"/>
      <c r="M461" s="1459"/>
      <c r="N461" s="1459"/>
      <c r="O461" s="1459"/>
    </row>
    <row r="462" spans="1:15" ht="13.8">
      <c r="A462" s="1459"/>
      <c r="B462" s="1459"/>
      <c r="C462" s="1491"/>
      <c r="D462" s="1459"/>
      <c r="E462" s="1459"/>
      <c r="F462" s="1459"/>
      <c r="G462" s="1459"/>
      <c r="H462" s="1459"/>
      <c r="I462" s="1459"/>
      <c r="J462" s="1459"/>
      <c r="K462" s="1459"/>
      <c r="L462" s="1459"/>
      <c r="M462" s="1459"/>
      <c r="N462" s="1459"/>
      <c r="O462" s="1459"/>
    </row>
    <row r="463" spans="1:15" ht="13.8">
      <c r="A463" s="1459"/>
      <c r="B463" s="1459"/>
      <c r="C463" s="1491"/>
      <c r="D463" s="1459"/>
      <c r="E463" s="1459"/>
      <c r="F463" s="1459"/>
      <c r="G463" s="1459"/>
      <c r="H463" s="1459"/>
      <c r="I463" s="1459"/>
      <c r="J463" s="1459"/>
      <c r="K463" s="1459"/>
      <c r="L463" s="1459"/>
      <c r="M463" s="1459"/>
      <c r="N463" s="1459"/>
      <c r="O463" s="1459"/>
    </row>
    <row r="464" spans="1:15" ht="13.8">
      <c r="A464" s="1459"/>
      <c r="B464" s="1459"/>
      <c r="C464" s="1491"/>
      <c r="D464" s="1459"/>
      <c r="E464" s="1459"/>
      <c r="F464" s="1459"/>
      <c r="G464" s="1459"/>
      <c r="H464" s="1459"/>
      <c r="I464" s="1459"/>
      <c r="J464" s="1459"/>
      <c r="K464" s="1459"/>
      <c r="L464" s="1459"/>
      <c r="M464" s="1459"/>
      <c r="N464" s="1459"/>
      <c r="O464" s="1459"/>
    </row>
    <row r="465" spans="1:15" ht="13.8">
      <c r="A465" s="1459"/>
      <c r="B465" s="1459"/>
      <c r="C465" s="1491"/>
      <c r="D465" s="1459"/>
      <c r="E465" s="1459"/>
      <c r="F465" s="1459"/>
      <c r="G465" s="1459"/>
      <c r="H465" s="1459"/>
      <c r="I465" s="1459"/>
      <c r="J465" s="1459"/>
      <c r="K465" s="1459"/>
      <c r="L465" s="1459"/>
      <c r="M465" s="1459"/>
      <c r="N465" s="1459"/>
      <c r="O465" s="1459"/>
    </row>
    <row r="466" spans="1:15" ht="13.8">
      <c r="A466" s="1459"/>
      <c r="B466" s="1459"/>
      <c r="C466" s="1491"/>
      <c r="D466" s="1459"/>
      <c r="E466" s="1459"/>
      <c r="F466" s="1459"/>
      <c r="G466" s="1459"/>
      <c r="H466" s="1459"/>
      <c r="I466" s="1459"/>
      <c r="J466" s="1459"/>
      <c r="K466" s="1459"/>
      <c r="L466" s="1459"/>
      <c r="M466" s="1459"/>
      <c r="N466" s="1459"/>
      <c r="O466" s="1459"/>
    </row>
    <row r="467" spans="1:15" ht="13.8">
      <c r="A467" s="1459"/>
      <c r="B467" s="1459"/>
      <c r="C467" s="1491"/>
      <c r="D467" s="1459"/>
      <c r="E467" s="1459"/>
      <c r="F467" s="1459"/>
      <c r="G467" s="1459"/>
      <c r="H467" s="1459"/>
      <c r="I467" s="1459"/>
      <c r="J467" s="1459"/>
      <c r="K467" s="1459"/>
      <c r="L467" s="1459"/>
      <c r="M467" s="1459"/>
      <c r="N467" s="1459"/>
      <c r="O467" s="1459"/>
    </row>
    <row r="468" spans="1:15" ht="13.8">
      <c r="A468" s="1459"/>
      <c r="B468" s="1459"/>
      <c r="C468" s="1491"/>
      <c r="D468" s="1459"/>
      <c r="E468" s="1459"/>
      <c r="F468" s="1459"/>
      <c r="G468" s="1459"/>
      <c r="H468" s="1459"/>
      <c r="I468" s="1459"/>
      <c r="J468" s="1459"/>
      <c r="K468" s="1459"/>
      <c r="L468" s="1459"/>
      <c r="M468" s="1459"/>
      <c r="N468" s="1459"/>
      <c r="O468" s="1459"/>
    </row>
    <row r="469" spans="1:15" ht="13.8">
      <c r="A469" s="1459"/>
      <c r="B469" s="1459"/>
      <c r="C469" s="1491"/>
      <c r="D469" s="1459"/>
      <c r="E469" s="1459"/>
      <c r="F469" s="1459"/>
      <c r="G469" s="1459"/>
      <c r="H469" s="1459"/>
      <c r="I469" s="1459"/>
      <c r="J469" s="1459"/>
      <c r="K469" s="1459"/>
      <c r="L469" s="1459"/>
      <c r="M469" s="1459"/>
      <c r="N469" s="1459"/>
      <c r="O469" s="1459"/>
    </row>
    <row r="470" spans="1:15" ht="13.8">
      <c r="A470" s="1459"/>
      <c r="B470" s="1459"/>
      <c r="C470" s="1491"/>
      <c r="D470" s="1459"/>
      <c r="E470" s="1459"/>
      <c r="F470" s="1459"/>
      <c r="G470" s="1459"/>
      <c r="H470" s="1459"/>
      <c r="I470" s="1459"/>
      <c r="J470" s="1459"/>
      <c r="K470" s="1459"/>
      <c r="L470" s="1459"/>
      <c r="M470" s="1459"/>
      <c r="N470" s="1459"/>
      <c r="O470" s="1459"/>
    </row>
    <row r="471" spans="1:15" ht="13.8">
      <c r="A471" s="1459"/>
      <c r="B471" s="1459"/>
      <c r="C471" s="1491"/>
      <c r="D471" s="1459"/>
      <c r="E471" s="1459"/>
      <c r="F471" s="1459"/>
      <c r="G471" s="1459"/>
      <c r="H471" s="1459"/>
      <c r="I471" s="1459"/>
      <c r="J471" s="1459"/>
      <c r="K471" s="1459"/>
      <c r="L471" s="1459"/>
      <c r="M471" s="1459"/>
      <c r="N471" s="1459"/>
      <c r="O471" s="1459"/>
    </row>
    <row r="472" spans="1:15" ht="13.8">
      <c r="A472" s="1459"/>
      <c r="B472" s="1459"/>
      <c r="C472" s="1491"/>
      <c r="D472" s="1459"/>
      <c r="E472" s="1459"/>
      <c r="F472" s="1459"/>
      <c r="G472" s="1459"/>
      <c r="H472" s="1459"/>
      <c r="I472" s="1459"/>
      <c r="J472" s="1459"/>
      <c r="K472" s="1459"/>
      <c r="L472" s="1459"/>
      <c r="M472" s="1459"/>
      <c r="N472" s="1459"/>
      <c r="O472" s="1459"/>
    </row>
    <row r="473" spans="1:15" ht="13.8">
      <c r="A473" s="1459"/>
      <c r="B473" s="1459"/>
      <c r="C473" s="1491"/>
      <c r="D473" s="1459"/>
      <c r="E473" s="1459"/>
      <c r="F473" s="1459"/>
      <c r="G473" s="1459"/>
      <c r="H473" s="1459"/>
      <c r="I473" s="1459"/>
      <c r="J473" s="1459"/>
      <c r="K473" s="1459"/>
      <c r="L473" s="1459"/>
      <c r="M473" s="1459"/>
      <c r="N473" s="1459"/>
      <c r="O473" s="1459"/>
    </row>
    <row r="474" spans="1:15" ht="13.8">
      <c r="A474" s="1459"/>
      <c r="B474" s="1459"/>
      <c r="C474" s="1491"/>
      <c r="D474" s="1459"/>
      <c r="E474" s="1459"/>
      <c r="F474" s="1459"/>
      <c r="G474" s="1459"/>
      <c r="H474" s="1459"/>
      <c r="I474" s="1459"/>
      <c r="J474" s="1459"/>
      <c r="K474" s="1459"/>
      <c r="L474" s="1459"/>
      <c r="M474" s="1459"/>
      <c r="N474" s="1459"/>
      <c r="O474" s="1459"/>
    </row>
    <row r="475" spans="1:15" ht="13.8">
      <c r="A475" s="1459"/>
      <c r="B475" s="1459"/>
      <c r="C475" s="1491"/>
      <c r="D475" s="1459"/>
      <c r="E475" s="1459"/>
      <c r="F475" s="1459"/>
      <c r="G475" s="1459"/>
      <c r="H475" s="1459"/>
      <c r="I475" s="1459"/>
      <c r="J475" s="1459"/>
      <c r="K475" s="1459"/>
      <c r="L475" s="1459"/>
      <c r="M475" s="1459"/>
      <c r="N475" s="1459"/>
      <c r="O475" s="1459"/>
    </row>
    <row r="476" spans="1:15" ht="13.8">
      <c r="A476" s="1459"/>
      <c r="B476" s="1459"/>
      <c r="C476" s="1491"/>
      <c r="D476" s="1459"/>
      <c r="E476" s="1459"/>
      <c r="F476" s="1459"/>
      <c r="G476" s="1459"/>
      <c r="H476" s="1459"/>
      <c r="I476" s="1459"/>
      <c r="J476" s="1459"/>
      <c r="K476" s="1459"/>
      <c r="L476" s="1459"/>
      <c r="M476" s="1459"/>
      <c r="N476" s="1459"/>
      <c r="O476" s="1459"/>
    </row>
    <row r="477" spans="1:15" ht="13.8">
      <c r="A477" s="1459"/>
      <c r="B477" s="1459"/>
      <c r="C477" s="1491"/>
      <c r="D477" s="1459"/>
      <c r="E477" s="1459"/>
      <c r="F477" s="1459"/>
      <c r="G477" s="1459"/>
      <c r="H477" s="1459"/>
      <c r="I477" s="1459"/>
      <c r="J477" s="1459"/>
      <c r="K477" s="1459"/>
      <c r="L477" s="1459"/>
      <c r="M477" s="1459"/>
      <c r="N477" s="1459"/>
      <c r="O477" s="1459"/>
    </row>
    <row r="478" spans="1:15" ht="13.8">
      <c r="A478" s="1459"/>
      <c r="B478" s="1459"/>
      <c r="C478" s="1491"/>
      <c r="D478" s="1459"/>
      <c r="E478" s="1459"/>
      <c r="F478" s="1459"/>
      <c r="G478" s="1459"/>
      <c r="H478" s="1459"/>
      <c r="I478" s="1459"/>
      <c r="J478" s="1459"/>
      <c r="K478" s="1459"/>
      <c r="L478" s="1459"/>
      <c r="M478" s="1459"/>
      <c r="N478" s="1459"/>
      <c r="O478" s="1459"/>
    </row>
    <row r="479" spans="1:15" ht="13.8">
      <c r="A479" s="1459"/>
      <c r="B479" s="1459"/>
      <c r="C479" s="1491"/>
      <c r="D479" s="1459"/>
      <c r="E479" s="1459"/>
      <c r="F479" s="1459"/>
      <c r="G479" s="1459"/>
      <c r="H479" s="1459"/>
      <c r="I479" s="1459"/>
      <c r="J479" s="1459"/>
      <c r="K479" s="1459"/>
      <c r="L479" s="1459"/>
      <c r="M479" s="1459"/>
      <c r="N479" s="1459"/>
      <c r="O479" s="1459"/>
    </row>
    <row r="480" spans="1:15" ht="13.8">
      <c r="A480" s="1459"/>
      <c r="B480" s="1459"/>
      <c r="C480" s="1491"/>
      <c r="D480" s="1459"/>
      <c r="E480" s="1459"/>
      <c r="F480" s="1459"/>
      <c r="G480" s="1459"/>
      <c r="H480" s="1459"/>
      <c r="I480" s="1459"/>
      <c r="J480" s="1459"/>
      <c r="K480" s="1459"/>
      <c r="L480" s="1459"/>
      <c r="M480" s="1459"/>
      <c r="N480" s="1459"/>
      <c r="O480" s="1459"/>
    </row>
    <row r="481" spans="1:15" ht="13.8">
      <c r="A481" s="1459"/>
      <c r="B481" s="1459"/>
      <c r="C481" s="1491"/>
      <c r="D481" s="1459"/>
      <c r="E481" s="1459"/>
      <c r="F481" s="1459"/>
      <c r="G481" s="1459"/>
      <c r="H481" s="1459"/>
      <c r="I481" s="1459"/>
      <c r="J481" s="1459"/>
      <c r="K481" s="1459"/>
      <c r="L481" s="1459"/>
      <c r="M481" s="1459"/>
      <c r="N481" s="1459"/>
      <c r="O481" s="1459"/>
    </row>
    <row r="482" spans="1:15" ht="13.8">
      <c r="A482" s="1459"/>
      <c r="B482" s="1459"/>
      <c r="C482" s="1491"/>
      <c r="D482" s="1459"/>
      <c r="E482" s="1459"/>
      <c r="F482" s="1459"/>
      <c r="G482" s="1459"/>
      <c r="H482" s="1459"/>
      <c r="I482" s="1459"/>
      <c r="J482" s="1459"/>
      <c r="K482" s="1459"/>
      <c r="L482" s="1459"/>
      <c r="M482" s="1459"/>
      <c r="N482" s="1459"/>
      <c r="O482" s="1459"/>
    </row>
    <row r="483" spans="1:15" ht="13.8">
      <c r="A483" s="1459"/>
      <c r="B483" s="1459"/>
      <c r="C483" s="1491"/>
      <c r="D483" s="1459"/>
      <c r="E483" s="1459"/>
      <c r="F483" s="1459"/>
      <c r="G483" s="1459"/>
      <c r="H483" s="1459"/>
      <c r="I483" s="1459"/>
      <c r="J483" s="1459"/>
      <c r="K483" s="1459"/>
      <c r="L483" s="1459"/>
      <c r="M483" s="1459"/>
      <c r="N483" s="1459"/>
      <c r="O483" s="1459"/>
    </row>
    <row r="484" spans="1:15" ht="13.8">
      <c r="A484" s="1459"/>
      <c r="B484" s="1459"/>
      <c r="C484" s="1491"/>
      <c r="D484" s="1459"/>
      <c r="E484" s="1459"/>
      <c r="F484" s="1459"/>
      <c r="G484" s="1459"/>
      <c r="H484" s="1459"/>
      <c r="I484" s="1459"/>
      <c r="J484" s="1459"/>
      <c r="K484" s="1459"/>
      <c r="L484" s="1459"/>
      <c r="M484" s="1459"/>
      <c r="N484" s="1459"/>
      <c r="O484" s="1459"/>
    </row>
    <row r="485" spans="1:15" ht="13.8">
      <c r="A485" s="1459"/>
      <c r="B485" s="1459"/>
      <c r="C485" s="1491"/>
      <c r="D485" s="1459"/>
      <c r="E485" s="1459"/>
      <c r="F485" s="1459"/>
      <c r="G485" s="1459"/>
      <c r="H485" s="1459"/>
      <c r="I485" s="1459"/>
      <c r="J485" s="1459"/>
      <c r="K485" s="1459"/>
      <c r="L485" s="1459"/>
      <c r="M485" s="1459"/>
      <c r="N485" s="1459"/>
      <c r="O485" s="1459"/>
    </row>
    <row r="486" spans="1:15" ht="13.8">
      <c r="A486" s="1459"/>
      <c r="B486" s="1459"/>
      <c r="C486" s="1491"/>
      <c r="D486" s="1459"/>
      <c r="E486" s="1459"/>
      <c r="F486" s="1459"/>
      <c r="G486" s="1459"/>
      <c r="H486" s="1459"/>
      <c r="I486" s="1459"/>
      <c r="J486" s="1459"/>
      <c r="K486" s="1459"/>
      <c r="L486" s="1459"/>
      <c r="M486" s="1459"/>
      <c r="N486" s="1459"/>
      <c r="O486" s="1459"/>
    </row>
    <row r="487" spans="1:15" ht="13.8">
      <c r="A487" s="1459"/>
      <c r="B487" s="1459"/>
      <c r="C487" s="1491"/>
      <c r="D487" s="1459"/>
      <c r="E487" s="1459"/>
      <c r="F487" s="1459"/>
      <c r="G487" s="1459"/>
      <c r="H487" s="1459"/>
      <c r="I487" s="1459"/>
      <c r="J487" s="1459"/>
      <c r="K487" s="1459"/>
      <c r="L487" s="1459"/>
      <c r="M487" s="1459"/>
      <c r="N487" s="1459"/>
      <c r="O487" s="1459"/>
    </row>
    <row r="488" spans="1:15" ht="13.8">
      <c r="A488" s="1459"/>
      <c r="B488" s="1459"/>
      <c r="C488" s="1491"/>
      <c r="D488" s="1459"/>
      <c r="E488" s="1459"/>
      <c r="F488" s="1459"/>
      <c r="G488" s="1459"/>
      <c r="H488" s="1459"/>
      <c r="I488" s="1459"/>
      <c r="J488" s="1459"/>
      <c r="K488" s="1459"/>
      <c r="L488" s="1459"/>
      <c r="M488" s="1459"/>
      <c r="N488" s="1459"/>
      <c r="O488" s="1459"/>
    </row>
    <row r="489" spans="1:15" ht="13.8">
      <c r="A489" s="1459"/>
      <c r="B489" s="1459"/>
      <c r="C489" s="1491"/>
      <c r="D489" s="1459"/>
      <c r="E489" s="1459"/>
      <c r="F489" s="1459"/>
      <c r="G489" s="1459"/>
      <c r="H489" s="1459"/>
      <c r="I489" s="1459"/>
      <c r="J489" s="1459"/>
      <c r="K489" s="1459"/>
      <c r="L489" s="1459"/>
      <c r="M489" s="1459"/>
      <c r="N489" s="1459"/>
      <c r="O489" s="1459"/>
    </row>
    <row r="490" spans="1:15" ht="13.8">
      <c r="A490" s="1459"/>
      <c r="B490" s="1459"/>
      <c r="C490" s="1491"/>
      <c r="D490" s="1459"/>
      <c r="E490" s="1459"/>
      <c r="F490" s="1459"/>
      <c r="G490" s="1459"/>
      <c r="H490" s="1459"/>
      <c r="I490" s="1459"/>
      <c r="J490" s="1459"/>
      <c r="K490" s="1459"/>
      <c r="L490" s="1459"/>
      <c r="M490" s="1459"/>
      <c r="N490" s="1459"/>
      <c r="O490" s="1459"/>
    </row>
    <row r="491" spans="1:15" ht="13.8">
      <c r="A491" s="1459"/>
      <c r="B491" s="1459"/>
      <c r="C491" s="1491"/>
      <c r="D491" s="1459"/>
      <c r="E491" s="1459"/>
      <c r="F491" s="1459"/>
      <c r="G491" s="1459"/>
      <c r="H491" s="1459"/>
      <c r="I491" s="1459"/>
      <c r="J491" s="1459"/>
      <c r="K491" s="1459"/>
      <c r="L491" s="1459"/>
      <c r="M491" s="1459"/>
      <c r="N491" s="1459"/>
      <c r="O491" s="1459"/>
    </row>
    <row r="492" spans="1:15" ht="13.8">
      <c r="A492" s="1459"/>
      <c r="B492" s="1459"/>
      <c r="C492" s="1491"/>
      <c r="D492" s="1459"/>
      <c r="E492" s="1459"/>
      <c r="F492" s="1459"/>
      <c r="G492" s="1459"/>
      <c r="H492" s="1459"/>
      <c r="I492" s="1459"/>
      <c r="J492" s="1459"/>
      <c r="K492" s="1459"/>
      <c r="L492" s="1459"/>
      <c r="M492" s="1459"/>
      <c r="N492" s="1459"/>
      <c r="O492" s="1459"/>
    </row>
    <row r="493" spans="1:15" ht="13.8">
      <c r="A493" s="1459"/>
      <c r="B493" s="1459"/>
      <c r="C493" s="1491"/>
      <c r="D493" s="1459"/>
      <c r="E493" s="1459"/>
      <c r="F493" s="1459"/>
      <c r="G493" s="1459"/>
      <c r="H493" s="1459"/>
      <c r="I493" s="1459"/>
      <c r="J493" s="1459"/>
      <c r="K493" s="1459"/>
      <c r="L493" s="1459"/>
      <c r="M493" s="1459"/>
      <c r="N493" s="1459"/>
      <c r="O493" s="1459"/>
    </row>
    <row r="494" spans="1:15" ht="13.8">
      <c r="A494" s="1459"/>
      <c r="B494" s="1459"/>
      <c r="C494" s="1491"/>
      <c r="D494" s="1459"/>
      <c r="E494" s="1459"/>
      <c r="F494" s="1459"/>
      <c r="G494" s="1459"/>
      <c r="H494" s="1459"/>
      <c r="I494" s="1459"/>
      <c r="J494" s="1459"/>
      <c r="K494" s="1459"/>
      <c r="L494" s="1459"/>
      <c r="M494" s="1459"/>
      <c r="N494" s="1459"/>
      <c r="O494" s="1459"/>
    </row>
    <row r="495" spans="1:15" ht="13.8">
      <c r="A495" s="1459"/>
      <c r="B495" s="1459"/>
      <c r="C495" s="1491"/>
      <c r="D495" s="1459"/>
      <c r="E495" s="1459"/>
      <c r="F495" s="1459"/>
      <c r="G495" s="1459"/>
      <c r="H495" s="1459"/>
      <c r="I495" s="1459"/>
      <c r="J495" s="1459"/>
      <c r="K495" s="1459"/>
      <c r="L495" s="1459"/>
      <c r="M495" s="1459"/>
      <c r="N495" s="1459"/>
      <c r="O495" s="1459"/>
    </row>
    <row r="496" spans="1:15" ht="13.8">
      <c r="A496" s="1459"/>
      <c r="B496" s="1459"/>
      <c r="C496" s="1491"/>
      <c r="D496" s="1459"/>
      <c r="E496" s="1459"/>
      <c r="F496" s="1459"/>
      <c r="G496" s="1459"/>
      <c r="H496" s="1459"/>
      <c r="I496" s="1459"/>
      <c r="J496" s="1459"/>
      <c r="K496" s="1459"/>
      <c r="L496" s="1459"/>
      <c r="M496" s="1459"/>
      <c r="N496" s="1459"/>
      <c r="O496" s="1459"/>
    </row>
    <row r="497" spans="1:15" ht="13.8">
      <c r="A497" s="1459"/>
      <c r="B497" s="1459"/>
      <c r="C497" s="1491"/>
      <c r="D497" s="1459"/>
      <c r="E497" s="1459"/>
      <c r="F497" s="1459"/>
      <c r="G497" s="1459"/>
      <c r="H497" s="1459"/>
      <c r="I497" s="1459"/>
      <c r="J497" s="1459"/>
      <c r="K497" s="1459"/>
      <c r="L497" s="1459"/>
      <c r="M497" s="1459"/>
      <c r="N497" s="1459"/>
      <c r="O497" s="1459"/>
    </row>
    <row r="498" spans="1:15" ht="13.8">
      <c r="A498" s="1459"/>
      <c r="B498" s="1459"/>
      <c r="C498" s="1491"/>
      <c r="D498" s="1459"/>
      <c r="E498" s="1459"/>
      <c r="F498" s="1459"/>
      <c r="G498" s="1459"/>
      <c r="H498" s="1459"/>
      <c r="I498" s="1459"/>
      <c r="J498" s="1459"/>
      <c r="K498" s="1459"/>
      <c r="L498" s="1459"/>
      <c r="M498" s="1459"/>
      <c r="N498" s="1459"/>
      <c r="O498" s="1459"/>
    </row>
    <row r="499" spans="1:15" ht="13.8">
      <c r="A499" s="1459"/>
      <c r="B499" s="1459"/>
      <c r="C499" s="1491"/>
      <c r="D499" s="1459"/>
      <c r="E499" s="1459"/>
      <c r="F499" s="1459"/>
      <c r="G499" s="1459"/>
      <c r="H499" s="1459"/>
      <c r="I499" s="1459"/>
      <c r="J499" s="1459"/>
      <c r="K499" s="1459"/>
      <c r="L499" s="1459"/>
      <c r="M499" s="1459"/>
      <c r="N499" s="1459"/>
      <c r="O499" s="1459"/>
    </row>
    <row r="500" spans="1:15" ht="13.8">
      <c r="A500" s="1459"/>
      <c r="B500" s="1459"/>
      <c r="C500" s="1491"/>
      <c r="D500" s="1459"/>
      <c r="E500" s="1459"/>
      <c r="F500" s="1459"/>
      <c r="G500" s="1459"/>
      <c r="H500" s="1459"/>
      <c r="I500" s="1459"/>
      <c r="J500" s="1459"/>
      <c r="K500" s="1459"/>
      <c r="L500" s="1459"/>
      <c r="M500" s="1459"/>
      <c r="N500" s="1459"/>
      <c r="O500" s="1459"/>
    </row>
    <row r="501" spans="1:15" ht="13.8">
      <c r="A501" s="1459"/>
      <c r="B501" s="1459"/>
      <c r="C501" s="1491"/>
      <c r="D501" s="1459"/>
      <c r="E501" s="1459"/>
      <c r="F501" s="1459"/>
      <c r="G501" s="1459"/>
      <c r="H501" s="1459"/>
      <c r="I501" s="1459"/>
      <c r="J501" s="1459"/>
      <c r="K501" s="1459"/>
      <c r="L501" s="1459"/>
      <c r="M501" s="1459"/>
      <c r="N501" s="1459"/>
      <c r="O501" s="1459"/>
    </row>
    <row r="502" spans="1:15" ht="13.8">
      <c r="A502" s="1459"/>
      <c r="B502" s="1459"/>
      <c r="C502" s="1491"/>
      <c r="D502" s="1459"/>
      <c r="E502" s="1459"/>
      <c r="F502" s="1459"/>
      <c r="G502" s="1459"/>
      <c r="H502" s="1459"/>
      <c r="I502" s="1459"/>
      <c r="J502" s="1459"/>
      <c r="K502" s="1459"/>
      <c r="L502" s="1459"/>
      <c r="M502" s="1459"/>
      <c r="N502" s="1459"/>
      <c r="O502" s="1459"/>
    </row>
    <row r="503" spans="1:15" ht="13.8">
      <c r="A503" s="1459"/>
      <c r="B503" s="1459"/>
      <c r="C503" s="1491"/>
      <c r="D503" s="1459"/>
      <c r="E503" s="1459"/>
      <c r="F503" s="1459"/>
      <c r="G503" s="1459"/>
      <c r="H503" s="1459"/>
      <c r="I503" s="1459"/>
      <c r="J503" s="1459"/>
      <c r="K503" s="1459"/>
      <c r="L503" s="1459"/>
      <c r="M503" s="1459"/>
      <c r="N503" s="1459"/>
      <c r="O503" s="1459"/>
    </row>
    <row r="504" spans="1:15" ht="13.8">
      <c r="A504" s="1459"/>
      <c r="B504" s="1459"/>
      <c r="C504" s="1491"/>
      <c r="D504" s="1459"/>
      <c r="E504" s="1459"/>
      <c r="F504" s="1459"/>
      <c r="G504" s="1459"/>
      <c r="H504" s="1459"/>
      <c r="I504" s="1459"/>
      <c r="J504" s="1459"/>
      <c r="K504" s="1459"/>
      <c r="L504" s="1459"/>
      <c r="M504" s="1459"/>
      <c r="N504" s="1459"/>
      <c r="O504" s="1459"/>
    </row>
    <row r="505" spans="1:15" ht="13.8">
      <c r="A505" s="1459"/>
      <c r="B505" s="1459"/>
      <c r="C505" s="1491"/>
      <c r="D505" s="1459"/>
      <c r="E505" s="1459"/>
      <c r="F505" s="1459"/>
      <c r="G505" s="1459"/>
      <c r="H505" s="1459"/>
      <c r="I505" s="1459"/>
      <c r="J505" s="1459"/>
      <c r="K505" s="1459"/>
      <c r="L505" s="1459"/>
      <c r="M505" s="1459"/>
      <c r="N505" s="1459"/>
      <c r="O505" s="1459"/>
    </row>
    <row r="506" spans="1:15" ht="13.8">
      <c r="A506" s="1459"/>
      <c r="B506" s="1459"/>
      <c r="C506" s="1491"/>
      <c r="D506" s="1459"/>
      <c r="E506" s="1459"/>
      <c r="F506" s="1459"/>
      <c r="G506" s="1459"/>
      <c r="H506" s="1459"/>
      <c r="I506" s="1459"/>
      <c r="J506" s="1459"/>
      <c r="K506" s="1459"/>
      <c r="L506" s="1459"/>
      <c r="M506" s="1459"/>
      <c r="N506" s="1459"/>
      <c r="O506" s="1459"/>
    </row>
    <row r="507" spans="1:15" ht="13.8">
      <c r="A507" s="1459"/>
      <c r="B507" s="1459"/>
      <c r="C507" s="1491"/>
      <c r="D507" s="1459"/>
      <c r="E507" s="1459"/>
      <c r="F507" s="1459"/>
      <c r="G507" s="1459"/>
      <c r="H507" s="1459"/>
      <c r="I507" s="1459"/>
      <c r="J507" s="1459"/>
      <c r="K507" s="1459"/>
      <c r="L507" s="1459"/>
      <c r="M507" s="1459"/>
      <c r="N507" s="1459"/>
      <c r="O507" s="1459"/>
    </row>
    <row r="508" spans="1:15" ht="13.8">
      <c r="A508" s="1459"/>
      <c r="B508" s="1459"/>
      <c r="C508" s="1491"/>
      <c r="D508" s="1459"/>
      <c r="E508" s="1459"/>
      <c r="F508" s="1459"/>
      <c r="G508" s="1459"/>
      <c r="H508" s="1459"/>
      <c r="I508" s="1459"/>
      <c r="J508" s="1459"/>
      <c r="K508" s="1459"/>
      <c r="L508" s="1459"/>
      <c r="M508" s="1459"/>
      <c r="N508" s="1459"/>
      <c r="O508" s="1459"/>
    </row>
    <row r="509" spans="1:15" ht="13.8">
      <c r="A509" s="1459"/>
      <c r="B509" s="1459"/>
      <c r="C509" s="1491"/>
      <c r="D509" s="1459"/>
      <c r="E509" s="1459"/>
      <c r="F509" s="1459"/>
      <c r="G509" s="1459"/>
      <c r="H509" s="1459"/>
      <c r="I509" s="1459"/>
      <c r="J509" s="1459"/>
      <c r="K509" s="1459"/>
      <c r="L509" s="1459"/>
      <c r="M509" s="1459"/>
      <c r="N509" s="1459"/>
      <c r="O509" s="1459"/>
    </row>
    <row r="510" spans="1:15" ht="13.8">
      <c r="A510" s="1459"/>
      <c r="B510" s="1459"/>
      <c r="C510" s="1491"/>
      <c r="D510" s="1459"/>
      <c r="E510" s="1459"/>
      <c r="F510" s="1459"/>
      <c r="G510" s="1459"/>
      <c r="H510" s="1459"/>
      <c r="I510" s="1459"/>
      <c r="J510" s="1459"/>
      <c r="K510" s="1459"/>
      <c r="L510" s="1459"/>
      <c r="M510" s="1459"/>
      <c r="N510" s="1459"/>
      <c r="O510" s="1459"/>
    </row>
    <row r="511" spans="1:15" ht="13.8">
      <c r="A511" s="1459"/>
      <c r="B511" s="1459"/>
      <c r="C511" s="1491"/>
      <c r="D511" s="1459"/>
      <c r="E511" s="1459"/>
      <c r="F511" s="1459"/>
      <c r="G511" s="1459"/>
      <c r="H511" s="1459"/>
      <c r="I511" s="1459"/>
      <c r="J511" s="1459"/>
      <c r="K511" s="1459"/>
      <c r="L511" s="1459"/>
      <c r="M511" s="1459"/>
      <c r="N511" s="1459"/>
      <c r="O511" s="1459"/>
    </row>
    <row r="512" spans="1:15" ht="13.8">
      <c r="A512" s="1459"/>
      <c r="B512" s="1459"/>
      <c r="C512" s="1491"/>
      <c r="D512" s="1459"/>
      <c r="E512" s="1459"/>
      <c r="F512" s="1459"/>
      <c r="G512" s="1459"/>
      <c r="H512" s="1459"/>
      <c r="I512" s="1459"/>
      <c r="J512" s="1459"/>
      <c r="K512" s="1459"/>
      <c r="L512" s="1459"/>
      <c r="M512" s="1459"/>
      <c r="N512" s="1459"/>
      <c r="O512" s="1459"/>
    </row>
    <row r="513" spans="1:15" ht="13.8">
      <c r="A513" s="1459"/>
      <c r="B513" s="1459"/>
      <c r="C513" s="1491"/>
      <c r="D513" s="1459"/>
      <c r="E513" s="1459"/>
      <c r="F513" s="1459"/>
      <c r="G513" s="1459"/>
      <c r="H513" s="1459"/>
      <c r="I513" s="1459"/>
      <c r="J513" s="1459"/>
      <c r="K513" s="1459"/>
      <c r="L513" s="1459"/>
      <c r="M513" s="1459"/>
      <c r="N513" s="1459"/>
      <c r="O513" s="1459"/>
    </row>
    <row r="514" spans="1:15" ht="13.8">
      <c r="A514" s="1459"/>
      <c r="B514" s="1459"/>
      <c r="C514" s="1491"/>
      <c r="D514" s="1459"/>
      <c r="E514" s="1459"/>
      <c r="F514" s="1459"/>
      <c r="G514" s="1459"/>
      <c r="H514" s="1459"/>
      <c r="I514" s="1459"/>
      <c r="J514" s="1459"/>
      <c r="K514" s="1459"/>
      <c r="L514" s="1459"/>
      <c r="M514" s="1459"/>
      <c r="N514" s="1459"/>
      <c r="O514" s="1459"/>
    </row>
    <row r="515" spans="1:15" ht="13.8">
      <c r="A515" s="1459"/>
      <c r="B515" s="1459"/>
      <c r="C515" s="1491"/>
      <c r="D515" s="1459"/>
      <c r="E515" s="1459"/>
      <c r="F515" s="1459"/>
      <c r="G515" s="1459"/>
      <c r="H515" s="1459"/>
      <c r="I515" s="1459"/>
      <c r="J515" s="1459"/>
      <c r="K515" s="1459"/>
      <c r="L515" s="1459"/>
      <c r="M515" s="1459"/>
      <c r="N515" s="1459"/>
      <c r="O515" s="1459"/>
    </row>
    <row r="516" spans="1:15" ht="13.8">
      <c r="A516" s="1459"/>
      <c r="B516" s="1459"/>
      <c r="C516" s="1491"/>
      <c r="D516" s="1459"/>
      <c r="E516" s="1459"/>
      <c r="F516" s="1459"/>
      <c r="G516" s="1459"/>
      <c r="H516" s="1459"/>
      <c r="I516" s="1459"/>
      <c r="J516" s="1459"/>
      <c r="K516" s="1459"/>
      <c r="L516" s="1459"/>
      <c r="M516" s="1459"/>
      <c r="N516" s="1459"/>
      <c r="O516" s="1459"/>
    </row>
    <row r="517" spans="1:15" ht="13.8">
      <c r="A517" s="1459"/>
      <c r="B517" s="1459"/>
      <c r="C517" s="1491"/>
      <c r="D517" s="1459"/>
      <c r="E517" s="1459"/>
      <c r="F517" s="1459"/>
      <c r="G517" s="1459"/>
      <c r="H517" s="1459"/>
      <c r="I517" s="1459"/>
      <c r="J517" s="1459"/>
      <c r="K517" s="1459"/>
      <c r="L517" s="1459"/>
      <c r="M517" s="1459"/>
      <c r="N517" s="1459"/>
      <c r="O517" s="1459"/>
    </row>
    <row r="518" spans="1:15" ht="13.8">
      <c r="A518" s="1459"/>
      <c r="B518" s="1459"/>
      <c r="C518" s="1491"/>
      <c r="D518" s="1459"/>
      <c r="E518" s="1459"/>
      <c r="F518" s="1459"/>
      <c r="G518" s="1459"/>
      <c r="H518" s="1459"/>
      <c r="I518" s="1459"/>
      <c r="J518" s="1459"/>
      <c r="K518" s="1459"/>
      <c r="L518" s="1459"/>
      <c r="M518" s="1459"/>
      <c r="N518" s="1459"/>
      <c r="O518" s="1459"/>
    </row>
    <row r="519" spans="1:15" ht="13.8">
      <c r="A519" s="1459"/>
      <c r="B519" s="1459"/>
      <c r="C519" s="1491"/>
      <c r="D519" s="1459"/>
      <c r="E519" s="1459"/>
      <c r="F519" s="1459"/>
      <c r="G519" s="1459"/>
      <c r="H519" s="1459"/>
      <c r="I519" s="1459"/>
      <c r="J519" s="1459"/>
      <c r="K519" s="1459"/>
      <c r="L519" s="1459"/>
      <c r="M519" s="1459"/>
      <c r="N519" s="1459"/>
      <c r="O519" s="1459"/>
    </row>
    <row r="520" spans="1:15" ht="13.8">
      <c r="A520" s="1459"/>
      <c r="B520" s="1459"/>
      <c r="C520" s="1491"/>
      <c r="D520" s="1459"/>
      <c r="E520" s="1459"/>
      <c r="F520" s="1459"/>
      <c r="G520" s="1459"/>
      <c r="H520" s="1459"/>
      <c r="I520" s="1459"/>
      <c r="J520" s="1459"/>
      <c r="K520" s="1459"/>
      <c r="L520" s="1459"/>
      <c r="M520" s="1459"/>
      <c r="N520" s="1459"/>
      <c r="O520" s="1459"/>
    </row>
    <row r="521" spans="1:15" ht="13.8">
      <c r="A521" s="1459"/>
      <c r="B521" s="1459"/>
      <c r="C521" s="1491"/>
      <c r="D521" s="1459"/>
      <c r="E521" s="1459"/>
      <c r="F521" s="1459"/>
      <c r="G521" s="1459"/>
      <c r="H521" s="1459"/>
      <c r="I521" s="1459"/>
      <c r="J521" s="1459"/>
      <c r="K521" s="1459"/>
      <c r="L521" s="1459"/>
      <c r="M521" s="1459"/>
      <c r="N521" s="1459"/>
      <c r="O521" s="1459"/>
    </row>
    <row r="522" spans="1:15" ht="13.8">
      <c r="A522" s="1459"/>
      <c r="B522" s="1459"/>
      <c r="C522" s="1491"/>
      <c r="D522" s="1459"/>
      <c r="E522" s="1459"/>
      <c r="F522" s="1459"/>
      <c r="G522" s="1459"/>
      <c r="H522" s="1459"/>
      <c r="I522" s="1459"/>
      <c r="J522" s="1459"/>
      <c r="K522" s="1459"/>
      <c r="L522" s="1459"/>
      <c r="M522" s="1459"/>
      <c r="N522" s="1459"/>
      <c r="O522" s="1459"/>
    </row>
    <row r="523" spans="1:15" ht="13.8">
      <c r="A523" s="1459"/>
      <c r="B523" s="1459"/>
      <c r="C523" s="1491"/>
      <c r="D523" s="1459"/>
      <c r="E523" s="1459"/>
      <c r="F523" s="1459"/>
      <c r="G523" s="1459"/>
      <c r="H523" s="1459"/>
      <c r="I523" s="1459"/>
      <c r="J523" s="1459"/>
      <c r="K523" s="1459"/>
      <c r="L523" s="1459"/>
      <c r="M523" s="1459"/>
      <c r="N523" s="1459"/>
      <c r="O523" s="1459"/>
    </row>
    <row r="524" spans="1:15" ht="13.8">
      <c r="A524" s="1459"/>
      <c r="B524" s="1459"/>
      <c r="C524" s="1491"/>
      <c r="D524" s="1459"/>
      <c r="E524" s="1459"/>
      <c r="F524" s="1459"/>
      <c r="G524" s="1459"/>
      <c r="H524" s="1459"/>
      <c r="I524" s="1459"/>
      <c r="J524" s="1459"/>
      <c r="K524" s="1459"/>
      <c r="L524" s="1459"/>
      <c r="M524" s="1459"/>
      <c r="N524" s="1459"/>
      <c r="O524" s="1459"/>
    </row>
    <row r="525" spans="1:15" ht="13.8">
      <c r="A525" s="1459"/>
      <c r="B525" s="1459"/>
      <c r="C525" s="1491"/>
      <c r="D525" s="1459"/>
      <c r="E525" s="1459"/>
      <c r="F525" s="1459"/>
      <c r="G525" s="1459"/>
      <c r="H525" s="1459"/>
      <c r="I525" s="1459"/>
      <c r="J525" s="1459"/>
      <c r="K525" s="1459"/>
      <c r="L525" s="1459"/>
      <c r="M525" s="1459"/>
      <c r="N525" s="1459"/>
      <c r="O525" s="1459"/>
    </row>
    <row r="526" spans="1:15" ht="13.8">
      <c r="A526" s="1459"/>
      <c r="B526" s="1459"/>
      <c r="C526" s="1491"/>
      <c r="D526" s="1459"/>
      <c r="E526" s="1459"/>
      <c r="F526" s="1459"/>
      <c r="G526" s="1459"/>
      <c r="H526" s="1459"/>
      <c r="I526" s="1459"/>
      <c r="J526" s="1459"/>
      <c r="K526" s="1459"/>
      <c r="L526" s="1459"/>
      <c r="M526" s="1459"/>
      <c r="N526" s="1459"/>
      <c r="O526" s="1459"/>
    </row>
    <row r="527" spans="1:15" ht="13.8">
      <c r="A527" s="1459"/>
      <c r="B527" s="1459"/>
      <c r="C527" s="1491"/>
      <c r="D527" s="1459"/>
      <c r="E527" s="1459"/>
      <c r="F527" s="1459"/>
      <c r="G527" s="1459"/>
      <c r="H527" s="1459"/>
      <c r="I527" s="1459"/>
      <c r="J527" s="1459"/>
      <c r="K527" s="1459"/>
      <c r="L527" s="1459"/>
      <c r="M527" s="1459"/>
      <c r="N527" s="1459"/>
      <c r="O527" s="1459"/>
    </row>
    <row r="528" spans="1:15" ht="13.8">
      <c r="A528" s="1459"/>
      <c r="B528" s="1459"/>
      <c r="C528" s="1491"/>
      <c r="D528" s="1459"/>
      <c r="E528" s="1459"/>
      <c r="F528" s="1459"/>
      <c r="G528" s="1459"/>
      <c r="H528" s="1459"/>
      <c r="I528" s="1459"/>
      <c r="J528" s="1459"/>
      <c r="K528" s="1459"/>
      <c r="L528" s="1459"/>
      <c r="M528" s="1459"/>
      <c r="N528" s="1459"/>
      <c r="O528" s="1459"/>
    </row>
    <row r="529" spans="1:15" ht="13.8">
      <c r="A529" s="1459"/>
      <c r="B529" s="1459"/>
      <c r="C529" s="1491"/>
      <c r="D529" s="1459"/>
      <c r="E529" s="1459"/>
      <c r="F529" s="1459"/>
      <c r="G529" s="1459"/>
      <c r="H529" s="1459"/>
      <c r="I529" s="1459"/>
      <c r="J529" s="1459"/>
      <c r="K529" s="1459"/>
      <c r="L529" s="1459"/>
      <c r="M529" s="1459"/>
      <c r="N529" s="1459"/>
      <c r="O529" s="1459"/>
    </row>
    <row r="530" spans="1:15" ht="13.8">
      <c r="A530" s="1459"/>
      <c r="B530" s="1459"/>
      <c r="C530" s="1491"/>
      <c r="D530" s="1459"/>
      <c r="E530" s="1459"/>
      <c r="F530" s="1459"/>
      <c r="G530" s="1459"/>
      <c r="H530" s="1459"/>
      <c r="I530" s="1459"/>
      <c r="J530" s="1459"/>
      <c r="K530" s="1459"/>
      <c r="L530" s="1459"/>
      <c r="M530" s="1459"/>
      <c r="N530" s="1459"/>
      <c r="O530" s="1459"/>
    </row>
    <row r="531" spans="1:15" ht="13.8">
      <c r="A531" s="1459"/>
      <c r="B531" s="1459"/>
      <c r="C531" s="1491"/>
      <c r="D531" s="1459"/>
      <c r="E531" s="1459"/>
      <c r="F531" s="1459"/>
      <c r="G531" s="1459"/>
      <c r="H531" s="1459"/>
      <c r="I531" s="1459"/>
      <c r="J531" s="1459"/>
      <c r="K531" s="1459"/>
      <c r="L531" s="1459"/>
      <c r="M531" s="1459"/>
      <c r="N531" s="1459"/>
      <c r="O531" s="1459"/>
    </row>
    <row r="532" spans="1:15" ht="13.8">
      <c r="A532" s="1459"/>
      <c r="B532" s="1459"/>
      <c r="C532" s="1491"/>
      <c r="D532" s="1459"/>
      <c r="E532" s="1459"/>
      <c r="F532" s="1459"/>
      <c r="G532" s="1459"/>
      <c r="H532" s="1459"/>
      <c r="I532" s="1459"/>
      <c r="J532" s="1459"/>
      <c r="K532" s="1459"/>
      <c r="L532" s="1459"/>
      <c r="M532" s="1459"/>
      <c r="N532" s="1459"/>
      <c r="O532" s="1459"/>
    </row>
    <row r="533" spans="1:15" ht="13.8">
      <c r="A533" s="1459"/>
      <c r="B533" s="1459"/>
      <c r="C533" s="1491"/>
      <c r="D533" s="1459"/>
      <c r="E533" s="1459"/>
      <c r="F533" s="1459"/>
      <c r="G533" s="1459"/>
      <c r="H533" s="1459"/>
      <c r="I533" s="1459"/>
      <c r="J533" s="1459"/>
      <c r="K533" s="1459"/>
      <c r="L533" s="1459"/>
      <c r="M533" s="1459"/>
      <c r="N533" s="1459"/>
      <c r="O533" s="1459"/>
    </row>
    <row r="534" spans="1:15" ht="13.8">
      <c r="A534" s="1459"/>
      <c r="B534" s="1459"/>
      <c r="C534" s="1491"/>
      <c r="D534" s="1459"/>
      <c r="E534" s="1459"/>
      <c r="F534" s="1459"/>
      <c r="G534" s="1459"/>
      <c r="H534" s="1459"/>
      <c r="I534" s="1459"/>
      <c r="J534" s="1459"/>
      <c r="K534" s="1459"/>
      <c r="L534" s="1459"/>
      <c r="M534" s="1459"/>
      <c r="N534" s="1459"/>
      <c r="O534" s="1459"/>
    </row>
    <row r="535" spans="1:15" ht="13.8">
      <c r="A535" s="1459"/>
      <c r="B535" s="1459"/>
      <c r="C535" s="1491"/>
      <c r="D535" s="1459"/>
      <c r="E535" s="1459"/>
      <c r="F535" s="1459"/>
      <c r="G535" s="1459"/>
      <c r="H535" s="1459"/>
      <c r="I535" s="1459"/>
      <c r="J535" s="1459"/>
      <c r="K535" s="1459"/>
      <c r="L535" s="1459"/>
      <c r="M535" s="1459"/>
      <c r="N535" s="1459"/>
      <c r="O535" s="1459"/>
    </row>
    <row r="536" spans="1:15" ht="13.8">
      <c r="A536" s="1459"/>
      <c r="B536" s="1459"/>
      <c r="C536" s="1491"/>
      <c r="D536" s="1459"/>
      <c r="E536" s="1459"/>
      <c r="F536" s="1459"/>
      <c r="G536" s="1459"/>
      <c r="H536" s="1459"/>
      <c r="I536" s="1459"/>
      <c r="J536" s="1459"/>
      <c r="K536" s="1459"/>
      <c r="L536" s="1459"/>
      <c r="M536" s="1459"/>
      <c r="N536" s="1459"/>
      <c r="O536" s="1459"/>
    </row>
    <row r="537" spans="1:15" ht="13.8">
      <c r="A537" s="1459"/>
      <c r="B537" s="1459"/>
      <c r="C537" s="1491"/>
      <c r="D537" s="1459"/>
      <c r="E537" s="1459"/>
      <c r="F537" s="1459"/>
      <c r="G537" s="1459"/>
      <c r="H537" s="1459"/>
      <c r="I537" s="1459"/>
      <c r="J537" s="1459"/>
      <c r="K537" s="1459"/>
      <c r="L537" s="1459"/>
      <c r="M537" s="1459"/>
      <c r="N537" s="1459"/>
      <c r="O537" s="1459"/>
    </row>
    <row r="538" spans="1:15" ht="13.8">
      <c r="A538" s="1459"/>
      <c r="B538" s="1459"/>
      <c r="C538" s="1491"/>
      <c r="D538" s="1459"/>
      <c r="E538" s="1459"/>
      <c r="F538" s="1459"/>
      <c r="G538" s="1459"/>
      <c r="H538" s="1459"/>
      <c r="I538" s="1459"/>
      <c r="J538" s="1459"/>
      <c r="K538" s="1459"/>
      <c r="L538" s="1459"/>
      <c r="M538" s="1459"/>
      <c r="N538" s="1459"/>
      <c r="O538" s="1459"/>
    </row>
    <row r="539" spans="1:15" ht="13.8">
      <c r="A539" s="1459"/>
      <c r="B539" s="1459"/>
      <c r="C539" s="1491"/>
      <c r="D539" s="1459"/>
      <c r="E539" s="1459"/>
      <c r="F539" s="1459"/>
      <c r="G539" s="1459"/>
      <c r="H539" s="1459"/>
      <c r="I539" s="1459"/>
      <c r="J539" s="1459"/>
      <c r="K539" s="1459"/>
      <c r="L539" s="1459"/>
      <c r="M539" s="1459"/>
      <c r="N539" s="1459"/>
      <c r="O539" s="1459"/>
    </row>
    <row r="540" spans="1:15" ht="13.8">
      <c r="A540" s="1459"/>
      <c r="B540" s="1459"/>
      <c r="C540" s="1491"/>
      <c r="D540" s="1459"/>
      <c r="E540" s="1459"/>
      <c r="F540" s="1459"/>
      <c r="G540" s="1459"/>
      <c r="H540" s="1459"/>
      <c r="I540" s="1459"/>
      <c r="J540" s="1459"/>
      <c r="K540" s="1459"/>
      <c r="L540" s="1459"/>
      <c r="M540" s="1459"/>
      <c r="N540" s="1459"/>
      <c r="O540" s="1459"/>
    </row>
    <row r="541" spans="1:15" ht="13.8">
      <c r="A541" s="1459"/>
      <c r="B541" s="1459"/>
      <c r="C541" s="1491"/>
      <c r="D541" s="1459"/>
      <c r="E541" s="1459"/>
      <c r="F541" s="1459"/>
      <c r="G541" s="1459"/>
      <c r="H541" s="1459"/>
      <c r="I541" s="1459"/>
      <c r="J541" s="1459"/>
      <c r="K541" s="1459"/>
      <c r="L541" s="1459"/>
      <c r="M541" s="1459"/>
      <c r="N541" s="1459"/>
      <c r="O541" s="1459"/>
    </row>
    <row r="542" spans="1:15" ht="13.8">
      <c r="A542" s="1459"/>
      <c r="B542" s="1459"/>
      <c r="C542" s="1491"/>
      <c r="D542" s="1459"/>
      <c r="E542" s="1459"/>
      <c r="F542" s="1459"/>
      <c r="G542" s="1459"/>
      <c r="H542" s="1459"/>
      <c r="I542" s="1459"/>
      <c r="J542" s="1459"/>
      <c r="K542" s="1459"/>
      <c r="L542" s="1459"/>
      <c r="M542" s="1459"/>
      <c r="N542" s="1459"/>
      <c r="O542" s="1459"/>
    </row>
    <row r="543" spans="1:15" ht="13.8">
      <c r="A543" s="1459"/>
      <c r="B543" s="1459"/>
      <c r="C543" s="1491"/>
      <c r="D543" s="1459"/>
      <c r="E543" s="1459"/>
      <c r="F543" s="1459"/>
      <c r="G543" s="1459"/>
      <c r="H543" s="1459"/>
      <c r="I543" s="1459"/>
      <c r="J543" s="1459"/>
      <c r="K543" s="1459"/>
      <c r="L543" s="1459"/>
      <c r="M543" s="1459"/>
      <c r="N543" s="1459"/>
      <c r="O543" s="1459"/>
    </row>
    <row r="544" spans="1:15" ht="13.8">
      <c r="A544" s="1459"/>
      <c r="B544" s="1459"/>
      <c r="C544" s="1491"/>
      <c r="D544" s="1459"/>
      <c r="E544" s="1459"/>
      <c r="F544" s="1459"/>
      <c r="G544" s="1459"/>
      <c r="H544" s="1459"/>
      <c r="I544" s="1459"/>
      <c r="J544" s="1459"/>
      <c r="K544" s="1459"/>
      <c r="L544" s="1459"/>
      <c r="M544" s="1459"/>
      <c r="N544" s="1459"/>
      <c r="O544" s="1459"/>
    </row>
    <row r="545" spans="1:15" ht="13.8">
      <c r="A545" s="1459"/>
      <c r="B545" s="1459"/>
      <c r="C545" s="1491"/>
      <c r="D545" s="1459"/>
      <c r="E545" s="1459"/>
      <c r="F545" s="1459"/>
      <c r="G545" s="1459"/>
      <c r="H545" s="1459"/>
      <c r="I545" s="1459"/>
      <c r="J545" s="1459"/>
      <c r="K545" s="1459"/>
      <c r="L545" s="1459"/>
      <c r="M545" s="1459"/>
      <c r="N545" s="1459"/>
      <c r="O545" s="1459"/>
    </row>
    <row r="546" spans="1:15" ht="13.8">
      <c r="A546" s="1459"/>
      <c r="B546" s="1459"/>
      <c r="C546" s="1491"/>
      <c r="D546" s="1459"/>
      <c r="E546" s="1459"/>
      <c r="F546" s="1459"/>
      <c r="G546" s="1459"/>
      <c r="H546" s="1459"/>
      <c r="I546" s="1459"/>
      <c r="J546" s="1459"/>
      <c r="K546" s="1459"/>
      <c r="L546" s="1459"/>
      <c r="M546" s="1459"/>
      <c r="N546" s="1459"/>
      <c r="O546" s="1459"/>
    </row>
    <row r="547" spans="1:15" ht="13.8">
      <c r="A547" s="1459"/>
      <c r="B547" s="1459"/>
      <c r="C547" s="1491"/>
      <c r="D547" s="1459"/>
      <c r="E547" s="1459"/>
      <c r="F547" s="1459"/>
      <c r="G547" s="1459"/>
      <c r="H547" s="1459"/>
      <c r="I547" s="1459"/>
      <c r="J547" s="1459"/>
      <c r="K547" s="1459"/>
      <c r="L547" s="1459"/>
      <c r="M547" s="1459"/>
      <c r="N547" s="1459"/>
      <c r="O547" s="1459"/>
    </row>
    <row r="548" spans="1:15" ht="13.8">
      <c r="A548" s="1459"/>
      <c r="B548" s="1459"/>
      <c r="C548" s="1491"/>
      <c r="D548" s="1459"/>
      <c r="E548" s="1459"/>
      <c r="F548" s="1459"/>
      <c r="G548" s="1459"/>
      <c r="H548" s="1459"/>
      <c r="I548" s="1459"/>
      <c r="J548" s="1459"/>
      <c r="K548" s="1459"/>
      <c r="L548" s="1459"/>
      <c r="M548" s="1459"/>
      <c r="N548" s="1459"/>
      <c r="O548" s="1459"/>
    </row>
    <row r="549" spans="1:15" ht="13.8">
      <c r="A549" s="1459"/>
      <c r="B549" s="1459"/>
      <c r="C549" s="1491"/>
      <c r="D549" s="1459"/>
      <c r="E549" s="1459"/>
      <c r="F549" s="1459"/>
      <c r="G549" s="1459"/>
      <c r="H549" s="1459"/>
      <c r="I549" s="1459"/>
      <c r="J549" s="1459"/>
      <c r="K549" s="1459"/>
      <c r="L549" s="1459"/>
      <c r="M549" s="1459"/>
      <c r="N549" s="1459"/>
      <c r="O549" s="1459"/>
    </row>
    <row r="550" spans="1:15" ht="13.8">
      <c r="A550" s="1459"/>
      <c r="B550" s="1459"/>
      <c r="C550" s="1491"/>
      <c r="D550" s="1459"/>
      <c r="E550" s="1459"/>
      <c r="F550" s="1459"/>
      <c r="G550" s="1459"/>
      <c r="H550" s="1459"/>
      <c r="I550" s="1459"/>
      <c r="J550" s="1459"/>
      <c r="K550" s="1459"/>
      <c r="L550" s="1459"/>
      <c r="M550" s="1459"/>
      <c r="N550" s="1459"/>
      <c r="O550" s="1459"/>
    </row>
    <row r="551" spans="1:15" ht="13.8">
      <c r="A551" s="1459"/>
      <c r="B551" s="1459"/>
      <c r="C551" s="1491"/>
      <c r="D551" s="1459"/>
      <c r="E551" s="1459"/>
      <c r="F551" s="1459"/>
      <c r="G551" s="1459"/>
      <c r="H551" s="1459"/>
      <c r="I551" s="1459"/>
      <c r="J551" s="1459"/>
      <c r="K551" s="1459"/>
      <c r="L551" s="1459"/>
      <c r="M551" s="1459"/>
      <c r="N551" s="1459"/>
      <c r="O551" s="1459"/>
    </row>
    <row r="552" spans="1:15" ht="13.8">
      <c r="A552" s="1459"/>
      <c r="B552" s="1459"/>
      <c r="C552" s="1491"/>
      <c r="D552" s="1459"/>
      <c r="E552" s="1459"/>
      <c r="F552" s="1459"/>
      <c r="G552" s="1459"/>
      <c r="H552" s="1459"/>
      <c r="I552" s="1459"/>
      <c r="J552" s="1459"/>
      <c r="K552" s="1459"/>
      <c r="L552" s="1459"/>
      <c r="M552" s="1459"/>
      <c r="N552" s="1459"/>
      <c r="O552" s="1459"/>
    </row>
    <row r="553" spans="1:15" ht="13.8">
      <c r="A553" s="1459"/>
      <c r="B553" s="1459"/>
      <c r="C553" s="1491"/>
      <c r="D553" s="1459"/>
      <c r="E553" s="1459"/>
      <c r="F553" s="1459"/>
      <c r="G553" s="1459"/>
      <c r="H553" s="1459"/>
      <c r="I553" s="1459"/>
      <c r="J553" s="1459"/>
      <c r="K553" s="1459"/>
      <c r="L553" s="1459"/>
      <c r="M553" s="1459"/>
      <c r="N553" s="1459"/>
      <c r="O553" s="1459"/>
    </row>
    <row r="554" spans="1:15" ht="13.8">
      <c r="A554" s="1459"/>
      <c r="B554" s="1459"/>
      <c r="C554" s="1491"/>
      <c r="D554" s="1459"/>
      <c r="E554" s="1459"/>
      <c r="F554" s="1459"/>
      <c r="G554" s="1459"/>
      <c r="H554" s="1459"/>
      <c r="I554" s="1459"/>
      <c r="J554" s="1459"/>
      <c r="K554" s="1459"/>
      <c r="L554" s="1459"/>
      <c r="M554" s="1459"/>
      <c r="N554" s="1459"/>
      <c r="O554" s="1459"/>
    </row>
    <row r="555" spans="1:15" ht="13.8">
      <c r="A555" s="1459"/>
      <c r="B555" s="1459"/>
      <c r="C555" s="1491"/>
      <c r="D555" s="1459"/>
      <c r="E555" s="1459"/>
      <c r="F555" s="1459"/>
      <c r="G555" s="1459"/>
      <c r="H555" s="1459"/>
      <c r="I555" s="1459"/>
      <c r="J555" s="1459"/>
      <c r="K555" s="1459"/>
      <c r="L555" s="1459"/>
      <c r="M555" s="1459"/>
      <c r="N555" s="1459"/>
      <c r="O555" s="1459"/>
    </row>
    <row r="556" spans="1:15" ht="13.8">
      <c r="A556" s="1459"/>
      <c r="B556" s="1459"/>
      <c r="C556" s="1491"/>
      <c r="D556" s="1459"/>
      <c r="E556" s="1459"/>
      <c r="F556" s="1459"/>
      <c r="G556" s="1459"/>
      <c r="H556" s="1459"/>
      <c r="I556" s="1459"/>
      <c r="J556" s="1459"/>
      <c r="K556" s="1459"/>
      <c r="L556" s="1459"/>
      <c r="M556" s="1459"/>
      <c r="N556" s="1459"/>
      <c r="O556" s="1459"/>
    </row>
    <row r="557" spans="1:15" ht="13.8">
      <c r="A557" s="1459"/>
      <c r="B557" s="1459"/>
      <c r="C557" s="1491"/>
      <c r="D557" s="1459"/>
      <c r="E557" s="1459"/>
      <c r="F557" s="1459"/>
      <c r="G557" s="1459"/>
      <c r="H557" s="1459"/>
      <c r="I557" s="1459"/>
      <c r="J557" s="1459"/>
      <c r="K557" s="1459"/>
      <c r="L557" s="1459"/>
      <c r="M557" s="1459"/>
      <c r="N557" s="1459"/>
      <c r="O557" s="1459"/>
    </row>
    <row r="558" spans="1:15" ht="13.8">
      <c r="A558" s="1459"/>
      <c r="B558" s="1459"/>
      <c r="C558" s="1491"/>
      <c r="D558" s="1459"/>
      <c r="E558" s="1459"/>
      <c r="F558" s="1459"/>
      <c r="G558" s="1459"/>
      <c r="H558" s="1459"/>
      <c r="I558" s="1459"/>
      <c r="J558" s="1459"/>
      <c r="K558" s="1459"/>
      <c r="L558" s="1459"/>
      <c r="M558" s="1459"/>
      <c r="N558" s="1459"/>
      <c r="O558" s="1459"/>
    </row>
    <row r="559" spans="1:15" ht="13.8">
      <c r="A559" s="1459"/>
      <c r="B559" s="1459"/>
      <c r="C559" s="1491"/>
      <c r="D559" s="1459"/>
      <c r="E559" s="1459"/>
      <c r="F559" s="1459"/>
      <c r="G559" s="1459"/>
      <c r="H559" s="1459"/>
      <c r="I559" s="1459"/>
      <c r="J559" s="1459"/>
      <c r="K559" s="1459"/>
      <c r="L559" s="1459"/>
      <c r="M559" s="1459"/>
      <c r="N559" s="1459"/>
      <c r="O559" s="1459"/>
    </row>
    <row r="560" spans="1:15" ht="13.8">
      <c r="A560" s="1459"/>
      <c r="B560" s="1459"/>
      <c r="C560" s="1491"/>
      <c r="D560" s="1459"/>
      <c r="E560" s="1459"/>
      <c r="F560" s="1459"/>
      <c r="G560" s="1459"/>
      <c r="H560" s="1459"/>
      <c r="I560" s="1459"/>
      <c r="J560" s="1459"/>
      <c r="K560" s="1459"/>
      <c r="L560" s="1459"/>
      <c r="M560" s="1459"/>
      <c r="N560" s="1459"/>
      <c r="O560" s="1459"/>
    </row>
    <row r="561" spans="1:15" ht="13.8">
      <c r="A561" s="1459"/>
      <c r="B561" s="1459"/>
      <c r="C561" s="1491"/>
      <c r="D561" s="1459"/>
      <c r="E561" s="1459"/>
      <c r="F561" s="1459"/>
      <c r="G561" s="1459"/>
      <c r="H561" s="1459"/>
      <c r="I561" s="1459"/>
      <c r="J561" s="1459"/>
      <c r="K561" s="1459"/>
      <c r="L561" s="1459"/>
      <c r="M561" s="1459"/>
      <c r="N561" s="1459"/>
      <c r="O561" s="1459"/>
    </row>
    <row r="562" spans="1:15" ht="13.8">
      <c r="A562" s="1459"/>
      <c r="B562" s="1459"/>
      <c r="C562" s="1491"/>
      <c r="D562" s="1459"/>
      <c r="E562" s="1459"/>
      <c r="F562" s="1459"/>
      <c r="G562" s="1459"/>
      <c r="H562" s="1459"/>
      <c r="I562" s="1459"/>
      <c r="J562" s="1459"/>
      <c r="K562" s="1459"/>
      <c r="L562" s="1459"/>
      <c r="M562" s="1459"/>
      <c r="N562" s="1459"/>
      <c r="O562" s="1459"/>
    </row>
    <row r="563" spans="1:15" ht="13.8">
      <c r="A563" s="1459"/>
      <c r="B563" s="1459"/>
      <c r="C563" s="1491"/>
      <c r="D563" s="1459"/>
      <c r="E563" s="1459"/>
      <c r="F563" s="1459"/>
      <c r="G563" s="1459"/>
      <c r="H563" s="1459"/>
      <c r="I563" s="1459"/>
      <c r="J563" s="1459"/>
      <c r="K563" s="1459"/>
      <c r="L563" s="1459"/>
      <c r="M563" s="1459"/>
      <c r="N563" s="1459"/>
      <c r="O563" s="1459"/>
    </row>
    <row r="564" spans="1:15" ht="13.8">
      <c r="A564" s="1459"/>
      <c r="B564" s="1459"/>
      <c r="C564" s="1491"/>
      <c r="D564" s="1459"/>
      <c r="E564" s="1459"/>
      <c r="F564" s="1459"/>
      <c r="G564" s="1459"/>
      <c r="H564" s="1459"/>
      <c r="I564" s="1459"/>
      <c r="J564" s="1459"/>
      <c r="K564" s="1459"/>
      <c r="L564" s="1459"/>
      <c r="M564" s="1459"/>
      <c r="N564" s="1459"/>
      <c r="O564" s="1459"/>
    </row>
    <row r="565" spans="1:15" ht="13.8">
      <c r="A565" s="1459"/>
      <c r="B565" s="1459"/>
      <c r="C565" s="1491"/>
      <c r="D565" s="1459"/>
      <c r="E565" s="1459"/>
      <c r="F565" s="1459"/>
      <c r="G565" s="1459"/>
      <c r="H565" s="1459"/>
      <c r="I565" s="1459"/>
      <c r="J565" s="1459"/>
      <c r="K565" s="1459"/>
      <c r="L565" s="1459"/>
      <c r="M565" s="1459"/>
      <c r="N565" s="1459"/>
      <c r="O565" s="1459"/>
    </row>
    <row r="566" spans="1:15" ht="13.8">
      <c r="A566" s="1459"/>
      <c r="B566" s="1459"/>
      <c r="C566" s="1491"/>
      <c r="D566" s="1459"/>
      <c r="E566" s="1459"/>
      <c r="F566" s="1459"/>
      <c r="G566" s="1459"/>
      <c r="H566" s="1459"/>
      <c r="I566" s="1459"/>
      <c r="J566" s="1459"/>
      <c r="K566" s="1459"/>
      <c r="L566" s="1459"/>
      <c r="M566" s="1459"/>
      <c r="N566" s="1459"/>
      <c r="O566" s="1459"/>
    </row>
    <row r="567" spans="1:15" ht="13.8">
      <c r="A567" s="1459"/>
      <c r="B567" s="1459"/>
      <c r="C567" s="1491"/>
      <c r="D567" s="1459"/>
      <c r="E567" s="1459"/>
      <c r="F567" s="1459"/>
      <c r="G567" s="1459"/>
      <c r="H567" s="1459"/>
      <c r="I567" s="1459"/>
      <c r="J567" s="1459"/>
      <c r="K567" s="1459"/>
      <c r="L567" s="1459"/>
      <c r="M567" s="1459"/>
      <c r="N567" s="1459"/>
      <c r="O567" s="1459"/>
    </row>
    <row r="568" spans="1:15" ht="13.8">
      <c r="A568" s="1459"/>
      <c r="B568" s="1459"/>
      <c r="C568" s="1491"/>
      <c r="D568" s="1459"/>
      <c r="E568" s="1459"/>
      <c r="F568" s="1459"/>
      <c r="G568" s="1459"/>
      <c r="H568" s="1459"/>
      <c r="I568" s="1459"/>
      <c r="J568" s="1459"/>
      <c r="K568" s="1459"/>
      <c r="L568" s="1459"/>
      <c r="M568" s="1459"/>
      <c r="N568" s="1459"/>
      <c r="O568" s="1459"/>
    </row>
    <row r="569" spans="1:15" ht="13.8">
      <c r="A569" s="1459"/>
      <c r="B569" s="1459"/>
      <c r="C569" s="1491"/>
      <c r="D569" s="1459"/>
      <c r="E569" s="1459"/>
      <c r="F569" s="1459"/>
      <c r="G569" s="1459"/>
      <c r="H569" s="1459"/>
      <c r="I569" s="1459"/>
      <c r="J569" s="1459"/>
      <c r="K569" s="1459"/>
      <c r="L569" s="1459"/>
      <c r="M569" s="1459"/>
      <c r="N569" s="1459"/>
      <c r="O569" s="1459"/>
    </row>
    <row r="570" spans="1:15" ht="13.8">
      <c r="A570" s="1459"/>
      <c r="B570" s="1459"/>
      <c r="C570" s="1491"/>
      <c r="D570" s="1459"/>
      <c r="E570" s="1459"/>
      <c r="F570" s="1459"/>
      <c r="G570" s="1459"/>
      <c r="H570" s="1459"/>
      <c r="I570" s="1459"/>
      <c r="J570" s="1459"/>
      <c r="K570" s="1459"/>
      <c r="L570" s="1459"/>
      <c r="M570" s="1459"/>
      <c r="N570" s="1459"/>
      <c r="O570" s="1459"/>
    </row>
    <row r="571" spans="1:15" ht="13.8">
      <c r="A571" s="1459"/>
      <c r="B571" s="1459"/>
      <c r="C571" s="1491"/>
      <c r="D571" s="1459"/>
      <c r="E571" s="1459"/>
      <c r="F571" s="1459"/>
      <c r="G571" s="1459"/>
      <c r="H571" s="1459"/>
      <c r="I571" s="1459"/>
      <c r="J571" s="1459"/>
      <c r="K571" s="1459"/>
      <c r="L571" s="1459"/>
      <c r="M571" s="1459"/>
      <c r="N571" s="1459"/>
      <c r="O571" s="1459"/>
    </row>
    <row r="572" spans="1:15" ht="13.8">
      <c r="A572" s="1459"/>
      <c r="B572" s="1459"/>
      <c r="C572" s="1491"/>
      <c r="D572" s="1459"/>
      <c r="E572" s="1459"/>
      <c r="F572" s="1459"/>
      <c r="G572" s="1459"/>
      <c r="H572" s="1459"/>
      <c r="I572" s="1459"/>
      <c r="J572" s="1459"/>
      <c r="K572" s="1459"/>
      <c r="L572" s="1459"/>
      <c r="M572" s="1459"/>
      <c r="N572" s="1459"/>
      <c r="O572" s="1459"/>
    </row>
    <row r="573" spans="1:15" ht="13.8">
      <c r="A573" s="1459"/>
      <c r="B573" s="1459"/>
      <c r="C573" s="1491"/>
      <c r="D573" s="1459"/>
      <c r="E573" s="1459"/>
      <c r="F573" s="1459"/>
      <c r="G573" s="1459"/>
      <c r="H573" s="1459"/>
      <c r="I573" s="1459"/>
      <c r="J573" s="1459"/>
      <c r="K573" s="1459"/>
      <c r="L573" s="1459"/>
      <c r="M573" s="1459"/>
      <c r="N573" s="1459"/>
      <c r="O573" s="1459"/>
    </row>
    <row r="574" spans="1:15" ht="13.8">
      <c r="A574" s="1459"/>
      <c r="B574" s="1459"/>
      <c r="C574" s="1491"/>
      <c r="D574" s="1459"/>
      <c r="E574" s="1459"/>
      <c r="F574" s="1459"/>
      <c r="G574" s="1459"/>
      <c r="H574" s="1459"/>
      <c r="I574" s="1459"/>
      <c r="J574" s="1459"/>
      <c r="K574" s="1459"/>
      <c r="L574" s="1459"/>
      <c r="M574" s="1459"/>
      <c r="N574" s="1459"/>
      <c r="O574" s="1459"/>
    </row>
    <row r="575" spans="1:15" ht="13.8">
      <c r="A575" s="1459"/>
      <c r="B575" s="1459"/>
      <c r="C575" s="1491"/>
      <c r="D575" s="1459"/>
      <c r="E575" s="1459"/>
      <c r="F575" s="1459"/>
      <c r="G575" s="1459"/>
      <c r="H575" s="1459"/>
      <c r="I575" s="1459"/>
      <c r="J575" s="1459"/>
      <c r="K575" s="1459"/>
      <c r="L575" s="1459"/>
      <c r="M575" s="1459"/>
      <c r="N575" s="1459"/>
      <c r="O575" s="1459"/>
    </row>
    <row r="576" spans="1:15" ht="13.8">
      <c r="A576" s="1459"/>
      <c r="B576" s="1459"/>
      <c r="C576" s="1491"/>
      <c r="D576" s="1459"/>
      <c r="E576" s="1459"/>
      <c r="F576" s="1459"/>
      <c r="G576" s="1459"/>
      <c r="H576" s="1459"/>
      <c r="I576" s="1459"/>
      <c r="J576" s="1459"/>
      <c r="K576" s="1459"/>
      <c r="L576" s="1459"/>
      <c r="M576" s="1459"/>
      <c r="N576" s="1459"/>
      <c r="O576" s="1459"/>
    </row>
    <row r="577" spans="1:15" ht="13.8">
      <c r="A577" s="1459"/>
      <c r="B577" s="1459"/>
      <c r="C577" s="1491"/>
      <c r="D577" s="1459"/>
      <c r="E577" s="1459"/>
      <c r="F577" s="1459"/>
      <c r="G577" s="1459"/>
      <c r="H577" s="1459"/>
      <c r="I577" s="1459"/>
      <c r="J577" s="1459"/>
      <c r="K577" s="1459"/>
      <c r="L577" s="1459"/>
      <c r="M577" s="1459"/>
      <c r="N577" s="1459"/>
      <c r="O577" s="1459"/>
    </row>
    <row r="578" spans="1:15" ht="13.8">
      <c r="A578" s="1459"/>
      <c r="B578" s="1459"/>
      <c r="C578" s="1491"/>
      <c r="D578" s="1459"/>
      <c r="E578" s="1459"/>
      <c r="F578" s="1459"/>
      <c r="G578" s="1459"/>
      <c r="H578" s="1459"/>
      <c r="I578" s="1459"/>
      <c r="J578" s="1459"/>
      <c r="K578" s="1459"/>
      <c r="L578" s="1459"/>
      <c r="M578" s="1459"/>
      <c r="N578" s="1459"/>
      <c r="O578" s="1459"/>
    </row>
    <row r="579" spans="1:15" ht="13.8">
      <c r="A579" s="1459"/>
      <c r="B579" s="1459"/>
      <c r="C579" s="1491"/>
      <c r="D579" s="1459"/>
      <c r="E579" s="1459"/>
      <c r="F579" s="1459"/>
      <c r="G579" s="1459"/>
      <c r="H579" s="1459"/>
      <c r="I579" s="1459"/>
      <c r="J579" s="1459"/>
      <c r="K579" s="1459"/>
      <c r="L579" s="1459"/>
      <c r="M579" s="1459"/>
      <c r="N579" s="1459"/>
      <c r="O579" s="1459"/>
    </row>
    <row r="580" spans="1:15" ht="13.8">
      <c r="A580" s="1459"/>
      <c r="B580" s="1459"/>
      <c r="C580" s="1491"/>
      <c r="D580" s="1459"/>
      <c r="E580" s="1459"/>
      <c r="F580" s="1459"/>
      <c r="G580" s="1459"/>
      <c r="H580" s="1459"/>
      <c r="I580" s="1459"/>
      <c r="J580" s="1459"/>
      <c r="K580" s="1459"/>
      <c r="L580" s="1459"/>
      <c r="M580" s="1459"/>
      <c r="N580" s="1459"/>
      <c r="O580" s="1459"/>
    </row>
    <row r="581" spans="1:15" ht="13.8">
      <c r="A581" s="1459"/>
      <c r="B581" s="1459"/>
      <c r="C581" s="1491"/>
      <c r="D581" s="1459"/>
      <c r="E581" s="1459"/>
      <c r="F581" s="1459"/>
      <c r="G581" s="1459"/>
      <c r="H581" s="1459"/>
      <c r="I581" s="1459"/>
      <c r="J581" s="1459"/>
      <c r="K581" s="1459"/>
      <c r="L581" s="1459"/>
      <c r="M581" s="1459"/>
      <c r="N581" s="1459"/>
      <c r="O581" s="1459"/>
    </row>
    <row r="582" spans="1:15" ht="13.8">
      <c r="A582" s="1459"/>
      <c r="B582" s="1459"/>
      <c r="C582" s="1491"/>
      <c r="D582" s="1459"/>
      <c r="E582" s="1459"/>
      <c r="F582" s="1459"/>
      <c r="G582" s="1459"/>
      <c r="H582" s="1459"/>
      <c r="I582" s="1459"/>
      <c r="J582" s="1459"/>
      <c r="K582" s="1459"/>
      <c r="L582" s="1459"/>
      <c r="M582" s="1459"/>
      <c r="N582" s="1459"/>
      <c r="O582" s="1459"/>
    </row>
    <row r="583" spans="1:15" ht="13.8">
      <c r="A583" s="1459"/>
      <c r="B583" s="1459"/>
      <c r="C583" s="1491"/>
      <c r="D583" s="1459"/>
      <c r="E583" s="1459"/>
      <c r="F583" s="1459"/>
      <c r="G583" s="1459"/>
      <c r="H583" s="1459"/>
      <c r="I583" s="1459"/>
      <c r="J583" s="1459"/>
      <c r="K583" s="1459"/>
      <c r="L583" s="1459"/>
      <c r="M583" s="1459"/>
      <c r="N583" s="1459"/>
      <c r="O583" s="1459"/>
    </row>
    <row r="584" spans="1:15" ht="13.8">
      <c r="A584" s="1459"/>
      <c r="B584" s="1459"/>
      <c r="C584" s="1491"/>
      <c r="D584" s="1459"/>
      <c r="E584" s="1459"/>
      <c r="F584" s="1459"/>
      <c r="G584" s="1459"/>
      <c r="H584" s="1459"/>
      <c r="I584" s="1459"/>
      <c r="J584" s="1459"/>
      <c r="K584" s="1459"/>
      <c r="L584" s="1459"/>
      <c r="M584" s="1459"/>
      <c r="N584" s="1459"/>
      <c r="O584" s="1459"/>
    </row>
    <row r="585" spans="1:15" ht="13.8">
      <c r="A585" s="1459"/>
      <c r="B585" s="1459"/>
      <c r="C585" s="1491"/>
      <c r="D585" s="1459"/>
      <c r="E585" s="1459"/>
      <c r="F585" s="1459"/>
      <c r="G585" s="1459"/>
      <c r="H585" s="1459"/>
      <c r="I585" s="1459"/>
      <c r="J585" s="1459"/>
      <c r="K585" s="1459"/>
      <c r="L585" s="1459"/>
      <c r="M585" s="1459"/>
      <c r="N585" s="1459"/>
      <c r="O585" s="1459"/>
    </row>
    <row r="586" spans="1:15" ht="13.8">
      <c r="A586" s="1459"/>
      <c r="B586" s="1459"/>
      <c r="C586" s="1491"/>
      <c r="D586" s="1459"/>
      <c r="E586" s="1459"/>
      <c r="F586" s="1459"/>
      <c r="G586" s="1459"/>
      <c r="H586" s="1459"/>
      <c r="I586" s="1459"/>
      <c r="J586" s="1459"/>
      <c r="K586" s="1459"/>
      <c r="L586" s="1459"/>
      <c r="M586" s="1459"/>
      <c r="N586" s="1459"/>
      <c r="O586" s="1459"/>
    </row>
    <row r="587" spans="1:15" ht="13.8">
      <c r="A587" s="1459"/>
      <c r="B587" s="1459"/>
      <c r="C587" s="1491"/>
      <c r="D587" s="1459"/>
      <c r="E587" s="1459"/>
      <c r="F587" s="1459"/>
      <c r="G587" s="1459"/>
      <c r="H587" s="1459"/>
      <c r="I587" s="1459"/>
      <c r="J587" s="1459"/>
      <c r="K587" s="1459"/>
      <c r="L587" s="1459"/>
      <c r="M587" s="1459"/>
      <c r="N587" s="1459"/>
      <c r="O587" s="1459"/>
    </row>
    <row r="588" spans="1:15" ht="13.8">
      <c r="A588" s="1459"/>
      <c r="B588" s="1459"/>
      <c r="C588" s="1491"/>
      <c r="D588" s="1459"/>
      <c r="E588" s="1459"/>
      <c r="F588" s="1459"/>
      <c r="G588" s="1459"/>
      <c r="H588" s="1459"/>
      <c r="I588" s="1459"/>
      <c r="J588" s="1459"/>
      <c r="K588" s="1459"/>
      <c r="L588" s="1459"/>
      <c r="M588" s="1459"/>
      <c r="N588" s="1459"/>
      <c r="O588" s="1459"/>
    </row>
    <row r="589" spans="1:15" ht="13.8">
      <c r="A589" s="1459"/>
      <c r="B589" s="1459"/>
      <c r="C589" s="1491"/>
      <c r="D589" s="1459"/>
      <c r="E589" s="1459"/>
      <c r="F589" s="1459"/>
      <c r="G589" s="1459"/>
      <c r="H589" s="1459"/>
      <c r="I589" s="1459"/>
      <c r="J589" s="1459"/>
      <c r="K589" s="1459"/>
      <c r="L589" s="1459"/>
      <c r="M589" s="1459"/>
      <c r="N589" s="1459"/>
      <c r="O589" s="1459"/>
    </row>
    <row r="590" spans="1:15" ht="13.8">
      <c r="A590" s="1459"/>
      <c r="B590" s="1459"/>
      <c r="C590" s="1491"/>
      <c r="D590" s="1459"/>
      <c r="E590" s="1459"/>
      <c r="F590" s="1459"/>
      <c r="G590" s="1459"/>
      <c r="H590" s="1459"/>
      <c r="I590" s="1459"/>
      <c r="J590" s="1459"/>
      <c r="K590" s="1459"/>
      <c r="L590" s="1459"/>
      <c r="M590" s="1459"/>
      <c r="N590" s="1459"/>
      <c r="O590" s="1459"/>
    </row>
    <row r="591" spans="1:15" ht="13.8">
      <c r="A591" s="1459"/>
      <c r="B591" s="1459"/>
      <c r="C591" s="1491"/>
      <c r="D591" s="1459"/>
      <c r="E591" s="1459"/>
      <c r="F591" s="1459"/>
      <c r="G591" s="1459"/>
      <c r="H591" s="1459"/>
      <c r="I591" s="1459"/>
      <c r="J591" s="1459"/>
      <c r="K591" s="1459"/>
      <c r="L591" s="1459"/>
      <c r="M591" s="1459"/>
      <c r="N591" s="1459"/>
      <c r="O591" s="1459"/>
    </row>
    <row r="592" spans="1:15" ht="13.8">
      <c r="A592" s="1459"/>
      <c r="B592" s="1459"/>
      <c r="C592" s="1491"/>
      <c r="D592" s="1459"/>
      <c r="E592" s="1459"/>
      <c r="F592" s="1459"/>
      <c r="G592" s="1459"/>
      <c r="H592" s="1459"/>
      <c r="I592" s="1459"/>
      <c r="J592" s="1459"/>
      <c r="K592" s="1459"/>
      <c r="L592" s="1459"/>
      <c r="M592" s="1459"/>
      <c r="N592" s="1459"/>
      <c r="O592" s="1459"/>
    </row>
    <row r="593" spans="1:15" ht="13.8">
      <c r="A593" s="1459"/>
      <c r="B593" s="1459"/>
      <c r="C593" s="1491"/>
      <c r="D593" s="1459"/>
      <c r="E593" s="1459"/>
      <c r="F593" s="1459"/>
      <c r="G593" s="1459"/>
      <c r="H593" s="1459"/>
      <c r="I593" s="1459"/>
      <c r="J593" s="1459"/>
      <c r="K593" s="1459"/>
      <c r="L593" s="1459"/>
      <c r="M593" s="1459"/>
      <c r="N593" s="1459"/>
      <c r="O593" s="1459"/>
    </row>
    <row r="594" spans="1:15" ht="13.8">
      <c r="A594" s="1459"/>
      <c r="B594" s="1459"/>
      <c r="C594" s="1491"/>
      <c r="D594" s="1459"/>
      <c r="E594" s="1459"/>
      <c r="F594" s="1459"/>
      <c r="G594" s="1459"/>
      <c r="H594" s="1459"/>
      <c r="I594" s="1459"/>
      <c r="J594" s="1459"/>
      <c r="K594" s="1459"/>
      <c r="L594" s="1459"/>
      <c r="M594" s="1459"/>
      <c r="N594" s="1459"/>
      <c r="O594" s="1459"/>
    </row>
    <row r="595" spans="1:15" ht="13.8">
      <c r="A595" s="1459"/>
      <c r="B595" s="1459"/>
      <c r="C595" s="1491"/>
      <c r="D595" s="1459"/>
      <c r="E595" s="1459"/>
      <c r="F595" s="1459"/>
      <c r="G595" s="1459"/>
      <c r="H595" s="1459"/>
      <c r="I595" s="1459"/>
      <c r="J595" s="1459"/>
      <c r="K595" s="1459"/>
      <c r="L595" s="1459"/>
      <c r="M595" s="1459"/>
      <c r="N595" s="1459"/>
      <c r="O595" s="1459"/>
    </row>
    <row r="596" spans="1:15" ht="13.8">
      <c r="A596" s="1459"/>
      <c r="B596" s="1459"/>
      <c r="C596" s="1491"/>
      <c r="D596" s="1459"/>
      <c r="E596" s="1459"/>
      <c r="F596" s="1459"/>
      <c r="G596" s="1459"/>
      <c r="H596" s="1459"/>
      <c r="I596" s="1459"/>
      <c r="J596" s="1459"/>
      <c r="K596" s="1459"/>
      <c r="L596" s="1459"/>
      <c r="M596" s="1459"/>
      <c r="N596" s="1459"/>
      <c r="O596" s="1459"/>
    </row>
    <row r="597" spans="1:15" ht="13.8">
      <c r="A597" s="1459"/>
      <c r="B597" s="1459"/>
      <c r="C597" s="1491"/>
      <c r="D597" s="1459"/>
      <c r="E597" s="1459"/>
      <c r="F597" s="1459"/>
      <c r="G597" s="1459"/>
      <c r="H597" s="1459"/>
      <c r="I597" s="1459"/>
      <c r="J597" s="1459"/>
      <c r="K597" s="1459"/>
      <c r="L597" s="1459"/>
      <c r="M597" s="1459"/>
      <c r="N597" s="1459"/>
      <c r="O597" s="1459"/>
    </row>
    <row r="598" spans="1:15" ht="13.8">
      <c r="A598" s="1459"/>
      <c r="B598" s="1459"/>
      <c r="C598" s="1491"/>
      <c r="D598" s="1459"/>
      <c r="E598" s="1459"/>
      <c r="F598" s="1459"/>
      <c r="G598" s="1459"/>
      <c r="H598" s="1459"/>
      <c r="I598" s="1459"/>
      <c r="J598" s="1459"/>
      <c r="K598" s="1459"/>
      <c r="L598" s="1459"/>
      <c r="M598" s="1459"/>
      <c r="N598" s="1459"/>
      <c r="O598" s="1459"/>
    </row>
    <row r="599" spans="1:15" ht="13.8">
      <c r="A599" s="1459"/>
      <c r="B599" s="1459"/>
      <c r="C599" s="1491"/>
      <c r="D599" s="1459"/>
      <c r="E599" s="1459"/>
      <c r="F599" s="1459"/>
      <c r="G599" s="1459"/>
      <c r="H599" s="1459"/>
      <c r="I599" s="1459"/>
      <c r="J599" s="1459"/>
      <c r="K599" s="1459"/>
      <c r="L599" s="1459"/>
      <c r="M599" s="1459"/>
      <c r="N599" s="1459"/>
      <c r="O599" s="1459"/>
    </row>
    <row r="600" spans="1:15" ht="13.8">
      <c r="A600" s="1459"/>
      <c r="B600" s="1459"/>
      <c r="C600" s="1491"/>
      <c r="D600" s="1459"/>
      <c r="E600" s="1459"/>
      <c r="F600" s="1459"/>
      <c r="G600" s="1459"/>
      <c r="H600" s="1459"/>
      <c r="I600" s="1459"/>
      <c r="J600" s="1459"/>
      <c r="K600" s="1459"/>
      <c r="L600" s="1459"/>
      <c r="M600" s="1459"/>
      <c r="N600" s="1459"/>
      <c r="O600" s="1459"/>
    </row>
    <row r="601" spans="1:15" ht="13.8">
      <c r="A601" s="1459"/>
      <c r="B601" s="1459"/>
      <c r="C601" s="1491"/>
      <c r="D601" s="1459"/>
      <c r="E601" s="1459"/>
      <c r="F601" s="1459"/>
      <c r="G601" s="1459"/>
      <c r="H601" s="1459"/>
      <c r="I601" s="1459"/>
      <c r="J601" s="1459"/>
      <c r="K601" s="1459"/>
      <c r="L601" s="1459"/>
      <c r="M601" s="1459"/>
      <c r="N601" s="1459"/>
      <c r="O601" s="1459"/>
    </row>
    <row r="602" spans="1:15" ht="13.8">
      <c r="A602" s="1459"/>
      <c r="B602" s="1459"/>
      <c r="C602" s="1491"/>
      <c r="D602" s="1459"/>
      <c r="E602" s="1459"/>
      <c r="F602" s="1459"/>
      <c r="G602" s="1459"/>
      <c r="H602" s="1459"/>
      <c r="I602" s="1459"/>
      <c r="J602" s="1459"/>
      <c r="K602" s="1459"/>
      <c r="L602" s="1459"/>
      <c r="M602" s="1459"/>
      <c r="N602" s="1459"/>
      <c r="O602" s="1459"/>
    </row>
    <row r="603" spans="1:15" ht="13.8">
      <c r="A603" s="1459"/>
      <c r="B603" s="1459"/>
      <c r="C603" s="1491"/>
      <c r="D603" s="1459"/>
      <c r="E603" s="1459"/>
      <c r="F603" s="1459"/>
      <c r="G603" s="1459"/>
      <c r="H603" s="1459"/>
      <c r="I603" s="1459"/>
      <c r="J603" s="1459"/>
      <c r="K603" s="1459"/>
      <c r="L603" s="1459"/>
      <c r="M603" s="1459"/>
      <c r="N603" s="1459"/>
      <c r="O603" s="1459"/>
    </row>
    <row r="604" spans="1:15" ht="13.8">
      <c r="A604" s="1459"/>
      <c r="B604" s="1459"/>
      <c r="C604" s="1491"/>
      <c r="D604" s="1459"/>
      <c r="E604" s="1459"/>
      <c r="F604" s="1459"/>
      <c r="G604" s="1459"/>
      <c r="H604" s="1459"/>
      <c r="I604" s="1459"/>
      <c r="J604" s="1459"/>
      <c r="K604" s="1459"/>
      <c r="L604" s="1459"/>
      <c r="M604" s="1459"/>
      <c r="N604" s="1459"/>
      <c r="O604" s="1459"/>
    </row>
    <row r="605" spans="1:15" ht="13.8">
      <c r="A605" s="1459"/>
      <c r="B605" s="1459"/>
      <c r="C605" s="1491"/>
      <c r="D605" s="1459"/>
      <c r="E605" s="1459"/>
      <c r="F605" s="1459"/>
      <c r="G605" s="1459"/>
      <c r="H605" s="1459"/>
      <c r="I605" s="1459"/>
      <c r="J605" s="1459"/>
      <c r="K605" s="1459"/>
      <c r="L605" s="1459"/>
      <c r="M605" s="1459"/>
      <c r="N605" s="1459"/>
      <c r="O605" s="1459"/>
    </row>
    <row r="606" spans="1:15" ht="13.8">
      <c r="A606" s="1459"/>
      <c r="B606" s="1459"/>
      <c r="C606" s="1491"/>
      <c r="D606" s="1459"/>
      <c r="E606" s="1459"/>
      <c r="F606" s="1459"/>
      <c r="G606" s="1459"/>
      <c r="H606" s="1459"/>
      <c r="I606" s="1459"/>
      <c r="J606" s="1459"/>
      <c r="K606" s="1459"/>
      <c r="L606" s="1459"/>
      <c r="M606" s="1459"/>
      <c r="N606" s="1459"/>
      <c r="O606" s="1459"/>
    </row>
    <row r="607" spans="1:15" ht="13.8">
      <c r="A607" s="1459"/>
      <c r="B607" s="1459"/>
      <c r="C607" s="1491"/>
      <c r="D607" s="1459"/>
      <c r="E607" s="1459"/>
      <c r="F607" s="1459"/>
      <c r="G607" s="1459"/>
      <c r="H607" s="1459"/>
      <c r="I607" s="1459"/>
      <c r="J607" s="1459"/>
      <c r="K607" s="1459"/>
      <c r="L607" s="1459"/>
      <c r="M607" s="1459"/>
      <c r="N607" s="1459"/>
      <c r="O607" s="1459"/>
    </row>
    <row r="608" spans="1:15" ht="13.8">
      <c r="A608" s="1459"/>
      <c r="B608" s="1459"/>
      <c r="C608" s="1491"/>
      <c r="D608" s="1459"/>
      <c r="E608" s="1459"/>
      <c r="F608" s="1459"/>
      <c r="G608" s="1459"/>
      <c r="H608" s="1459"/>
      <c r="I608" s="1459"/>
      <c r="J608" s="1459"/>
      <c r="K608" s="1459"/>
      <c r="L608" s="1459"/>
      <c r="M608" s="1459"/>
      <c r="N608" s="1459"/>
      <c r="O608" s="1459"/>
    </row>
    <row r="609" spans="1:15" ht="13.8">
      <c r="A609" s="1459"/>
      <c r="B609" s="1459"/>
      <c r="C609" s="1491"/>
      <c r="D609" s="1459"/>
      <c r="E609" s="1459"/>
      <c r="F609" s="1459"/>
      <c r="G609" s="1459"/>
      <c r="H609" s="1459"/>
      <c r="I609" s="1459"/>
      <c r="J609" s="1459"/>
      <c r="K609" s="1459"/>
      <c r="L609" s="1459"/>
      <c r="M609" s="1459"/>
      <c r="N609" s="1459"/>
      <c r="O609" s="1459"/>
    </row>
    <row r="610" spans="1:15" ht="13.8">
      <c r="A610" s="1459"/>
      <c r="B610" s="1459"/>
      <c r="C610" s="1491"/>
      <c r="D610" s="1459"/>
      <c r="E610" s="1459"/>
      <c r="F610" s="1459"/>
      <c r="G610" s="1459"/>
      <c r="H610" s="1459"/>
      <c r="I610" s="1459"/>
      <c r="J610" s="1459"/>
      <c r="K610" s="1459"/>
      <c r="L610" s="1459"/>
      <c r="M610" s="1459"/>
      <c r="N610" s="1459"/>
      <c r="O610" s="1459"/>
    </row>
    <row r="611" spans="1:15" ht="13.8">
      <c r="A611" s="1459"/>
      <c r="B611" s="1459"/>
      <c r="C611" s="1491"/>
      <c r="D611" s="1459"/>
      <c r="E611" s="1459"/>
      <c r="F611" s="1459"/>
      <c r="G611" s="1459"/>
      <c r="H611" s="1459"/>
      <c r="I611" s="1459"/>
      <c r="J611" s="1459"/>
      <c r="K611" s="1459"/>
      <c r="L611" s="1459"/>
      <c r="M611" s="1459"/>
      <c r="N611" s="1459"/>
      <c r="O611" s="1459"/>
    </row>
    <row r="612" spans="1:15" ht="13.8">
      <c r="A612" s="1459"/>
      <c r="B612" s="1459"/>
      <c r="C612" s="1491"/>
      <c r="D612" s="1459"/>
      <c r="E612" s="1459"/>
      <c r="F612" s="1459"/>
      <c r="G612" s="1459"/>
      <c r="H612" s="1459"/>
      <c r="I612" s="1459"/>
      <c r="J612" s="1459"/>
      <c r="K612" s="1459"/>
      <c r="L612" s="1459"/>
      <c r="M612" s="1459"/>
      <c r="N612" s="1459"/>
      <c r="O612" s="1459"/>
    </row>
    <row r="613" spans="1:15" ht="13.8">
      <c r="A613" s="1459"/>
      <c r="B613" s="1459"/>
      <c r="C613" s="1491"/>
      <c r="D613" s="1459"/>
      <c r="E613" s="1459"/>
      <c r="F613" s="1459"/>
      <c r="G613" s="1459"/>
      <c r="H613" s="1459"/>
      <c r="I613" s="1459"/>
      <c r="J613" s="1459"/>
      <c r="K613" s="1459"/>
      <c r="L613" s="1459"/>
      <c r="M613" s="1459"/>
      <c r="N613" s="1459"/>
      <c r="O613" s="1459"/>
    </row>
    <row r="614" spans="1:15" ht="13.8">
      <c r="A614" s="1459"/>
      <c r="B614" s="1459"/>
      <c r="C614" s="1491"/>
      <c r="D614" s="1459"/>
      <c r="E614" s="1459"/>
      <c r="F614" s="1459"/>
      <c r="G614" s="1459"/>
      <c r="H614" s="1459"/>
      <c r="I614" s="1459"/>
      <c r="J614" s="1459"/>
      <c r="K614" s="1459"/>
      <c r="L614" s="1459"/>
      <c r="M614" s="1459"/>
      <c r="N614" s="1459"/>
      <c r="O614" s="1459"/>
    </row>
    <row r="615" spans="1:15" ht="13.8">
      <c r="A615" s="1459"/>
      <c r="B615" s="1459"/>
      <c r="C615" s="1491"/>
      <c r="D615" s="1459"/>
      <c r="E615" s="1459"/>
      <c r="F615" s="1459"/>
      <c r="G615" s="1459"/>
      <c r="H615" s="1459"/>
      <c r="I615" s="1459"/>
      <c r="J615" s="1459"/>
      <c r="K615" s="1459"/>
      <c r="L615" s="1459"/>
      <c r="M615" s="1459"/>
      <c r="N615" s="1459"/>
      <c r="O615" s="1459"/>
    </row>
    <row r="616" spans="1:15" ht="13.8">
      <c r="A616" s="1459"/>
      <c r="B616" s="1459"/>
      <c r="C616" s="1491"/>
      <c r="D616" s="1459"/>
      <c r="E616" s="1459"/>
      <c r="F616" s="1459"/>
      <c r="G616" s="1459"/>
      <c r="H616" s="1459"/>
      <c r="I616" s="1459"/>
      <c r="J616" s="1459"/>
      <c r="K616" s="1459"/>
      <c r="L616" s="1459"/>
      <c r="M616" s="1459"/>
      <c r="N616" s="1459"/>
      <c r="O616" s="1459"/>
    </row>
    <row r="617" spans="1:15" ht="13.8">
      <c r="A617" s="1459"/>
      <c r="B617" s="1459"/>
      <c r="C617" s="1491"/>
      <c r="D617" s="1459"/>
      <c r="E617" s="1459"/>
      <c r="F617" s="1459"/>
      <c r="G617" s="1459"/>
      <c r="H617" s="1459"/>
      <c r="I617" s="1459"/>
      <c r="J617" s="1459"/>
      <c r="K617" s="1459"/>
      <c r="L617" s="1459"/>
      <c r="M617" s="1459"/>
      <c r="N617" s="1459"/>
      <c r="O617" s="1459"/>
    </row>
    <row r="618" spans="1:15" ht="13.8">
      <c r="A618" s="1459"/>
      <c r="B618" s="1459"/>
      <c r="C618" s="1491"/>
      <c r="D618" s="1459"/>
      <c r="E618" s="1459"/>
      <c r="F618" s="1459"/>
      <c r="G618" s="1459"/>
      <c r="H618" s="1459"/>
      <c r="I618" s="1459"/>
      <c r="J618" s="1459"/>
      <c r="K618" s="1459"/>
      <c r="L618" s="1459"/>
      <c r="M618" s="1459"/>
      <c r="N618" s="1459"/>
      <c r="O618" s="1459"/>
    </row>
    <row r="619" spans="1:15" ht="13.8">
      <c r="A619" s="1459"/>
      <c r="B619" s="1459"/>
      <c r="C619" s="1491"/>
      <c r="D619" s="1459"/>
      <c r="E619" s="1459"/>
      <c r="F619" s="1459"/>
      <c r="G619" s="1459"/>
      <c r="H619" s="1459"/>
      <c r="I619" s="1459"/>
      <c r="J619" s="1459"/>
      <c r="K619" s="1459"/>
      <c r="L619" s="1459"/>
      <c r="M619" s="1459"/>
      <c r="N619" s="1459"/>
      <c r="O619" s="1459"/>
    </row>
    <row r="620" spans="1:15" ht="13.8">
      <c r="A620" s="1459"/>
      <c r="B620" s="1459"/>
      <c r="C620" s="1491"/>
      <c r="D620" s="1459"/>
      <c r="E620" s="1459"/>
      <c r="F620" s="1459"/>
      <c r="G620" s="1459"/>
      <c r="H620" s="1459"/>
      <c r="I620" s="1459"/>
      <c r="J620" s="1459"/>
      <c r="K620" s="1459"/>
      <c r="L620" s="1459"/>
      <c r="M620" s="1459"/>
      <c r="N620" s="1459"/>
      <c r="O620" s="1459"/>
    </row>
    <row r="621" spans="1:15" ht="13.8">
      <c r="A621" s="1459"/>
      <c r="B621" s="1459"/>
      <c r="C621" s="1491"/>
      <c r="D621" s="1459"/>
      <c r="E621" s="1459"/>
      <c r="F621" s="1459"/>
      <c r="G621" s="1459"/>
      <c r="H621" s="1459"/>
      <c r="I621" s="1459"/>
      <c r="J621" s="1459"/>
      <c r="K621" s="1459"/>
      <c r="L621" s="1459"/>
      <c r="M621" s="1459"/>
      <c r="N621" s="1459"/>
      <c r="O621" s="1459"/>
    </row>
    <row r="622" spans="1:15" ht="13.8">
      <c r="A622" s="1459"/>
      <c r="B622" s="1459"/>
      <c r="C622" s="1491"/>
      <c r="D622" s="1459"/>
      <c r="E622" s="1459"/>
      <c r="F622" s="1459"/>
      <c r="G622" s="1459"/>
      <c r="H622" s="1459"/>
      <c r="I622" s="1459"/>
      <c r="J622" s="1459"/>
      <c r="K622" s="1459"/>
      <c r="L622" s="1459"/>
      <c r="M622" s="1459"/>
      <c r="N622" s="1459"/>
      <c r="O622" s="1459"/>
    </row>
    <row r="623" spans="1:15" ht="13.8">
      <c r="A623" s="1459"/>
      <c r="B623" s="1459"/>
      <c r="C623" s="1491"/>
      <c r="D623" s="1459"/>
      <c r="E623" s="1459"/>
      <c r="F623" s="1459"/>
      <c r="G623" s="1459"/>
      <c r="H623" s="1459"/>
      <c r="I623" s="1459"/>
      <c r="J623" s="1459"/>
      <c r="K623" s="1459"/>
      <c r="L623" s="1459"/>
      <c r="M623" s="1459"/>
      <c r="N623" s="1459"/>
      <c r="O623" s="1459"/>
    </row>
    <row r="624" spans="1:15" ht="13.8">
      <c r="A624" s="1459"/>
      <c r="B624" s="1459"/>
      <c r="C624" s="1491"/>
      <c r="D624" s="1459"/>
      <c r="E624" s="1459"/>
      <c r="F624" s="1459"/>
      <c r="G624" s="1459"/>
      <c r="H624" s="1459"/>
      <c r="I624" s="1459"/>
      <c r="J624" s="1459"/>
      <c r="K624" s="1459"/>
      <c r="L624" s="1459"/>
      <c r="M624" s="1459"/>
      <c r="N624" s="1459"/>
      <c r="O624" s="1459"/>
    </row>
    <row r="625" spans="1:15" ht="13.8">
      <c r="A625" s="1459"/>
      <c r="B625" s="1459"/>
      <c r="C625" s="1491"/>
      <c r="D625" s="1459"/>
      <c r="E625" s="1459"/>
      <c r="F625" s="1459"/>
      <c r="G625" s="1459"/>
      <c r="H625" s="1459"/>
      <c r="I625" s="1459"/>
      <c r="J625" s="1459"/>
      <c r="K625" s="1459"/>
      <c r="L625" s="1459"/>
      <c r="M625" s="1459"/>
      <c r="N625" s="1459"/>
      <c r="O625" s="1459"/>
    </row>
    <row r="626" spans="1:15" ht="13.8">
      <c r="A626" s="1459"/>
      <c r="B626" s="1459"/>
      <c r="C626" s="1491"/>
      <c r="D626" s="1459"/>
      <c r="E626" s="1459"/>
      <c r="F626" s="1459"/>
      <c r="G626" s="1459"/>
      <c r="H626" s="1459"/>
      <c r="I626" s="1459"/>
      <c r="J626" s="1459"/>
      <c r="K626" s="1459"/>
      <c r="L626" s="1459"/>
      <c r="M626" s="1459"/>
      <c r="N626" s="1459"/>
      <c r="O626" s="1459"/>
    </row>
    <row r="627" spans="1:15" ht="13.8">
      <c r="A627" s="1459"/>
      <c r="B627" s="1459"/>
      <c r="C627" s="1491"/>
      <c r="D627" s="1459"/>
      <c r="E627" s="1459"/>
      <c r="F627" s="1459"/>
      <c r="G627" s="1459"/>
      <c r="H627" s="1459"/>
      <c r="I627" s="1459"/>
      <c r="J627" s="1459"/>
      <c r="K627" s="1459"/>
      <c r="L627" s="1459"/>
      <c r="M627" s="1459"/>
      <c r="N627" s="1459"/>
      <c r="O627" s="1459"/>
    </row>
    <row r="628" spans="1:15" ht="13.8">
      <c r="A628" s="1459"/>
      <c r="B628" s="1459"/>
      <c r="C628" s="1491"/>
      <c r="D628" s="1459"/>
      <c r="E628" s="1459"/>
      <c r="F628" s="1459"/>
      <c r="G628" s="1459"/>
      <c r="H628" s="1459"/>
      <c r="I628" s="1459"/>
      <c r="J628" s="1459"/>
      <c r="K628" s="1459"/>
      <c r="L628" s="1459"/>
      <c r="M628" s="1459"/>
      <c r="N628" s="1459"/>
      <c r="O628" s="1459"/>
    </row>
    <row r="629" spans="1:15" ht="13.8">
      <c r="A629" s="1459"/>
      <c r="B629" s="1459"/>
      <c r="C629" s="1491"/>
      <c r="D629" s="1459"/>
      <c r="E629" s="1459"/>
      <c r="F629" s="1459"/>
      <c r="G629" s="1459"/>
      <c r="H629" s="1459"/>
      <c r="I629" s="1459"/>
      <c r="J629" s="1459"/>
      <c r="K629" s="1459"/>
      <c r="L629" s="1459"/>
      <c r="M629" s="1459"/>
      <c r="N629" s="1459"/>
      <c r="O629" s="1459"/>
    </row>
    <row r="630" spans="1:15" ht="13.8">
      <c r="A630" s="1459"/>
      <c r="B630" s="1459"/>
      <c r="C630" s="1491"/>
      <c r="D630" s="1459"/>
      <c r="E630" s="1459"/>
      <c r="F630" s="1459"/>
      <c r="G630" s="1459"/>
      <c r="H630" s="1459"/>
      <c r="I630" s="1459"/>
      <c r="J630" s="1459"/>
      <c r="K630" s="1459"/>
      <c r="L630" s="1459"/>
      <c r="M630" s="1459"/>
      <c r="N630" s="1459"/>
      <c r="O630" s="1459"/>
    </row>
    <row r="631" spans="1:15" ht="13.8">
      <c r="A631" s="1459"/>
      <c r="B631" s="1459"/>
      <c r="C631" s="1491"/>
      <c r="D631" s="1459"/>
      <c r="E631" s="1459"/>
      <c r="F631" s="1459"/>
      <c r="G631" s="1459"/>
      <c r="H631" s="1459"/>
      <c r="I631" s="1459"/>
      <c r="J631" s="1459"/>
      <c r="K631" s="1459"/>
      <c r="L631" s="1459"/>
      <c r="M631" s="1459"/>
      <c r="N631" s="1459"/>
      <c r="O631" s="1459"/>
    </row>
    <row r="632" spans="1:15" ht="13.8">
      <c r="A632" s="1459"/>
      <c r="B632" s="1459"/>
      <c r="C632" s="1491"/>
      <c r="D632" s="1459"/>
      <c r="E632" s="1459"/>
      <c r="F632" s="1459"/>
      <c r="G632" s="1459"/>
      <c r="H632" s="1459"/>
      <c r="I632" s="1459"/>
      <c r="J632" s="1459"/>
      <c r="K632" s="1459"/>
      <c r="L632" s="1459"/>
      <c r="M632" s="1459"/>
      <c r="N632" s="1459"/>
      <c r="O632" s="1459"/>
    </row>
    <row r="633" spans="1:15" ht="13.8">
      <c r="A633" s="1459"/>
      <c r="B633" s="1459"/>
      <c r="C633" s="1491"/>
      <c r="D633" s="1459"/>
      <c r="E633" s="1459"/>
      <c r="F633" s="1459"/>
      <c r="G633" s="1459"/>
      <c r="H633" s="1459"/>
      <c r="I633" s="1459"/>
      <c r="J633" s="1459"/>
      <c r="K633" s="1459"/>
      <c r="L633" s="1459"/>
      <c r="M633" s="1459"/>
      <c r="N633" s="1459"/>
      <c r="O633" s="1459"/>
    </row>
    <row r="634" spans="1:15" ht="13.8">
      <c r="A634" s="1459"/>
      <c r="B634" s="1459"/>
      <c r="C634" s="1491"/>
      <c r="D634" s="1459"/>
      <c r="E634" s="1459"/>
      <c r="F634" s="1459"/>
      <c r="G634" s="1459"/>
      <c r="H634" s="1459"/>
      <c r="I634" s="1459"/>
      <c r="J634" s="1459"/>
      <c r="K634" s="1459"/>
      <c r="L634" s="1459"/>
      <c r="M634" s="1459"/>
      <c r="N634" s="1459"/>
      <c r="O634" s="1459"/>
    </row>
    <row r="635" spans="1:15" ht="13.8">
      <c r="A635" s="1459"/>
      <c r="B635" s="1459"/>
      <c r="C635" s="1491"/>
      <c r="D635" s="1459"/>
      <c r="E635" s="1459"/>
      <c r="F635" s="1459"/>
      <c r="G635" s="1459"/>
      <c r="H635" s="1459"/>
      <c r="I635" s="1459"/>
      <c r="J635" s="1459"/>
      <c r="K635" s="1459"/>
      <c r="L635" s="1459"/>
      <c r="M635" s="1459"/>
      <c r="N635" s="1459"/>
      <c r="O635" s="1459"/>
    </row>
    <row r="636" spans="1:15" ht="13.8">
      <c r="A636" s="1459"/>
      <c r="B636" s="1459"/>
      <c r="C636" s="1491"/>
      <c r="D636" s="1459"/>
      <c r="E636" s="1459"/>
      <c r="F636" s="1459"/>
      <c r="G636" s="1459"/>
      <c r="H636" s="1459"/>
      <c r="I636" s="1459"/>
      <c r="J636" s="1459"/>
      <c r="K636" s="1459"/>
      <c r="L636" s="1459"/>
      <c r="M636" s="1459"/>
      <c r="N636" s="1459"/>
      <c r="O636" s="1459"/>
    </row>
    <row r="637" spans="1:15" ht="13.8">
      <c r="A637" s="1459"/>
      <c r="B637" s="1459"/>
      <c r="C637" s="1491"/>
      <c r="D637" s="1459"/>
      <c r="E637" s="1459"/>
      <c r="F637" s="1459"/>
      <c r="G637" s="1459"/>
      <c r="H637" s="1459"/>
      <c r="I637" s="1459"/>
      <c r="J637" s="1459"/>
      <c r="K637" s="1459"/>
      <c r="L637" s="1459"/>
      <c r="M637" s="1459"/>
      <c r="N637" s="1459"/>
      <c r="O637" s="1459"/>
    </row>
    <row r="638" spans="1:15" ht="13.8">
      <c r="A638" s="1459"/>
      <c r="B638" s="1459"/>
      <c r="C638" s="1491"/>
      <c r="D638" s="1459"/>
      <c r="E638" s="1459"/>
      <c r="F638" s="1459"/>
      <c r="G638" s="1459"/>
      <c r="H638" s="1459"/>
      <c r="I638" s="1459"/>
      <c r="J638" s="1459"/>
      <c r="K638" s="1459"/>
      <c r="L638" s="1459"/>
      <c r="M638" s="1459"/>
      <c r="N638" s="1459"/>
      <c r="O638" s="1459"/>
    </row>
    <row r="639" spans="1:15" ht="13.8">
      <c r="A639" s="1459"/>
      <c r="B639" s="1459"/>
      <c r="C639" s="1491"/>
      <c r="D639" s="1459"/>
      <c r="E639" s="1459"/>
      <c r="F639" s="1459"/>
      <c r="G639" s="1459"/>
      <c r="H639" s="1459"/>
      <c r="I639" s="1459"/>
      <c r="J639" s="1459"/>
      <c r="K639" s="1459"/>
      <c r="L639" s="1459"/>
      <c r="M639" s="1459"/>
      <c r="N639" s="1459"/>
      <c r="O639" s="1459"/>
    </row>
    <row r="640" spans="1:15" ht="13.8">
      <c r="A640" s="1459"/>
      <c r="B640" s="1459"/>
      <c r="C640" s="1491"/>
      <c r="D640" s="1459"/>
      <c r="E640" s="1459"/>
      <c r="F640" s="1459"/>
      <c r="G640" s="1459"/>
      <c r="H640" s="1459"/>
      <c r="I640" s="1459"/>
      <c r="J640" s="1459"/>
      <c r="K640" s="1459"/>
      <c r="L640" s="1459"/>
      <c r="M640" s="1459"/>
      <c r="N640" s="1459"/>
      <c r="O640" s="1459"/>
    </row>
    <row r="641" spans="1:15" ht="13.8">
      <c r="A641" s="1459"/>
      <c r="B641" s="1459"/>
      <c r="C641" s="1491"/>
      <c r="D641" s="1459"/>
      <c r="E641" s="1459"/>
      <c r="F641" s="1459"/>
      <c r="G641" s="1459"/>
      <c r="H641" s="1459"/>
      <c r="I641" s="1459"/>
      <c r="J641" s="1459"/>
      <c r="K641" s="1459"/>
      <c r="L641" s="1459"/>
      <c r="M641" s="1459"/>
      <c r="N641" s="1459"/>
      <c r="O641" s="1459"/>
    </row>
    <row r="642" spans="1:15" ht="13.8">
      <c r="A642" s="1459"/>
      <c r="B642" s="1459"/>
      <c r="C642" s="1491"/>
      <c r="D642" s="1459"/>
      <c r="E642" s="1459"/>
      <c r="F642" s="1459"/>
      <c r="G642" s="1459"/>
      <c r="H642" s="1459"/>
      <c r="I642" s="1459"/>
      <c r="J642" s="1459"/>
      <c r="K642" s="1459"/>
      <c r="L642" s="1459"/>
      <c r="M642" s="1459"/>
      <c r="N642" s="1459"/>
      <c r="O642" s="1459"/>
    </row>
    <row r="643" spans="1:15" ht="13.8">
      <c r="A643" s="1459"/>
      <c r="B643" s="1459"/>
      <c r="C643" s="1491"/>
      <c r="D643" s="1459"/>
      <c r="E643" s="1459"/>
      <c r="F643" s="1459"/>
      <c r="G643" s="1459"/>
      <c r="H643" s="1459"/>
      <c r="I643" s="1459"/>
      <c r="J643" s="1459"/>
      <c r="K643" s="1459"/>
      <c r="L643" s="1459"/>
      <c r="M643" s="1459"/>
      <c r="N643" s="1459"/>
      <c r="O643" s="1459"/>
    </row>
    <row r="644" spans="1:15" ht="13.8">
      <c r="A644" s="1459"/>
      <c r="B644" s="1459"/>
      <c r="C644" s="1491"/>
      <c r="D644" s="1459"/>
      <c r="E644" s="1459"/>
      <c r="F644" s="1459"/>
      <c r="G644" s="1459"/>
      <c r="H644" s="1459"/>
      <c r="I644" s="1459"/>
      <c r="J644" s="1459"/>
      <c r="K644" s="1459"/>
      <c r="L644" s="1459"/>
      <c r="M644" s="1459"/>
      <c r="N644" s="1459"/>
      <c r="O644" s="1459"/>
    </row>
    <row r="645" spans="1:15" ht="13.8">
      <c r="A645" s="1459"/>
      <c r="B645" s="1459"/>
      <c r="C645" s="1491"/>
      <c r="D645" s="1459"/>
      <c r="E645" s="1459"/>
      <c r="F645" s="1459"/>
      <c r="G645" s="1459"/>
      <c r="H645" s="1459"/>
      <c r="I645" s="1459"/>
      <c r="J645" s="1459"/>
      <c r="K645" s="1459"/>
      <c r="L645" s="1459"/>
      <c r="M645" s="1459"/>
      <c r="N645" s="1459"/>
      <c r="O645" s="1459"/>
    </row>
    <row r="646" spans="1:15" ht="13.8">
      <c r="A646" s="1459"/>
      <c r="B646" s="1459"/>
      <c r="C646" s="1491"/>
      <c r="D646" s="1459"/>
      <c r="E646" s="1459"/>
      <c r="F646" s="1459"/>
      <c r="G646" s="1459"/>
      <c r="H646" s="1459"/>
      <c r="I646" s="1459"/>
      <c r="J646" s="1459"/>
      <c r="K646" s="1459"/>
      <c r="L646" s="1459"/>
      <c r="M646" s="1459"/>
      <c r="N646" s="1459"/>
      <c r="O646" s="1459"/>
    </row>
    <row r="647" spans="1:15" ht="13.8">
      <c r="A647" s="1459"/>
      <c r="B647" s="1459"/>
      <c r="C647" s="1491"/>
      <c r="D647" s="1459"/>
      <c r="E647" s="1459"/>
      <c r="F647" s="1459"/>
      <c r="G647" s="1459"/>
      <c r="H647" s="1459"/>
      <c r="I647" s="1459"/>
      <c r="J647" s="1459"/>
      <c r="K647" s="1459"/>
      <c r="L647" s="1459"/>
      <c r="M647" s="1459"/>
      <c r="N647" s="1459"/>
      <c r="O647" s="1459"/>
    </row>
    <row r="648" spans="1:15" ht="13.8">
      <c r="A648" s="1459"/>
      <c r="B648" s="1459"/>
      <c r="C648" s="1491"/>
      <c r="D648" s="1459"/>
      <c r="E648" s="1459"/>
      <c r="F648" s="1459"/>
      <c r="G648" s="1459"/>
      <c r="H648" s="1459"/>
      <c r="I648" s="1459"/>
      <c r="J648" s="1459"/>
      <c r="K648" s="1459"/>
      <c r="L648" s="1459"/>
      <c r="M648" s="1459"/>
      <c r="N648" s="1459"/>
      <c r="O648" s="1459"/>
    </row>
    <row r="649" spans="1:15" ht="13.8">
      <c r="A649" s="1459"/>
      <c r="B649" s="1459"/>
      <c r="C649" s="1491"/>
      <c r="D649" s="1459"/>
      <c r="E649" s="1459"/>
      <c r="F649" s="1459"/>
      <c r="G649" s="1459"/>
      <c r="H649" s="1459"/>
      <c r="I649" s="1459"/>
      <c r="J649" s="1459"/>
      <c r="K649" s="1459"/>
      <c r="L649" s="1459"/>
      <c r="M649" s="1459"/>
      <c r="N649" s="1459"/>
      <c r="O649" s="1459"/>
    </row>
    <row r="650" spans="1:15" ht="13.8">
      <c r="A650" s="1459"/>
      <c r="B650" s="1459"/>
      <c r="C650" s="1491"/>
      <c r="D650" s="1459"/>
      <c r="E650" s="1459"/>
      <c r="F650" s="1459"/>
      <c r="G650" s="1459"/>
      <c r="H650" s="1459"/>
      <c r="I650" s="1459"/>
      <c r="J650" s="1459"/>
      <c r="K650" s="1459"/>
      <c r="L650" s="1459"/>
      <c r="M650" s="1459"/>
      <c r="N650" s="1459"/>
      <c r="O650" s="1459"/>
    </row>
    <row r="651" spans="1:15" ht="13.8">
      <c r="A651" s="1459"/>
      <c r="B651" s="1459"/>
      <c r="C651" s="1491"/>
      <c r="D651" s="1459"/>
      <c r="E651" s="1459"/>
      <c r="F651" s="1459"/>
      <c r="G651" s="1459"/>
      <c r="H651" s="1459"/>
      <c r="I651" s="1459"/>
      <c r="J651" s="1459"/>
      <c r="K651" s="1459"/>
      <c r="L651" s="1459"/>
      <c r="M651" s="1459"/>
      <c r="N651" s="1459"/>
      <c r="O651" s="1459"/>
    </row>
    <row r="652" spans="1:15" ht="13.8">
      <c r="A652" s="1459"/>
      <c r="B652" s="1459"/>
      <c r="C652" s="1491"/>
      <c r="D652" s="1459"/>
      <c r="E652" s="1459"/>
      <c r="F652" s="1459"/>
      <c r="G652" s="1459"/>
      <c r="H652" s="1459"/>
      <c r="I652" s="1459"/>
      <c r="J652" s="1459"/>
      <c r="K652" s="1459"/>
      <c r="L652" s="1459"/>
      <c r="M652" s="1459"/>
      <c r="N652" s="1459"/>
      <c r="O652" s="1459"/>
    </row>
    <row r="653" spans="1:15" ht="13.8">
      <c r="A653" s="1459"/>
      <c r="B653" s="1459"/>
      <c r="C653" s="1491"/>
      <c r="D653" s="1459"/>
      <c r="E653" s="1459"/>
      <c r="F653" s="1459"/>
      <c r="G653" s="1459"/>
      <c r="H653" s="1459"/>
      <c r="I653" s="1459"/>
      <c r="J653" s="1459"/>
      <c r="K653" s="1459"/>
      <c r="L653" s="1459"/>
      <c r="M653" s="1459"/>
      <c r="N653" s="1459"/>
      <c r="O653" s="1459"/>
    </row>
    <row r="654" spans="1:15" ht="13.8">
      <c r="A654" s="1459"/>
      <c r="B654" s="1459"/>
      <c r="C654" s="1491"/>
      <c r="D654" s="1459"/>
      <c r="E654" s="1459"/>
      <c r="F654" s="1459"/>
      <c r="G654" s="1459"/>
      <c r="H654" s="1459"/>
      <c r="I654" s="1459"/>
      <c r="J654" s="1459"/>
      <c r="K654" s="1459"/>
      <c r="L654" s="1459"/>
      <c r="M654" s="1459"/>
      <c r="N654" s="1459"/>
      <c r="O654" s="1459"/>
    </row>
    <row r="655" spans="1:15" ht="13.8">
      <c r="A655" s="1459"/>
      <c r="B655" s="1459"/>
      <c r="C655" s="1491"/>
      <c r="D655" s="1459"/>
      <c r="E655" s="1459"/>
      <c r="F655" s="1459"/>
      <c r="G655" s="1459"/>
      <c r="H655" s="1459"/>
      <c r="I655" s="1459"/>
      <c r="J655" s="1459"/>
      <c r="K655" s="1459"/>
      <c r="L655" s="1459"/>
      <c r="M655" s="1459"/>
      <c r="N655" s="1459"/>
      <c r="O655" s="1459"/>
    </row>
    <row r="656" spans="1:15" ht="13.8">
      <c r="A656" s="1459"/>
      <c r="B656" s="1459"/>
      <c r="C656" s="1491"/>
      <c r="D656" s="1459"/>
      <c r="E656" s="1459"/>
      <c r="F656" s="1459"/>
      <c r="G656" s="1459"/>
      <c r="H656" s="1459"/>
      <c r="I656" s="1459"/>
      <c r="J656" s="1459"/>
      <c r="K656" s="1459"/>
      <c r="L656" s="1459"/>
      <c r="M656" s="1459"/>
      <c r="N656" s="1459"/>
      <c r="O656" s="1459"/>
    </row>
    <row r="657" spans="1:15" ht="13.8">
      <c r="A657" s="1459"/>
      <c r="B657" s="1459"/>
      <c r="C657" s="1491"/>
      <c r="D657" s="1459"/>
      <c r="E657" s="1459"/>
      <c r="F657" s="1459"/>
      <c r="G657" s="1459"/>
      <c r="H657" s="1459"/>
      <c r="I657" s="1459"/>
      <c r="J657" s="1459"/>
      <c r="K657" s="1459"/>
      <c r="L657" s="1459"/>
      <c r="M657" s="1459"/>
      <c r="N657" s="1459"/>
      <c r="O657" s="1459"/>
    </row>
    <row r="658" spans="1:15" ht="13.8">
      <c r="A658" s="1459"/>
      <c r="B658" s="1459"/>
      <c r="C658" s="1491"/>
      <c r="D658" s="1459"/>
      <c r="E658" s="1459"/>
      <c r="F658" s="1459"/>
      <c r="G658" s="1459"/>
      <c r="H658" s="1459"/>
      <c r="I658" s="1459"/>
      <c r="J658" s="1459"/>
      <c r="K658" s="1459"/>
      <c r="L658" s="1459"/>
      <c r="M658" s="1459"/>
      <c r="N658" s="1459"/>
      <c r="O658" s="1459"/>
    </row>
    <row r="659" spans="1:15" ht="13.8">
      <c r="A659" s="1459"/>
      <c r="B659" s="1459"/>
      <c r="C659" s="1491"/>
      <c r="D659" s="1459"/>
      <c r="E659" s="1459"/>
      <c r="F659" s="1459"/>
      <c r="G659" s="1459"/>
      <c r="H659" s="1459"/>
      <c r="I659" s="1459"/>
      <c r="J659" s="1459"/>
      <c r="K659" s="1459"/>
      <c r="L659" s="1459"/>
      <c r="M659" s="1459"/>
      <c r="N659" s="1459"/>
      <c r="O659" s="1459"/>
    </row>
    <row r="660" spans="1:15" ht="13.8">
      <c r="A660" s="1459"/>
      <c r="B660" s="1459"/>
      <c r="C660" s="1491"/>
      <c r="D660" s="1459"/>
      <c r="E660" s="1459"/>
      <c r="F660" s="1459"/>
      <c r="G660" s="1459"/>
      <c r="H660" s="1459"/>
      <c r="I660" s="1459"/>
      <c r="J660" s="1459"/>
      <c r="K660" s="1459"/>
      <c r="L660" s="1459"/>
      <c r="M660" s="1459"/>
      <c r="N660" s="1459"/>
      <c r="O660" s="1459"/>
    </row>
    <row r="661" spans="1:15" ht="13.8">
      <c r="A661" s="1459"/>
      <c r="B661" s="1459"/>
      <c r="C661" s="1491"/>
      <c r="D661" s="1459"/>
      <c r="E661" s="1459"/>
      <c r="F661" s="1459"/>
      <c r="G661" s="1459"/>
      <c r="H661" s="1459"/>
      <c r="I661" s="1459"/>
      <c r="J661" s="1459"/>
      <c r="K661" s="1459"/>
      <c r="L661" s="1459"/>
      <c r="M661" s="1459"/>
      <c r="N661" s="1459"/>
      <c r="O661" s="1459"/>
    </row>
    <row r="662" spans="1:15" ht="13.8">
      <c r="A662" s="1459"/>
      <c r="B662" s="1459"/>
      <c r="C662" s="1491"/>
      <c r="D662" s="1459"/>
      <c r="E662" s="1459"/>
      <c r="F662" s="1459"/>
      <c r="G662" s="1459"/>
      <c r="H662" s="1459"/>
      <c r="I662" s="1459"/>
      <c r="J662" s="1459"/>
      <c r="K662" s="1459"/>
      <c r="L662" s="1459"/>
      <c r="M662" s="1459"/>
      <c r="N662" s="1459"/>
      <c r="O662" s="1459"/>
    </row>
    <row r="663" spans="1:15" ht="13.8">
      <c r="A663" s="1459"/>
      <c r="B663" s="1459"/>
      <c r="C663" s="1491"/>
      <c r="D663" s="1459"/>
      <c r="E663" s="1459"/>
      <c r="F663" s="1459"/>
      <c r="G663" s="1459"/>
      <c r="H663" s="1459"/>
      <c r="I663" s="1459"/>
      <c r="J663" s="1459"/>
      <c r="K663" s="1459"/>
      <c r="L663" s="1459"/>
      <c r="M663" s="1459"/>
      <c r="N663" s="1459"/>
      <c r="O663" s="1459"/>
    </row>
    <row r="664" spans="1:15" ht="13.8">
      <c r="A664" s="1459"/>
      <c r="B664" s="1459"/>
      <c r="C664" s="1491"/>
      <c r="D664" s="1459"/>
      <c r="E664" s="1459"/>
      <c r="F664" s="1459"/>
      <c r="G664" s="1459"/>
      <c r="H664" s="1459"/>
      <c r="I664" s="1459"/>
      <c r="J664" s="1459"/>
      <c r="K664" s="1459"/>
      <c r="L664" s="1459"/>
      <c r="M664" s="1459"/>
      <c r="N664" s="1459"/>
      <c r="O664" s="1459"/>
    </row>
    <row r="665" spans="1:15" ht="13.8">
      <c r="A665" s="1459"/>
      <c r="B665" s="1459"/>
      <c r="C665" s="1491"/>
      <c r="D665" s="1459"/>
      <c r="E665" s="1459"/>
      <c r="F665" s="1459"/>
      <c r="G665" s="1459"/>
      <c r="H665" s="1459"/>
      <c r="I665" s="1459"/>
      <c r="J665" s="1459"/>
      <c r="K665" s="1459"/>
      <c r="L665" s="1459"/>
      <c r="M665" s="1459"/>
      <c r="N665" s="1459"/>
      <c r="O665" s="1459"/>
    </row>
    <row r="666" spans="1:15" ht="13.8">
      <c r="A666" s="1459"/>
      <c r="B666" s="1459"/>
      <c r="C666" s="1491"/>
      <c r="D666" s="1459"/>
      <c r="E666" s="1459"/>
      <c r="F666" s="1459"/>
      <c r="G666" s="1459"/>
      <c r="H666" s="1459"/>
      <c r="I666" s="1459"/>
      <c r="J666" s="1459"/>
      <c r="K666" s="1459"/>
      <c r="L666" s="1459"/>
      <c r="M666" s="1459"/>
      <c r="N666" s="1459"/>
      <c r="O666" s="1459"/>
    </row>
    <row r="667" spans="1:15" ht="13.8">
      <c r="A667" s="1459"/>
      <c r="B667" s="1459"/>
      <c r="C667" s="1491"/>
      <c r="D667" s="1459"/>
      <c r="E667" s="1459"/>
      <c r="F667" s="1459"/>
      <c r="G667" s="1459"/>
      <c r="H667" s="1459"/>
      <c r="I667" s="1459"/>
      <c r="J667" s="1459"/>
      <c r="K667" s="1459"/>
      <c r="L667" s="1459"/>
      <c r="M667" s="1459"/>
      <c r="N667" s="1459"/>
      <c r="O667" s="1459"/>
    </row>
    <row r="668" spans="1:15" ht="13.8">
      <c r="A668" s="1459"/>
      <c r="B668" s="1459"/>
      <c r="C668" s="1491"/>
      <c r="D668" s="1459"/>
      <c r="E668" s="1459"/>
      <c r="F668" s="1459"/>
      <c r="G668" s="1459"/>
      <c r="H668" s="1459"/>
      <c r="I668" s="1459"/>
      <c r="J668" s="1459"/>
      <c r="K668" s="1459"/>
      <c r="L668" s="1459"/>
      <c r="M668" s="1459"/>
      <c r="N668" s="1459"/>
      <c r="O668" s="1459"/>
    </row>
    <row r="669" spans="1:15" ht="13.8">
      <c r="A669" s="1459"/>
      <c r="B669" s="1459"/>
      <c r="C669" s="1491"/>
      <c r="D669" s="1459"/>
      <c r="E669" s="1459"/>
      <c r="F669" s="1459"/>
      <c r="G669" s="1459"/>
      <c r="H669" s="1459"/>
      <c r="I669" s="1459"/>
      <c r="J669" s="1459"/>
      <c r="K669" s="1459"/>
      <c r="L669" s="1459"/>
      <c r="M669" s="1459"/>
      <c r="N669" s="1459"/>
      <c r="O669" s="1459"/>
    </row>
    <row r="670" spans="1:15" ht="13.8">
      <c r="A670" s="1459"/>
      <c r="B670" s="1459"/>
      <c r="C670" s="1491"/>
      <c r="D670" s="1459"/>
      <c r="E670" s="1459"/>
      <c r="F670" s="1459"/>
      <c r="G670" s="1459"/>
      <c r="H670" s="1459"/>
      <c r="I670" s="1459"/>
      <c r="J670" s="1459"/>
      <c r="K670" s="1459"/>
      <c r="L670" s="1459"/>
      <c r="M670" s="1459"/>
      <c r="N670" s="1459"/>
      <c r="O670" s="1459"/>
    </row>
    <row r="671" spans="1:15" ht="13.8">
      <c r="A671" s="1459"/>
      <c r="B671" s="1459"/>
      <c r="C671" s="1491"/>
      <c r="D671" s="1459"/>
      <c r="E671" s="1459"/>
      <c r="F671" s="1459"/>
      <c r="G671" s="1459"/>
      <c r="H671" s="1459"/>
      <c r="I671" s="1459"/>
      <c r="J671" s="1459"/>
      <c r="K671" s="1459"/>
      <c r="L671" s="1459"/>
      <c r="M671" s="1459"/>
      <c r="N671" s="1459"/>
      <c r="O671" s="1459"/>
    </row>
    <row r="672" spans="1:15" ht="13.8">
      <c r="A672" s="1459"/>
      <c r="B672" s="1459"/>
      <c r="C672" s="1491"/>
      <c r="D672" s="1459"/>
      <c r="E672" s="1459"/>
      <c r="F672" s="1459"/>
      <c r="G672" s="1459"/>
      <c r="H672" s="1459"/>
      <c r="I672" s="1459"/>
      <c r="J672" s="1459"/>
      <c r="K672" s="1459"/>
      <c r="L672" s="1459"/>
      <c r="M672" s="1459"/>
      <c r="N672" s="1459"/>
      <c r="O672" s="1459"/>
    </row>
    <row r="673" spans="1:15" ht="13.8">
      <c r="A673" s="1459"/>
      <c r="B673" s="1459"/>
      <c r="C673" s="1491"/>
      <c r="D673" s="1459"/>
      <c r="E673" s="1459"/>
      <c r="F673" s="1459"/>
      <c r="G673" s="1459"/>
      <c r="H673" s="1459"/>
      <c r="I673" s="1459"/>
      <c r="J673" s="1459"/>
      <c r="K673" s="1459"/>
      <c r="L673" s="1459"/>
      <c r="M673" s="1459"/>
      <c r="N673" s="1459"/>
      <c r="O673" s="1459"/>
    </row>
    <row r="674" spans="1:15" ht="13.8">
      <c r="A674" s="1459"/>
      <c r="B674" s="1459"/>
      <c r="C674" s="1491"/>
      <c r="D674" s="1459"/>
      <c r="E674" s="1459"/>
      <c r="F674" s="1459"/>
      <c r="G674" s="1459"/>
      <c r="H674" s="1459"/>
      <c r="I674" s="1459"/>
      <c r="J674" s="1459"/>
      <c r="K674" s="1459"/>
      <c r="L674" s="1459"/>
      <c r="M674" s="1459"/>
      <c r="N674" s="1459"/>
      <c r="O674" s="1459"/>
    </row>
    <row r="675" spans="1:15" ht="13.8">
      <c r="A675" s="1459"/>
      <c r="B675" s="1459"/>
      <c r="C675" s="1491"/>
      <c r="D675" s="1459"/>
      <c r="E675" s="1459"/>
      <c r="F675" s="1459"/>
      <c r="G675" s="1459"/>
      <c r="H675" s="1459"/>
      <c r="I675" s="1459"/>
      <c r="J675" s="1459"/>
      <c r="K675" s="1459"/>
      <c r="L675" s="1459"/>
      <c r="M675" s="1459"/>
      <c r="N675" s="1459"/>
      <c r="O675" s="1459"/>
    </row>
    <row r="676" spans="1:15" ht="13.8">
      <c r="A676" s="1459"/>
      <c r="B676" s="1459"/>
      <c r="C676" s="1491"/>
      <c r="D676" s="1459"/>
      <c r="E676" s="1459"/>
      <c r="F676" s="1459"/>
      <c r="G676" s="1459"/>
      <c r="H676" s="1459"/>
      <c r="I676" s="1459"/>
      <c r="J676" s="1459"/>
      <c r="K676" s="1459"/>
      <c r="L676" s="1459"/>
      <c r="M676" s="1459"/>
      <c r="N676" s="1459"/>
      <c r="O676" s="1459"/>
    </row>
    <row r="677" spans="1:15" ht="13.8">
      <c r="A677" s="1459"/>
      <c r="B677" s="1459"/>
      <c r="C677" s="1491"/>
      <c r="D677" s="1459"/>
      <c r="E677" s="1459"/>
      <c r="F677" s="1459"/>
      <c r="G677" s="1459"/>
      <c r="H677" s="1459"/>
      <c r="I677" s="1459"/>
      <c r="J677" s="1459"/>
      <c r="K677" s="1459"/>
      <c r="L677" s="1459"/>
      <c r="M677" s="1459"/>
      <c r="N677" s="1459"/>
      <c r="O677" s="1459"/>
    </row>
    <row r="678" spans="1:15" ht="13.8">
      <c r="A678" s="1459"/>
      <c r="B678" s="1459"/>
      <c r="C678" s="1491"/>
      <c r="D678" s="1459"/>
      <c r="E678" s="1459"/>
      <c r="F678" s="1459"/>
      <c r="G678" s="1459"/>
      <c r="H678" s="1459"/>
      <c r="I678" s="1459"/>
      <c r="J678" s="1459"/>
      <c r="K678" s="1459"/>
      <c r="L678" s="1459"/>
      <c r="M678" s="1459"/>
      <c r="N678" s="1459"/>
      <c r="O678" s="1459"/>
    </row>
    <row r="679" spans="1:15" ht="13.8">
      <c r="A679" s="1459"/>
      <c r="B679" s="1459"/>
      <c r="C679" s="1491"/>
      <c r="D679" s="1459"/>
      <c r="E679" s="1459"/>
      <c r="F679" s="1459"/>
      <c r="G679" s="1459"/>
      <c r="H679" s="1459"/>
      <c r="I679" s="1459"/>
      <c r="J679" s="1459"/>
      <c r="K679" s="1459"/>
      <c r="L679" s="1459"/>
      <c r="M679" s="1459"/>
      <c r="N679" s="1459"/>
      <c r="O679" s="1459"/>
    </row>
    <row r="680" spans="1:15" ht="13.8">
      <c r="A680" s="1459"/>
      <c r="B680" s="1459"/>
      <c r="C680" s="1491"/>
      <c r="D680" s="1459"/>
      <c r="E680" s="1459"/>
      <c r="F680" s="1459"/>
      <c r="G680" s="1459"/>
      <c r="H680" s="1459"/>
      <c r="I680" s="1459"/>
      <c r="J680" s="1459"/>
      <c r="K680" s="1459"/>
      <c r="L680" s="1459"/>
      <c r="M680" s="1459"/>
      <c r="N680" s="1459"/>
      <c r="O680" s="1459"/>
    </row>
    <row r="681" spans="1:15" ht="13.8">
      <c r="A681" s="1459"/>
      <c r="B681" s="1459"/>
      <c r="C681" s="1491"/>
      <c r="D681" s="1459"/>
      <c r="E681" s="1459"/>
      <c r="F681" s="1459"/>
      <c r="G681" s="1459"/>
      <c r="H681" s="1459"/>
      <c r="I681" s="1459"/>
      <c r="J681" s="1459"/>
      <c r="K681" s="1459"/>
      <c r="L681" s="1459"/>
      <c r="M681" s="1459"/>
      <c r="N681" s="1459"/>
      <c r="O681" s="1459"/>
    </row>
    <row r="682" spans="1:15" ht="13.8">
      <c r="A682" s="1459"/>
      <c r="B682" s="1459"/>
      <c r="C682" s="1491"/>
      <c r="D682" s="1459"/>
      <c r="E682" s="1459"/>
      <c r="F682" s="1459"/>
      <c r="G682" s="1459"/>
      <c r="H682" s="1459"/>
      <c r="I682" s="1459"/>
      <c r="J682" s="1459"/>
      <c r="K682" s="1459"/>
      <c r="L682" s="1459"/>
      <c r="M682" s="1459"/>
      <c r="N682" s="1459"/>
      <c r="O682" s="1459"/>
    </row>
    <row r="683" spans="1:15" ht="13.8">
      <c r="A683" s="1459"/>
      <c r="B683" s="1459"/>
      <c r="C683" s="1491"/>
      <c r="D683" s="1459"/>
      <c r="E683" s="1459"/>
      <c r="F683" s="1459"/>
      <c r="G683" s="1459"/>
      <c r="H683" s="1459"/>
      <c r="I683" s="1459"/>
      <c r="J683" s="1459"/>
      <c r="K683" s="1459"/>
      <c r="L683" s="1459"/>
      <c r="M683" s="1459"/>
      <c r="N683" s="1459"/>
      <c r="O683" s="1459"/>
    </row>
    <row r="684" spans="1:15" ht="13.8">
      <c r="A684" s="1459"/>
      <c r="B684" s="1459"/>
      <c r="C684" s="1491"/>
      <c r="D684" s="1459"/>
      <c r="E684" s="1459"/>
      <c r="F684" s="1459"/>
      <c r="G684" s="1459"/>
      <c r="H684" s="1459"/>
      <c r="I684" s="1459"/>
      <c r="J684" s="1459"/>
      <c r="K684" s="1459"/>
      <c r="L684" s="1459"/>
      <c r="M684" s="1459"/>
      <c r="N684" s="1459"/>
      <c r="O684" s="1459"/>
    </row>
    <row r="685" spans="1:15" ht="13.8">
      <c r="A685" s="1459"/>
      <c r="B685" s="1459"/>
      <c r="C685" s="1491"/>
      <c r="D685" s="1459"/>
      <c r="E685" s="1459"/>
      <c r="F685" s="1459"/>
      <c r="G685" s="1459"/>
      <c r="H685" s="1459"/>
      <c r="I685" s="1459"/>
      <c r="J685" s="1459"/>
      <c r="K685" s="1459"/>
      <c r="L685" s="1459"/>
      <c r="M685" s="1459"/>
      <c r="N685" s="1459"/>
      <c r="O685" s="1459"/>
    </row>
    <row r="686" spans="1:15" ht="13.8">
      <c r="A686" s="1459"/>
      <c r="B686" s="1459"/>
      <c r="C686" s="1491"/>
      <c r="D686" s="1459"/>
      <c r="E686" s="1459"/>
      <c r="F686" s="1459"/>
      <c r="G686" s="1459"/>
      <c r="H686" s="1459"/>
      <c r="I686" s="1459"/>
      <c r="J686" s="1459"/>
      <c r="K686" s="1459"/>
      <c r="L686" s="1459"/>
      <c r="M686" s="1459"/>
      <c r="N686" s="1459"/>
      <c r="O686" s="1459"/>
    </row>
    <row r="687" spans="1:15" ht="13.8">
      <c r="A687" s="1459"/>
      <c r="B687" s="1459"/>
      <c r="C687" s="1491"/>
      <c r="D687" s="1459"/>
      <c r="E687" s="1459"/>
      <c r="F687" s="1459"/>
      <c r="G687" s="1459"/>
      <c r="H687" s="1459"/>
      <c r="I687" s="1459"/>
      <c r="J687" s="1459"/>
      <c r="K687" s="1459"/>
      <c r="L687" s="1459"/>
      <c r="M687" s="1459"/>
      <c r="N687" s="1459"/>
      <c r="O687" s="1459"/>
    </row>
    <row r="688" spans="1:15" ht="13.8">
      <c r="A688" s="1459"/>
      <c r="B688" s="1459"/>
      <c r="C688" s="1491"/>
      <c r="D688" s="1459"/>
      <c r="E688" s="1459"/>
      <c r="F688" s="1459"/>
      <c r="G688" s="1459"/>
      <c r="H688" s="1459"/>
      <c r="I688" s="1459"/>
      <c r="J688" s="1459"/>
      <c r="K688" s="1459"/>
      <c r="L688" s="1459"/>
      <c r="M688" s="1459"/>
      <c r="N688" s="1459"/>
      <c r="O688" s="1459"/>
    </row>
    <row r="689" spans="1:15" ht="13.8">
      <c r="A689" s="1459"/>
      <c r="B689" s="1459"/>
      <c r="C689" s="1491"/>
      <c r="D689" s="1459"/>
      <c r="E689" s="1459"/>
      <c r="F689" s="1459"/>
      <c r="G689" s="1459"/>
      <c r="H689" s="1459"/>
      <c r="I689" s="1459"/>
      <c r="J689" s="1459"/>
      <c r="K689" s="1459"/>
      <c r="L689" s="1459"/>
      <c r="M689" s="1459"/>
      <c r="N689" s="1459"/>
      <c r="O689" s="1459"/>
    </row>
    <row r="690" spans="1:15" ht="13.8">
      <c r="A690" s="1459"/>
      <c r="B690" s="1459"/>
      <c r="C690" s="1491"/>
      <c r="D690" s="1459"/>
      <c r="E690" s="1459"/>
      <c r="F690" s="1459"/>
      <c r="G690" s="1459"/>
      <c r="H690" s="1459"/>
      <c r="I690" s="1459"/>
      <c r="J690" s="1459"/>
      <c r="K690" s="1459"/>
      <c r="L690" s="1459"/>
      <c r="M690" s="1459"/>
      <c r="N690" s="1459"/>
      <c r="O690" s="1459"/>
    </row>
    <row r="691" spans="1:15" ht="13.8">
      <c r="A691" s="1459"/>
      <c r="B691" s="1459"/>
      <c r="C691" s="1491"/>
      <c r="D691" s="1459"/>
      <c r="E691" s="1459"/>
      <c r="F691" s="1459"/>
      <c r="G691" s="1459"/>
      <c r="H691" s="1459"/>
      <c r="I691" s="1459"/>
      <c r="J691" s="1459"/>
      <c r="K691" s="1459"/>
      <c r="L691" s="1459"/>
      <c r="M691" s="1459"/>
      <c r="N691" s="1459"/>
      <c r="O691" s="1459"/>
    </row>
    <row r="692" spans="1:15" ht="13.8">
      <c r="A692" s="1459"/>
      <c r="B692" s="1459"/>
      <c r="C692" s="1491"/>
      <c r="D692" s="1459"/>
      <c r="E692" s="1459"/>
      <c r="F692" s="1459"/>
      <c r="G692" s="1459"/>
      <c r="H692" s="1459"/>
      <c r="I692" s="1459"/>
      <c r="J692" s="1459"/>
      <c r="K692" s="1459"/>
      <c r="L692" s="1459"/>
      <c r="M692" s="1459"/>
      <c r="N692" s="1459"/>
      <c r="O692" s="1459"/>
    </row>
    <row r="693" spans="1:15" ht="13.8">
      <c r="A693" s="1459"/>
      <c r="B693" s="1459"/>
      <c r="C693" s="1491"/>
      <c r="D693" s="1459"/>
      <c r="E693" s="1459"/>
      <c r="F693" s="1459"/>
      <c r="G693" s="1459"/>
      <c r="H693" s="1459"/>
      <c r="I693" s="1459"/>
      <c r="J693" s="1459"/>
      <c r="K693" s="1459"/>
      <c r="L693" s="1459"/>
      <c r="M693" s="1459"/>
      <c r="N693" s="1459"/>
      <c r="O693" s="1459"/>
    </row>
    <row r="694" spans="1:15" ht="13.8">
      <c r="A694" s="1459"/>
      <c r="B694" s="1459"/>
      <c r="C694" s="1491"/>
      <c r="D694" s="1459"/>
      <c r="E694" s="1459"/>
      <c r="F694" s="1459"/>
      <c r="G694" s="1459"/>
      <c r="H694" s="1459"/>
      <c r="I694" s="1459"/>
      <c r="J694" s="1459"/>
      <c r="K694" s="1459"/>
      <c r="L694" s="1459"/>
      <c r="M694" s="1459"/>
      <c r="N694" s="1459"/>
      <c r="O694" s="1459"/>
    </row>
    <row r="695" spans="1:15" ht="13.8">
      <c r="A695" s="1459"/>
      <c r="B695" s="1459"/>
      <c r="C695" s="1491"/>
      <c r="D695" s="1459"/>
      <c r="E695" s="1459"/>
      <c r="F695" s="1459"/>
      <c r="G695" s="1459"/>
      <c r="H695" s="1459"/>
      <c r="I695" s="1459"/>
      <c r="J695" s="1459"/>
      <c r="K695" s="1459"/>
      <c r="L695" s="1459"/>
      <c r="M695" s="1459"/>
      <c r="N695" s="1459"/>
      <c r="O695" s="1459"/>
    </row>
    <row r="696" spans="1:15" ht="13.8">
      <c r="A696" s="1459"/>
      <c r="B696" s="1459"/>
      <c r="C696" s="1491"/>
      <c r="D696" s="1459"/>
      <c r="E696" s="1459"/>
      <c r="F696" s="1459"/>
      <c r="G696" s="1459"/>
      <c r="H696" s="1459"/>
      <c r="I696" s="1459"/>
      <c r="J696" s="1459"/>
      <c r="K696" s="1459"/>
      <c r="L696" s="1459"/>
      <c r="M696" s="1459"/>
      <c r="N696" s="1459"/>
      <c r="O696" s="1459"/>
    </row>
    <row r="697" spans="1:15" ht="13.8">
      <c r="A697" s="1459"/>
      <c r="B697" s="1459"/>
      <c r="C697" s="1491"/>
      <c r="D697" s="1459"/>
      <c r="E697" s="1459"/>
      <c r="F697" s="1459"/>
      <c r="G697" s="1459"/>
      <c r="H697" s="1459"/>
      <c r="I697" s="1459"/>
      <c r="J697" s="1459"/>
      <c r="K697" s="1459"/>
      <c r="L697" s="1459"/>
      <c r="M697" s="1459"/>
      <c r="N697" s="1459"/>
      <c r="O697" s="1459"/>
    </row>
    <row r="698" spans="1:15" ht="13.8">
      <c r="A698" s="1459"/>
      <c r="B698" s="1459"/>
      <c r="C698" s="1491"/>
      <c r="D698" s="1459"/>
      <c r="E698" s="1459"/>
      <c r="F698" s="1459"/>
      <c r="G698" s="1459"/>
      <c r="H698" s="1459"/>
      <c r="I698" s="1459"/>
      <c r="J698" s="1459"/>
      <c r="K698" s="1459"/>
      <c r="L698" s="1459"/>
      <c r="M698" s="1459"/>
      <c r="N698" s="1459"/>
      <c r="O698" s="1459"/>
    </row>
    <row r="699" spans="1:15" ht="13.8">
      <c r="A699" s="1459"/>
      <c r="B699" s="1459"/>
      <c r="C699" s="1491"/>
      <c r="D699" s="1459"/>
      <c r="E699" s="1459"/>
      <c r="F699" s="1459"/>
      <c r="G699" s="1459"/>
      <c r="H699" s="1459"/>
      <c r="I699" s="1459"/>
      <c r="J699" s="1459"/>
      <c r="K699" s="1459"/>
      <c r="L699" s="1459"/>
      <c r="M699" s="1459"/>
      <c r="N699" s="1459"/>
      <c r="O699" s="1459"/>
    </row>
    <row r="700" spans="1:15" ht="13.8">
      <c r="A700" s="1459"/>
      <c r="B700" s="1459"/>
      <c r="C700" s="1491"/>
      <c r="D700" s="1459"/>
      <c r="E700" s="1459"/>
      <c r="F700" s="1459"/>
      <c r="G700" s="1459"/>
      <c r="H700" s="1459"/>
      <c r="I700" s="1459"/>
      <c r="J700" s="1459"/>
      <c r="K700" s="1459"/>
      <c r="L700" s="1459"/>
      <c r="M700" s="1459"/>
      <c r="N700" s="1459"/>
      <c r="O700" s="1459"/>
    </row>
    <row r="701" spans="1:15" ht="13.8">
      <c r="A701" s="1459"/>
      <c r="B701" s="1459"/>
      <c r="C701" s="1491"/>
      <c r="D701" s="1459"/>
      <c r="E701" s="1459"/>
      <c r="F701" s="1459"/>
      <c r="G701" s="1459"/>
      <c r="H701" s="1459"/>
      <c r="I701" s="1459"/>
      <c r="J701" s="1459"/>
      <c r="K701" s="1459"/>
      <c r="L701" s="1459"/>
      <c r="M701" s="1459"/>
      <c r="N701" s="1459"/>
      <c r="O701" s="1459"/>
    </row>
    <row r="702" spans="1:15" ht="13.8">
      <c r="A702" s="1459"/>
      <c r="B702" s="1459"/>
      <c r="C702" s="1491"/>
      <c r="D702" s="1459"/>
      <c r="E702" s="1459"/>
      <c r="F702" s="1459"/>
      <c r="G702" s="1459"/>
      <c r="H702" s="1459"/>
      <c r="I702" s="1459"/>
      <c r="J702" s="1459"/>
      <c r="K702" s="1459"/>
      <c r="L702" s="1459"/>
      <c r="M702" s="1459"/>
      <c r="N702" s="1459"/>
      <c r="O702" s="1459"/>
    </row>
    <row r="703" spans="1:15" ht="13.8">
      <c r="A703" s="1459"/>
      <c r="B703" s="1459"/>
      <c r="C703" s="1491"/>
      <c r="D703" s="1459"/>
      <c r="E703" s="1459"/>
      <c r="F703" s="1459"/>
      <c r="G703" s="1459"/>
      <c r="H703" s="1459"/>
      <c r="I703" s="1459"/>
      <c r="J703" s="1459"/>
      <c r="K703" s="1459"/>
      <c r="L703" s="1459"/>
      <c r="M703" s="1459"/>
      <c r="N703" s="1459"/>
      <c r="O703" s="1459"/>
    </row>
    <row r="704" spans="1:15" ht="13.8">
      <c r="A704" s="1459"/>
      <c r="B704" s="1459"/>
      <c r="C704" s="1491"/>
      <c r="D704" s="1459"/>
      <c r="E704" s="1459"/>
      <c r="F704" s="1459"/>
      <c r="G704" s="1459"/>
      <c r="H704" s="1459"/>
      <c r="I704" s="1459"/>
      <c r="J704" s="1459"/>
      <c r="K704" s="1459"/>
      <c r="L704" s="1459"/>
      <c r="M704" s="1459"/>
      <c r="N704" s="1459"/>
      <c r="O704" s="1459"/>
    </row>
    <row r="705" spans="1:15" ht="13.8">
      <c r="A705" s="1459"/>
      <c r="B705" s="1459"/>
      <c r="C705" s="1491"/>
      <c r="D705" s="1459"/>
      <c r="E705" s="1459"/>
      <c r="F705" s="1459"/>
      <c r="G705" s="1459"/>
      <c r="H705" s="1459"/>
      <c r="I705" s="1459"/>
      <c r="J705" s="1459"/>
      <c r="K705" s="1459"/>
      <c r="L705" s="1459"/>
      <c r="M705" s="1459"/>
      <c r="N705" s="1459"/>
      <c r="O705" s="1459"/>
    </row>
    <row r="706" spans="1:15" ht="13.8">
      <c r="A706" s="1459"/>
      <c r="B706" s="1459"/>
      <c r="C706" s="1491"/>
      <c r="D706" s="1459"/>
      <c r="E706" s="1459"/>
      <c r="F706" s="1459"/>
      <c r="G706" s="1459"/>
      <c r="H706" s="1459"/>
      <c r="I706" s="1459"/>
      <c r="J706" s="1459"/>
      <c r="K706" s="1459"/>
      <c r="L706" s="1459"/>
      <c r="M706" s="1459"/>
      <c r="N706" s="1459"/>
      <c r="O706" s="1459"/>
    </row>
    <row r="707" spans="1:15" ht="13.8">
      <c r="A707" s="1459"/>
      <c r="B707" s="1459"/>
      <c r="C707" s="1491"/>
      <c r="D707" s="1459"/>
      <c r="E707" s="1459"/>
      <c r="F707" s="1459"/>
      <c r="G707" s="1459"/>
      <c r="H707" s="1459"/>
      <c r="I707" s="1459"/>
      <c r="J707" s="1459"/>
      <c r="K707" s="1459"/>
      <c r="L707" s="1459"/>
      <c r="M707" s="1459"/>
      <c r="N707" s="1459"/>
      <c r="O707" s="1459"/>
    </row>
    <row r="708" spans="1:15" ht="13.8">
      <c r="A708" s="1459"/>
      <c r="B708" s="1459"/>
      <c r="C708" s="1491"/>
      <c r="D708" s="1459"/>
      <c r="E708" s="1459"/>
      <c r="F708" s="1459"/>
      <c r="G708" s="1459"/>
      <c r="H708" s="1459"/>
      <c r="I708" s="1459"/>
      <c r="J708" s="1459"/>
      <c r="K708" s="1459"/>
      <c r="L708" s="1459"/>
      <c r="M708" s="1459"/>
      <c r="N708" s="1459"/>
      <c r="O708" s="1459"/>
    </row>
    <row r="709" spans="1:15" ht="13.8">
      <c r="A709" s="1459"/>
      <c r="B709" s="1459"/>
      <c r="C709" s="1491"/>
      <c r="D709" s="1459"/>
      <c r="E709" s="1459"/>
      <c r="F709" s="1459"/>
      <c r="G709" s="1459"/>
      <c r="H709" s="1459"/>
      <c r="I709" s="1459"/>
      <c r="J709" s="1459"/>
      <c r="K709" s="1459"/>
      <c r="L709" s="1459"/>
      <c r="M709" s="1459"/>
      <c r="N709" s="1459"/>
      <c r="O709" s="1459"/>
    </row>
    <row r="710" spans="1:15" ht="13.8">
      <c r="A710" s="1459"/>
      <c r="B710" s="1459"/>
      <c r="C710" s="1491"/>
      <c r="D710" s="1459"/>
      <c r="E710" s="1459"/>
      <c r="F710" s="1459"/>
      <c r="G710" s="1459"/>
      <c r="H710" s="1459"/>
      <c r="I710" s="1459"/>
      <c r="J710" s="1459"/>
      <c r="K710" s="1459"/>
      <c r="L710" s="1459"/>
      <c r="M710" s="1459"/>
      <c r="N710" s="1459"/>
      <c r="O710" s="1459"/>
    </row>
    <row r="711" spans="1:15" ht="13.8">
      <c r="A711" s="1459"/>
      <c r="B711" s="1459"/>
      <c r="C711" s="1491"/>
      <c r="D711" s="1459"/>
      <c r="E711" s="1459"/>
      <c r="F711" s="1459"/>
      <c r="G711" s="1459"/>
      <c r="H711" s="1459"/>
      <c r="I711" s="1459"/>
      <c r="J711" s="1459"/>
      <c r="K711" s="1459"/>
      <c r="L711" s="1459"/>
      <c r="M711" s="1459"/>
      <c r="N711" s="1459"/>
      <c r="O711" s="1459"/>
    </row>
    <row r="712" spans="1:15" ht="13.8">
      <c r="A712" s="1459"/>
      <c r="B712" s="1459"/>
      <c r="C712" s="1491"/>
      <c r="D712" s="1459"/>
      <c r="E712" s="1459"/>
      <c r="F712" s="1459"/>
      <c r="G712" s="1459"/>
      <c r="H712" s="1459"/>
      <c r="I712" s="1459"/>
      <c r="J712" s="1459"/>
      <c r="K712" s="1459"/>
      <c r="L712" s="1459"/>
      <c r="M712" s="1459"/>
      <c r="N712" s="1459"/>
      <c r="O712" s="1459"/>
    </row>
    <row r="713" spans="1:15" ht="13.8">
      <c r="A713" s="1459"/>
      <c r="B713" s="1459"/>
      <c r="C713" s="1491"/>
      <c r="D713" s="1459"/>
      <c r="E713" s="1459"/>
      <c r="F713" s="1459"/>
      <c r="G713" s="1459"/>
      <c r="H713" s="1459"/>
      <c r="I713" s="1459"/>
      <c r="J713" s="1459"/>
      <c r="K713" s="1459"/>
      <c r="L713" s="1459"/>
      <c r="M713" s="1459"/>
      <c r="N713" s="1459"/>
      <c r="O713" s="1459"/>
    </row>
    <row r="714" spans="1:15" ht="13.8">
      <c r="A714" s="1459"/>
      <c r="B714" s="1459"/>
      <c r="C714" s="1491"/>
      <c r="D714" s="1459"/>
      <c r="E714" s="1459"/>
      <c r="F714" s="1459"/>
      <c r="G714" s="1459"/>
      <c r="H714" s="1459"/>
      <c r="I714" s="1459"/>
      <c r="J714" s="1459"/>
      <c r="K714" s="1459"/>
      <c r="L714" s="1459"/>
      <c r="M714" s="1459"/>
      <c r="N714" s="1459"/>
      <c r="O714" s="1459"/>
    </row>
    <row r="715" spans="1:15" ht="13.8">
      <c r="A715" s="1459"/>
      <c r="B715" s="1459"/>
      <c r="C715" s="1491"/>
      <c r="D715" s="1459"/>
      <c r="E715" s="1459"/>
      <c r="F715" s="1459"/>
      <c r="G715" s="1459"/>
      <c r="H715" s="1459"/>
      <c r="I715" s="1459"/>
      <c r="J715" s="1459"/>
      <c r="K715" s="1459"/>
      <c r="L715" s="1459"/>
      <c r="M715" s="1459"/>
      <c r="N715" s="1459"/>
      <c r="O715" s="1459"/>
    </row>
    <row r="716" spans="1:15" ht="13.8">
      <c r="A716" s="1459"/>
      <c r="B716" s="1459"/>
      <c r="C716" s="1491"/>
      <c r="D716" s="1459"/>
      <c r="E716" s="1459"/>
      <c r="F716" s="1459"/>
      <c r="G716" s="1459"/>
      <c r="H716" s="1459"/>
      <c r="I716" s="1459"/>
      <c r="J716" s="1459"/>
      <c r="K716" s="1459"/>
      <c r="L716" s="1459"/>
      <c r="M716" s="1459"/>
      <c r="N716" s="1459"/>
      <c r="O716" s="1459"/>
    </row>
    <row r="717" spans="1:15" ht="13.8">
      <c r="A717" s="1459"/>
      <c r="B717" s="1459"/>
      <c r="C717" s="1491"/>
      <c r="D717" s="1459"/>
      <c r="E717" s="1459"/>
      <c r="F717" s="1459"/>
      <c r="G717" s="1459"/>
      <c r="H717" s="1459"/>
      <c r="I717" s="1459"/>
      <c r="J717" s="1459"/>
      <c r="K717" s="1459"/>
      <c r="L717" s="1459"/>
      <c r="M717" s="1459"/>
      <c r="N717" s="1459"/>
      <c r="O717" s="1459"/>
    </row>
    <row r="718" spans="1:15" ht="13.8">
      <c r="A718" s="1459"/>
      <c r="B718" s="1459"/>
      <c r="C718" s="1491"/>
      <c r="D718" s="1459"/>
      <c r="E718" s="1459"/>
      <c r="F718" s="1459"/>
      <c r="G718" s="1459"/>
      <c r="H718" s="1459"/>
      <c r="I718" s="1459"/>
      <c r="J718" s="1459"/>
      <c r="K718" s="1459"/>
      <c r="L718" s="1459"/>
      <c r="M718" s="1459"/>
      <c r="N718" s="1459"/>
      <c r="O718" s="1459"/>
    </row>
    <row r="719" spans="1:15" ht="13.8">
      <c r="A719" s="1459"/>
      <c r="B719" s="1459"/>
      <c r="C719" s="1491"/>
      <c r="D719" s="1459"/>
      <c r="E719" s="1459"/>
      <c r="F719" s="1459"/>
      <c r="G719" s="1459"/>
      <c r="H719" s="1459"/>
      <c r="I719" s="1459"/>
      <c r="J719" s="1459"/>
      <c r="K719" s="1459"/>
      <c r="L719" s="1459"/>
      <c r="M719" s="1459"/>
      <c r="N719" s="1459"/>
      <c r="O719" s="1459"/>
    </row>
    <row r="720" spans="1:15" ht="13.8">
      <c r="A720" s="1459"/>
      <c r="B720" s="1459"/>
      <c r="C720" s="1491"/>
      <c r="D720" s="1459"/>
      <c r="E720" s="1459"/>
      <c r="F720" s="1459"/>
      <c r="G720" s="1459"/>
      <c r="H720" s="1459"/>
      <c r="I720" s="1459"/>
      <c r="J720" s="1459"/>
      <c r="K720" s="1459"/>
      <c r="L720" s="1459"/>
      <c r="M720" s="1459"/>
      <c r="N720" s="1459"/>
      <c r="O720" s="1459"/>
    </row>
    <row r="721" spans="1:15" ht="13.8">
      <c r="A721" s="1459"/>
      <c r="B721" s="1459"/>
      <c r="C721" s="1491"/>
      <c r="D721" s="1459"/>
      <c r="E721" s="1459"/>
      <c r="F721" s="1459"/>
      <c r="G721" s="1459"/>
      <c r="H721" s="1459"/>
      <c r="I721" s="1459"/>
      <c r="J721" s="1459"/>
      <c r="K721" s="1459"/>
      <c r="L721" s="1459"/>
      <c r="M721" s="1459"/>
      <c r="N721" s="1459"/>
      <c r="O721" s="1459"/>
    </row>
    <row r="722" spans="1:15" ht="13.8">
      <c r="A722" s="1459"/>
      <c r="B722" s="1459"/>
      <c r="C722" s="1491"/>
      <c r="D722" s="1459"/>
      <c r="E722" s="1459"/>
      <c r="F722" s="1459"/>
      <c r="G722" s="1459"/>
      <c r="H722" s="1459"/>
      <c r="I722" s="1459"/>
      <c r="J722" s="1459"/>
      <c r="K722" s="1459"/>
      <c r="L722" s="1459"/>
      <c r="M722" s="1459"/>
      <c r="N722" s="1459"/>
      <c r="O722" s="1459"/>
    </row>
    <row r="723" spans="1:15" ht="13.8">
      <c r="A723" s="1459"/>
      <c r="B723" s="1459"/>
      <c r="C723" s="1491"/>
      <c r="D723" s="1459"/>
      <c r="E723" s="1459"/>
      <c r="F723" s="1459"/>
      <c r="G723" s="1459"/>
      <c r="H723" s="1459"/>
      <c r="I723" s="1459"/>
      <c r="J723" s="1459"/>
      <c r="K723" s="1459"/>
      <c r="L723" s="1459"/>
      <c r="M723" s="1459"/>
      <c r="N723" s="1459"/>
      <c r="O723" s="1459"/>
    </row>
    <row r="724" spans="1:15" ht="13.8">
      <c r="A724" s="1459"/>
      <c r="B724" s="1459"/>
      <c r="C724" s="1491"/>
      <c r="D724" s="1459"/>
      <c r="E724" s="1459"/>
      <c r="F724" s="1459"/>
      <c r="G724" s="1459"/>
      <c r="H724" s="1459"/>
      <c r="I724" s="1459"/>
      <c r="J724" s="1459"/>
      <c r="K724" s="1459"/>
      <c r="L724" s="1459"/>
      <c r="M724" s="1459"/>
      <c r="N724" s="1459"/>
      <c r="O724" s="1459"/>
    </row>
    <row r="725" spans="1:15" ht="13.8">
      <c r="A725" s="1459"/>
      <c r="B725" s="1459"/>
      <c r="C725" s="1491"/>
      <c r="D725" s="1459"/>
      <c r="E725" s="1459"/>
      <c r="F725" s="1459"/>
      <c r="G725" s="1459"/>
      <c r="H725" s="1459"/>
      <c r="I725" s="1459"/>
      <c r="J725" s="1459"/>
      <c r="K725" s="1459"/>
      <c r="L725" s="1459"/>
      <c r="M725" s="1459"/>
      <c r="N725" s="1459"/>
      <c r="O725" s="1459"/>
    </row>
    <row r="726" spans="1:15" ht="13.8">
      <c r="A726" s="1459"/>
      <c r="B726" s="1459"/>
      <c r="C726" s="1491"/>
      <c r="D726" s="1459"/>
      <c r="E726" s="1459"/>
      <c r="F726" s="1459"/>
      <c r="G726" s="1459"/>
      <c r="H726" s="1459"/>
      <c r="I726" s="1459"/>
      <c r="J726" s="1459"/>
      <c r="K726" s="1459"/>
      <c r="L726" s="1459"/>
      <c r="M726" s="1459"/>
      <c r="N726" s="1459"/>
      <c r="O726" s="1459"/>
    </row>
    <row r="727" spans="1:15" ht="13.8">
      <c r="A727" s="1459"/>
      <c r="B727" s="1459"/>
      <c r="C727" s="1491"/>
      <c r="D727" s="1459"/>
      <c r="E727" s="1459"/>
      <c r="F727" s="1459"/>
      <c r="G727" s="1459"/>
      <c r="H727" s="1459"/>
      <c r="I727" s="1459"/>
      <c r="J727" s="1459"/>
      <c r="K727" s="1459"/>
      <c r="L727" s="1459"/>
      <c r="M727" s="1459"/>
      <c r="N727" s="1459"/>
      <c r="O727" s="1459"/>
    </row>
    <row r="728" spans="1:15" ht="13.8">
      <c r="A728" s="1459"/>
      <c r="B728" s="1459"/>
      <c r="C728" s="1491"/>
      <c r="D728" s="1459"/>
      <c r="E728" s="1459"/>
      <c r="F728" s="1459"/>
      <c r="G728" s="1459"/>
      <c r="H728" s="1459"/>
      <c r="I728" s="1459"/>
      <c r="J728" s="1459"/>
      <c r="K728" s="1459"/>
      <c r="L728" s="1459"/>
      <c r="M728" s="1459"/>
      <c r="N728" s="1459"/>
      <c r="O728" s="1459"/>
    </row>
    <row r="729" spans="1:15" ht="13.8">
      <c r="A729" s="1459"/>
      <c r="B729" s="1459"/>
      <c r="C729" s="1491"/>
      <c r="D729" s="1459"/>
      <c r="E729" s="1459"/>
      <c r="F729" s="1459"/>
      <c r="G729" s="1459"/>
      <c r="H729" s="1459"/>
      <c r="I729" s="1459"/>
      <c r="J729" s="1459"/>
      <c r="K729" s="1459"/>
      <c r="L729" s="1459"/>
      <c r="M729" s="1459"/>
      <c r="N729" s="1459"/>
      <c r="O729" s="1459"/>
    </row>
    <row r="730" spans="1:15" ht="13.8">
      <c r="A730" s="1459"/>
      <c r="B730" s="1459"/>
      <c r="C730" s="1491"/>
      <c r="D730" s="1459"/>
      <c r="E730" s="1459"/>
      <c r="F730" s="1459"/>
      <c r="G730" s="1459"/>
      <c r="H730" s="1459"/>
      <c r="I730" s="1459"/>
      <c r="J730" s="1459"/>
      <c r="K730" s="1459"/>
      <c r="L730" s="1459"/>
      <c r="M730" s="1459"/>
      <c r="N730" s="1459"/>
      <c r="O730" s="1459"/>
    </row>
    <row r="731" spans="1:15" ht="13.8">
      <c r="A731" s="1459"/>
      <c r="B731" s="1459"/>
      <c r="C731" s="1491"/>
      <c r="D731" s="1459"/>
      <c r="E731" s="1459"/>
      <c r="F731" s="1459"/>
      <c r="G731" s="1459"/>
      <c r="H731" s="1459"/>
      <c r="I731" s="1459"/>
      <c r="J731" s="1459"/>
      <c r="K731" s="1459"/>
      <c r="L731" s="1459"/>
      <c r="M731" s="1459"/>
      <c r="N731" s="1459"/>
      <c r="O731" s="1459"/>
    </row>
    <row r="732" spans="1:15" ht="13.8">
      <c r="A732" s="1459"/>
      <c r="B732" s="1459"/>
      <c r="C732" s="1491"/>
      <c r="D732" s="1459"/>
      <c r="E732" s="1459"/>
      <c r="F732" s="1459"/>
      <c r="G732" s="1459"/>
      <c r="H732" s="1459"/>
      <c r="I732" s="1459"/>
      <c r="J732" s="1459"/>
      <c r="K732" s="1459"/>
      <c r="L732" s="1459"/>
      <c r="M732" s="1459"/>
      <c r="N732" s="1459"/>
      <c r="O732" s="1459"/>
    </row>
    <row r="733" spans="1:15" ht="13.8">
      <c r="A733" s="1459"/>
      <c r="B733" s="1459"/>
      <c r="C733" s="1491"/>
      <c r="D733" s="1459"/>
      <c r="E733" s="1459"/>
      <c r="F733" s="1459"/>
      <c r="G733" s="1459"/>
      <c r="H733" s="1459"/>
      <c r="I733" s="1459"/>
      <c r="J733" s="1459"/>
      <c r="K733" s="1459"/>
      <c r="L733" s="1459"/>
      <c r="M733" s="1459"/>
      <c r="N733" s="1459"/>
      <c r="O733" s="1459"/>
    </row>
    <row r="734" spans="1:15" ht="13.8">
      <c r="A734" s="1459"/>
      <c r="B734" s="1459"/>
      <c r="C734" s="1491"/>
      <c r="D734" s="1459"/>
      <c r="E734" s="1459"/>
      <c r="F734" s="1459"/>
      <c r="G734" s="1459"/>
      <c r="H734" s="1459"/>
      <c r="I734" s="1459"/>
      <c r="J734" s="1459"/>
      <c r="K734" s="1459"/>
      <c r="L734" s="1459"/>
      <c r="M734" s="1459"/>
      <c r="N734" s="1459"/>
      <c r="O734" s="1459"/>
    </row>
    <row r="735" spans="1:15" ht="13.8">
      <c r="A735" s="1459"/>
      <c r="B735" s="1459"/>
      <c r="C735" s="1491"/>
      <c r="D735" s="1459"/>
      <c r="E735" s="1459"/>
      <c r="F735" s="1459"/>
      <c r="G735" s="1459"/>
      <c r="H735" s="1459"/>
      <c r="I735" s="1459"/>
      <c r="J735" s="1459"/>
      <c r="K735" s="1459"/>
      <c r="L735" s="1459"/>
      <c r="M735" s="1459"/>
      <c r="N735" s="1459"/>
      <c r="O735" s="1459"/>
    </row>
    <row r="736" spans="1:15" ht="13.8">
      <c r="A736" s="1459"/>
      <c r="B736" s="1459"/>
      <c r="C736" s="1491"/>
      <c r="D736" s="1459"/>
      <c r="E736" s="1459"/>
      <c r="F736" s="1459"/>
      <c r="G736" s="1459"/>
      <c r="H736" s="1459"/>
      <c r="I736" s="1459"/>
      <c r="J736" s="1459"/>
      <c r="K736" s="1459"/>
      <c r="L736" s="1459"/>
      <c r="M736" s="1459"/>
      <c r="N736" s="1459"/>
      <c r="O736" s="1459"/>
    </row>
    <row r="737" spans="1:15" ht="13.8">
      <c r="A737" s="1459"/>
      <c r="B737" s="1459"/>
      <c r="C737" s="1491"/>
      <c r="D737" s="1459"/>
      <c r="E737" s="1459"/>
      <c r="F737" s="1459"/>
      <c r="G737" s="1459"/>
      <c r="H737" s="1459"/>
      <c r="I737" s="1459"/>
      <c r="J737" s="1459"/>
      <c r="K737" s="1459"/>
      <c r="L737" s="1459"/>
      <c r="M737" s="1459"/>
      <c r="N737" s="1459"/>
      <c r="O737" s="1459"/>
    </row>
    <row r="738" spans="1:15" ht="13.8">
      <c r="A738" s="1459"/>
      <c r="B738" s="1459"/>
      <c r="C738" s="1491"/>
      <c r="D738" s="1459"/>
      <c r="E738" s="1459"/>
      <c r="F738" s="1459"/>
      <c r="G738" s="1459"/>
      <c r="H738" s="1459"/>
      <c r="I738" s="1459"/>
      <c r="J738" s="1459"/>
      <c r="K738" s="1459"/>
      <c r="L738" s="1459"/>
      <c r="M738" s="1459"/>
      <c r="N738" s="1459"/>
      <c r="O738" s="1459"/>
    </row>
    <row r="739" spans="1:15" ht="13.8">
      <c r="A739" s="1459"/>
      <c r="B739" s="1459"/>
      <c r="C739" s="1491"/>
      <c r="D739" s="1459"/>
      <c r="E739" s="1459"/>
      <c r="F739" s="1459"/>
      <c r="G739" s="1459"/>
      <c r="H739" s="1459"/>
      <c r="I739" s="1459"/>
      <c r="J739" s="1459"/>
      <c r="K739" s="1459"/>
      <c r="L739" s="1459"/>
      <c r="M739" s="1459"/>
      <c r="N739" s="1459"/>
      <c r="O739" s="1459"/>
    </row>
    <row r="740" spans="1:15" ht="13.8">
      <c r="A740" s="1459"/>
      <c r="B740" s="1459"/>
      <c r="C740" s="1491"/>
      <c r="D740" s="1459"/>
      <c r="E740" s="1459"/>
      <c r="F740" s="1459"/>
      <c r="G740" s="1459"/>
      <c r="H740" s="1459"/>
      <c r="I740" s="1459"/>
      <c r="J740" s="1459"/>
      <c r="K740" s="1459"/>
      <c r="L740" s="1459"/>
      <c r="M740" s="1459"/>
      <c r="N740" s="1459"/>
      <c r="O740" s="1459"/>
    </row>
    <row r="741" spans="1:15" ht="13.8">
      <c r="A741" s="1459"/>
      <c r="B741" s="1459"/>
      <c r="C741" s="1491"/>
      <c r="D741" s="1459"/>
      <c r="E741" s="1459"/>
      <c r="F741" s="1459"/>
      <c r="G741" s="1459"/>
      <c r="H741" s="1459"/>
      <c r="I741" s="1459"/>
      <c r="J741" s="1459"/>
      <c r="K741" s="1459"/>
      <c r="L741" s="1459"/>
      <c r="M741" s="1459"/>
      <c r="N741" s="1459"/>
      <c r="O741" s="1459"/>
    </row>
    <row r="742" spans="1:15" ht="13.8">
      <c r="A742" s="1459"/>
      <c r="B742" s="1459"/>
      <c r="C742" s="1491"/>
      <c r="D742" s="1459"/>
      <c r="E742" s="1459"/>
      <c r="F742" s="1459"/>
      <c r="G742" s="1459"/>
      <c r="H742" s="1459"/>
      <c r="I742" s="1459"/>
      <c r="J742" s="1459"/>
      <c r="K742" s="1459"/>
      <c r="L742" s="1459"/>
      <c r="M742" s="1459"/>
      <c r="N742" s="1459"/>
      <c r="O742" s="1459"/>
    </row>
    <row r="743" spans="1:15" ht="13.8">
      <c r="A743" s="1459"/>
      <c r="B743" s="1459"/>
      <c r="C743" s="1491"/>
      <c r="D743" s="1459"/>
      <c r="E743" s="1459"/>
      <c r="F743" s="1459"/>
      <c r="G743" s="1459"/>
      <c r="H743" s="1459"/>
      <c r="I743" s="1459"/>
      <c r="J743" s="1459"/>
      <c r="K743" s="1459"/>
      <c r="L743" s="1459"/>
      <c r="M743" s="1459"/>
      <c r="N743" s="1459"/>
      <c r="O743" s="1459"/>
    </row>
    <row r="744" spans="1:15" ht="13.8">
      <c r="A744" s="1459"/>
      <c r="B744" s="1459"/>
      <c r="C744" s="1491"/>
      <c r="D744" s="1459"/>
      <c r="E744" s="1459"/>
      <c r="F744" s="1459"/>
      <c r="G744" s="1459"/>
      <c r="H744" s="1459"/>
      <c r="I744" s="1459"/>
      <c r="J744" s="1459"/>
      <c r="K744" s="1459"/>
      <c r="L744" s="1459"/>
      <c r="M744" s="1459"/>
      <c r="N744" s="1459"/>
      <c r="O744" s="1459"/>
    </row>
    <row r="745" spans="1:15" ht="13.8">
      <c r="A745" s="1459"/>
      <c r="B745" s="1459"/>
      <c r="C745" s="1491"/>
      <c r="D745" s="1459"/>
      <c r="E745" s="1459"/>
      <c r="F745" s="1459"/>
      <c r="G745" s="1459"/>
      <c r="H745" s="1459"/>
      <c r="I745" s="1459"/>
      <c r="J745" s="1459"/>
      <c r="K745" s="1459"/>
      <c r="L745" s="1459"/>
      <c r="M745" s="1459"/>
      <c r="N745" s="1459"/>
      <c r="O745" s="1459"/>
    </row>
    <row r="746" spans="1:15" ht="13.8">
      <c r="A746" s="1459"/>
      <c r="B746" s="1459"/>
      <c r="C746" s="1491"/>
      <c r="D746" s="1459"/>
      <c r="E746" s="1459"/>
      <c r="F746" s="1459"/>
      <c r="G746" s="1459"/>
      <c r="H746" s="1459"/>
      <c r="I746" s="1459"/>
      <c r="J746" s="1459"/>
      <c r="K746" s="1459"/>
      <c r="L746" s="1459"/>
      <c r="M746" s="1459"/>
      <c r="N746" s="1459"/>
      <c r="O746" s="1459"/>
    </row>
    <row r="747" spans="1:15" ht="13.8">
      <c r="A747" s="1459"/>
      <c r="B747" s="1459"/>
      <c r="C747" s="1491"/>
      <c r="D747" s="1459"/>
      <c r="E747" s="1459"/>
      <c r="F747" s="1459"/>
      <c r="G747" s="1459"/>
      <c r="H747" s="1459"/>
      <c r="I747" s="1459"/>
      <c r="J747" s="1459"/>
      <c r="K747" s="1459"/>
      <c r="L747" s="1459"/>
      <c r="M747" s="1459"/>
      <c r="N747" s="1459"/>
      <c r="O747" s="1459"/>
    </row>
    <row r="748" spans="1:15" ht="13.8">
      <c r="A748" s="1459"/>
      <c r="B748" s="1459"/>
      <c r="C748" s="1491"/>
      <c r="D748" s="1459"/>
      <c r="E748" s="1459"/>
      <c r="F748" s="1459"/>
      <c r="G748" s="1459"/>
      <c r="H748" s="1459"/>
      <c r="I748" s="1459"/>
      <c r="J748" s="1459"/>
      <c r="K748" s="1459"/>
      <c r="L748" s="1459"/>
      <c r="M748" s="1459"/>
      <c r="N748" s="1459"/>
      <c r="O748" s="1459"/>
    </row>
    <row r="749" spans="1:15" ht="13.8">
      <c r="A749" s="1459"/>
      <c r="B749" s="1459"/>
      <c r="C749" s="1491"/>
      <c r="D749" s="1459"/>
      <c r="E749" s="1459"/>
      <c r="F749" s="1459"/>
      <c r="G749" s="1459"/>
      <c r="H749" s="1459"/>
      <c r="I749" s="1459"/>
      <c r="J749" s="1459"/>
      <c r="K749" s="1459"/>
      <c r="L749" s="1459"/>
      <c r="M749" s="1459"/>
      <c r="N749" s="1459"/>
      <c r="O749" s="1459"/>
    </row>
    <row r="750" spans="1:15" ht="13.8">
      <c r="A750" s="1459"/>
      <c r="B750" s="1459"/>
      <c r="C750" s="1491"/>
      <c r="D750" s="1459"/>
      <c r="E750" s="1459"/>
      <c r="F750" s="1459"/>
      <c r="G750" s="1459"/>
      <c r="H750" s="1459"/>
      <c r="I750" s="1459"/>
      <c r="J750" s="1459"/>
      <c r="K750" s="1459"/>
      <c r="L750" s="1459"/>
      <c r="M750" s="1459"/>
      <c r="N750" s="1459"/>
      <c r="O750" s="1459"/>
    </row>
    <row r="751" spans="1:15" ht="13.8">
      <c r="A751" s="1459"/>
      <c r="B751" s="1459"/>
      <c r="C751" s="1491"/>
      <c r="D751" s="1459"/>
      <c r="E751" s="1459"/>
      <c r="F751" s="1459"/>
      <c r="G751" s="1459"/>
      <c r="H751" s="1459"/>
      <c r="I751" s="1459"/>
      <c r="J751" s="1459"/>
      <c r="K751" s="1459"/>
      <c r="L751" s="1459"/>
      <c r="M751" s="1459"/>
      <c r="N751" s="1459"/>
      <c r="O751" s="1459"/>
    </row>
    <row r="752" spans="1:15" ht="13.8">
      <c r="A752" s="1459"/>
      <c r="B752" s="1459"/>
      <c r="C752" s="1491"/>
      <c r="D752" s="1459"/>
      <c r="E752" s="1459"/>
      <c r="F752" s="1459"/>
      <c r="G752" s="1459"/>
      <c r="H752" s="1459"/>
      <c r="I752" s="1459"/>
      <c r="J752" s="1459"/>
      <c r="K752" s="1459"/>
      <c r="L752" s="1459"/>
      <c r="M752" s="1459"/>
      <c r="N752" s="1459"/>
      <c r="O752" s="1459"/>
    </row>
    <row r="753" spans="1:15" ht="13.8">
      <c r="A753" s="1459"/>
      <c r="B753" s="1459"/>
      <c r="C753" s="1491"/>
      <c r="D753" s="1459"/>
      <c r="E753" s="1459"/>
      <c r="F753" s="1459"/>
      <c r="G753" s="1459"/>
      <c r="H753" s="1459"/>
      <c r="I753" s="1459"/>
      <c r="J753" s="1459"/>
      <c r="K753" s="1459"/>
      <c r="L753" s="1459"/>
      <c r="M753" s="1459"/>
      <c r="N753" s="1459"/>
      <c r="O753" s="1459"/>
    </row>
    <row r="754" spans="1:15" ht="13.8">
      <c r="A754" s="1459"/>
      <c r="B754" s="1459"/>
      <c r="C754" s="1491"/>
      <c r="D754" s="1459"/>
      <c r="E754" s="1459"/>
      <c r="F754" s="1459"/>
      <c r="G754" s="1459"/>
      <c r="H754" s="1459"/>
      <c r="I754" s="1459"/>
      <c r="J754" s="1459"/>
      <c r="K754" s="1459"/>
      <c r="L754" s="1459"/>
      <c r="M754" s="1459"/>
      <c r="N754" s="1459"/>
      <c r="O754" s="1459"/>
    </row>
    <row r="755" spans="1:15" ht="13.8">
      <c r="A755" s="1459"/>
      <c r="B755" s="1459"/>
      <c r="C755" s="1491"/>
      <c r="D755" s="1459"/>
      <c r="E755" s="1459"/>
      <c r="F755" s="1459"/>
      <c r="G755" s="1459"/>
      <c r="H755" s="1459"/>
      <c r="I755" s="1459"/>
      <c r="J755" s="1459"/>
      <c r="K755" s="1459"/>
      <c r="L755" s="1459"/>
      <c r="M755" s="1459"/>
      <c r="N755" s="1459"/>
      <c r="O755" s="1459"/>
    </row>
    <row r="756" spans="1:15" ht="13.8">
      <c r="A756" s="1459"/>
      <c r="B756" s="1459"/>
      <c r="C756" s="1491"/>
      <c r="D756" s="1459"/>
      <c r="E756" s="1459"/>
      <c r="F756" s="1459"/>
      <c r="G756" s="1459"/>
      <c r="H756" s="1459"/>
      <c r="I756" s="1459"/>
      <c r="J756" s="1459"/>
      <c r="K756" s="1459"/>
      <c r="L756" s="1459"/>
      <c r="M756" s="1459"/>
      <c r="N756" s="1459"/>
      <c r="O756" s="1459"/>
    </row>
    <row r="757" spans="1:15" ht="13.8">
      <c r="A757" s="1459"/>
      <c r="B757" s="1459"/>
      <c r="C757" s="1491"/>
      <c r="D757" s="1459"/>
      <c r="E757" s="1459"/>
      <c r="F757" s="1459"/>
      <c r="G757" s="1459"/>
      <c r="H757" s="1459"/>
      <c r="I757" s="1459"/>
      <c r="J757" s="1459"/>
      <c r="K757" s="1459"/>
      <c r="L757" s="1459"/>
      <c r="M757" s="1459"/>
      <c r="N757" s="1459"/>
      <c r="O757" s="1459"/>
    </row>
    <row r="758" spans="1:15" ht="13.8">
      <c r="A758" s="1459"/>
      <c r="B758" s="1459"/>
      <c r="C758" s="1491"/>
      <c r="D758" s="1459"/>
      <c r="E758" s="1459"/>
      <c r="F758" s="1459"/>
      <c r="G758" s="1459"/>
      <c r="H758" s="1459"/>
      <c r="I758" s="1459"/>
      <c r="J758" s="1459"/>
      <c r="K758" s="1459"/>
      <c r="L758" s="1459"/>
      <c r="M758" s="1459"/>
      <c r="N758" s="1459"/>
      <c r="O758" s="1459"/>
    </row>
    <row r="759" spans="1:15" ht="13.8">
      <c r="A759" s="1459"/>
      <c r="B759" s="1459"/>
      <c r="C759" s="1491"/>
      <c r="D759" s="1459"/>
      <c r="E759" s="1459"/>
      <c r="F759" s="1459"/>
      <c r="G759" s="1459"/>
      <c r="H759" s="1459"/>
      <c r="I759" s="1459"/>
      <c r="J759" s="1459"/>
      <c r="K759" s="1459"/>
      <c r="L759" s="1459"/>
      <c r="M759" s="1459"/>
      <c r="N759" s="1459"/>
      <c r="O759" s="1459"/>
    </row>
    <row r="760" spans="1:15" ht="13.8">
      <c r="A760" s="1459"/>
      <c r="B760" s="1459"/>
      <c r="C760" s="1491"/>
      <c r="D760" s="1459"/>
      <c r="E760" s="1459"/>
      <c r="F760" s="1459"/>
      <c r="G760" s="1459"/>
      <c r="H760" s="1459"/>
      <c r="I760" s="1459"/>
      <c r="J760" s="1459"/>
      <c r="K760" s="1459"/>
      <c r="L760" s="1459"/>
      <c r="M760" s="1459"/>
      <c r="N760" s="1459"/>
      <c r="O760" s="1459"/>
    </row>
    <row r="761" spans="1:15" ht="13.8">
      <c r="A761" s="1459"/>
      <c r="B761" s="1459"/>
      <c r="C761" s="1491"/>
      <c r="D761" s="1459"/>
      <c r="E761" s="1459"/>
      <c r="F761" s="1459"/>
      <c r="G761" s="1459"/>
      <c r="H761" s="1459"/>
      <c r="I761" s="1459"/>
      <c r="J761" s="1459"/>
      <c r="K761" s="1459"/>
      <c r="L761" s="1459"/>
      <c r="M761" s="1459"/>
      <c r="N761" s="1459"/>
      <c r="O761" s="1459"/>
    </row>
    <row r="762" spans="1:15" ht="13.8">
      <c r="A762" s="1459"/>
      <c r="B762" s="1459"/>
      <c r="C762" s="1491"/>
      <c r="D762" s="1459"/>
      <c r="E762" s="1459"/>
      <c r="F762" s="1459"/>
      <c r="G762" s="1459"/>
      <c r="H762" s="1459"/>
      <c r="I762" s="1459"/>
      <c r="J762" s="1459"/>
      <c r="K762" s="1459"/>
      <c r="L762" s="1459"/>
      <c r="M762" s="1459"/>
      <c r="N762" s="1459"/>
      <c r="O762" s="1459"/>
    </row>
    <row r="763" spans="1:15" ht="13.8">
      <c r="A763" s="1459"/>
      <c r="B763" s="1459"/>
      <c r="C763" s="1491"/>
      <c r="D763" s="1459"/>
      <c r="E763" s="1459"/>
      <c r="F763" s="1459"/>
      <c r="G763" s="1459"/>
      <c r="H763" s="1459"/>
      <c r="I763" s="1459"/>
      <c r="J763" s="1459"/>
      <c r="K763" s="1459"/>
      <c r="L763" s="1459"/>
      <c r="M763" s="1459"/>
      <c r="N763" s="1459"/>
      <c r="O763" s="1459"/>
    </row>
    <row r="764" spans="1:15" ht="13.8">
      <c r="A764" s="1459"/>
      <c r="B764" s="1459"/>
      <c r="C764" s="1491"/>
      <c r="D764" s="1459"/>
      <c r="E764" s="1459"/>
      <c r="F764" s="1459"/>
      <c r="G764" s="1459"/>
      <c r="H764" s="1459"/>
      <c r="I764" s="1459"/>
      <c r="J764" s="1459"/>
      <c r="K764" s="1459"/>
      <c r="L764" s="1459"/>
      <c r="M764" s="1459"/>
      <c r="N764" s="1459"/>
      <c r="O764" s="1459"/>
    </row>
    <row r="765" spans="1:15" ht="13.8">
      <c r="A765" s="1459"/>
      <c r="B765" s="1459"/>
      <c r="C765" s="1491"/>
      <c r="D765" s="1459"/>
      <c r="E765" s="1459"/>
      <c r="F765" s="1459"/>
      <c r="G765" s="1459"/>
      <c r="H765" s="1459"/>
      <c r="I765" s="1459"/>
      <c r="J765" s="1459"/>
      <c r="K765" s="1459"/>
      <c r="L765" s="1459"/>
      <c r="M765" s="1459"/>
      <c r="N765" s="1459"/>
      <c r="O765" s="1459"/>
    </row>
    <row r="766" spans="1:15" ht="13.8">
      <c r="A766" s="1459"/>
      <c r="B766" s="1459"/>
      <c r="C766" s="1491"/>
      <c r="D766" s="1459"/>
      <c r="E766" s="1459"/>
      <c r="F766" s="1459"/>
      <c r="G766" s="1459"/>
      <c r="H766" s="1459"/>
      <c r="I766" s="1459"/>
      <c r="J766" s="1459"/>
      <c r="K766" s="1459"/>
      <c r="L766" s="1459"/>
      <c r="M766" s="1459"/>
      <c r="N766" s="1459"/>
      <c r="O766" s="1459"/>
    </row>
    <row r="767" spans="1:15" ht="13.8">
      <c r="A767" s="1459"/>
      <c r="B767" s="1459"/>
      <c r="C767" s="1491"/>
      <c r="D767" s="1459"/>
      <c r="E767" s="1459"/>
      <c r="F767" s="1459"/>
      <c r="G767" s="1459"/>
      <c r="H767" s="1459"/>
      <c r="I767" s="1459"/>
      <c r="J767" s="1459"/>
      <c r="K767" s="1459"/>
      <c r="L767" s="1459"/>
      <c r="M767" s="1459"/>
      <c r="N767" s="1459"/>
      <c r="O767" s="1459"/>
    </row>
    <row r="768" spans="1:15" ht="13.8">
      <c r="A768" s="1459"/>
      <c r="B768" s="1459"/>
      <c r="C768" s="1491"/>
      <c r="D768" s="1459"/>
      <c r="E768" s="1459"/>
      <c r="F768" s="1459"/>
      <c r="G768" s="1459"/>
      <c r="H768" s="1459"/>
      <c r="I768" s="1459"/>
      <c r="J768" s="1459"/>
      <c r="K768" s="1459"/>
      <c r="L768" s="1459"/>
      <c r="M768" s="1459"/>
      <c r="N768" s="1459"/>
      <c r="O768" s="1459"/>
    </row>
    <row r="769" spans="1:15" ht="13.8">
      <c r="A769" s="1459"/>
      <c r="B769" s="1459"/>
      <c r="C769" s="1491"/>
      <c r="D769" s="1459"/>
      <c r="E769" s="1459"/>
      <c r="F769" s="1459"/>
      <c r="G769" s="1459"/>
      <c r="H769" s="1459"/>
      <c r="I769" s="1459"/>
      <c r="J769" s="1459"/>
      <c r="K769" s="1459"/>
      <c r="L769" s="1459"/>
      <c r="M769" s="1459"/>
      <c r="N769" s="1459"/>
      <c r="O769" s="1459"/>
    </row>
    <row r="770" spans="1:15" ht="13.8">
      <c r="A770" s="1459"/>
      <c r="B770" s="1459"/>
      <c r="C770" s="1491"/>
      <c r="D770" s="1459"/>
      <c r="E770" s="1459"/>
      <c r="F770" s="1459"/>
      <c r="G770" s="1459"/>
      <c r="H770" s="1459"/>
      <c r="I770" s="1459"/>
      <c r="J770" s="1459"/>
      <c r="K770" s="1459"/>
      <c r="L770" s="1459"/>
      <c r="M770" s="1459"/>
      <c r="N770" s="1459"/>
      <c r="O770" s="1459"/>
    </row>
    <row r="771" spans="1:15" ht="13.8">
      <c r="A771" s="1459"/>
      <c r="B771" s="1459"/>
      <c r="C771" s="1491"/>
      <c r="D771" s="1459"/>
      <c r="E771" s="1459"/>
      <c r="F771" s="1459"/>
      <c r="G771" s="1459"/>
      <c r="H771" s="1459"/>
      <c r="I771" s="1459"/>
      <c r="J771" s="1459"/>
      <c r="K771" s="1459"/>
      <c r="L771" s="1459"/>
      <c r="M771" s="1459"/>
      <c r="N771" s="1459"/>
      <c r="O771" s="1459"/>
    </row>
    <row r="772" spans="1:15" ht="13.8">
      <c r="A772" s="1459"/>
      <c r="B772" s="1459"/>
      <c r="C772" s="1491"/>
      <c r="D772" s="1459"/>
      <c r="E772" s="1459"/>
      <c r="F772" s="1459"/>
      <c r="G772" s="1459"/>
      <c r="H772" s="1459"/>
      <c r="I772" s="1459"/>
      <c r="J772" s="1459"/>
      <c r="K772" s="1459"/>
      <c r="L772" s="1459"/>
      <c r="M772" s="1459"/>
      <c r="N772" s="1459"/>
      <c r="O772" s="1459"/>
    </row>
    <row r="773" spans="1:15" ht="13.8">
      <c r="A773" s="1459"/>
      <c r="B773" s="1459"/>
      <c r="C773" s="1491"/>
      <c r="D773" s="1459"/>
      <c r="E773" s="1459"/>
      <c r="F773" s="1459"/>
      <c r="G773" s="1459"/>
      <c r="H773" s="1459"/>
      <c r="I773" s="1459"/>
      <c r="J773" s="1459"/>
      <c r="K773" s="1459"/>
      <c r="L773" s="1459"/>
      <c r="M773" s="1459"/>
      <c r="N773" s="1459"/>
      <c r="O773" s="1459"/>
    </row>
    <row r="774" spans="1:15" ht="13.8">
      <c r="A774" s="1459"/>
      <c r="B774" s="1459"/>
      <c r="C774" s="1491"/>
      <c r="D774" s="1459"/>
      <c r="E774" s="1459"/>
      <c r="F774" s="1459"/>
      <c r="G774" s="1459"/>
      <c r="H774" s="1459"/>
      <c r="I774" s="1459"/>
      <c r="J774" s="1459"/>
      <c r="K774" s="1459"/>
      <c r="L774" s="1459"/>
      <c r="M774" s="1459"/>
      <c r="N774" s="1459"/>
      <c r="O774" s="1459"/>
    </row>
    <row r="775" spans="1:15" ht="13.8">
      <c r="A775" s="1459"/>
      <c r="B775" s="1459"/>
      <c r="C775" s="1491"/>
      <c r="D775" s="1459"/>
      <c r="E775" s="1459"/>
      <c r="F775" s="1459"/>
      <c r="G775" s="1459"/>
      <c r="H775" s="1459"/>
      <c r="I775" s="1459"/>
      <c r="J775" s="1459"/>
      <c r="K775" s="1459"/>
      <c r="L775" s="1459"/>
      <c r="M775" s="1459"/>
      <c r="N775" s="1459"/>
      <c r="O775" s="1459"/>
    </row>
    <row r="776" spans="1:15" ht="13.8">
      <c r="A776" s="1459"/>
      <c r="B776" s="1459"/>
      <c r="C776" s="1491"/>
      <c r="D776" s="1459"/>
      <c r="E776" s="1459"/>
      <c r="F776" s="1459"/>
      <c r="G776" s="1459"/>
      <c r="H776" s="1459"/>
      <c r="I776" s="1459"/>
      <c r="J776" s="1459"/>
      <c r="K776" s="1459"/>
      <c r="L776" s="1459"/>
      <c r="M776" s="1459"/>
      <c r="N776" s="1459"/>
      <c r="O776" s="1459"/>
    </row>
    <row r="777" spans="1:15" ht="13.8">
      <c r="A777" s="1459"/>
      <c r="B777" s="1459"/>
      <c r="C777" s="1491"/>
      <c r="D777" s="1459"/>
      <c r="E777" s="1459"/>
      <c r="F777" s="1459"/>
      <c r="G777" s="1459"/>
      <c r="H777" s="1459"/>
      <c r="I777" s="1459"/>
      <c r="J777" s="1459"/>
      <c r="K777" s="1459"/>
      <c r="L777" s="1459"/>
      <c r="M777" s="1459"/>
      <c r="N777" s="1459"/>
      <c r="O777" s="1459"/>
    </row>
    <row r="778" spans="1:15" ht="13.8">
      <c r="A778" s="1459"/>
      <c r="B778" s="1459"/>
      <c r="C778" s="1491"/>
      <c r="D778" s="1459"/>
      <c r="E778" s="1459"/>
      <c r="F778" s="1459"/>
      <c r="G778" s="1459"/>
      <c r="H778" s="1459"/>
      <c r="I778" s="1459"/>
      <c r="J778" s="1459"/>
      <c r="K778" s="1459"/>
      <c r="L778" s="1459"/>
      <c r="M778" s="1459"/>
      <c r="N778" s="1459"/>
      <c r="O778" s="1459"/>
    </row>
    <row r="779" spans="1:15" ht="13.8">
      <c r="A779" s="1459"/>
      <c r="B779" s="1459"/>
      <c r="C779" s="1491"/>
      <c r="D779" s="1459"/>
      <c r="E779" s="1459"/>
      <c r="F779" s="1459"/>
      <c r="G779" s="1459"/>
      <c r="H779" s="1459"/>
      <c r="I779" s="1459"/>
      <c r="J779" s="1459"/>
      <c r="K779" s="1459"/>
      <c r="L779" s="1459"/>
      <c r="M779" s="1459"/>
      <c r="N779" s="1459"/>
      <c r="O779" s="1459"/>
    </row>
    <row r="780" spans="1:15" ht="13.8">
      <c r="A780" s="1459"/>
      <c r="B780" s="1459"/>
      <c r="C780" s="1491"/>
      <c r="D780" s="1459"/>
      <c r="E780" s="1459"/>
      <c r="F780" s="1459"/>
      <c r="G780" s="1459"/>
      <c r="H780" s="1459"/>
      <c r="I780" s="1459"/>
      <c r="J780" s="1459"/>
      <c r="K780" s="1459"/>
      <c r="L780" s="1459"/>
      <c r="M780" s="1459"/>
      <c r="N780" s="1459"/>
      <c r="O780" s="1459"/>
    </row>
    <row r="781" spans="1:15" ht="13.8">
      <c r="A781" s="1459"/>
      <c r="B781" s="1459"/>
      <c r="C781" s="1491"/>
      <c r="D781" s="1459"/>
      <c r="E781" s="1459"/>
      <c r="F781" s="1459"/>
      <c r="G781" s="1459"/>
      <c r="H781" s="1459"/>
      <c r="I781" s="1459"/>
      <c r="J781" s="1459"/>
      <c r="K781" s="1459"/>
      <c r="L781" s="1459"/>
      <c r="M781" s="1459"/>
      <c r="N781" s="1459"/>
      <c r="O781" s="1459"/>
    </row>
    <row r="782" spans="1:15" ht="13.8">
      <c r="A782" s="1459"/>
      <c r="B782" s="1459"/>
      <c r="C782" s="1491"/>
      <c r="D782" s="1459"/>
      <c r="E782" s="1459"/>
      <c r="F782" s="1459"/>
      <c r="G782" s="1459"/>
      <c r="H782" s="1459"/>
      <c r="I782" s="1459"/>
      <c r="J782" s="1459"/>
      <c r="K782" s="1459"/>
      <c r="L782" s="1459"/>
      <c r="M782" s="1459"/>
      <c r="N782" s="1459"/>
      <c r="O782" s="1459"/>
    </row>
    <row r="783" spans="1:15" ht="13.8">
      <c r="A783" s="1459"/>
      <c r="B783" s="1459"/>
      <c r="C783" s="1491"/>
      <c r="D783" s="1459"/>
      <c r="E783" s="1459"/>
      <c r="F783" s="1459"/>
      <c r="G783" s="1459"/>
      <c r="H783" s="1459"/>
      <c r="I783" s="1459"/>
      <c r="J783" s="1459"/>
      <c r="K783" s="1459"/>
      <c r="L783" s="1459"/>
      <c r="M783" s="1459"/>
      <c r="N783" s="1459"/>
      <c r="O783" s="1459"/>
    </row>
    <row r="784" spans="1:15" ht="13.8">
      <c r="A784" s="1459"/>
      <c r="B784" s="1459"/>
      <c r="C784" s="1491"/>
      <c r="D784" s="1459"/>
      <c r="E784" s="1459"/>
      <c r="F784" s="1459"/>
      <c r="G784" s="1459"/>
      <c r="H784" s="1459"/>
      <c r="I784" s="1459"/>
      <c r="J784" s="1459"/>
      <c r="K784" s="1459"/>
      <c r="L784" s="1459"/>
      <c r="M784" s="1459"/>
      <c r="N784" s="1459"/>
      <c r="O784" s="1459"/>
    </row>
    <row r="785" spans="1:15" ht="13.8">
      <c r="A785" s="1459"/>
      <c r="B785" s="1459"/>
      <c r="C785" s="1491"/>
      <c r="D785" s="1459"/>
      <c r="E785" s="1459"/>
      <c r="F785" s="1459"/>
      <c r="G785" s="1459"/>
      <c r="H785" s="1459"/>
      <c r="I785" s="1459"/>
      <c r="J785" s="1459"/>
      <c r="K785" s="1459"/>
      <c r="L785" s="1459"/>
      <c r="M785" s="1459"/>
      <c r="N785" s="1459"/>
      <c r="O785" s="1459"/>
    </row>
    <row r="786" spans="1:15" ht="13.8">
      <c r="A786" s="1459"/>
      <c r="B786" s="1459"/>
      <c r="C786" s="1491"/>
      <c r="D786" s="1459"/>
      <c r="E786" s="1459"/>
      <c r="F786" s="1459"/>
      <c r="G786" s="1459"/>
      <c r="H786" s="1459"/>
      <c r="I786" s="1459"/>
      <c r="J786" s="1459"/>
      <c r="K786" s="1459"/>
      <c r="L786" s="1459"/>
      <c r="M786" s="1459"/>
      <c r="N786" s="1459"/>
      <c r="O786" s="1459"/>
    </row>
    <row r="787" spans="1:15" ht="13.8">
      <c r="A787" s="1459"/>
      <c r="B787" s="1459"/>
      <c r="C787" s="1491"/>
      <c r="D787" s="1459"/>
      <c r="E787" s="1459"/>
      <c r="F787" s="1459"/>
      <c r="G787" s="1459"/>
      <c r="H787" s="1459"/>
      <c r="I787" s="1459"/>
      <c r="J787" s="1459"/>
      <c r="K787" s="1459"/>
      <c r="L787" s="1459"/>
      <c r="M787" s="1459"/>
      <c r="N787" s="1459"/>
      <c r="O787" s="1459"/>
    </row>
    <row r="788" spans="1:15" ht="13.8">
      <c r="A788" s="1459"/>
      <c r="B788" s="1459"/>
      <c r="C788" s="1491"/>
      <c r="D788" s="1459"/>
      <c r="E788" s="1459"/>
      <c r="F788" s="1459"/>
      <c r="G788" s="1459"/>
      <c r="H788" s="1459"/>
      <c r="I788" s="1459"/>
      <c r="J788" s="1459"/>
      <c r="K788" s="1459"/>
      <c r="L788" s="1459"/>
      <c r="M788" s="1459"/>
      <c r="N788" s="1459"/>
      <c r="O788" s="1459"/>
    </row>
    <row r="789" spans="1:15" ht="13.8">
      <c r="A789" s="1459"/>
      <c r="B789" s="1459"/>
      <c r="C789" s="1491"/>
      <c r="D789" s="1459"/>
      <c r="E789" s="1459"/>
      <c r="F789" s="1459"/>
      <c r="G789" s="1459"/>
      <c r="H789" s="1459"/>
      <c r="I789" s="1459"/>
      <c r="J789" s="1459"/>
      <c r="K789" s="1459"/>
      <c r="L789" s="1459"/>
      <c r="M789" s="1459"/>
      <c r="N789" s="1459"/>
      <c r="O789" s="1459"/>
    </row>
    <row r="790" spans="1:15" ht="13.8">
      <c r="A790" s="1459"/>
      <c r="B790" s="1459"/>
      <c r="C790" s="1491"/>
      <c r="D790" s="1459"/>
      <c r="E790" s="1459"/>
      <c r="F790" s="1459"/>
      <c r="G790" s="1459"/>
      <c r="H790" s="1459"/>
      <c r="I790" s="1459"/>
      <c r="J790" s="1459"/>
      <c r="K790" s="1459"/>
      <c r="L790" s="1459"/>
      <c r="M790" s="1459"/>
      <c r="N790" s="1459"/>
      <c r="O790" s="1459"/>
    </row>
    <row r="791" spans="1:15" ht="13.8">
      <c r="A791" s="1459"/>
      <c r="B791" s="1459"/>
      <c r="C791" s="1491"/>
      <c r="D791" s="1459"/>
      <c r="E791" s="1459"/>
      <c r="F791" s="1459"/>
      <c r="G791" s="1459"/>
      <c r="H791" s="1459"/>
      <c r="I791" s="1459"/>
      <c r="J791" s="1459"/>
      <c r="K791" s="1459"/>
      <c r="L791" s="1459"/>
      <c r="M791" s="1459"/>
      <c r="N791" s="1459"/>
      <c r="O791" s="1459"/>
    </row>
    <row r="792" spans="1:15" ht="13.8">
      <c r="A792" s="1459"/>
      <c r="B792" s="1459"/>
      <c r="C792" s="1491"/>
      <c r="D792" s="1459"/>
      <c r="E792" s="1459"/>
      <c r="F792" s="1459"/>
      <c r="G792" s="1459"/>
      <c r="H792" s="1459"/>
      <c r="I792" s="1459"/>
      <c r="J792" s="1459"/>
      <c r="K792" s="1459"/>
      <c r="L792" s="1459"/>
      <c r="M792" s="1459"/>
      <c r="N792" s="1459"/>
      <c r="O792" s="1459"/>
    </row>
    <row r="793" spans="1:15" ht="13.8">
      <c r="A793" s="1459"/>
      <c r="B793" s="1459"/>
      <c r="C793" s="1491"/>
      <c r="D793" s="1459"/>
      <c r="E793" s="1459"/>
      <c r="F793" s="1459"/>
      <c r="G793" s="1459"/>
      <c r="H793" s="1459"/>
      <c r="I793" s="1459"/>
      <c r="J793" s="1459"/>
      <c r="K793" s="1459"/>
      <c r="L793" s="1459"/>
      <c r="M793" s="1459"/>
      <c r="N793" s="1459"/>
      <c r="O793" s="1459"/>
    </row>
    <row r="794" spans="1:15" ht="13.8">
      <c r="A794" s="1459"/>
      <c r="B794" s="1459"/>
      <c r="C794" s="1491"/>
      <c r="D794" s="1459"/>
      <c r="E794" s="1459"/>
      <c r="F794" s="1459"/>
      <c r="G794" s="1459"/>
      <c r="H794" s="1459"/>
      <c r="I794" s="1459"/>
      <c r="J794" s="1459"/>
      <c r="K794" s="1459"/>
      <c r="L794" s="1459"/>
      <c r="M794" s="1459"/>
      <c r="N794" s="1459"/>
      <c r="O794" s="1459"/>
    </row>
    <row r="795" spans="1:15" ht="13.8">
      <c r="A795" s="1459"/>
      <c r="B795" s="1459"/>
      <c r="C795" s="1491"/>
      <c r="D795" s="1459"/>
      <c r="E795" s="1459"/>
      <c r="F795" s="1459"/>
      <c r="G795" s="1459"/>
      <c r="H795" s="1459"/>
      <c r="I795" s="1459"/>
      <c r="J795" s="1459"/>
      <c r="K795" s="1459"/>
      <c r="L795" s="1459"/>
      <c r="M795" s="1459"/>
      <c r="N795" s="1459"/>
      <c r="O795" s="1459"/>
    </row>
    <row r="796" spans="1:15" ht="13.8">
      <c r="A796" s="1459"/>
      <c r="B796" s="1459"/>
      <c r="C796" s="1491"/>
      <c r="D796" s="1459"/>
      <c r="E796" s="1459"/>
      <c r="F796" s="1459"/>
      <c r="G796" s="1459"/>
      <c r="H796" s="1459"/>
      <c r="I796" s="1459"/>
      <c r="J796" s="1459"/>
      <c r="K796" s="1459"/>
      <c r="L796" s="1459"/>
      <c r="M796" s="1459"/>
      <c r="N796" s="1459"/>
      <c r="O796" s="1459"/>
    </row>
    <row r="797" spans="1:15" ht="13.8">
      <c r="A797" s="1459"/>
      <c r="B797" s="1459"/>
      <c r="C797" s="1491"/>
      <c r="D797" s="1459"/>
      <c r="E797" s="1459"/>
      <c r="F797" s="1459"/>
      <c r="G797" s="1459"/>
      <c r="H797" s="1459"/>
      <c r="I797" s="1459"/>
      <c r="J797" s="1459"/>
      <c r="K797" s="1459"/>
      <c r="L797" s="1459"/>
      <c r="M797" s="1459"/>
      <c r="N797" s="1459"/>
      <c r="O797" s="1459"/>
    </row>
    <row r="798" spans="1:15" ht="13.8">
      <c r="A798" s="1459"/>
      <c r="B798" s="1459"/>
      <c r="C798" s="1491"/>
      <c r="D798" s="1459"/>
      <c r="E798" s="1459"/>
      <c r="F798" s="1459"/>
      <c r="G798" s="1459"/>
      <c r="H798" s="1459"/>
      <c r="I798" s="1459"/>
      <c r="J798" s="1459"/>
      <c r="K798" s="1459"/>
      <c r="L798" s="1459"/>
      <c r="M798" s="1459"/>
      <c r="N798" s="1459"/>
      <c r="O798" s="1459"/>
    </row>
    <row r="799" spans="1:15" ht="13.8">
      <c r="A799" s="1459"/>
      <c r="B799" s="1459"/>
      <c r="C799" s="1491"/>
      <c r="D799" s="1459"/>
      <c r="E799" s="1459"/>
      <c r="F799" s="1459"/>
      <c r="G799" s="1459"/>
      <c r="H799" s="1459"/>
      <c r="I799" s="1459"/>
      <c r="J799" s="1459"/>
      <c r="K799" s="1459"/>
      <c r="L799" s="1459"/>
      <c r="M799" s="1459"/>
      <c r="N799" s="1459"/>
      <c r="O799" s="1459"/>
    </row>
    <row r="800" spans="1:15" ht="13.8">
      <c r="A800" s="1459"/>
      <c r="B800" s="1459"/>
      <c r="C800" s="1491"/>
      <c r="D800" s="1459"/>
      <c r="E800" s="1459"/>
      <c r="F800" s="1459"/>
      <c r="G800" s="1459"/>
      <c r="H800" s="1459"/>
      <c r="I800" s="1459"/>
      <c r="J800" s="1459"/>
      <c r="K800" s="1459"/>
      <c r="L800" s="1459"/>
      <c r="M800" s="1459"/>
      <c r="N800" s="1459"/>
      <c r="O800" s="1459"/>
    </row>
    <row r="801" spans="1:15" ht="13.8">
      <c r="A801" s="1459"/>
      <c r="B801" s="1459"/>
      <c r="C801" s="1491"/>
      <c r="D801" s="1459"/>
      <c r="E801" s="1459"/>
      <c r="F801" s="1459"/>
      <c r="G801" s="1459"/>
      <c r="H801" s="1459"/>
      <c r="I801" s="1459"/>
      <c r="J801" s="1459"/>
      <c r="K801" s="1459"/>
      <c r="L801" s="1459"/>
      <c r="M801" s="1459"/>
      <c r="N801" s="1459"/>
      <c r="O801" s="1459"/>
    </row>
    <row r="802" spans="1:15" ht="13.8">
      <c r="A802" s="1459"/>
      <c r="B802" s="1459"/>
      <c r="C802" s="1491"/>
      <c r="D802" s="1459"/>
      <c r="E802" s="1459"/>
      <c r="F802" s="1459"/>
      <c r="G802" s="1459"/>
      <c r="H802" s="1459"/>
      <c r="I802" s="1459"/>
      <c r="J802" s="1459"/>
      <c r="K802" s="1459"/>
      <c r="L802" s="1459"/>
      <c r="M802" s="1459"/>
      <c r="N802" s="1459"/>
      <c r="O802" s="1459"/>
    </row>
    <row r="803" spans="1:15" ht="13.8">
      <c r="A803" s="1459"/>
      <c r="B803" s="1459"/>
      <c r="C803" s="1491"/>
      <c r="D803" s="1459"/>
      <c r="E803" s="1459"/>
      <c r="F803" s="1459"/>
      <c r="G803" s="1459"/>
      <c r="H803" s="1459"/>
      <c r="I803" s="1459"/>
      <c r="J803" s="1459"/>
      <c r="K803" s="1459"/>
      <c r="L803" s="1459"/>
      <c r="M803" s="1459"/>
      <c r="N803" s="1459"/>
      <c r="O803" s="1459"/>
    </row>
    <row r="804" spans="1:15" ht="13.8">
      <c r="A804" s="1459"/>
      <c r="B804" s="1459"/>
      <c r="C804" s="1491"/>
      <c r="D804" s="1459"/>
      <c r="E804" s="1459"/>
      <c r="F804" s="1459"/>
      <c r="G804" s="1459"/>
      <c r="H804" s="1459"/>
      <c r="I804" s="1459"/>
      <c r="J804" s="1459"/>
      <c r="K804" s="1459"/>
      <c r="L804" s="1459"/>
      <c r="M804" s="1459"/>
      <c r="N804" s="1459"/>
      <c r="O804" s="1459"/>
    </row>
    <row r="805" spans="1:15" ht="13.8">
      <c r="A805" s="1459"/>
      <c r="B805" s="1459"/>
      <c r="C805" s="1491"/>
      <c r="D805" s="1459"/>
      <c r="E805" s="1459"/>
      <c r="F805" s="1459"/>
      <c r="G805" s="1459"/>
      <c r="H805" s="1459"/>
      <c r="I805" s="1459"/>
      <c r="J805" s="1459"/>
      <c r="K805" s="1459"/>
      <c r="L805" s="1459"/>
      <c r="M805" s="1459"/>
      <c r="N805" s="1459"/>
      <c r="O805" s="1459"/>
    </row>
    <row r="806" spans="1:15" ht="13.8">
      <c r="A806" s="1459"/>
      <c r="B806" s="1459"/>
      <c r="C806" s="1491"/>
      <c r="D806" s="1459"/>
      <c r="E806" s="1459"/>
      <c r="F806" s="1459"/>
      <c r="G806" s="1459"/>
      <c r="H806" s="1459"/>
      <c r="I806" s="1459"/>
      <c r="J806" s="1459"/>
      <c r="K806" s="1459"/>
      <c r="L806" s="1459"/>
      <c r="M806" s="1459"/>
      <c r="N806" s="1459"/>
      <c r="O806" s="1459"/>
    </row>
    <row r="807" spans="1:15" ht="13.8">
      <c r="A807" s="1459"/>
      <c r="B807" s="1459"/>
      <c r="C807" s="1491"/>
      <c r="D807" s="1459"/>
      <c r="E807" s="1459"/>
      <c r="F807" s="1459"/>
      <c r="G807" s="1459"/>
      <c r="H807" s="1459"/>
      <c r="I807" s="1459"/>
      <c r="J807" s="1459"/>
      <c r="K807" s="1459"/>
      <c r="L807" s="1459"/>
      <c r="M807" s="1459"/>
      <c r="N807" s="1459"/>
      <c r="O807" s="1459"/>
    </row>
    <row r="808" spans="1:15" ht="13.8">
      <c r="A808" s="1459"/>
      <c r="B808" s="1459"/>
      <c r="C808" s="1491"/>
      <c r="D808" s="1459"/>
      <c r="E808" s="1459"/>
      <c r="F808" s="1459"/>
      <c r="G808" s="1459"/>
      <c r="H808" s="1459"/>
      <c r="I808" s="1459"/>
      <c r="J808" s="1459"/>
      <c r="K808" s="1459"/>
      <c r="L808" s="1459"/>
      <c r="M808" s="1459"/>
      <c r="N808" s="1459"/>
      <c r="O808" s="1459"/>
    </row>
    <row r="809" spans="1:15" ht="13.8">
      <c r="A809" s="1459"/>
      <c r="B809" s="1459"/>
      <c r="C809" s="1491"/>
      <c r="D809" s="1459"/>
      <c r="E809" s="1459"/>
      <c r="F809" s="1459"/>
      <c r="G809" s="1459"/>
      <c r="H809" s="1459"/>
      <c r="I809" s="1459"/>
      <c r="J809" s="1459"/>
      <c r="K809" s="1459"/>
      <c r="L809" s="1459"/>
      <c r="M809" s="1459"/>
      <c r="N809" s="1459"/>
      <c r="O809" s="1459"/>
    </row>
    <row r="810" spans="1:15" ht="13.8">
      <c r="A810" s="1459"/>
      <c r="B810" s="1459"/>
      <c r="C810" s="1491"/>
      <c r="D810" s="1459"/>
      <c r="E810" s="1459"/>
      <c r="F810" s="1459"/>
      <c r="G810" s="1459"/>
      <c r="H810" s="1459"/>
      <c r="I810" s="1459"/>
      <c r="J810" s="1459"/>
      <c r="K810" s="1459"/>
      <c r="L810" s="1459"/>
      <c r="M810" s="1459"/>
      <c r="N810" s="1459"/>
      <c r="O810" s="1459"/>
    </row>
    <row r="811" spans="1:15" ht="13.8">
      <c r="A811" s="1459"/>
      <c r="B811" s="1459"/>
      <c r="C811" s="1491"/>
      <c r="D811" s="1459"/>
      <c r="E811" s="1459"/>
      <c r="F811" s="1459"/>
      <c r="G811" s="1459"/>
      <c r="H811" s="1459"/>
      <c r="I811" s="1459"/>
      <c r="J811" s="1459"/>
      <c r="K811" s="1459"/>
      <c r="L811" s="1459"/>
      <c r="M811" s="1459"/>
      <c r="N811" s="1459"/>
      <c r="O811" s="1459"/>
    </row>
    <row r="812" spans="1:15" ht="13.8">
      <c r="A812" s="1459"/>
      <c r="B812" s="1459"/>
      <c r="C812" s="1491"/>
      <c r="D812" s="1459"/>
      <c r="E812" s="1459"/>
      <c r="F812" s="1459"/>
      <c r="G812" s="1459"/>
      <c r="H812" s="1459"/>
      <c r="I812" s="1459"/>
      <c r="J812" s="1459"/>
      <c r="K812" s="1459"/>
      <c r="L812" s="1459"/>
      <c r="M812" s="1459"/>
      <c r="N812" s="1459"/>
      <c r="O812" s="1459"/>
    </row>
    <row r="813" spans="1:15" ht="13.8">
      <c r="A813" s="1459"/>
      <c r="B813" s="1459"/>
      <c r="C813" s="1491"/>
      <c r="D813" s="1459"/>
      <c r="E813" s="1459"/>
      <c r="F813" s="1459"/>
      <c r="G813" s="1459"/>
      <c r="H813" s="1459"/>
      <c r="I813" s="1459"/>
      <c r="J813" s="1459"/>
      <c r="K813" s="1459"/>
      <c r="L813" s="1459"/>
      <c r="M813" s="1459"/>
      <c r="N813" s="1459"/>
      <c r="O813" s="1459"/>
    </row>
    <row r="814" spans="1:15" ht="13.8">
      <c r="A814" s="1459"/>
      <c r="B814" s="1459"/>
      <c r="C814" s="1491"/>
      <c r="D814" s="1459"/>
      <c r="E814" s="1459"/>
      <c r="F814" s="1459"/>
      <c r="G814" s="1459"/>
      <c r="H814" s="1459"/>
      <c r="I814" s="1459"/>
      <c r="J814" s="1459"/>
      <c r="K814" s="1459"/>
      <c r="L814" s="1459"/>
      <c r="M814" s="1459"/>
      <c r="N814" s="1459"/>
      <c r="O814" s="1459"/>
    </row>
    <row r="815" spans="1:15" ht="13.8">
      <c r="A815" s="1459"/>
      <c r="B815" s="1459"/>
      <c r="C815" s="1491"/>
      <c r="D815" s="1459"/>
      <c r="E815" s="1459"/>
      <c r="F815" s="1459"/>
      <c r="G815" s="1459"/>
      <c r="H815" s="1459"/>
      <c r="I815" s="1459"/>
      <c r="J815" s="1459"/>
      <c r="K815" s="1459"/>
      <c r="L815" s="1459"/>
      <c r="M815" s="1459"/>
      <c r="N815" s="1459"/>
      <c r="O815" s="1459"/>
    </row>
    <row r="816" spans="1:15" ht="13.8">
      <c r="A816" s="1459"/>
      <c r="B816" s="1459"/>
      <c r="C816" s="1491"/>
      <c r="D816" s="1459"/>
      <c r="E816" s="1459"/>
      <c r="F816" s="1459"/>
      <c r="G816" s="1459"/>
      <c r="H816" s="1459"/>
      <c r="I816" s="1459"/>
      <c r="J816" s="1459"/>
      <c r="K816" s="1459"/>
      <c r="L816" s="1459"/>
      <c r="M816" s="1459"/>
      <c r="N816" s="1459"/>
      <c r="O816" s="1459"/>
    </row>
    <row r="817" spans="1:15" ht="13.8">
      <c r="A817" s="1459"/>
      <c r="B817" s="1459"/>
      <c r="C817" s="1491"/>
      <c r="D817" s="1459"/>
      <c r="E817" s="1459"/>
      <c r="F817" s="1459"/>
      <c r="G817" s="1459"/>
      <c r="H817" s="1459"/>
      <c r="I817" s="1459"/>
      <c r="J817" s="1459"/>
      <c r="K817" s="1459"/>
      <c r="L817" s="1459"/>
      <c r="M817" s="1459"/>
      <c r="N817" s="1459"/>
      <c r="O817" s="1459"/>
    </row>
    <row r="818" spans="1:15" ht="13.8">
      <c r="A818" s="1459"/>
      <c r="B818" s="1459"/>
      <c r="C818" s="1491"/>
      <c r="D818" s="1459"/>
      <c r="E818" s="1459"/>
      <c r="F818" s="1459"/>
      <c r="G818" s="1459"/>
      <c r="H818" s="1459"/>
      <c r="I818" s="1459"/>
      <c r="J818" s="1459"/>
      <c r="K818" s="1459"/>
      <c r="L818" s="1459"/>
      <c r="M818" s="1459"/>
      <c r="N818" s="1459"/>
      <c r="O818" s="1459"/>
    </row>
    <row r="819" spans="1:15" ht="13.8">
      <c r="A819" s="1459"/>
      <c r="B819" s="1459"/>
      <c r="C819" s="1491"/>
      <c r="D819" s="1459"/>
      <c r="E819" s="1459"/>
      <c r="F819" s="1459"/>
      <c r="G819" s="1459"/>
      <c r="H819" s="1459"/>
      <c r="I819" s="1459"/>
      <c r="J819" s="1459"/>
      <c r="K819" s="1459"/>
      <c r="L819" s="1459"/>
      <c r="M819" s="1459"/>
      <c r="N819" s="1459"/>
      <c r="O819" s="1459"/>
    </row>
    <row r="820" spans="1:15" ht="13.8">
      <c r="A820" s="1459"/>
      <c r="B820" s="1459"/>
      <c r="C820" s="1491"/>
      <c r="D820" s="1459"/>
      <c r="E820" s="1459"/>
      <c r="F820" s="1459"/>
      <c r="G820" s="1459"/>
      <c r="H820" s="1459"/>
      <c r="I820" s="1459"/>
      <c r="J820" s="1459"/>
      <c r="K820" s="1459"/>
      <c r="L820" s="1459"/>
      <c r="M820" s="1459"/>
      <c r="N820" s="1459"/>
      <c r="O820" s="1459"/>
    </row>
    <row r="821" spans="1:15" ht="13.8">
      <c r="A821" s="1459"/>
      <c r="B821" s="1459"/>
      <c r="C821" s="1491"/>
      <c r="D821" s="1459"/>
      <c r="E821" s="1459"/>
      <c r="F821" s="1459"/>
      <c r="G821" s="1459"/>
      <c r="H821" s="1459"/>
      <c r="I821" s="1459"/>
      <c r="J821" s="1459"/>
      <c r="K821" s="1459"/>
      <c r="L821" s="1459"/>
      <c r="M821" s="1459"/>
      <c r="N821" s="1459"/>
      <c r="O821" s="1459"/>
    </row>
    <row r="822" spans="1:15" ht="13.8">
      <c r="A822" s="1459"/>
      <c r="B822" s="1459"/>
      <c r="C822" s="1491"/>
      <c r="D822" s="1459"/>
      <c r="E822" s="1459"/>
      <c r="F822" s="1459"/>
      <c r="G822" s="1459"/>
      <c r="H822" s="1459"/>
      <c r="I822" s="1459"/>
      <c r="J822" s="1459"/>
      <c r="K822" s="1459"/>
      <c r="L822" s="1459"/>
      <c r="M822" s="1459"/>
      <c r="N822" s="1459"/>
      <c r="O822" s="1459"/>
    </row>
    <row r="823" spans="1:15" ht="13.8">
      <c r="A823" s="1459"/>
      <c r="B823" s="1459"/>
      <c r="C823" s="1491"/>
      <c r="D823" s="1459"/>
      <c r="E823" s="1459"/>
      <c r="F823" s="1459"/>
      <c r="G823" s="1459"/>
      <c r="H823" s="1459"/>
      <c r="I823" s="1459"/>
      <c r="J823" s="1459"/>
      <c r="K823" s="1459"/>
      <c r="L823" s="1459"/>
      <c r="M823" s="1459"/>
      <c r="N823" s="1459"/>
      <c r="O823" s="1459"/>
    </row>
    <row r="824" spans="1:15" ht="13.8">
      <c r="A824" s="1459"/>
      <c r="B824" s="1459"/>
      <c r="C824" s="1491"/>
      <c r="D824" s="1459"/>
      <c r="E824" s="1459"/>
      <c r="F824" s="1459"/>
      <c r="G824" s="1459"/>
      <c r="H824" s="1459"/>
      <c r="I824" s="1459"/>
      <c r="J824" s="1459"/>
      <c r="K824" s="1459"/>
      <c r="L824" s="1459"/>
      <c r="M824" s="1459"/>
      <c r="N824" s="1459"/>
      <c r="O824" s="1459"/>
    </row>
    <row r="825" spans="1:15" ht="13.8">
      <c r="A825" s="1459"/>
      <c r="B825" s="1459"/>
      <c r="C825" s="1491"/>
      <c r="D825" s="1459"/>
      <c r="E825" s="1459"/>
      <c r="F825" s="1459"/>
      <c r="G825" s="1459"/>
      <c r="H825" s="1459"/>
      <c r="I825" s="1459"/>
      <c r="J825" s="1459"/>
      <c r="K825" s="1459"/>
      <c r="L825" s="1459"/>
      <c r="M825" s="1459"/>
      <c r="N825" s="1459"/>
      <c r="O825" s="1459"/>
    </row>
    <row r="826" spans="1:15" ht="13.8">
      <c r="A826" s="1459"/>
      <c r="B826" s="1459"/>
      <c r="C826" s="1491"/>
      <c r="D826" s="1459"/>
      <c r="E826" s="1459"/>
      <c r="F826" s="1459"/>
      <c r="G826" s="1459"/>
      <c r="H826" s="1459"/>
      <c r="I826" s="1459"/>
      <c r="J826" s="1459"/>
      <c r="K826" s="1459"/>
      <c r="L826" s="1459"/>
      <c r="M826" s="1459"/>
      <c r="N826" s="1459"/>
      <c r="O826" s="1459"/>
    </row>
    <row r="827" spans="1:15" ht="13.8">
      <c r="A827" s="1459"/>
      <c r="B827" s="1459"/>
      <c r="C827" s="1491"/>
      <c r="D827" s="1459"/>
      <c r="E827" s="1459"/>
      <c r="F827" s="1459"/>
      <c r="G827" s="1459"/>
      <c r="H827" s="1459"/>
      <c r="I827" s="1459"/>
      <c r="J827" s="1459"/>
      <c r="K827" s="1459"/>
      <c r="L827" s="1459"/>
      <c r="M827" s="1459"/>
      <c r="N827" s="1459"/>
      <c r="O827" s="1459"/>
    </row>
    <row r="828" spans="1:15" ht="13.8">
      <c r="A828" s="1459"/>
      <c r="B828" s="1459"/>
      <c r="C828" s="1491"/>
      <c r="D828" s="1459"/>
      <c r="E828" s="1459"/>
      <c r="F828" s="1459"/>
      <c r="G828" s="1459"/>
      <c r="H828" s="1459"/>
      <c r="I828" s="1459"/>
      <c r="J828" s="1459"/>
      <c r="K828" s="1459"/>
      <c r="L828" s="1459"/>
      <c r="M828" s="1459"/>
      <c r="N828" s="1459"/>
      <c r="O828" s="1459"/>
    </row>
    <row r="829" spans="1:15" ht="13.8">
      <c r="A829" s="1459"/>
      <c r="B829" s="1459"/>
      <c r="C829" s="1491"/>
      <c r="D829" s="1459"/>
      <c r="E829" s="1459"/>
      <c r="F829" s="1459"/>
      <c r="G829" s="1459"/>
      <c r="H829" s="1459"/>
      <c r="I829" s="1459"/>
      <c r="J829" s="1459"/>
      <c r="K829" s="1459"/>
      <c r="L829" s="1459"/>
      <c r="M829" s="1459"/>
      <c r="N829" s="1459"/>
      <c r="O829" s="1459"/>
    </row>
    <row r="830" spans="1:15" ht="13.8">
      <c r="A830" s="1459"/>
      <c r="B830" s="1459"/>
      <c r="C830" s="1491"/>
      <c r="D830" s="1459"/>
      <c r="E830" s="1459"/>
      <c r="F830" s="1459"/>
      <c r="G830" s="1459"/>
      <c r="H830" s="1459"/>
      <c r="I830" s="1459"/>
      <c r="J830" s="1459"/>
      <c r="K830" s="1459"/>
      <c r="L830" s="1459"/>
      <c r="M830" s="1459"/>
      <c r="N830" s="1459"/>
      <c r="O830" s="1459"/>
    </row>
    <row r="831" spans="1:15" ht="13.8">
      <c r="A831" s="1459"/>
      <c r="B831" s="1459"/>
      <c r="C831" s="1491"/>
      <c r="D831" s="1459"/>
      <c r="E831" s="1459"/>
      <c r="F831" s="1459"/>
      <c r="G831" s="1459"/>
      <c r="H831" s="1459"/>
      <c r="I831" s="1459"/>
      <c r="J831" s="1459"/>
      <c r="K831" s="1459"/>
      <c r="L831" s="1459"/>
      <c r="M831" s="1459"/>
      <c r="N831" s="1459"/>
      <c r="O831" s="1459"/>
    </row>
    <row r="832" spans="1:15" ht="13.8">
      <c r="A832" s="1459"/>
      <c r="B832" s="1459"/>
      <c r="C832" s="1491"/>
      <c r="D832" s="1459"/>
      <c r="E832" s="1459"/>
      <c r="F832" s="1459"/>
      <c r="G832" s="1459"/>
      <c r="H832" s="1459"/>
      <c r="I832" s="1459"/>
      <c r="J832" s="1459"/>
      <c r="K832" s="1459"/>
      <c r="L832" s="1459"/>
      <c r="M832" s="1459"/>
      <c r="N832" s="1459"/>
      <c r="O832" s="1459"/>
    </row>
    <row r="833" spans="1:15" ht="13.8">
      <c r="A833" s="1459"/>
      <c r="B833" s="1459"/>
      <c r="C833" s="1491"/>
      <c r="D833" s="1459"/>
      <c r="E833" s="1459"/>
      <c r="F833" s="1459"/>
      <c r="G833" s="1459"/>
      <c r="H833" s="1459"/>
      <c r="I833" s="1459"/>
      <c r="J833" s="1459"/>
      <c r="K833" s="1459"/>
      <c r="L833" s="1459"/>
      <c r="M833" s="1459"/>
      <c r="N833" s="1459"/>
      <c r="O833" s="1459"/>
    </row>
    <row r="834" spans="1:15" ht="13.8">
      <c r="A834" s="1459"/>
      <c r="B834" s="1459"/>
      <c r="C834" s="1491"/>
      <c r="D834" s="1459"/>
      <c r="E834" s="1459"/>
      <c r="F834" s="1459"/>
      <c r="G834" s="1459"/>
      <c r="H834" s="1459"/>
      <c r="I834" s="1459"/>
      <c r="J834" s="1459"/>
      <c r="K834" s="1459"/>
      <c r="L834" s="1459"/>
      <c r="M834" s="1459"/>
      <c r="N834" s="1459"/>
      <c r="O834" s="1459"/>
    </row>
    <row r="835" spans="1:15" ht="13.8">
      <c r="A835" s="1459"/>
      <c r="B835" s="1459"/>
      <c r="C835" s="1491"/>
      <c r="D835" s="1459"/>
      <c r="E835" s="1459"/>
      <c r="F835" s="1459"/>
      <c r="G835" s="1459"/>
      <c r="H835" s="1459"/>
      <c r="I835" s="1459"/>
      <c r="J835" s="1459"/>
      <c r="K835" s="1459"/>
      <c r="L835" s="1459"/>
      <c r="M835" s="1459"/>
      <c r="N835" s="1459"/>
      <c r="O835" s="1459"/>
    </row>
    <row r="836" spans="1:15" ht="13.8">
      <c r="A836" s="1459"/>
      <c r="B836" s="1459"/>
      <c r="C836" s="1491"/>
      <c r="D836" s="1459"/>
      <c r="E836" s="1459"/>
      <c r="F836" s="1459"/>
      <c r="G836" s="1459"/>
      <c r="H836" s="1459"/>
      <c r="I836" s="1459"/>
      <c r="J836" s="1459"/>
      <c r="K836" s="1459"/>
      <c r="L836" s="1459"/>
      <c r="M836" s="1459"/>
      <c r="N836" s="1459"/>
      <c r="O836" s="1459"/>
    </row>
    <row r="837" spans="1:15" ht="13.8">
      <c r="A837" s="1459"/>
      <c r="B837" s="1459"/>
      <c r="C837" s="1491"/>
      <c r="D837" s="1459"/>
      <c r="E837" s="1459"/>
      <c r="F837" s="1459"/>
      <c r="G837" s="1459"/>
      <c r="H837" s="1459"/>
      <c r="I837" s="1459"/>
      <c r="J837" s="1459"/>
      <c r="K837" s="1459"/>
      <c r="L837" s="1459"/>
      <c r="M837" s="1459"/>
      <c r="N837" s="1459"/>
      <c r="O837" s="1459"/>
    </row>
    <row r="838" spans="1:15" ht="13.8">
      <c r="A838" s="1459"/>
      <c r="B838" s="1459"/>
      <c r="C838" s="1491"/>
      <c r="D838" s="1459"/>
      <c r="E838" s="1459"/>
      <c r="F838" s="1459"/>
      <c r="G838" s="1459"/>
      <c r="H838" s="1459"/>
      <c r="I838" s="1459"/>
      <c r="J838" s="1459"/>
      <c r="K838" s="1459"/>
      <c r="L838" s="1459"/>
      <c r="M838" s="1459"/>
      <c r="N838" s="1459"/>
      <c r="O838" s="1459"/>
    </row>
    <row r="839" spans="1:15" ht="13.8">
      <c r="A839" s="1459"/>
      <c r="B839" s="1459"/>
      <c r="C839" s="1491"/>
      <c r="D839" s="1459"/>
      <c r="E839" s="1459"/>
      <c r="F839" s="1459"/>
      <c r="G839" s="1459"/>
      <c r="H839" s="1459"/>
      <c r="I839" s="1459"/>
      <c r="J839" s="1459"/>
      <c r="K839" s="1459"/>
      <c r="L839" s="1459"/>
      <c r="M839" s="1459"/>
      <c r="N839" s="1459"/>
      <c r="O839" s="1459"/>
    </row>
    <row r="840" spans="1:15" ht="13.8">
      <c r="A840" s="1459"/>
      <c r="B840" s="1459"/>
      <c r="C840" s="1491"/>
      <c r="D840" s="1459"/>
      <c r="E840" s="1459"/>
      <c r="F840" s="1459"/>
      <c r="G840" s="1459"/>
      <c r="H840" s="1459"/>
      <c r="I840" s="1459"/>
      <c r="J840" s="1459"/>
      <c r="K840" s="1459"/>
      <c r="L840" s="1459"/>
      <c r="M840" s="1459"/>
      <c r="N840" s="1459"/>
      <c r="O840" s="1459"/>
    </row>
    <row r="841" spans="1:15" ht="13.8">
      <c r="A841" s="1459"/>
      <c r="B841" s="1459"/>
      <c r="C841" s="1491"/>
      <c r="D841" s="1459"/>
      <c r="E841" s="1459"/>
      <c r="F841" s="1459"/>
      <c r="G841" s="1459"/>
      <c r="H841" s="1459"/>
      <c r="I841" s="1459"/>
      <c r="J841" s="1459"/>
      <c r="K841" s="1459"/>
      <c r="L841" s="1459"/>
      <c r="M841" s="1459"/>
      <c r="N841" s="1459"/>
      <c r="O841" s="1459"/>
    </row>
    <row r="842" spans="1:15" ht="13.8">
      <c r="A842" s="1459"/>
      <c r="B842" s="1459"/>
      <c r="C842" s="1491"/>
      <c r="D842" s="1459"/>
      <c r="E842" s="1459"/>
      <c r="F842" s="1459"/>
      <c r="G842" s="1459"/>
      <c r="H842" s="1459"/>
      <c r="I842" s="1459"/>
      <c r="J842" s="1459"/>
      <c r="K842" s="1459"/>
      <c r="L842" s="1459"/>
      <c r="M842" s="1459"/>
      <c r="N842" s="1459"/>
      <c r="O842" s="1459"/>
    </row>
    <row r="843" spans="1:15" ht="13.8">
      <c r="A843" s="1459"/>
      <c r="B843" s="1459"/>
      <c r="C843" s="1491"/>
      <c r="D843" s="1459"/>
      <c r="E843" s="1459"/>
      <c r="F843" s="1459"/>
      <c r="G843" s="1459"/>
      <c r="H843" s="1459"/>
      <c r="I843" s="1459"/>
      <c r="J843" s="1459"/>
      <c r="K843" s="1459"/>
      <c r="L843" s="1459"/>
      <c r="M843" s="1459"/>
      <c r="N843" s="1459"/>
      <c r="O843" s="1459"/>
    </row>
    <row r="844" spans="1:15" ht="13.8">
      <c r="A844" s="1459"/>
      <c r="B844" s="1459"/>
      <c r="C844" s="1491"/>
      <c r="D844" s="1459"/>
      <c r="E844" s="1459"/>
      <c r="F844" s="1459"/>
      <c r="G844" s="1459"/>
      <c r="H844" s="1459"/>
      <c r="I844" s="1459"/>
      <c r="J844" s="1459"/>
      <c r="K844" s="1459"/>
      <c r="L844" s="1459"/>
      <c r="M844" s="1459"/>
      <c r="N844" s="1459"/>
      <c r="O844" s="1459"/>
    </row>
    <row r="845" spans="1:15" ht="13.8">
      <c r="A845" s="1459"/>
      <c r="B845" s="1459"/>
      <c r="C845" s="1491"/>
      <c r="D845" s="1459"/>
      <c r="E845" s="1459"/>
      <c r="F845" s="1459"/>
      <c r="G845" s="1459"/>
      <c r="H845" s="1459"/>
      <c r="I845" s="1459"/>
      <c r="J845" s="1459"/>
      <c r="K845" s="1459"/>
      <c r="L845" s="1459"/>
      <c r="M845" s="1459"/>
      <c r="N845" s="1459"/>
      <c r="O845" s="1459"/>
    </row>
    <row r="846" spans="1:15" ht="13.8">
      <c r="A846" s="1459"/>
      <c r="B846" s="1459"/>
      <c r="C846" s="1491"/>
      <c r="D846" s="1459"/>
      <c r="E846" s="1459"/>
      <c r="F846" s="1459"/>
      <c r="G846" s="1459"/>
      <c r="H846" s="1459"/>
      <c r="I846" s="1459"/>
      <c r="J846" s="1459"/>
      <c r="K846" s="1459"/>
      <c r="L846" s="1459"/>
      <c r="M846" s="1459"/>
      <c r="N846" s="1459"/>
      <c r="O846" s="1459"/>
    </row>
    <row r="847" spans="1:15" ht="13.8">
      <c r="A847" s="1459"/>
      <c r="B847" s="1459"/>
      <c r="C847" s="1491"/>
      <c r="D847" s="1459"/>
      <c r="E847" s="1459"/>
      <c r="F847" s="1459"/>
      <c r="G847" s="1459"/>
      <c r="H847" s="1459"/>
      <c r="I847" s="1459"/>
      <c r="J847" s="1459"/>
      <c r="K847" s="1459"/>
      <c r="L847" s="1459"/>
      <c r="M847" s="1459"/>
      <c r="N847" s="1459"/>
      <c r="O847" s="1459"/>
    </row>
    <row r="848" spans="1:15" ht="13.8">
      <c r="A848" s="1459"/>
      <c r="B848" s="1459"/>
      <c r="C848" s="1491"/>
      <c r="D848" s="1459"/>
      <c r="E848" s="1459"/>
      <c r="F848" s="1459"/>
      <c r="G848" s="1459"/>
      <c r="H848" s="1459"/>
      <c r="I848" s="1459"/>
      <c r="J848" s="1459"/>
      <c r="K848" s="1459"/>
      <c r="L848" s="1459"/>
      <c r="M848" s="1459"/>
      <c r="N848" s="1459"/>
      <c r="O848" s="1459"/>
    </row>
    <row r="849" spans="1:15" ht="13.8">
      <c r="A849" s="1459"/>
      <c r="B849" s="1459"/>
      <c r="C849" s="1491"/>
      <c r="D849" s="1459"/>
      <c r="E849" s="1459"/>
      <c r="F849" s="1459"/>
      <c r="G849" s="1459"/>
      <c r="H849" s="1459"/>
      <c r="I849" s="1459"/>
      <c r="J849" s="1459"/>
      <c r="K849" s="1459"/>
      <c r="L849" s="1459"/>
      <c r="M849" s="1459"/>
      <c r="N849" s="1459"/>
      <c r="O849" s="1459"/>
    </row>
    <row r="850" spans="1:15" ht="13.8">
      <c r="A850" s="1459"/>
      <c r="B850" s="1459"/>
      <c r="C850" s="1491"/>
      <c r="D850" s="1459"/>
      <c r="E850" s="1459"/>
      <c r="F850" s="1459"/>
      <c r="G850" s="1459"/>
      <c r="H850" s="1459"/>
      <c r="I850" s="1459"/>
      <c r="J850" s="1459"/>
      <c r="K850" s="1459"/>
      <c r="L850" s="1459"/>
      <c r="M850" s="1459"/>
      <c r="N850" s="1459"/>
      <c r="O850" s="1459"/>
    </row>
    <row r="851" spans="1:15" ht="13.8">
      <c r="A851" s="1459"/>
      <c r="B851" s="1459"/>
      <c r="C851" s="1491"/>
      <c r="D851" s="1459"/>
      <c r="E851" s="1459"/>
      <c r="F851" s="1459"/>
      <c r="G851" s="1459"/>
      <c r="H851" s="1459"/>
      <c r="I851" s="1459"/>
      <c r="J851" s="1459"/>
      <c r="K851" s="1459"/>
      <c r="L851" s="1459"/>
      <c r="M851" s="1459"/>
      <c r="N851" s="1459"/>
      <c r="O851" s="1459"/>
    </row>
    <row r="852" spans="1:15" ht="13.8">
      <c r="A852" s="1459"/>
      <c r="B852" s="1459"/>
      <c r="C852" s="1491"/>
      <c r="D852" s="1459"/>
      <c r="E852" s="1459"/>
      <c r="F852" s="1459"/>
      <c r="G852" s="1459"/>
      <c r="H852" s="1459"/>
      <c r="I852" s="1459"/>
      <c r="J852" s="1459"/>
      <c r="K852" s="1459"/>
      <c r="L852" s="1459"/>
      <c r="M852" s="1459"/>
      <c r="N852" s="1459"/>
      <c r="O852" s="1459"/>
    </row>
    <row r="853" spans="1:15" ht="13.8">
      <c r="A853" s="1459"/>
      <c r="B853" s="1459"/>
      <c r="C853" s="1491"/>
      <c r="D853" s="1459"/>
      <c r="E853" s="1459"/>
      <c r="F853" s="1459"/>
      <c r="G853" s="1459"/>
      <c r="H853" s="1459"/>
      <c r="I853" s="1459"/>
      <c r="J853" s="1459"/>
      <c r="K853" s="1459"/>
      <c r="L853" s="1459"/>
      <c r="M853" s="1459"/>
      <c r="N853" s="1459"/>
      <c r="O853" s="1459"/>
    </row>
    <row r="854" spans="1:15" ht="13.8">
      <c r="A854" s="1459"/>
      <c r="B854" s="1459"/>
      <c r="C854" s="1491"/>
      <c r="D854" s="1459"/>
      <c r="E854" s="1459"/>
      <c r="F854" s="1459"/>
      <c r="G854" s="1459"/>
      <c r="H854" s="1459"/>
      <c r="I854" s="1459"/>
      <c r="J854" s="1459"/>
      <c r="K854" s="1459"/>
      <c r="L854" s="1459"/>
      <c r="M854" s="1459"/>
      <c r="N854" s="1459"/>
      <c r="O854" s="1459"/>
    </row>
    <row r="855" spans="1:15" ht="13.8">
      <c r="A855" s="1459"/>
      <c r="B855" s="1459"/>
      <c r="C855" s="1491"/>
      <c r="D855" s="1459"/>
      <c r="E855" s="1459"/>
      <c r="F855" s="1459"/>
      <c r="G855" s="1459"/>
      <c r="H855" s="1459"/>
      <c r="I855" s="1459"/>
      <c r="J855" s="1459"/>
      <c r="K855" s="1459"/>
      <c r="L855" s="1459"/>
      <c r="M855" s="1459"/>
      <c r="N855" s="1459"/>
      <c r="O855" s="1459"/>
    </row>
    <row r="856" spans="1:15" ht="13.8">
      <c r="A856" s="1459"/>
      <c r="B856" s="1459"/>
      <c r="C856" s="1491"/>
      <c r="D856" s="1459"/>
      <c r="E856" s="1459"/>
      <c r="F856" s="1459"/>
      <c r="G856" s="1459"/>
      <c r="H856" s="1459"/>
      <c r="I856" s="1459"/>
      <c r="J856" s="1459"/>
      <c r="K856" s="1459"/>
      <c r="L856" s="1459"/>
      <c r="M856" s="1459"/>
      <c r="N856" s="1459"/>
      <c r="O856" s="1459"/>
    </row>
    <row r="857" spans="1:15" ht="13.8">
      <c r="A857" s="1459"/>
      <c r="B857" s="1459"/>
      <c r="C857" s="1491"/>
      <c r="D857" s="1459"/>
      <c r="E857" s="1459"/>
      <c r="F857" s="1459"/>
      <c r="G857" s="1459"/>
      <c r="H857" s="1459"/>
      <c r="I857" s="1459"/>
      <c r="J857" s="1459"/>
      <c r="K857" s="1459"/>
      <c r="L857" s="1459"/>
      <c r="M857" s="1459"/>
      <c r="N857" s="1459"/>
      <c r="O857" s="1459"/>
    </row>
    <row r="858" spans="1:15" ht="13.8">
      <c r="A858" s="1459"/>
      <c r="B858" s="1459"/>
      <c r="C858" s="1491"/>
      <c r="D858" s="1459"/>
      <c r="E858" s="1459"/>
      <c r="F858" s="1459"/>
      <c r="G858" s="1459"/>
      <c r="H858" s="1459"/>
      <c r="I858" s="1459"/>
      <c r="J858" s="1459"/>
      <c r="K858" s="1459"/>
      <c r="L858" s="1459"/>
      <c r="M858" s="1459"/>
      <c r="N858" s="1459"/>
      <c r="O858" s="1459"/>
    </row>
    <row r="859" spans="1:15" ht="13.8">
      <c r="A859" s="1459"/>
      <c r="B859" s="1459"/>
      <c r="C859" s="1491"/>
      <c r="D859" s="1459"/>
      <c r="E859" s="1459"/>
      <c r="F859" s="1459"/>
      <c r="G859" s="1459"/>
      <c r="H859" s="1459"/>
      <c r="I859" s="1459"/>
      <c r="J859" s="1459"/>
      <c r="K859" s="1459"/>
      <c r="L859" s="1459"/>
      <c r="M859" s="1459"/>
      <c r="N859" s="1459"/>
      <c r="O859" s="1459"/>
    </row>
    <row r="860" spans="1:15" ht="13.8">
      <c r="A860" s="1459"/>
      <c r="B860" s="1459"/>
      <c r="C860" s="1491"/>
      <c r="D860" s="1459"/>
      <c r="E860" s="1459"/>
      <c r="F860" s="1459"/>
      <c r="G860" s="1459"/>
      <c r="H860" s="1459"/>
      <c r="I860" s="1459"/>
      <c r="J860" s="1459"/>
      <c r="K860" s="1459"/>
      <c r="L860" s="1459"/>
      <c r="M860" s="1459"/>
      <c r="N860" s="1459"/>
      <c r="O860" s="1459"/>
    </row>
    <row r="861" spans="1:15" ht="13.8">
      <c r="A861" s="1459"/>
      <c r="B861" s="1459"/>
      <c r="C861" s="1491"/>
      <c r="D861" s="1459"/>
      <c r="E861" s="1459"/>
      <c r="F861" s="1459"/>
      <c r="G861" s="1459"/>
      <c r="H861" s="1459"/>
      <c r="I861" s="1459"/>
      <c r="J861" s="1459"/>
      <c r="K861" s="1459"/>
      <c r="L861" s="1459"/>
      <c r="M861" s="1459"/>
      <c r="N861" s="1459"/>
      <c r="O861" s="1459"/>
    </row>
    <row r="862" spans="1:15" ht="13.8">
      <c r="A862" s="1459"/>
      <c r="B862" s="1459"/>
      <c r="C862" s="1491"/>
      <c r="D862" s="1459"/>
      <c r="E862" s="1459"/>
      <c r="F862" s="1459"/>
      <c r="G862" s="1459"/>
      <c r="H862" s="1459"/>
      <c r="I862" s="1459"/>
      <c r="J862" s="1459"/>
      <c r="K862" s="1459"/>
      <c r="L862" s="1459"/>
      <c r="M862" s="1459"/>
      <c r="N862" s="1459"/>
      <c r="O862" s="1459"/>
    </row>
    <row r="863" spans="1:15" ht="13.8">
      <c r="A863" s="1459"/>
      <c r="B863" s="1459"/>
      <c r="C863" s="1491"/>
      <c r="D863" s="1459"/>
      <c r="E863" s="1459"/>
      <c r="F863" s="1459"/>
      <c r="G863" s="1459"/>
      <c r="H863" s="1459"/>
      <c r="I863" s="1459"/>
      <c r="J863" s="1459"/>
      <c r="K863" s="1459"/>
      <c r="L863" s="1459"/>
      <c r="M863" s="1459"/>
      <c r="N863" s="1459"/>
      <c r="O863" s="1459"/>
    </row>
    <row r="864" spans="1:15" ht="13.8">
      <c r="A864" s="1459"/>
      <c r="B864" s="1459"/>
      <c r="C864" s="1491"/>
      <c r="D864" s="1459"/>
      <c r="E864" s="1459"/>
      <c r="F864" s="1459"/>
      <c r="G864" s="1459"/>
      <c r="H864" s="1459"/>
      <c r="I864" s="1459"/>
      <c r="J864" s="1459"/>
      <c r="K864" s="1459"/>
      <c r="L864" s="1459"/>
      <c r="M864" s="1459"/>
      <c r="N864" s="1459"/>
      <c r="O864" s="1459"/>
    </row>
    <row r="865" spans="1:15" ht="13.8">
      <c r="A865" s="1459"/>
      <c r="B865" s="1459"/>
      <c r="C865" s="1491"/>
      <c r="D865" s="1459"/>
      <c r="E865" s="1459"/>
      <c r="F865" s="1459"/>
      <c r="G865" s="1459"/>
      <c r="H865" s="1459"/>
      <c r="I865" s="1459"/>
      <c r="J865" s="1459"/>
      <c r="K865" s="1459"/>
      <c r="L865" s="1459"/>
      <c r="M865" s="1459"/>
      <c r="N865" s="1459"/>
      <c r="O865" s="1459"/>
    </row>
    <row r="866" spans="1:15" ht="13.8">
      <c r="A866" s="1459"/>
      <c r="B866" s="1459"/>
      <c r="C866" s="1491"/>
      <c r="D866" s="1459"/>
      <c r="E866" s="1459"/>
      <c r="F866" s="1459"/>
      <c r="G866" s="1459"/>
      <c r="H866" s="1459"/>
      <c r="I866" s="1459"/>
      <c r="J866" s="1459"/>
      <c r="K866" s="1459"/>
      <c r="L866" s="1459"/>
      <c r="M866" s="1459"/>
      <c r="N866" s="1459"/>
      <c r="O866" s="1459"/>
    </row>
    <row r="867" spans="1:15" ht="13.8">
      <c r="A867" s="1459"/>
      <c r="B867" s="1459"/>
      <c r="C867" s="1491"/>
      <c r="D867" s="1459"/>
      <c r="E867" s="1459"/>
      <c r="F867" s="1459"/>
      <c r="G867" s="1459"/>
      <c r="H867" s="1459"/>
      <c r="I867" s="1459"/>
      <c r="J867" s="1459"/>
      <c r="K867" s="1459"/>
      <c r="L867" s="1459"/>
      <c r="M867" s="1459"/>
      <c r="N867" s="1459"/>
      <c r="O867" s="1459"/>
    </row>
    <row r="868" spans="1:15" ht="13.8">
      <c r="A868" s="1459"/>
      <c r="B868" s="1459"/>
      <c r="C868" s="1491"/>
      <c r="D868" s="1459"/>
      <c r="E868" s="1459"/>
      <c r="F868" s="1459"/>
      <c r="G868" s="1459"/>
      <c r="H868" s="1459"/>
      <c r="I868" s="1459"/>
      <c r="J868" s="1459"/>
      <c r="K868" s="1459"/>
      <c r="L868" s="1459"/>
      <c r="M868" s="1459"/>
      <c r="N868" s="1459"/>
      <c r="O868" s="1459"/>
    </row>
    <row r="869" spans="1:15" ht="13.8">
      <c r="A869" s="1459"/>
      <c r="B869" s="1459"/>
      <c r="C869" s="1491"/>
      <c r="D869" s="1459"/>
      <c r="E869" s="1459"/>
      <c r="F869" s="1459"/>
      <c r="G869" s="1459"/>
      <c r="H869" s="1459"/>
      <c r="I869" s="1459"/>
      <c r="J869" s="1459"/>
      <c r="K869" s="1459"/>
      <c r="L869" s="1459"/>
      <c r="M869" s="1459"/>
      <c r="N869" s="1459"/>
      <c r="O869" s="1459"/>
    </row>
    <row r="870" spans="1:15" ht="13.8">
      <c r="A870" s="1459"/>
      <c r="B870" s="1459"/>
      <c r="C870" s="1491"/>
      <c r="D870" s="1459"/>
      <c r="E870" s="1459"/>
      <c r="F870" s="1459"/>
      <c r="G870" s="1459"/>
      <c r="H870" s="1459"/>
      <c r="I870" s="1459"/>
      <c r="J870" s="1459"/>
      <c r="K870" s="1459"/>
      <c r="L870" s="1459"/>
      <c r="M870" s="1459"/>
      <c r="N870" s="1459"/>
      <c r="O870" s="1459"/>
    </row>
    <row r="871" spans="1:15" ht="13.8">
      <c r="A871" s="1459"/>
      <c r="B871" s="1459"/>
      <c r="C871" s="1491"/>
      <c r="D871" s="1459"/>
      <c r="E871" s="1459"/>
      <c r="F871" s="1459"/>
      <c r="G871" s="1459"/>
      <c r="H871" s="1459"/>
      <c r="I871" s="1459"/>
      <c r="J871" s="1459"/>
      <c r="K871" s="1459"/>
      <c r="L871" s="1459"/>
      <c r="M871" s="1459"/>
      <c r="N871" s="1459"/>
      <c r="O871" s="1459"/>
    </row>
    <row r="872" spans="1:15" ht="13.8">
      <c r="A872" s="1459"/>
      <c r="B872" s="1459"/>
      <c r="C872" s="1491"/>
      <c r="D872" s="1459"/>
      <c r="E872" s="1459"/>
      <c r="F872" s="1459"/>
      <c r="G872" s="1459"/>
      <c r="H872" s="1459"/>
      <c r="I872" s="1459"/>
      <c r="J872" s="1459"/>
      <c r="K872" s="1459"/>
      <c r="L872" s="1459"/>
      <c r="M872" s="1459"/>
      <c r="N872" s="1459"/>
      <c r="O872" s="1459"/>
    </row>
    <row r="873" spans="1:15" ht="13.8">
      <c r="A873" s="1459"/>
      <c r="B873" s="1459"/>
      <c r="C873" s="1491"/>
      <c r="D873" s="1459"/>
      <c r="E873" s="1459"/>
      <c r="F873" s="1459"/>
      <c r="G873" s="1459"/>
      <c r="H873" s="1459"/>
      <c r="I873" s="1459"/>
      <c r="J873" s="1459"/>
      <c r="K873" s="1459"/>
      <c r="L873" s="1459"/>
      <c r="M873" s="1459"/>
      <c r="N873" s="1459"/>
      <c r="O873" s="1459"/>
    </row>
    <row r="874" spans="1:15" ht="13.8">
      <c r="A874" s="1459"/>
      <c r="B874" s="1459"/>
      <c r="C874" s="1491"/>
      <c r="D874" s="1459"/>
      <c r="E874" s="1459"/>
      <c r="F874" s="1459"/>
      <c r="G874" s="1459"/>
      <c r="H874" s="1459"/>
      <c r="I874" s="1459"/>
      <c r="J874" s="1459"/>
      <c r="K874" s="1459"/>
      <c r="L874" s="1459"/>
      <c r="M874" s="1459"/>
      <c r="N874" s="1459"/>
      <c r="O874" s="1459"/>
    </row>
    <row r="875" spans="1:15" ht="13.8">
      <c r="A875" s="1459"/>
      <c r="B875" s="1459"/>
      <c r="C875" s="1491"/>
      <c r="D875" s="1459"/>
      <c r="E875" s="1459"/>
      <c r="F875" s="1459"/>
      <c r="G875" s="1459"/>
      <c r="H875" s="1459"/>
      <c r="I875" s="1459"/>
      <c r="J875" s="1459"/>
      <c r="K875" s="1459"/>
      <c r="L875" s="1459"/>
      <c r="M875" s="1459"/>
      <c r="N875" s="1459"/>
      <c r="O875" s="1459"/>
    </row>
    <row r="876" spans="1:15" ht="13.8">
      <c r="A876" s="1459"/>
      <c r="B876" s="1459"/>
      <c r="C876" s="1491"/>
      <c r="D876" s="1459"/>
      <c r="E876" s="1459"/>
      <c r="F876" s="1459"/>
      <c r="G876" s="1459"/>
      <c r="H876" s="1459"/>
      <c r="I876" s="1459"/>
      <c r="J876" s="1459"/>
      <c r="K876" s="1459"/>
      <c r="L876" s="1459"/>
      <c r="M876" s="1459"/>
      <c r="N876" s="1459"/>
      <c r="O876" s="1459"/>
    </row>
    <row r="877" spans="1:15" ht="13.8">
      <c r="A877" s="1459"/>
      <c r="B877" s="1459"/>
      <c r="C877" s="1491"/>
      <c r="D877" s="1459"/>
      <c r="E877" s="1459"/>
      <c r="F877" s="1459"/>
      <c r="G877" s="1459"/>
      <c r="H877" s="1459"/>
      <c r="I877" s="1459"/>
      <c r="J877" s="1459"/>
      <c r="K877" s="1459"/>
      <c r="L877" s="1459"/>
      <c r="M877" s="1459"/>
      <c r="N877" s="1459"/>
      <c r="O877" s="1459"/>
    </row>
    <row r="878" spans="1:15" ht="13.8">
      <c r="A878" s="1459"/>
      <c r="B878" s="1459"/>
      <c r="C878" s="1491"/>
      <c r="D878" s="1459"/>
      <c r="E878" s="1459"/>
      <c r="F878" s="1459"/>
      <c r="G878" s="1459"/>
      <c r="H878" s="1459"/>
      <c r="I878" s="1459"/>
      <c r="J878" s="1459"/>
      <c r="K878" s="1459"/>
      <c r="L878" s="1459"/>
      <c r="M878" s="1459"/>
      <c r="N878" s="1459"/>
      <c r="O878" s="1459"/>
    </row>
    <row r="879" spans="1:15" ht="13.8">
      <c r="A879" s="1459"/>
      <c r="B879" s="1459"/>
      <c r="C879" s="1491"/>
      <c r="D879" s="1459"/>
      <c r="E879" s="1459"/>
      <c r="F879" s="1459"/>
      <c r="G879" s="1459"/>
      <c r="H879" s="1459"/>
      <c r="I879" s="1459"/>
      <c r="J879" s="1459"/>
      <c r="K879" s="1459"/>
      <c r="L879" s="1459"/>
      <c r="M879" s="1459"/>
      <c r="N879" s="1459"/>
      <c r="O879" s="1459"/>
    </row>
    <row r="880" spans="1:15" ht="13.8">
      <c r="A880" s="1459"/>
      <c r="B880" s="1459"/>
      <c r="C880" s="1491"/>
      <c r="D880" s="1459"/>
      <c r="E880" s="1459"/>
      <c r="F880" s="1459"/>
      <c r="G880" s="1459"/>
      <c r="H880" s="1459"/>
      <c r="I880" s="1459"/>
      <c r="J880" s="1459"/>
      <c r="K880" s="1459"/>
      <c r="L880" s="1459"/>
      <c r="M880" s="1459"/>
      <c r="N880" s="1459"/>
      <c r="O880" s="1459"/>
    </row>
    <row r="881" spans="1:15" ht="13.8">
      <c r="A881" s="1459"/>
      <c r="B881" s="1459"/>
      <c r="C881" s="1491"/>
      <c r="D881" s="1459"/>
      <c r="E881" s="1459"/>
      <c r="F881" s="1459"/>
      <c r="G881" s="1459"/>
      <c r="H881" s="1459"/>
      <c r="I881" s="1459"/>
      <c r="J881" s="1459"/>
      <c r="K881" s="1459"/>
      <c r="L881" s="1459"/>
      <c r="M881" s="1459"/>
      <c r="N881" s="1459"/>
      <c r="O881" s="1459"/>
    </row>
    <row r="882" spans="1:15" ht="13.8">
      <c r="A882" s="1459"/>
      <c r="B882" s="1459"/>
      <c r="C882" s="1491"/>
      <c r="D882" s="1459"/>
      <c r="E882" s="1459"/>
      <c r="F882" s="1459"/>
      <c r="G882" s="1459"/>
      <c r="H882" s="1459"/>
      <c r="I882" s="1459"/>
      <c r="J882" s="1459"/>
      <c r="K882" s="1459"/>
      <c r="L882" s="1459"/>
      <c r="M882" s="1459"/>
      <c r="N882" s="1459"/>
      <c r="O882" s="1459"/>
    </row>
    <row r="883" spans="1:15" ht="13.8">
      <c r="A883" s="1459"/>
      <c r="B883" s="1459"/>
      <c r="C883" s="1491"/>
      <c r="D883" s="1459"/>
      <c r="E883" s="1459"/>
      <c r="F883" s="1459"/>
      <c r="G883" s="1459"/>
      <c r="H883" s="1459"/>
      <c r="I883" s="1459"/>
      <c r="J883" s="1459"/>
      <c r="K883" s="1459"/>
      <c r="L883" s="1459"/>
      <c r="M883" s="1459"/>
      <c r="N883" s="1459"/>
      <c r="O883" s="1459"/>
    </row>
    <row r="884" spans="1:15" ht="13.8">
      <c r="A884" s="1459"/>
      <c r="B884" s="1459"/>
      <c r="C884" s="1491"/>
      <c r="D884" s="1459"/>
      <c r="E884" s="1459"/>
      <c r="F884" s="1459"/>
      <c r="G884" s="1459"/>
      <c r="H884" s="1459"/>
      <c r="I884" s="1459"/>
      <c r="J884" s="1459"/>
      <c r="K884" s="1459"/>
      <c r="L884" s="1459"/>
      <c r="M884" s="1459"/>
      <c r="N884" s="1459"/>
      <c r="O884" s="1459"/>
    </row>
    <row r="885" spans="1:15" ht="13.8">
      <c r="A885" s="1459"/>
      <c r="B885" s="1459"/>
      <c r="C885" s="1491"/>
      <c r="D885" s="1459"/>
      <c r="E885" s="1459"/>
      <c r="F885" s="1459"/>
      <c r="G885" s="1459"/>
      <c r="H885" s="1459"/>
      <c r="I885" s="1459"/>
      <c r="J885" s="1459"/>
      <c r="K885" s="1459"/>
      <c r="L885" s="1459"/>
      <c r="M885" s="1459"/>
      <c r="N885" s="1459"/>
      <c r="O885" s="1459"/>
    </row>
    <row r="886" spans="1:15" ht="13.8">
      <c r="A886" s="1459"/>
      <c r="B886" s="1459"/>
      <c r="C886" s="1491"/>
      <c r="D886" s="1459"/>
      <c r="E886" s="1459"/>
      <c r="F886" s="1459"/>
      <c r="G886" s="1459"/>
      <c r="H886" s="1459"/>
      <c r="I886" s="1459"/>
      <c r="J886" s="1459"/>
      <c r="K886" s="1459"/>
      <c r="L886" s="1459"/>
      <c r="M886" s="1459"/>
      <c r="N886" s="1459"/>
      <c r="O886" s="1459"/>
    </row>
    <row r="887" spans="1:15" ht="13.8">
      <c r="A887" s="1459"/>
      <c r="B887" s="1459"/>
      <c r="C887" s="1491"/>
      <c r="D887" s="1459"/>
      <c r="E887" s="1459"/>
      <c r="F887" s="1459"/>
      <c r="G887" s="1459"/>
      <c r="H887" s="1459"/>
      <c r="I887" s="1459"/>
      <c r="J887" s="1459"/>
      <c r="K887" s="1459"/>
      <c r="L887" s="1459"/>
      <c r="M887" s="1459"/>
      <c r="N887" s="1459"/>
      <c r="O887" s="1459"/>
    </row>
    <row r="888" spans="1:15" ht="13.8">
      <c r="A888" s="1459"/>
      <c r="B888" s="1459"/>
      <c r="C888" s="1491"/>
      <c r="D888" s="1459"/>
      <c r="E888" s="1459"/>
      <c r="F888" s="1459"/>
      <c r="G888" s="1459"/>
      <c r="H888" s="1459"/>
      <c r="I888" s="1459"/>
      <c r="J888" s="1459"/>
      <c r="K888" s="1459"/>
      <c r="L888" s="1459"/>
      <c r="M888" s="1459"/>
      <c r="N888" s="1459"/>
      <c r="O888" s="1459"/>
    </row>
    <row r="889" spans="1:15" ht="13.8">
      <c r="A889" s="1459"/>
      <c r="B889" s="1459"/>
      <c r="C889" s="1491"/>
      <c r="D889" s="1459"/>
      <c r="E889" s="1459"/>
      <c r="F889" s="1459"/>
      <c r="G889" s="1459"/>
      <c r="H889" s="1459"/>
      <c r="I889" s="1459"/>
      <c r="J889" s="1459"/>
      <c r="K889" s="1459"/>
      <c r="L889" s="1459"/>
      <c r="M889" s="1459"/>
      <c r="N889" s="1459"/>
      <c r="O889" s="1459"/>
    </row>
    <row r="890" spans="1:15" ht="13.8">
      <c r="A890" s="1459"/>
      <c r="B890" s="1459"/>
      <c r="C890" s="1491"/>
      <c r="D890" s="1459"/>
      <c r="E890" s="1459"/>
      <c r="F890" s="1459"/>
      <c r="G890" s="1459"/>
      <c r="H890" s="1459"/>
      <c r="I890" s="1459"/>
      <c r="J890" s="1459"/>
      <c r="K890" s="1459"/>
      <c r="L890" s="1459"/>
      <c r="M890" s="1459"/>
      <c r="N890" s="1459"/>
      <c r="O890" s="1459"/>
    </row>
    <row r="891" spans="1:15" ht="13.8">
      <c r="A891" s="1459"/>
      <c r="B891" s="1459"/>
      <c r="C891" s="1491"/>
      <c r="D891" s="1459"/>
      <c r="E891" s="1459"/>
      <c r="F891" s="1459"/>
      <c r="G891" s="1459"/>
      <c r="H891" s="1459"/>
      <c r="I891" s="1459"/>
      <c r="J891" s="1459"/>
      <c r="K891" s="1459"/>
      <c r="L891" s="1459"/>
      <c r="M891" s="1459"/>
      <c r="N891" s="1459"/>
      <c r="O891" s="1459"/>
    </row>
    <row r="892" spans="1:15" ht="13.8">
      <c r="A892" s="1459"/>
      <c r="B892" s="1459"/>
      <c r="C892" s="1491"/>
      <c r="D892" s="1459"/>
      <c r="E892" s="1459"/>
      <c r="F892" s="1459"/>
      <c r="G892" s="1459"/>
      <c r="H892" s="1459"/>
      <c r="I892" s="1459"/>
      <c r="J892" s="1459"/>
      <c r="K892" s="1459"/>
      <c r="L892" s="1459"/>
      <c r="M892" s="1459"/>
      <c r="N892" s="1459"/>
      <c r="O892" s="1459"/>
    </row>
    <row r="893" spans="1:15" ht="13.8">
      <c r="A893" s="1459"/>
      <c r="B893" s="1459"/>
      <c r="C893" s="1491"/>
      <c r="D893" s="1459"/>
      <c r="E893" s="1459"/>
      <c r="F893" s="1459"/>
      <c r="G893" s="1459"/>
      <c r="H893" s="1459"/>
      <c r="I893" s="1459"/>
      <c r="J893" s="1459"/>
      <c r="K893" s="1459"/>
      <c r="L893" s="1459"/>
      <c r="M893" s="1459"/>
      <c r="N893" s="1459"/>
      <c r="O893" s="1459"/>
    </row>
    <row r="894" spans="1:15" ht="13.8">
      <c r="A894" s="1459"/>
      <c r="B894" s="1459"/>
      <c r="C894" s="1491"/>
      <c r="D894" s="1459"/>
      <c r="E894" s="1459"/>
      <c r="F894" s="1459"/>
      <c r="G894" s="1459"/>
      <c r="H894" s="1459"/>
      <c r="I894" s="1459"/>
      <c r="J894" s="1459"/>
      <c r="K894" s="1459"/>
      <c r="L894" s="1459"/>
      <c r="M894" s="1459"/>
      <c r="N894" s="1459"/>
      <c r="O894" s="1459"/>
    </row>
    <row r="895" spans="1:15" ht="13.8">
      <c r="A895" s="1459"/>
      <c r="B895" s="1459"/>
      <c r="C895" s="1491"/>
      <c r="D895" s="1459"/>
      <c r="E895" s="1459"/>
      <c r="F895" s="1459"/>
      <c r="G895" s="1459"/>
      <c r="H895" s="1459"/>
      <c r="I895" s="1459"/>
      <c r="J895" s="1459"/>
      <c r="K895" s="1459"/>
      <c r="L895" s="1459"/>
      <c r="M895" s="1459"/>
      <c r="N895" s="1459"/>
      <c r="O895" s="1459"/>
    </row>
    <row r="896" spans="1:15" ht="13.8">
      <c r="A896" s="1459"/>
      <c r="B896" s="1459"/>
      <c r="C896" s="1491"/>
      <c r="D896" s="1459"/>
      <c r="E896" s="1459"/>
      <c r="F896" s="1459"/>
      <c r="G896" s="1459"/>
      <c r="H896" s="1459"/>
      <c r="I896" s="1459"/>
      <c r="J896" s="1459"/>
      <c r="K896" s="1459"/>
      <c r="L896" s="1459"/>
      <c r="M896" s="1459"/>
      <c r="N896" s="1459"/>
      <c r="O896" s="1459"/>
    </row>
    <row r="897" spans="1:15" ht="13.8">
      <c r="A897" s="1459"/>
      <c r="B897" s="1459"/>
      <c r="C897" s="1491"/>
      <c r="D897" s="1459"/>
      <c r="E897" s="1459"/>
      <c r="F897" s="1459"/>
      <c r="G897" s="1459"/>
      <c r="H897" s="1459"/>
      <c r="I897" s="1459"/>
      <c r="J897" s="1459"/>
      <c r="K897" s="1459"/>
      <c r="L897" s="1459"/>
      <c r="M897" s="1459"/>
      <c r="N897" s="1459"/>
      <c r="O897" s="1459"/>
    </row>
    <row r="898" spans="1:15" ht="13.8">
      <c r="A898" s="1459"/>
      <c r="B898" s="1459"/>
      <c r="C898" s="1491"/>
      <c r="D898" s="1459"/>
      <c r="E898" s="1459"/>
      <c r="F898" s="1459"/>
      <c r="G898" s="1459"/>
      <c r="H898" s="1459"/>
      <c r="I898" s="1459"/>
      <c r="J898" s="1459"/>
      <c r="K898" s="1459"/>
      <c r="L898" s="1459"/>
      <c r="M898" s="1459"/>
      <c r="N898" s="1459"/>
      <c r="O898" s="1459"/>
    </row>
    <row r="899" spans="1:15" ht="13.8">
      <c r="A899" s="1459"/>
      <c r="B899" s="1459"/>
      <c r="C899" s="1491"/>
      <c r="D899" s="1459"/>
      <c r="E899" s="1459"/>
      <c r="F899" s="1459"/>
      <c r="G899" s="1459"/>
      <c r="H899" s="1459"/>
      <c r="I899" s="1459"/>
      <c r="J899" s="1459"/>
      <c r="K899" s="1459"/>
      <c r="L899" s="1459"/>
      <c r="M899" s="1459"/>
      <c r="N899" s="1459"/>
      <c r="O899" s="1459"/>
    </row>
    <row r="900" spans="1:15" ht="13.8">
      <c r="A900" s="1459"/>
      <c r="B900" s="1459"/>
      <c r="C900" s="1491"/>
      <c r="D900" s="1459"/>
      <c r="E900" s="1459"/>
      <c r="F900" s="1459"/>
      <c r="G900" s="1459"/>
      <c r="H900" s="1459"/>
      <c r="I900" s="1459"/>
      <c r="J900" s="1459"/>
      <c r="K900" s="1459"/>
      <c r="L900" s="1459"/>
      <c r="M900" s="1459"/>
      <c r="N900" s="1459"/>
      <c r="O900" s="1459"/>
    </row>
    <row r="901" spans="1:15" ht="13.8">
      <c r="A901" s="1459"/>
      <c r="B901" s="1459"/>
      <c r="C901" s="1491"/>
      <c r="D901" s="1459"/>
      <c r="E901" s="1459"/>
      <c r="F901" s="1459"/>
      <c r="G901" s="1459"/>
      <c r="H901" s="1459"/>
      <c r="I901" s="1459"/>
      <c r="J901" s="1459"/>
      <c r="K901" s="1459"/>
      <c r="L901" s="1459"/>
      <c r="M901" s="1459"/>
      <c r="N901" s="1459"/>
      <c r="O901" s="1459"/>
    </row>
    <row r="902" spans="1:15" ht="13.8">
      <c r="A902" s="1459"/>
      <c r="B902" s="1459"/>
      <c r="C902" s="1491"/>
      <c r="D902" s="1459"/>
      <c r="E902" s="1459"/>
      <c r="F902" s="1459"/>
      <c r="G902" s="1459"/>
      <c r="H902" s="1459"/>
      <c r="I902" s="1459"/>
      <c r="J902" s="1459"/>
      <c r="K902" s="1459"/>
      <c r="L902" s="1459"/>
      <c r="M902" s="1459"/>
      <c r="N902" s="1459"/>
      <c r="O902" s="1459"/>
    </row>
    <row r="903" spans="1:15" ht="13.8">
      <c r="A903" s="1459"/>
      <c r="B903" s="1459"/>
      <c r="C903" s="1491"/>
      <c r="D903" s="1459"/>
      <c r="E903" s="1459"/>
      <c r="F903" s="1459"/>
      <c r="G903" s="1459"/>
      <c r="H903" s="1459"/>
      <c r="I903" s="1459"/>
      <c r="J903" s="1459"/>
      <c r="K903" s="1459"/>
      <c r="L903" s="1459"/>
      <c r="M903" s="1459"/>
      <c r="N903" s="1459"/>
      <c r="O903" s="1459"/>
    </row>
    <row r="904" spans="1:15" ht="13.8">
      <c r="A904" s="1459"/>
      <c r="B904" s="1459"/>
      <c r="C904" s="1491"/>
      <c r="D904" s="1459"/>
      <c r="E904" s="1459"/>
      <c r="F904" s="1459"/>
      <c r="G904" s="1459"/>
      <c r="H904" s="1459"/>
      <c r="I904" s="1459"/>
      <c r="J904" s="1459"/>
      <c r="K904" s="1459"/>
      <c r="L904" s="1459"/>
      <c r="M904" s="1459"/>
      <c r="N904" s="1459"/>
      <c r="O904" s="1459"/>
    </row>
    <row r="905" spans="1:15" ht="13.8">
      <c r="A905" s="1459"/>
      <c r="B905" s="1459"/>
      <c r="C905" s="1491"/>
      <c r="D905" s="1459"/>
      <c r="E905" s="1459"/>
      <c r="F905" s="1459"/>
      <c r="G905" s="1459"/>
      <c r="H905" s="1459"/>
      <c r="I905" s="1459"/>
      <c r="J905" s="1459"/>
      <c r="K905" s="1459"/>
      <c r="L905" s="1459"/>
      <c r="M905" s="1459"/>
      <c r="N905" s="1459"/>
      <c r="O905" s="1459"/>
    </row>
    <row r="906" spans="1:15" ht="13.8">
      <c r="A906" s="1459"/>
      <c r="B906" s="1459"/>
      <c r="C906" s="1491"/>
      <c r="D906" s="1459"/>
      <c r="E906" s="1459"/>
      <c r="F906" s="1459"/>
      <c r="G906" s="1459"/>
      <c r="H906" s="1459"/>
      <c r="I906" s="1459"/>
      <c r="J906" s="1459"/>
      <c r="K906" s="1459"/>
      <c r="L906" s="1459"/>
      <c r="M906" s="1459"/>
      <c r="N906" s="1459"/>
      <c r="O906" s="1459"/>
    </row>
    <row r="907" spans="1:15" ht="13.8">
      <c r="A907" s="1459"/>
      <c r="B907" s="1459"/>
      <c r="C907" s="1491"/>
      <c r="D907" s="1459"/>
      <c r="E907" s="1459"/>
      <c r="F907" s="1459"/>
      <c r="G907" s="1459"/>
      <c r="H907" s="1459"/>
      <c r="I907" s="1459"/>
      <c r="J907" s="1459"/>
      <c r="K907" s="1459"/>
      <c r="L907" s="1459"/>
      <c r="M907" s="1459"/>
      <c r="N907" s="1459"/>
      <c r="O907" s="1459"/>
    </row>
    <row r="908" spans="1:15" ht="13.8">
      <c r="A908" s="1459"/>
      <c r="B908" s="1459"/>
      <c r="C908" s="1491"/>
      <c r="D908" s="1459"/>
      <c r="E908" s="1459"/>
      <c r="F908" s="1459"/>
      <c r="G908" s="1459"/>
      <c r="H908" s="1459"/>
      <c r="I908" s="1459"/>
      <c r="J908" s="1459"/>
      <c r="K908" s="1459"/>
      <c r="L908" s="1459"/>
      <c r="M908" s="1459"/>
      <c r="N908" s="1459"/>
      <c r="O908" s="1459"/>
    </row>
    <row r="909" spans="1:15" ht="13.8">
      <c r="A909" s="1459"/>
      <c r="B909" s="1459"/>
      <c r="C909" s="1491"/>
      <c r="D909" s="1459"/>
      <c r="E909" s="1459"/>
      <c r="F909" s="1459"/>
      <c r="G909" s="1459"/>
      <c r="H909" s="1459"/>
      <c r="I909" s="1459"/>
      <c r="J909" s="1459"/>
      <c r="K909" s="1459"/>
      <c r="L909" s="1459"/>
      <c r="M909" s="1459"/>
      <c r="N909" s="1459"/>
      <c r="O909" s="1459"/>
    </row>
    <row r="910" spans="1:15" ht="13.8">
      <c r="A910" s="1459"/>
      <c r="B910" s="1459"/>
      <c r="C910" s="1491"/>
      <c r="D910" s="1459"/>
      <c r="E910" s="1459"/>
      <c r="F910" s="1459"/>
      <c r="G910" s="1459"/>
      <c r="H910" s="1459"/>
      <c r="I910" s="1459"/>
      <c r="J910" s="1459"/>
      <c r="K910" s="1459"/>
      <c r="L910" s="1459"/>
      <c r="M910" s="1459"/>
      <c r="N910" s="1459"/>
      <c r="O910" s="1459"/>
    </row>
    <row r="911" spans="1:15" ht="13.8">
      <c r="A911" s="1459"/>
      <c r="B911" s="1459"/>
      <c r="C911" s="1491"/>
      <c r="D911" s="1459"/>
      <c r="E911" s="1459"/>
      <c r="F911" s="1459"/>
      <c r="G911" s="1459"/>
      <c r="H911" s="1459"/>
      <c r="I911" s="1459"/>
      <c r="J911" s="1459"/>
      <c r="K911" s="1459"/>
      <c r="L911" s="1459"/>
      <c r="M911" s="1459"/>
      <c r="N911" s="1459"/>
      <c r="O911" s="1459"/>
    </row>
    <row r="912" spans="1:15" ht="13.8">
      <c r="A912" s="1459"/>
      <c r="B912" s="1459"/>
      <c r="C912" s="1491"/>
      <c r="D912" s="1459"/>
      <c r="E912" s="1459"/>
      <c r="F912" s="1459"/>
      <c r="G912" s="1459"/>
      <c r="H912" s="1459"/>
      <c r="I912" s="1459"/>
      <c r="J912" s="1459"/>
      <c r="K912" s="1459"/>
      <c r="L912" s="1459"/>
      <c r="M912" s="1459"/>
      <c r="N912" s="1459"/>
      <c r="O912" s="1459"/>
    </row>
    <row r="913" spans="1:15" ht="13.8">
      <c r="A913" s="1459"/>
      <c r="B913" s="1459"/>
      <c r="C913" s="1491"/>
      <c r="D913" s="1459"/>
      <c r="E913" s="1459"/>
      <c r="F913" s="1459"/>
      <c r="G913" s="1459"/>
      <c r="H913" s="1459"/>
      <c r="I913" s="1459"/>
      <c r="J913" s="1459"/>
      <c r="K913" s="1459"/>
      <c r="L913" s="1459"/>
      <c r="M913" s="1459"/>
      <c r="N913" s="1459"/>
      <c r="O913" s="1459"/>
    </row>
    <row r="914" spans="1:15" ht="13.8">
      <c r="A914" s="1459"/>
      <c r="B914" s="1459"/>
      <c r="C914" s="1491"/>
      <c r="D914" s="1459"/>
      <c r="E914" s="1459"/>
      <c r="F914" s="1459"/>
      <c r="G914" s="1459"/>
      <c r="H914" s="1459"/>
      <c r="I914" s="1459"/>
      <c r="J914" s="1459"/>
      <c r="K914" s="1459"/>
      <c r="L914" s="1459"/>
      <c r="M914" s="1459"/>
      <c r="N914" s="1459"/>
      <c r="O914" s="1459"/>
    </row>
    <row r="915" spans="1:15" ht="13.8">
      <c r="A915" s="1459"/>
      <c r="B915" s="1459"/>
      <c r="C915" s="1491"/>
      <c r="D915" s="1459"/>
      <c r="E915" s="1459"/>
      <c r="F915" s="1459"/>
      <c r="G915" s="1459"/>
      <c r="H915" s="1459"/>
      <c r="I915" s="1459"/>
      <c r="J915" s="1459"/>
      <c r="K915" s="1459"/>
      <c r="L915" s="1459"/>
      <c r="M915" s="1459"/>
      <c r="N915" s="1459"/>
      <c r="O915" s="1459"/>
    </row>
    <row r="916" spans="1:15" ht="13.8">
      <c r="A916" s="1459"/>
      <c r="B916" s="1459"/>
      <c r="C916" s="1491"/>
      <c r="D916" s="1459"/>
      <c r="E916" s="1459"/>
      <c r="F916" s="1459"/>
      <c r="G916" s="1459"/>
      <c r="H916" s="1459"/>
      <c r="I916" s="1459"/>
      <c r="J916" s="1459"/>
      <c r="K916" s="1459"/>
      <c r="L916" s="1459"/>
      <c r="M916" s="1459"/>
      <c r="N916" s="1459"/>
      <c r="O916" s="1459"/>
    </row>
    <row r="917" spans="1:15" ht="13.8">
      <c r="A917" s="1459"/>
      <c r="B917" s="1459"/>
      <c r="C917" s="1491"/>
      <c r="D917" s="1459"/>
      <c r="E917" s="1459"/>
      <c r="F917" s="1459"/>
      <c r="G917" s="1459"/>
      <c r="H917" s="1459"/>
      <c r="I917" s="1459"/>
      <c r="J917" s="1459"/>
      <c r="K917" s="1459"/>
      <c r="L917" s="1459"/>
      <c r="M917" s="1459"/>
      <c r="N917" s="1459"/>
      <c r="O917" s="1459"/>
    </row>
    <row r="918" spans="1:15" ht="13.8">
      <c r="A918" s="1459"/>
      <c r="B918" s="1459"/>
      <c r="C918" s="1491"/>
      <c r="D918" s="1459"/>
      <c r="E918" s="1459"/>
      <c r="F918" s="1459"/>
      <c r="G918" s="1459"/>
      <c r="H918" s="1459"/>
      <c r="I918" s="1459"/>
      <c r="J918" s="1459"/>
      <c r="K918" s="1459"/>
      <c r="L918" s="1459"/>
      <c r="M918" s="1459"/>
      <c r="N918" s="1459"/>
      <c r="O918" s="1459"/>
    </row>
    <row r="919" spans="1:15" ht="13.8">
      <c r="A919" s="1459"/>
      <c r="B919" s="1459"/>
      <c r="C919" s="1491"/>
      <c r="D919" s="1459"/>
      <c r="E919" s="1459"/>
      <c r="F919" s="1459"/>
      <c r="G919" s="1459"/>
      <c r="H919" s="1459"/>
      <c r="I919" s="1459"/>
      <c r="J919" s="1459"/>
      <c r="K919" s="1459"/>
      <c r="L919" s="1459"/>
      <c r="M919" s="1459"/>
      <c r="N919" s="1459"/>
      <c r="O919" s="1459"/>
    </row>
    <row r="920" spans="1:15" ht="13.8">
      <c r="A920" s="1459"/>
      <c r="B920" s="1459"/>
      <c r="C920" s="1491"/>
      <c r="D920" s="1459"/>
      <c r="E920" s="1459"/>
      <c r="F920" s="1459"/>
      <c r="G920" s="1459"/>
      <c r="H920" s="1459"/>
      <c r="I920" s="1459"/>
      <c r="J920" s="1459"/>
      <c r="K920" s="1459"/>
      <c r="L920" s="1459"/>
      <c r="M920" s="1459"/>
      <c r="N920" s="1459"/>
      <c r="O920" s="1459"/>
    </row>
    <row r="921" spans="1:15" ht="13.8">
      <c r="A921" s="1459"/>
      <c r="B921" s="1459"/>
      <c r="C921" s="1491"/>
      <c r="D921" s="1459"/>
      <c r="E921" s="1459"/>
      <c r="F921" s="1459"/>
      <c r="G921" s="1459"/>
      <c r="H921" s="1459"/>
      <c r="I921" s="1459"/>
      <c r="J921" s="1459"/>
      <c r="K921" s="1459"/>
      <c r="L921" s="1459"/>
      <c r="M921" s="1459"/>
      <c r="N921" s="1459"/>
      <c r="O921" s="1459"/>
    </row>
    <row r="922" spans="1:15" ht="13.8">
      <c r="A922" s="1459"/>
      <c r="B922" s="1459"/>
      <c r="C922" s="1491"/>
      <c r="D922" s="1459"/>
      <c r="E922" s="1459"/>
      <c r="F922" s="1459"/>
      <c r="G922" s="1459"/>
      <c r="H922" s="1459"/>
      <c r="I922" s="1459"/>
      <c r="J922" s="1459"/>
      <c r="K922" s="1459"/>
      <c r="L922" s="1459"/>
      <c r="M922" s="1459"/>
      <c r="N922" s="1459"/>
      <c r="O922" s="1459"/>
    </row>
    <row r="923" spans="1:15" ht="13.8">
      <c r="A923" s="1459"/>
      <c r="B923" s="1459"/>
      <c r="C923" s="1491"/>
      <c r="D923" s="1459"/>
      <c r="E923" s="1459"/>
      <c r="F923" s="1459"/>
      <c r="G923" s="1459"/>
      <c r="H923" s="1459"/>
      <c r="I923" s="1459"/>
      <c r="J923" s="1459"/>
      <c r="K923" s="1459"/>
      <c r="L923" s="1459"/>
      <c r="M923" s="1459"/>
      <c r="N923" s="1459"/>
      <c r="O923" s="1459"/>
    </row>
    <row r="924" spans="1:15" ht="13.8">
      <c r="A924" s="1459"/>
      <c r="B924" s="1459"/>
      <c r="C924" s="1491"/>
      <c r="D924" s="1459"/>
      <c r="E924" s="1459"/>
      <c r="F924" s="1459"/>
      <c r="G924" s="1459"/>
      <c r="H924" s="1459"/>
      <c r="I924" s="1459"/>
      <c r="J924" s="1459"/>
      <c r="K924" s="1459"/>
      <c r="L924" s="1459"/>
      <c r="M924" s="1459"/>
      <c r="N924" s="1459"/>
      <c r="O924" s="1459"/>
    </row>
    <row r="925" spans="1:15" ht="13.8">
      <c r="A925" s="1459"/>
      <c r="B925" s="1459"/>
      <c r="C925" s="1491"/>
      <c r="D925" s="1459"/>
      <c r="E925" s="1459"/>
      <c r="F925" s="1459"/>
      <c r="G925" s="1459"/>
      <c r="H925" s="1459"/>
      <c r="I925" s="1459"/>
      <c r="J925" s="1459"/>
      <c r="K925" s="1459"/>
      <c r="L925" s="1459"/>
      <c r="M925" s="1459"/>
      <c r="N925" s="1459"/>
      <c r="O925" s="1459"/>
    </row>
    <row r="926" spans="1:15" ht="13.8">
      <c r="A926" s="1459"/>
      <c r="B926" s="1459"/>
      <c r="C926" s="1491"/>
      <c r="D926" s="1459"/>
      <c r="E926" s="1459"/>
      <c r="F926" s="1459"/>
      <c r="G926" s="1459"/>
      <c r="H926" s="1459"/>
      <c r="I926" s="1459"/>
      <c r="J926" s="1459"/>
      <c r="K926" s="1459"/>
      <c r="L926" s="1459"/>
      <c r="M926" s="1459"/>
      <c r="N926" s="1459"/>
      <c r="O926" s="1459"/>
    </row>
    <row r="927" spans="1:15" ht="13.8">
      <c r="A927" s="1459"/>
      <c r="B927" s="1459"/>
      <c r="C927" s="1491"/>
      <c r="D927" s="1459"/>
      <c r="E927" s="1459"/>
      <c r="F927" s="1459"/>
      <c r="G927" s="1459"/>
      <c r="H927" s="1459"/>
      <c r="I927" s="1459"/>
      <c r="J927" s="1459"/>
      <c r="K927" s="1459"/>
      <c r="L927" s="1459"/>
      <c r="M927" s="1459"/>
      <c r="N927" s="1459"/>
      <c r="O927" s="1459"/>
    </row>
    <row r="928" spans="1:15" ht="13.8">
      <c r="A928" s="1459"/>
      <c r="B928" s="1459"/>
      <c r="C928" s="1491"/>
      <c r="D928" s="1459"/>
      <c r="E928" s="1459"/>
      <c r="F928" s="1459"/>
      <c r="G928" s="1459"/>
      <c r="H928" s="1459"/>
      <c r="I928" s="1459"/>
      <c r="J928" s="1459"/>
      <c r="K928" s="1459"/>
      <c r="L928" s="1459"/>
      <c r="M928" s="1459"/>
      <c r="N928" s="1459"/>
      <c r="O928" s="1459"/>
    </row>
    <row r="929" spans="1:15" ht="13.8">
      <c r="A929" s="1459"/>
      <c r="B929" s="1459"/>
      <c r="C929" s="1491"/>
      <c r="D929" s="1459"/>
      <c r="E929" s="1459"/>
      <c r="F929" s="1459"/>
      <c r="G929" s="1459"/>
      <c r="H929" s="1459"/>
      <c r="I929" s="1459"/>
      <c r="J929" s="1459"/>
      <c r="K929" s="1459"/>
      <c r="L929" s="1459"/>
      <c r="M929" s="1459"/>
      <c r="N929" s="1459"/>
      <c r="O929" s="1459"/>
    </row>
    <row r="930" spans="1:15" ht="13.8">
      <c r="A930" s="1459"/>
      <c r="B930" s="1459"/>
      <c r="C930" s="1491"/>
      <c r="D930" s="1459"/>
      <c r="E930" s="1459"/>
      <c r="F930" s="1459"/>
      <c r="G930" s="1459"/>
      <c r="H930" s="1459"/>
      <c r="I930" s="1459"/>
      <c r="J930" s="1459"/>
      <c r="K930" s="1459"/>
      <c r="L930" s="1459"/>
      <c r="M930" s="1459"/>
      <c r="N930" s="1459"/>
      <c r="O930" s="1459"/>
    </row>
    <row r="931" spans="1:15" ht="13.8">
      <c r="A931" s="1459"/>
      <c r="B931" s="1459"/>
      <c r="C931" s="1491"/>
      <c r="D931" s="1459"/>
      <c r="E931" s="1459"/>
      <c r="F931" s="1459"/>
      <c r="G931" s="1459"/>
      <c r="H931" s="1459"/>
      <c r="I931" s="1459"/>
      <c r="J931" s="1459"/>
      <c r="K931" s="1459"/>
      <c r="L931" s="1459"/>
      <c r="M931" s="1459"/>
      <c r="N931" s="1459"/>
      <c r="O931" s="1459"/>
    </row>
    <row r="932" spans="1:15" ht="13.8">
      <c r="A932" s="1459"/>
      <c r="B932" s="1459"/>
      <c r="C932" s="1491"/>
      <c r="D932" s="1459"/>
      <c r="E932" s="1459"/>
      <c r="F932" s="1459"/>
      <c r="G932" s="1459"/>
      <c r="H932" s="1459"/>
      <c r="I932" s="1459"/>
      <c r="J932" s="1459"/>
      <c r="K932" s="1459"/>
      <c r="L932" s="1459"/>
      <c r="M932" s="1459"/>
      <c r="N932" s="1459"/>
      <c r="O932" s="1459"/>
    </row>
    <row r="933" spans="1:15" ht="13.8">
      <c r="A933" s="1459"/>
      <c r="B933" s="1459"/>
      <c r="C933" s="1491"/>
      <c r="D933" s="1459"/>
      <c r="E933" s="1459"/>
      <c r="F933" s="1459"/>
      <c r="G933" s="1459"/>
      <c r="H933" s="1459"/>
      <c r="I933" s="1459"/>
      <c r="J933" s="1459"/>
      <c r="K933" s="1459"/>
      <c r="L933" s="1459"/>
      <c r="M933" s="1459"/>
      <c r="N933" s="1459"/>
      <c r="O933" s="1459"/>
    </row>
    <row r="934" spans="1:15" ht="13.8">
      <c r="A934" s="1459"/>
      <c r="B934" s="1459"/>
      <c r="C934" s="1491"/>
      <c r="D934" s="1459"/>
      <c r="E934" s="1459"/>
      <c r="F934" s="1459"/>
      <c r="G934" s="1459"/>
      <c r="H934" s="1459"/>
      <c r="I934" s="1459"/>
      <c r="J934" s="1459"/>
      <c r="K934" s="1459"/>
      <c r="L934" s="1459"/>
      <c r="M934" s="1459"/>
      <c r="N934" s="1459"/>
      <c r="O934" s="1459"/>
    </row>
    <row r="935" spans="1:15" ht="13.8">
      <c r="A935" s="1459"/>
      <c r="B935" s="1459"/>
      <c r="C935" s="1491"/>
      <c r="D935" s="1459"/>
      <c r="E935" s="1459"/>
      <c r="F935" s="1459"/>
      <c r="G935" s="1459"/>
      <c r="H935" s="1459"/>
      <c r="I935" s="1459"/>
      <c r="J935" s="1459"/>
      <c r="K935" s="1459"/>
      <c r="L935" s="1459"/>
      <c r="M935" s="1459"/>
      <c r="N935" s="1459"/>
      <c r="O935" s="1459"/>
    </row>
    <row r="936" spans="1:15" ht="13.8">
      <c r="A936" s="1459"/>
      <c r="B936" s="1459"/>
      <c r="C936" s="1491"/>
      <c r="D936" s="1459"/>
      <c r="E936" s="1459"/>
      <c r="F936" s="1459"/>
      <c r="G936" s="1459"/>
      <c r="H936" s="1459"/>
      <c r="I936" s="1459"/>
      <c r="J936" s="1459"/>
      <c r="K936" s="1459"/>
      <c r="L936" s="1459"/>
      <c r="M936" s="1459"/>
      <c r="N936" s="1459"/>
      <c r="O936" s="1459"/>
    </row>
    <row r="937" spans="1:15" ht="13.8">
      <c r="A937" s="1459"/>
      <c r="B937" s="1459"/>
      <c r="C937" s="1491"/>
      <c r="D937" s="1459"/>
      <c r="E937" s="1459"/>
      <c r="F937" s="1459"/>
      <c r="G937" s="1459"/>
      <c r="H937" s="1459"/>
      <c r="I937" s="1459"/>
      <c r="J937" s="1459"/>
      <c r="K937" s="1459"/>
      <c r="L937" s="1459"/>
      <c r="M937" s="1459"/>
      <c r="N937" s="1459"/>
      <c r="O937" s="1459"/>
    </row>
    <row r="938" spans="1:15" ht="13.8">
      <c r="A938" s="1459"/>
      <c r="B938" s="1459"/>
      <c r="C938" s="1491"/>
      <c r="D938" s="1459"/>
      <c r="E938" s="1459"/>
      <c r="F938" s="1459"/>
      <c r="G938" s="1459"/>
      <c r="H938" s="1459"/>
      <c r="I938" s="1459"/>
      <c r="J938" s="1459"/>
      <c r="K938" s="1459"/>
      <c r="L938" s="1459"/>
      <c r="M938" s="1459"/>
      <c r="N938" s="1459"/>
      <c r="O938" s="1459"/>
    </row>
    <row r="939" spans="1:15" ht="13.8">
      <c r="A939" s="1459"/>
      <c r="B939" s="1459"/>
      <c r="C939" s="1491"/>
      <c r="D939" s="1459"/>
      <c r="E939" s="1459"/>
      <c r="F939" s="1459"/>
      <c r="G939" s="1459"/>
      <c r="H939" s="1459"/>
      <c r="I939" s="1459"/>
      <c r="J939" s="1459"/>
      <c r="K939" s="1459"/>
      <c r="L939" s="1459"/>
      <c r="M939" s="1459"/>
      <c r="N939" s="1459"/>
      <c r="O939" s="1459"/>
    </row>
    <row r="940" spans="1:15" ht="13.8">
      <c r="A940" s="1459"/>
      <c r="B940" s="1459"/>
      <c r="C940" s="1491"/>
      <c r="D940" s="1459"/>
      <c r="E940" s="1459"/>
      <c r="F940" s="1459"/>
      <c r="G940" s="1459"/>
      <c r="H940" s="1459"/>
      <c r="I940" s="1459"/>
      <c r="J940" s="1459"/>
      <c r="K940" s="1459"/>
      <c r="L940" s="1459"/>
      <c r="M940" s="1459"/>
      <c r="N940" s="1459"/>
      <c r="O940" s="1459"/>
    </row>
    <row r="941" spans="1:15" ht="13.8">
      <c r="A941" s="1459"/>
      <c r="B941" s="1459"/>
      <c r="C941" s="1491"/>
      <c r="D941" s="1459"/>
      <c r="E941" s="1459"/>
      <c r="F941" s="1459"/>
      <c r="G941" s="1459"/>
      <c r="H941" s="1459"/>
      <c r="I941" s="1459"/>
      <c r="J941" s="1459"/>
      <c r="K941" s="1459"/>
      <c r="L941" s="1459"/>
      <c r="M941" s="1459"/>
      <c r="N941" s="1459"/>
      <c r="O941" s="1459"/>
    </row>
    <row r="942" spans="1:15" ht="13.8">
      <c r="A942" s="1459"/>
      <c r="B942" s="1459"/>
      <c r="C942" s="1491"/>
      <c r="D942" s="1459"/>
      <c r="E942" s="1459"/>
      <c r="F942" s="1459"/>
      <c r="G942" s="1459"/>
      <c r="H942" s="1459"/>
      <c r="I942" s="1459"/>
      <c r="J942" s="1459"/>
      <c r="K942" s="1459"/>
      <c r="L942" s="1459"/>
      <c r="M942" s="1459"/>
      <c r="N942" s="1459"/>
      <c r="O942" s="1459"/>
    </row>
    <row r="943" spans="1:15" ht="13.8">
      <c r="A943" s="1459"/>
      <c r="B943" s="1459"/>
      <c r="C943" s="1491"/>
      <c r="D943" s="1459"/>
      <c r="E943" s="1459"/>
      <c r="F943" s="1459"/>
      <c r="G943" s="1459"/>
      <c r="H943" s="1459"/>
      <c r="I943" s="1459"/>
      <c r="J943" s="1459"/>
      <c r="K943" s="1459"/>
      <c r="L943" s="1459"/>
      <c r="M943" s="1459"/>
      <c r="N943" s="1459"/>
      <c r="O943" s="1459"/>
    </row>
    <row r="944" spans="1:15" ht="13.8">
      <c r="A944" s="1459"/>
      <c r="B944" s="1459"/>
      <c r="C944" s="1491"/>
      <c r="D944" s="1459"/>
      <c r="E944" s="1459"/>
      <c r="F944" s="1459"/>
      <c r="G944" s="1459"/>
      <c r="H944" s="1459"/>
      <c r="I944" s="1459"/>
      <c r="J944" s="1459"/>
      <c r="K944" s="1459"/>
      <c r="L944" s="1459"/>
      <c r="M944" s="1459"/>
      <c r="N944" s="1459"/>
      <c r="O944" s="1459"/>
    </row>
    <row r="945" spans="1:15" ht="13.8">
      <c r="A945" s="1459"/>
      <c r="B945" s="1459"/>
      <c r="C945" s="1491"/>
      <c r="D945" s="1459"/>
      <c r="E945" s="1459"/>
      <c r="F945" s="1459"/>
      <c r="G945" s="1459"/>
      <c r="H945" s="1459"/>
      <c r="I945" s="1459"/>
      <c r="J945" s="1459"/>
      <c r="K945" s="1459"/>
      <c r="L945" s="1459"/>
      <c r="M945" s="1459"/>
      <c r="N945" s="1459"/>
      <c r="O945" s="1459"/>
    </row>
    <row r="946" spans="1:15" ht="13.8">
      <c r="A946" s="1459"/>
      <c r="B946" s="1459"/>
      <c r="C946" s="1491"/>
      <c r="D946" s="1459"/>
      <c r="E946" s="1459"/>
      <c r="F946" s="1459"/>
      <c r="G946" s="1459"/>
      <c r="H946" s="1459"/>
      <c r="I946" s="1459"/>
      <c r="J946" s="1459"/>
      <c r="K946" s="1459"/>
      <c r="L946" s="1459"/>
      <c r="M946" s="1459"/>
      <c r="N946" s="1459"/>
      <c r="O946" s="1459"/>
    </row>
    <row r="947" spans="1:15" ht="13.8">
      <c r="A947" s="1459"/>
      <c r="B947" s="1459"/>
      <c r="C947" s="1491"/>
      <c r="D947" s="1459"/>
      <c r="E947" s="1459"/>
      <c r="F947" s="1459"/>
      <c r="G947" s="1459"/>
      <c r="H947" s="1459"/>
      <c r="I947" s="1459"/>
      <c r="J947" s="1459"/>
      <c r="K947" s="1459"/>
      <c r="L947" s="1459"/>
      <c r="M947" s="1459"/>
      <c r="N947" s="1459"/>
      <c r="O947" s="1459"/>
    </row>
    <row r="948" spans="1:15" ht="13.8">
      <c r="A948" s="1459"/>
      <c r="B948" s="1459"/>
      <c r="C948" s="1491"/>
      <c r="D948" s="1459"/>
      <c r="E948" s="1459"/>
      <c r="F948" s="1459"/>
      <c r="G948" s="1459"/>
      <c r="H948" s="1459"/>
      <c r="I948" s="1459"/>
      <c r="J948" s="1459"/>
      <c r="K948" s="1459"/>
      <c r="L948" s="1459"/>
      <c r="M948" s="1459"/>
      <c r="N948" s="1459"/>
      <c r="O948" s="1459"/>
    </row>
    <row r="949" spans="1:15" ht="13.8">
      <c r="A949" s="1459"/>
      <c r="B949" s="1459"/>
      <c r="C949" s="1491"/>
      <c r="D949" s="1459"/>
      <c r="E949" s="1459"/>
      <c r="F949" s="1459"/>
      <c r="G949" s="1459"/>
      <c r="H949" s="1459"/>
      <c r="I949" s="1459"/>
      <c r="J949" s="1459"/>
      <c r="K949" s="1459"/>
      <c r="L949" s="1459"/>
      <c r="M949" s="1459"/>
      <c r="N949" s="1459"/>
      <c r="O949" s="1459"/>
    </row>
    <row r="950" spans="1:15" ht="13.8">
      <c r="A950" s="1459"/>
      <c r="B950" s="1459"/>
      <c r="C950" s="1491"/>
      <c r="D950" s="1459"/>
      <c r="E950" s="1459"/>
      <c r="F950" s="1459"/>
      <c r="G950" s="1459"/>
      <c r="H950" s="1459"/>
      <c r="I950" s="1459"/>
      <c r="J950" s="1459"/>
      <c r="K950" s="1459"/>
      <c r="L950" s="1459"/>
      <c r="M950" s="1459"/>
      <c r="N950" s="1459"/>
      <c r="O950" s="1459"/>
    </row>
    <row r="951" spans="1:15" ht="13.8">
      <c r="A951" s="1459"/>
      <c r="B951" s="1459"/>
      <c r="C951" s="1491"/>
      <c r="D951" s="1459"/>
      <c r="E951" s="1459"/>
      <c r="F951" s="1459"/>
      <c r="G951" s="1459"/>
      <c r="H951" s="1459"/>
      <c r="I951" s="1459"/>
      <c r="J951" s="1459"/>
      <c r="K951" s="1459"/>
      <c r="L951" s="1459"/>
      <c r="M951" s="1459"/>
      <c r="N951" s="1459"/>
      <c r="O951" s="1459"/>
    </row>
    <row r="952" spans="1:15" ht="13.8">
      <c r="A952" s="1459"/>
      <c r="B952" s="1459"/>
      <c r="C952" s="1491"/>
      <c r="D952" s="1459"/>
      <c r="E952" s="1459"/>
      <c r="F952" s="1459"/>
      <c r="G952" s="1459"/>
      <c r="H952" s="1459"/>
      <c r="I952" s="1459"/>
      <c r="J952" s="1459"/>
      <c r="K952" s="1459"/>
      <c r="L952" s="1459"/>
      <c r="M952" s="1459"/>
      <c r="N952" s="1459"/>
      <c r="O952" s="1459"/>
    </row>
    <row r="953" spans="1:15" ht="13.8">
      <c r="A953" s="1459"/>
      <c r="B953" s="1459"/>
      <c r="C953" s="1491"/>
      <c r="D953" s="1459"/>
      <c r="E953" s="1459"/>
      <c r="F953" s="1459"/>
      <c r="G953" s="1459"/>
      <c r="H953" s="1459"/>
      <c r="I953" s="1459"/>
      <c r="J953" s="1459"/>
      <c r="K953" s="1459"/>
      <c r="L953" s="1459"/>
      <c r="M953" s="1459"/>
      <c r="N953" s="1459"/>
      <c r="O953" s="1459"/>
    </row>
    <row r="954" spans="1:15" ht="13.8">
      <c r="A954" s="1459"/>
      <c r="B954" s="1459"/>
      <c r="C954" s="1491"/>
      <c r="D954" s="1459"/>
      <c r="E954" s="1459"/>
      <c r="F954" s="1459"/>
      <c r="G954" s="1459"/>
      <c r="H954" s="1459"/>
      <c r="I954" s="1459"/>
      <c r="J954" s="1459"/>
      <c r="K954" s="1459"/>
      <c r="L954" s="1459"/>
      <c r="M954" s="1459"/>
      <c r="N954" s="1459"/>
      <c r="O954" s="1459"/>
    </row>
    <row r="955" spans="1:15" ht="13.8">
      <c r="A955" s="1459"/>
      <c r="B955" s="1459"/>
      <c r="C955" s="1491"/>
      <c r="D955" s="1459"/>
      <c r="E955" s="1459"/>
      <c r="F955" s="1459"/>
      <c r="G955" s="1459"/>
      <c r="H955" s="1459"/>
      <c r="I955" s="1459"/>
      <c r="J955" s="1459"/>
      <c r="K955" s="1459"/>
      <c r="L955" s="1459"/>
      <c r="M955" s="1459"/>
      <c r="N955" s="1459"/>
      <c r="O955" s="1459"/>
    </row>
    <row r="956" spans="1:15" ht="13.8">
      <c r="A956" s="1459"/>
      <c r="B956" s="1459"/>
      <c r="C956" s="1491"/>
      <c r="D956" s="1459"/>
      <c r="E956" s="1459"/>
      <c r="F956" s="1459"/>
      <c r="G956" s="1459"/>
      <c r="H956" s="1459"/>
      <c r="I956" s="1459"/>
      <c r="J956" s="1459"/>
      <c r="K956" s="1459"/>
      <c r="L956" s="1459"/>
      <c r="M956" s="1459"/>
      <c r="N956" s="1459"/>
      <c r="O956" s="1459"/>
    </row>
    <row r="957" spans="1:15" ht="13.8">
      <c r="A957" s="1459"/>
      <c r="B957" s="1459"/>
      <c r="C957" s="1491"/>
      <c r="D957" s="1459"/>
      <c r="E957" s="1459"/>
      <c r="F957" s="1459"/>
      <c r="G957" s="1459"/>
      <c r="H957" s="1459"/>
      <c r="I957" s="1459"/>
      <c r="J957" s="1459"/>
      <c r="K957" s="1459"/>
      <c r="L957" s="1459"/>
      <c r="M957" s="1459"/>
      <c r="N957" s="1459"/>
      <c r="O957" s="1459"/>
    </row>
    <row r="958" spans="1:15" ht="13.8">
      <c r="A958" s="1459"/>
      <c r="B958" s="1459"/>
      <c r="C958" s="1491"/>
      <c r="D958" s="1459"/>
      <c r="E958" s="1459"/>
      <c r="F958" s="1459"/>
      <c r="G958" s="1459"/>
      <c r="H958" s="1459"/>
      <c r="I958" s="1459"/>
      <c r="J958" s="1459"/>
      <c r="K958" s="1459"/>
      <c r="L958" s="1459"/>
      <c r="M958" s="1459"/>
      <c r="N958" s="1459"/>
      <c r="O958" s="1459"/>
    </row>
    <row r="959" spans="1:15" ht="13.8">
      <c r="A959" s="1459"/>
      <c r="B959" s="1459"/>
      <c r="C959" s="1491"/>
      <c r="D959" s="1459"/>
      <c r="E959" s="1459"/>
      <c r="F959" s="1459"/>
      <c r="G959" s="1459"/>
      <c r="H959" s="1459"/>
      <c r="I959" s="1459"/>
      <c r="J959" s="1459"/>
      <c r="K959" s="1459"/>
      <c r="L959" s="1459"/>
      <c r="M959" s="1459"/>
      <c r="N959" s="1459"/>
      <c r="O959" s="1459"/>
    </row>
    <row r="960" spans="1:15" ht="13.8">
      <c r="A960" s="1459"/>
      <c r="B960" s="1459"/>
      <c r="C960" s="1491"/>
      <c r="D960" s="1459"/>
      <c r="E960" s="1459"/>
      <c r="F960" s="1459"/>
      <c r="G960" s="1459"/>
      <c r="H960" s="1459"/>
      <c r="I960" s="1459"/>
      <c r="J960" s="1459"/>
      <c r="K960" s="1459"/>
      <c r="L960" s="1459"/>
      <c r="M960" s="1459"/>
      <c r="N960" s="1459"/>
      <c r="O960" s="1459"/>
    </row>
    <row r="961" spans="1:15" ht="13.8">
      <c r="A961" s="1459"/>
      <c r="B961" s="1459"/>
      <c r="C961" s="1491"/>
      <c r="D961" s="1459"/>
      <c r="E961" s="1459"/>
      <c r="F961" s="1459"/>
      <c r="G961" s="1459"/>
      <c r="H961" s="1459"/>
      <c r="I961" s="1459"/>
      <c r="J961" s="1459"/>
      <c r="K961" s="1459"/>
      <c r="L961" s="1459"/>
      <c r="M961" s="1459"/>
      <c r="N961" s="1459"/>
      <c r="O961" s="1459"/>
    </row>
    <row r="962" spans="1:15" ht="13.8">
      <c r="A962" s="1459"/>
      <c r="B962" s="1459"/>
      <c r="C962" s="1491"/>
      <c r="D962" s="1459"/>
      <c r="E962" s="1459"/>
      <c r="F962" s="1459"/>
      <c r="G962" s="1459"/>
      <c r="H962" s="1459"/>
      <c r="I962" s="1459"/>
      <c r="J962" s="1459"/>
      <c r="K962" s="1459"/>
      <c r="L962" s="1459"/>
      <c r="M962" s="1459"/>
      <c r="N962" s="1459"/>
      <c r="O962" s="1459"/>
    </row>
    <row r="963" spans="1:15" ht="13.8">
      <c r="A963" s="1459"/>
      <c r="B963" s="1459"/>
      <c r="C963" s="1491"/>
      <c r="D963" s="1459"/>
      <c r="E963" s="1459"/>
      <c r="F963" s="1459"/>
      <c r="G963" s="1459"/>
      <c r="H963" s="1459"/>
      <c r="I963" s="1459"/>
      <c r="J963" s="1459"/>
      <c r="K963" s="1459"/>
      <c r="L963" s="1459"/>
      <c r="M963" s="1459"/>
      <c r="N963" s="1459"/>
      <c r="O963" s="1459"/>
    </row>
    <row r="964" spans="1:15" ht="13.8">
      <c r="A964" s="1459"/>
      <c r="B964" s="1459"/>
      <c r="C964" s="1491"/>
      <c r="D964" s="1459"/>
      <c r="E964" s="1459"/>
      <c r="F964" s="1459"/>
      <c r="G964" s="1459"/>
      <c r="H964" s="1459"/>
      <c r="I964" s="1459"/>
      <c r="J964" s="1459"/>
      <c r="K964" s="1459"/>
      <c r="L964" s="1459"/>
      <c r="M964" s="1459"/>
      <c r="N964" s="1459"/>
      <c r="O964" s="1459"/>
    </row>
    <row r="965" spans="1:15" ht="13.8">
      <c r="A965" s="1459"/>
      <c r="B965" s="1459"/>
      <c r="C965" s="1491"/>
      <c r="D965" s="1459"/>
      <c r="E965" s="1459"/>
      <c r="F965" s="1459"/>
      <c r="G965" s="1459"/>
      <c r="H965" s="1459"/>
      <c r="I965" s="1459"/>
      <c r="J965" s="1459"/>
      <c r="K965" s="1459"/>
      <c r="L965" s="1459"/>
      <c r="M965" s="1459"/>
      <c r="N965" s="1459"/>
      <c r="O965" s="1459"/>
    </row>
    <row r="966" spans="1:15" ht="13.8">
      <c r="A966" s="1459"/>
      <c r="B966" s="1459"/>
      <c r="C966" s="1491"/>
      <c r="D966" s="1459"/>
      <c r="E966" s="1459"/>
      <c r="F966" s="1459"/>
      <c r="G966" s="1459"/>
      <c r="H966" s="1459"/>
      <c r="I966" s="1459"/>
      <c r="J966" s="1459"/>
      <c r="K966" s="1459"/>
      <c r="L966" s="1459"/>
      <c r="M966" s="1459"/>
      <c r="N966" s="1459"/>
      <c r="O966" s="1459"/>
    </row>
    <row r="967" spans="1:15" ht="13.8">
      <c r="A967" s="1459"/>
      <c r="B967" s="1459"/>
      <c r="C967" s="1491"/>
      <c r="D967" s="1459"/>
      <c r="E967" s="1459"/>
      <c r="F967" s="1459"/>
      <c r="G967" s="1459"/>
      <c r="H967" s="1459"/>
      <c r="I967" s="1459"/>
      <c r="J967" s="1459"/>
      <c r="K967" s="1459"/>
      <c r="L967" s="1459"/>
      <c r="M967" s="1459"/>
      <c r="N967" s="1459"/>
      <c r="O967" s="1459"/>
    </row>
    <row r="968" spans="1:15" ht="13.8">
      <c r="A968" s="1459"/>
      <c r="B968" s="1459"/>
      <c r="C968" s="1491"/>
      <c r="D968" s="1459"/>
      <c r="E968" s="1459"/>
      <c r="F968" s="1459"/>
      <c r="G968" s="1459"/>
      <c r="H968" s="1459"/>
      <c r="I968" s="1459"/>
      <c r="J968" s="1459"/>
      <c r="K968" s="1459"/>
      <c r="L968" s="1459"/>
      <c r="M968" s="1459"/>
      <c r="N968" s="1459"/>
      <c r="O968" s="1459"/>
    </row>
    <row r="969" spans="1:15" ht="13.8">
      <c r="A969" s="1459"/>
      <c r="B969" s="1459"/>
      <c r="C969" s="1491"/>
      <c r="D969" s="1459"/>
      <c r="E969" s="1459"/>
      <c r="F969" s="1459"/>
      <c r="G969" s="1459"/>
      <c r="H969" s="1459"/>
      <c r="I969" s="1459"/>
      <c r="J969" s="1459"/>
      <c r="K969" s="1459"/>
      <c r="L969" s="1459"/>
      <c r="M969" s="1459"/>
      <c r="N969" s="1459"/>
      <c r="O969" s="1459"/>
    </row>
    <row r="970" spans="1:15" ht="13.8">
      <c r="A970" s="1459"/>
      <c r="B970" s="1459"/>
      <c r="C970" s="1491"/>
      <c r="D970" s="1459"/>
      <c r="E970" s="1459"/>
      <c r="F970" s="1459"/>
      <c r="G970" s="1459"/>
      <c r="H970" s="1459"/>
      <c r="I970" s="1459"/>
      <c r="J970" s="1459"/>
      <c r="K970" s="1459"/>
      <c r="L970" s="1459"/>
      <c r="M970" s="1459"/>
      <c r="N970" s="1459"/>
      <c r="O970" s="1459"/>
    </row>
    <row r="971" spans="1:15" ht="13.8">
      <c r="A971" s="1459"/>
      <c r="B971" s="1459"/>
      <c r="C971" s="1491"/>
      <c r="D971" s="1459"/>
      <c r="E971" s="1459"/>
      <c r="F971" s="1459"/>
      <c r="G971" s="1459"/>
      <c r="H971" s="1459"/>
      <c r="I971" s="1459"/>
      <c r="J971" s="1459"/>
      <c r="K971" s="1459"/>
      <c r="L971" s="1459"/>
      <c r="M971" s="1459"/>
      <c r="N971" s="1459"/>
      <c r="O971" s="1459"/>
    </row>
    <row r="972" spans="1:15" ht="13.8">
      <c r="A972" s="1459"/>
      <c r="B972" s="1459"/>
      <c r="C972" s="1491"/>
      <c r="D972" s="1459"/>
      <c r="E972" s="1459"/>
      <c r="F972" s="1459"/>
      <c r="G972" s="1459"/>
      <c r="H972" s="1459"/>
      <c r="I972" s="1459"/>
      <c r="J972" s="1459"/>
      <c r="K972" s="1459"/>
      <c r="L972" s="1459"/>
      <c r="M972" s="1459"/>
      <c r="N972" s="1459"/>
      <c r="O972" s="1459"/>
    </row>
    <row r="973" spans="1:15" ht="13.8">
      <c r="A973" s="1459"/>
      <c r="B973" s="1459"/>
      <c r="C973" s="1491"/>
      <c r="D973" s="1459"/>
      <c r="E973" s="1459"/>
      <c r="F973" s="1459"/>
      <c r="G973" s="1459"/>
      <c r="H973" s="1459"/>
      <c r="I973" s="1459"/>
      <c r="J973" s="1459"/>
      <c r="K973" s="1459"/>
      <c r="L973" s="1459"/>
      <c r="M973" s="1459"/>
      <c r="N973" s="1459"/>
      <c r="O973" s="1459"/>
    </row>
    <row r="974" spans="1:15" ht="13.8">
      <c r="A974" s="1459"/>
      <c r="B974" s="1459"/>
      <c r="C974" s="1491"/>
      <c r="D974" s="1459"/>
      <c r="E974" s="1459"/>
      <c r="F974" s="1459"/>
      <c r="G974" s="1459"/>
      <c r="H974" s="1459"/>
      <c r="I974" s="1459"/>
      <c r="J974" s="1459"/>
      <c r="K974" s="1459"/>
      <c r="L974" s="1459"/>
      <c r="M974" s="1459"/>
      <c r="N974" s="1459"/>
      <c r="O974" s="1459"/>
    </row>
    <row r="975" spans="1:15" ht="13.8">
      <c r="A975" s="1459"/>
      <c r="B975" s="1459"/>
      <c r="C975" s="1491"/>
      <c r="D975" s="1459"/>
      <c r="E975" s="1459"/>
      <c r="F975" s="1459"/>
      <c r="G975" s="1459"/>
      <c r="H975" s="1459"/>
      <c r="I975" s="1459"/>
      <c r="J975" s="1459"/>
      <c r="K975" s="1459"/>
      <c r="L975" s="1459"/>
      <c r="M975" s="1459"/>
      <c r="N975" s="1459"/>
      <c r="O975" s="1459"/>
    </row>
    <row r="976" spans="1:15" ht="13.8">
      <c r="A976" s="1459"/>
      <c r="B976" s="1459"/>
      <c r="C976" s="1491"/>
      <c r="D976" s="1459"/>
      <c r="E976" s="1459"/>
      <c r="F976" s="1459"/>
      <c r="G976" s="1459"/>
      <c r="H976" s="1459"/>
      <c r="I976" s="1459"/>
      <c r="J976" s="1459"/>
      <c r="K976" s="1459"/>
      <c r="L976" s="1459"/>
      <c r="M976" s="1459"/>
      <c r="N976" s="1459"/>
      <c r="O976" s="1459"/>
    </row>
    <row r="977" spans="1:15" ht="13.8">
      <c r="A977" s="1459"/>
      <c r="B977" s="1459"/>
      <c r="C977" s="1491"/>
      <c r="D977" s="1459"/>
      <c r="E977" s="1459"/>
      <c r="F977" s="1459"/>
      <c r="G977" s="1459"/>
      <c r="H977" s="1459"/>
      <c r="I977" s="1459"/>
      <c r="J977" s="1459"/>
      <c r="K977" s="1459"/>
      <c r="L977" s="1459"/>
      <c r="M977" s="1459"/>
      <c r="N977" s="1459"/>
      <c r="O977" s="1459"/>
    </row>
    <row r="978" spans="1:15" ht="13.8">
      <c r="A978" s="1459"/>
      <c r="B978" s="1459"/>
      <c r="C978" s="1491"/>
      <c r="D978" s="1459"/>
      <c r="E978" s="1459"/>
      <c r="F978" s="1459"/>
      <c r="G978" s="1459"/>
      <c r="H978" s="1459"/>
      <c r="I978" s="1459"/>
      <c r="J978" s="1459"/>
      <c r="K978" s="1459"/>
      <c r="L978" s="1459"/>
      <c r="M978" s="1459"/>
      <c r="N978" s="1459"/>
      <c r="O978" s="1459"/>
    </row>
    <row r="979" spans="1:15" ht="13.8">
      <c r="A979" s="1459"/>
      <c r="B979" s="1459"/>
      <c r="C979" s="1491"/>
      <c r="D979" s="1459"/>
      <c r="E979" s="1459"/>
      <c r="F979" s="1459"/>
      <c r="G979" s="1459"/>
      <c r="H979" s="1459"/>
      <c r="I979" s="1459"/>
      <c r="J979" s="1459"/>
      <c r="K979" s="1459"/>
      <c r="L979" s="1459"/>
      <c r="M979" s="1459"/>
      <c r="N979" s="1459"/>
      <c r="O979" s="1459"/>
    </row>
    <row r="980" spans="1:15" ht="13.8">
      <c r="A980" s="1459"/>
      <c r="B980" s="1459"/>
      <c r="C980" s="1491"/>
      <c r="D980" s="1459"/>
      <c r="E980" s="1459"/>
      <c r="F980" s="1459"/>
      <c r="G980" s="1459"/>
      <c r="H980" s="1459"/>
      <c r="I980" s="1459"/>
      <c r="J980" s="1459"/>
      <c r="K980" s="1459"/>
      <c r="L980" s="1459"/>
      <c r="M980" s="1459"/>
      <c r="N980" s="1459"/>
      <c r="O980" s="1459"/>
    </row>
    <row r="981" spans="1:15" ht="13.8">
      <c r="A981" s="1459"/>
      <c r="B981" s="1459"/>
      <c r="C981" s="1491"/>
      <c r="D981" s="1459"/>
      <c r="E981" s="1459"/>
      <c r="F981" s="1459"/>
      <c r="G981" s="1459"/>
      <c r="H981" s="1459"/>
      <c r="I981" s="1459"/>
      <c r="J981" s="1459"/>
      <c r="K981" s="1459"/>
      <c r="L981" s="1459"/>
      <c r="M981" s="1459"/>
      <c r="N981" s="1459"/>
      <c r="O981" s="1459"/>
    </row>
    <row r="982" spans="1:15" ht="13.8">
      <c r="A982" s="1459"/>
      <c r="B982" s="1459"/>
      <c r="C982" s="1491"/>
      <c r="D982" s="1459"/>
      <c r="E982" s="1459"/>
      <c r="F982" s="1459"/>
      <c r="G982" s="1459"/>
      <c r="H982" s="1459"/>
      <c r="I982" s="1459"/>
      <c r="J982" s="1459"/>
      <c r="K982" s="1459"/>
      <c r="L982" s="1459"/>
      <c r="M982" s="1459"/>
      <c r="N982" s="1459"/>
      <c r="O982" s="1459"/>
    </row>
    <row r="983" spans="1:15" ht="13.8">
      <c r="A983" s="1459"/>
      <c r="B983" s="1459"/>
      <c r="C983" s="1491"/>
      <c r="D983" s="1459"/>
      <c r="E983" s="1459"/>
      <c r="F983" s="1459"/>
      <c r="G983" s="1459"/>
      <c r="H983" s="1459"/>
      <c r="I983" s="1459"/>
      <c r="J983" s="1459"/>
      <c r="K983" s="1459"/>
      <c r="L983" s="1459"/>
      <c r="M983" s="1459"/>
      <c r="N983" s="1459"/>
      <c r="O983" s="1459"/>
    </row>
    <row r="984" spans="1:15" ht="13.8">
      <c r="A984" s="1459"/>
      <c r="B984" s="1459"/>
      <c r="C984" s="1491"/>
      <c r="D984" s="1459"/>
      <c r="E984" s="1459"/>
      <c r="F984" s="1459"/>
      <c r="G984" s="1459"/>
      <c r="H984" s="1459"/>
      <c r="I984" s="1459"/>
      <c r="J984" s="1459"/>
      <c r="K984" s="1459"/>
      <c r="L984" s="1459"/>
      <c r="M984" s="1459"/>
      <c r="N984" s="1459"/>
      <c r="O984" s="1459"/>
    </row>
    <row r="985" spans="1:15" ht="13.8">
      <c r="A985" s="1459"/>
      <c r="B985" s="1459"/>
      <c r="C985" s="1491"/>
      <c r="D985" s="1459"/>
      <c r="E985" s="1459"/>
      <c r="F985" s="1459"/>
      <c r="G985" s="1459"/>
      <c r="H985" s="1459"/>
      <c r="I985" s="1459"/>
      <c r="J985" s="1459"/>
      <c r="K985" s="1459"/>
      <c r="L985" s="1459"/>
      <c r="M985" s="1459"/>
      <c r="N985" s="1459"/>
      <c r="O985" s="1459"/>
    </row>
    <row r="986" spans="1:15" ht="13.8">
      <c r="A986" s="1459"/>
      <c r="B986" s="1459"/>
      <c r="C986" s="1491"/>
      <c r="D986" s="1459"/>
      <c r="E986" s="1459"/>
      <c r="F986" s="1459"/>
      <c r="G986" s="1459"/>
      <c r="H986" s="1459"/>
      <c r="I986" s="1459"/>
      <c r="J986" s="1459"/>
      <c r="K986" s="1459"/>
      <c r="L986" s="1459"/>
      <c r="M986" s="1459"/>
      <c r="N986" s="1459"/>
      <c r="O986" s="1459"/>
    </row>
    <row r="987" spans="1:15" ht="13.8">
      <c r="A987" s="1459"/>
      <c r="B987" s="1459"/>
      <c r="C987" s="1491"/>
      <c r="D987" s="1459"/>
      <c r="E987" s="1459"/>
      <c r="F987" s="1459"/>
      <c r="G987" s="1459"/>
      <c r="H987" s="1459"/>
      <c r="I987" s="1459"/>
      <c r="J987" s="1459"/>
      <c r="K987" s="1459"/>
      <c r="L987" s="1459"/>
      <c r="M987" s="1459"/>
      <c r="N987" s="1459"/>
      <c r="O987" s="1459"/>
    </row>
    <row r="988" spans="1:15" ht="13.8">
      <c r="A988" s="1459"/>
      <c r="B988" s="1459"/>
      <c r="C988" s="1491"/>
      <c r="D988" s="1459"/>
      <c r="E988" s="1459"/>
      <c r="F988" s="1459"/>
      <c r="G988" s="1459"/>
      <c r="H988" s="1459"/>
      <c r="I988" s="1459"/>
      <c r="J988" s="1459"/>
      <c r="K988" s="1459"/>
      <c r="L988" s="1459"/>
      <c r="M988" s="1459"/>
      <c r="N988" s="1459"/>
      <c r="O988" s="1459"/>
    </row>
    <row r="989" spans="1:15" ht="13.8">
      <c r="A989" s="1459"/>
      <c r="B989" s="1459"/>
      <c r="C989" s="1491"/>
      <c r="D989" s="1459"/>
      <c r="E989" s="1459"/>
      <c r="F989" s="1459"/>
      <c r="G989" s="1459"/>
      <c r="H989" s="1459"/>
      <c r="I989" s="1459"/>
      <c r="J989" s="1459"/>
      <c r="K989" s="1459"/>
      <c r="L989" s="1459"/>
      <c r="M989" s="1459"/>
      <c r="N989" s="1459"/>
      <c r="O989" s="1459"/>
    </row>
    <row r="990" spans="1:15" ht="13.8">
      <c r="A990" s="1459"/>
      <c r="B990" s="1459"/>
      <c r="C990" s="1491"/>
      <c r="D990" s="1459"/>
      <c r="E990" s="1459"/>
      <c r="F990" s="1459"/>
      <c r="G990" s="1459"/>
      <c r="H990" s="1459"/>
      <c r="I990" s="1459"/>
      <c r="J990" s="1459"/>
      <c r="K990" s="1459"/>
      <c r="L990" s="1459"/>
      <c r="M990" s="1459"/>
      <c r="N990" s="1459"/>
      <c r="O990" s="1459"/>
    </row>
    <row r="991" spans="1:15" ht="13.8">
      <c r="A991" s="1459"/>
      <c r="B991" s="1459"/>
      <c r="C991" s="1491"/>
      <c r="D991" s="1459"/>
      <c r="E991" s="1459"/>
      <c r="F991" s="1459"/>
      <c r="G991" s="1459"/>
      <c r="H991" s="1459"/>
      <c r="I991" s="1459"/>
      <c r="J991" s="1459"/>
      <c r="K991" s="1459"/>
      <c r="L991" s="1459"/>
      <c r="M991" s="1459"/>
      <c r="N991" s="1459"/>
      <c r="O991" s="1459"/>
    </row>
    <row r="992" spans="1:15" ht="13.8">
      <c r="A992" s="1459"/>
      <c r="B992" s="1459"/>
      <c r="C992" s="1491"/>
      <c r="D992" s="1459"/>
      <c r="E992" s="1459"/>
      <c r="F992" s="1459"/>
      <c r="G992" s="1459"/>
      <c r="H992" s="1459"/>
      <c r="I992" s="1459"/>
      <c r="J992" s="1459"/>
      <c r="K992" s="1459"/>
      <c r="L992" s="1459"/>
      <c r="M992" s="1459"/>
      <c r="N992" s="1459"/>
      <c r="O992" s="1459"/>
    </row>
    <row r="993" spans="1:15" ht="13.8">
      <c r="A993" s="1459"/>
      <c r="B993" s="1459"/>
      <c r="C993" s="1491"/>
      <c r="D993" s="1459"/>
      <c r="E993" s="1459"/>
      <c r="F993" s="1459"/>
      <c r="G993" s="1459"/>
      <c r="H993" s="1459"/>
      <c r="I993" s="1459"/>
      <c r="J993" s="1459"/>
      <c r="K993" s="1459"/>
      <c r="L993" s="1459"/>
      <c r="M993" s="1459"/>
      <c r="N993" s="1459"/>
      <c r="O993" s="1459"/>
    </row>
    <row r="994" spans="1:15" ht="13.8">
      <c r="A994" s="1459"/>
      <c r="B994" s="1459"/>
      <c r="C994" s="1491"/>
      <c r="D994" s="1459"/>
      <c r="E994" s="1459"/>
      <c r="F994" s="1459"/>
      <c r="G994" s="1459"/>
      <c r="H994" s="1459"/>
      <c r="I994" s="1459"/>
      <c r="J994" s="1459"/>
      <c r="K994" s="1459"/>
      <c r="L994" s="1459"/>
      <c r="M994" s="1459"/>
      <c r="N994" s="1459"/>
      <c r="O994" s="1459"/>
    </row>
    <row r="995" spans="1:15" ht="13.8">
      <c r="A995" s="1459"/>
      <c r="B995" s="1459"/>
      <c r="C995" s="1491"/>
      <c r="D995" s="1459"/>
      <c r="E995" s="1459"/>
      <c r="F995" s="1459"/>
      <c r="G995" s="1459"/>
      <c r="H995" s="1459"/>
      <c r="I995" s="1459"/>
      <c r="J995" s="1459"/>
      <c r="K995" s="1459"/>
      <c r="L995" s="1459"/>
      <c r="M995" s="1459"/>
      <c r="N995" s="1459"/>
      <c r="O995" s="1459"/>
    </row>
    <row r="996" spans="1:15" ht="13.8">
      <c r="A996" s="1459"/>
      <c r="B996" s="1459"/>
      <c r="C996" s="1491"/>
      <c r="D996" s="1459"/>
      <c r="E996" s="1459"/>
      <c r="F996" s="1459"/>
      <c r="G996" s="1459"/>
      <c r="H996" s="1459"/>
      <c r="I996" s="1459"/>
      <c r="J996" s="1459"/>
      <c r="K996" s="1459"/>
      <c r="L996" s="1459"/>
      <c r="M996" s="1459"/>
      <c r="N996" s="1459"/>
      <c r="O996" s="1459"/>
    </row>
    <row r="997" spans="1:15" ht="13.8">
      <c r="A997" s="1459"/>
      <c r="B997" s="1459"/>
      <c r="C997" s="1491"/>
      <c r="D997" s="1459"/>
      <c r="E997" s="1459"/>
      <c r="F997" s="1459"/>
      <c r="G997" s="1459"/>
      <c r="H997" s="1459"/>
      <c r="I997" s="1459"/>
      <c r="J997" s="1459"/>
      <c r="K997" s="1459"/>
      <c r="L997" s="1459"/>
      <c r="M997" s="1459"/>
      <c r="N997" s="1459"/>
      <c r="O997" s="1459"/>
    </row>
    <row r="998" spans="1:15" ht="13.8">
      <c r="A998" s="1459"/>
      <c r="B998" s="1459"/>
      <c r="C998" s="1491"/>
      <c r="D998" s="1459"/>
      <c r="E998" s="1459"/>
      <c r="F998" s="1459"/>
      <c r="G998" s="1459"/>
      <c r="H998" s="1459"/>
      <c r="I998" s="1459"/>
      <c r="J998" s="1459"/>
      <c r="K998" s="1459"/>
      <c r="L998" s="1459"/>
      <c r="M998" s="1459"/>
      <c r="N998" s="1459"/>
      <c r="O998" s="1459"/>
    </row>
    <row r="999" spans="1:15" ht="13.8">
      <c r="A999" s="1459"/>
      <c r="B999" s="1459"/>
      <c r="C999" s="1491"/>
      <c r="D999" s="1459"/>
      <c r="E999" s="1459"/>
      <c r="F999" s="1459"/>
      <c r="G999" s="1459"/>
      <c r="H999" s="1459"/>
      <c r="I999" s="1459"/>
      <c r="J999" s="1459"/>
      <c r="K999" s="1459"/>
      <c r="L999" s="1459"/>
      <c r="M999" s="1459"/>
      <c r="N999" s="1459"/>
      <c r="O999" s="1459"/>
    </row>
    <row r="1000" spans="1:15" ht="13.8">
      <c r="A1000" s="1459"/>
      <c r="B1000" s="1459"/>
      <c r="C1000" s="1491"/>
      <c r="D1000" s="1459"/>
      <c r="E1000" s="1459"/>
      <c r="F1000" s="1459"/>
      <c r="G1000" s="1459"/>
      <c r="H1000" s="1459"/>
      <c r="I1000" s="1459"/>
      <c r="J1000" s="1459"/>
      <c r="K1000" s="1459"/>
      <c r="L1000" s="1459"/>
      <c r="M1000" s="1459"/>
      <c r="N1000" s="1459"/>
      <c r="O1000" s="1459"/>
    </row>
  </sheetData>
  <mergeCells count="9">
    <mergeCell ref="A18:C18"/>
    <mergeCell ref="L3:L14"/>
    <mergeCell ref="M3:M14"/>
    <mergeCell ref="N3:N14"/>
    <mergeCell ref="A1:F1"/>
    <mergeCell ref="H3:H14"/>
    <mergeCell ref="I3:I14"/>
    <mergeCell ref="J3:J14"/>
    <mergeCell ref="K3:K14"/>
  </mergeCells>
  <hyperlinks>
    <hyperlink ref="D18" r:id="rId1" xr:uid="{00000000-0004-0000-1500-000000000000}"/>
    <hyperlink ref="E18" r:id="rId2" xr:uid="{00000000-0004-0000-1500-000001000000}"/>
    <hyperlink ref="E19" r:id="rId3" xr:uid="{00000000-0004-0000-1500-000002000000}"/>
  </hyperlinks>
  <pageMargins left="0.75" right="0.75" top="1" bottom="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GUIDANCE</vt:lpstr>
      <vt:lpstr>Annexure 1</vt:lpstr>
      <vt:lpstr>Site Info &amp; Permit Section</vt:lpstr>
      <vt:lpstr>Energy &amp; GHG</vt:lpstr>
      <vt:lpstr>Processwise_energy_distribution</vt:lpstr>
      <vt:lpstr>Domestic_energy_consumption</vt:lpstr>
      <vt:lpstr>Finshed_Product_Assembler</vt:lpstr>
      <vt:lpstr>Finished_Product_Processing</vt:lpstr>
      <vt:lpstr>Material Production</vt:lpstr>
      <vt:lpstr>Raw Material Processing</vt:lpstr>
      <vt:lpstr>WATER</vt:lpstr>
      <vt:lpstr>WASTEWATER</vt:lpstr>
      <vt:lpstr>WASTE</vt:lpstr>
      <vt:lpstr>Waste_Annexure1</vt:lpstr>
      <vt:lpstr>Air_Emission_Annexure</vt:lpstr>
      <vt:lpstr>Air Emission</vt:lpstr>
      <vt:lpstr>REFRIGERANTS</vt:lpstr>
      <vt:lpstr>Fugitive emission Calculator</vt:lpstr>
      <vt:lpstr>Permit_Monitoring_Chart</vt:lpstr>
      <vt:lpstr>Legal_Monitoring_Chart</vt:lpstr>
      <vt:lpstr>Roles &amp; Responsibilites</vt:lpstr>
      <vt:lpstr>GHG_Calculation</vt:lpstr>
      <vt:lpstr>DISPOSAL_METHOD</vt:lpstr>
      <vt:lpstr>Facility_Process</vt:lpstr>
      <vt:lpstr>Product_Categories</vt:lpstr>
      <vt:lpstr>UNIT_OF_MEASURE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919591463636</dc:creator>
  <cp:lastModifiedBy>chayasree merugu</cp:lastModifiedBy>
  <dcterms:created xsi:type="dcterms:W3CDTF">2024-09-18T19:28:10Z</dcterms:created>
  <dcterms:modified xsi:type="dcterms:W3CDTF">2024-10-08T09:34:20Z</dcterms:modified>
</cp:coreProperties>
</file>